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300" yWindow="0" windowWidth="33800" windowHeight="21160" tabRatio="500" activeTab="1"/>
  </bookViews>
  <sheets>
    <sheet name="Raw data" sheetId="3" r:id="rId1"/>
    <sheet name="slope" sheetId="4" r:id="rId2"/>
    <sheet name="xy_dash" sheetId="5" r:id="rId3"/>
    <sheet name="fqw" sheetId="6" r:id="rId4"/>
    <sheet name="VD check" sheetId="1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2" i="5"/>
  <c r="K22" i="4"/>
  <c r="J3" i="5"/>
  <c r="K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K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C2" i="6"/>
  <c r="D17" i="5"/>
  <c r="D2" i="6"/>
  <c r="E17" i="5"/>
  <c r="E2" i="6"/>
  <c r="B2" i="6"/>
  <c r="K17" i="5"/>
  <c r="J17" i="5"/>
  <c r="I17" i="5"/>
  <c r="H17" i="5"/>
  <c r="C17" i="5"/>
  <c r="B17" i="5"/>
  <c r="I2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2" i="5"/>
  <c r="C2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2" i="5"/>
  <c r="I23" i="4"/>
  <c r="J23" i="4"/>
  <c r="K23" i="4"/>
  <c r="H23" i="4"/>
  <c r="I22" i="4"/>
  <c r="J22" i="4"/>
  <c r="H2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2" i="4"/>
  <c r="I21" i="4"/>
  <c r="J21" i="4"/>
  <c r="K17" i="4"/>
  <c r="K21" i="4"/>
  <c r="H21" i="4"/>
  <c r="I20" i="4"/>
  <c r="J20" i="4"/>
  <c r="K20" i="4"/>
  <c r="O2" i="4"/>
  <c r="P2" i="4"/>
  <c r="O3" i="4"/>
  <c r="P3" i="4"/>
  <c r="O4" i="4"/>
  <c r="P4" i="4"/>
  <c r="O5" i="4"/>
  <c r="P5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2" i="4"/>
  <c r="C2" i="4"/>
  <c r="D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B17" i="4"/>
  <c r="N17" i="4"/>
  <c r="H20" i="4"/>
  <c r="I2" i="4"/>
  <c r="J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2" i="4"/>
  <c r="N2" i="3"/>
  <c r="N17" i="3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7" i="4"/>
  <c r="P17" i="4"/>
  <c r="O17" i="4"/>
  <c r="H17" i="3"/>
  <c r="J17" i="4"/>
  <c r="I17" i="4"/>
  <c r="H17" i="4"/>
  <c r="Q2" i="3"/>
  <c r="Q17" i="3"/>
  <c r="P17" i="3"/>
  <c r="O17" i="3"/>
  <c r="K2" i="3"/>
  <c r="K17" i="3"/>
  <c r="J17" i="3"/>
  <c r="I17" i="3"/>
  <c r="C17" i="3"/>
  <c r="D17" i="3"/>
  <c r="E17" i="3"/>
  <c r="B17" i="3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7" i="4"/>
  <c r="D17" i="4"/>
  <c r="C17" i="4"/>
  <c r="N15" i="3"/>
  <c r="O15" i="3"/>
  <c r="P15" i="3"/>
  <c r="Q15" i="3"/>
  <c r="M15" i="3"/>
  <c r="K15" i="3"/>
  <c r="E15" i="3"/>
  <c r="N14" i="3"/>
  <c r="O14" i="3"/>
  <c r="P14" i="3"/>
  <c r="Q14" i="3"/>
  <c r="M14" i="3"/>
  <c r="K14" i="3"/>
  <c r="E14" i="3"/>
  <c r="N13" i="3"/>
  <c r="O13" i="3"/>
  <c r="P13" i="3"/>
  <c r="Q13" i="3"/>
  <c r="M13" i="3"/>
  <c r="K13" i="3"/>
  <c r="E13" i="3"/>
  <c r="N12" i="3"/>
  <c r="O12" i="3"/>
  <c r="P12" i="3"/>
  <c r="Q12" i="3"/>
  <c r="M12" i="3"/>
  <c r="K12" i="3"/>
  <c r="E12" i="3"/>
  <c r="N11" i="3"/>
  <c r="O11" i="3"/>
  <c r="P11" i="3"/>
  <c r="Q11" i="3"/>
  <c r="M11" i="3"/>
  <c r="K11" i="3"/>
  <c r="E11" i="3"/>
  <c r="N10" i="3"/>
  <c r="O10" i="3"/>
  <c r="P10" i="3"/>
  <c r="Q10" i="3"/>
  <c r="M10" i="3"/>
  <c r="K10" i="3"/>
  <c r="E10" i="3"/>
  <c r="N9" i="3"/>
  <c r="O9" i="3"/>
  <c r="P9" i="3"/>
  <c r="Q9" i="3"/>
  <c r="M9" i="3"/>
  <c r="K9" i="3"/>
  <c r="E9" i="3"/>
  <c r="N8" i="3"/>
  <c r="O8" i="3"/>
  <c r="P8" i="3"/>
  <c r="Q8" i="3"/>
  <c r="M8" i="3"/>
  <c r="K8" i="3"/>
  <c r="E8" i="3"/>
  <c r="N7" i="3"/>
  <c r="O7" i="3"/>
  <c r="P7" i="3"/>
  <c r="Q7" i="3"/>
  <c r="M7" i="3"/>
  <c r="K7" i="3"/>
  <c r="E7" i="3"/>
  <c r="N6" i="3"/>
  <c r="O6" i="3"/>
  <c r="P6" i="3"/>
  <c r="Q6" i="3"/>
  <c r="M6" i="3"/>
  <c r="K6" i="3"/>
  <c r="E6" i="3"/>
  <c r="N5" i="3"/>
  <c r="O5" i="3"/>
  <c r="P5" i="3"/>
  <c r="Q5" i="3"/>
  <c r="M5" i="3"/>
  <c r="K5" i="3"/>
  <c r="E5" i="3"/>
  <c r="N4" i="3"/>
  <c r="O4" i="3"/>
  <c r="P4" i="3"/>
  <c r="Q4" i="3"/>
  <c r="M4" i="3"/>
  <c r="K4" i="3"/>
  <c r="E4" i="3"/>
  <c r="N3" i="3"/>
  <c r="O3" i="3"/>
  <c r="P3" i="3"/>
  <c r="Q3" i="3"/>
  <c r="M3" i="3"/>
  <c r="K3" i="3"/>
  <c r="E3" i="3"/>
  <c r="O2" i="3"/>
  <c r="P2" i="3"/>
  <c r="M2" i="3"/>
  <c r="E2" i="3"/>
  <c r="L17" i="1"/>
  <c r="L4" i="1"/>
  <c r="L5" i="1"/>
  <c r="L6" i="1"/>
  <c r="L7" i="1"/>
  <c r="L8" i="1"/>
  <c r="L9" i="1"/>
  <c r="L10" i="1"/>
  <c r="L11" i="1"/>
  <c r="L12" i="1"/>
  <c r="L13" i="1"/>
  <c r="L14" i="1"/>
  <c r="L15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G3" i="1"/>
  <c r="H3" i="1"/>
  <c r="F3" i="1"/>
</calcChain>
</file>

<file path=xl/sharedStrings.xml><?xml version="1.0" encoding="utf-8"?>
<sst xmlns="http://schemas.openxmlformats.org/spreadsheetml/2006/main" count="72" uniqueCount="24">
  <si>
    <t>TH</t>
  </si>
  <si>
    <t>PT</t>
  </si>
  <si>
    <t>x</t>
  </si>
  <si>
    <t>y</t>
  </si>
  <si>
    <t>z</t>
  </si>
  <si>
    <t>ptrm</t>
  </si>
  <si>
    <t>ptrm_sq</t>
  </si>
  <si>
    <t>SUM</t>
  </si>
  <si>
    <t>M</t>
  </si>
  <si>
    <t>sigma</t>
  </si>
  <si>
    <t>th_sq</t>
  </si>
  <si>
    <t>Mean</t>
  </si>
  <si>
    <t>pt_sq</t>
  </si>
  <si>
    <t>N</t>
  </si>
  <si>
    <t>slopes</t>
  </si>
  <si>
    <t>y_intercept</t>
  </si>
  <si>
    <t>x_intercept</t>
  </si>
  <si>
    <t>VD</t>
  </si>
  <si>
    <t>M^2</t>
  </si>
  <si>
    <t>x_dash</t>
  </si>
  <si>
    <t>y_dash</t>
  </si>
  <si>
    <t>delta_y_dash</t>
  </si>
  <si>
    <t>delta_x_dash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</si>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</sst>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9" fontId="0" fillId="0" borderId="0" xfId="0" applyNumberFormat="1"/>
    <xf numFmtId="0" fontId="3" fillId="0" borderId="0" xfId="0" applyFon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showRuler="0" workbookViewId="0">
      <selection activeCell="B2" sqref="B2:D2"/>
    </sheetView>
  </sheetViews>
  <sheetFormatPr baseColWidth="10" defaultRowHeight="15" x14ac:dyDescent="0"/>
  <cols>
    <col min="5" max="5" width="12.1640625" bestFit="1" customWidth="1"/>
  </cols>
  <sheetData>
    <row r="1" spans="1:17">
      <c r="A1" t="s">
        <v>0</v>
      </c>
      <c r="B1" t="s">
        <v>2</v>
      </c>
      <c r="C1" t="s">
        <v>3</v>
      </c>
      <c r="D1" t="s">
        <v>4</v>
      </c>
      <c r="E1" t="s">
        <v>8</v>
      </c>
      <c r="G1" t="s">
        <v>1</v>
      </c>
      <c r="H1" t="s">
        <v>2</v>
      </c>
      <c r="I1" t="s">
        <v>3</v>
      </c>
      <c r="J1" t="s">
        <v>4</v>
      </c>
      <c r="K1" t="s">
        <v>8</v>
      </c>
      <c r="M1" t="s">
        <v>5</v>
      </c>
      <c r="N1" t="s">
        <v>2</v>
      </c>
      <c r="O1" t="s">
        <v>3</v>
      </c>
      <c r="P1" t="s">
        <v>4</v>
      </c>
      <c r="Q1" t="s">
        <v>8</v>
      </c>
    </row>
    <row r="2" spans="1:17">
      <c r="A2">
        <v>20</v>
      </c>
      <c r="B2" s="1">
        <v>-1.1100000000000001E-9</v>
      </c>
      <c r="C2" s="1">
        <v>-4.4463000000000002E-9</v>
      </c>
      <c r="D2" s="1">
        <v>-2.5253999999999999E-8</v>
      </c>
      <c r="E2">
        <f>SQRT(B2^2+C2^2+D2^2)</f>
        <v>2.566644111851115E-8</v>
      </c>
      <c r="G2">
        <v>20</v>
      </c>
      <c r="H2" s="1">
        <v>-1.1100000000000001E-9</v>
      </c>
      <c r="I2" s="1">
        <v>-4.4463000000000002E-9</v>
      </c>
      <c r="J2" s="1">
        <v>-2.5253999999999999E-8</v>
      </c>
      <c r="K2">
        <f>SQRT(H2^2+I2^2+J2^2)</f>
        <v>2.566644111851115E-8</v>
      </c>
      <c r="M2">
        <f>G2</f>
        <v>20</v>
      </c>
      <c r="N2" s="1">
        <f>ABS(H2-B2)</f>
        <v>0</v>
      </c>
      <c r="O2" s="1">
        <f>ABS(I2-C2)</f>
        <v>0</v>
      </c>
      <c r="P2" s="1">
        <f>ABS(J2-D2)</f>
        <v>0</v>
      </c>
      <c r="Q2">
        <f>SQRT(N2^2+O2^2+P2^2)</f>
        <v>0</v>
      </c>
    </row>
    <row r="3" spans="1:17">
      <c r="A3">
        <v>300</v>
      </c>
      <c r="B3" s="1">
        <v>-1.7689E-9</v>
      </c>
      <c r="C3" s="1">
        <v>-4.2022000000000002E-9</v>
      </c>
      <c r="D3" s="1">
        <v>-2.4774000000000001E-8</v>
      </c>
      <c r="E3">
        <f t="shared" ref="E3:E15" si="0">SQRT(B3^2+C3^2+D3^2)</f>
        <v>2.5190048988638348E-8</v>
      </c>
      <c r="G3">
        <v>300</v>
      </c>
      <c r="H3" s="1">
        <v>-2.3477000000000001E-9</v>
      </c>
      <c r="I3" s="1">
        <v>-3.9974000000000003E-9</v>
      </c>
      <c r="J3" s="1">
        <v>-2.5116000000000001E-8</v>
      </c>
      <c r="K3">
        <f t="shared" ref="K3:K15" si="1">SQRT(H3^2+I3^2+J3^2)</f>
        <v>2.5540249764831982E-8</v>
      </c>
      <c r="M3">
        <f t="shared" ref="M3:M15" si="2">G3</f>
        <v>300</v>
      </c>
      <c r="N3" s="1">
        <f t="shared" ref="N3:N15" si="3">ABS(H3-B3)</f>
        <v>5.7880000000000011E-10</v>
      </c>
      <c r="O3" s="1">
        <f>ABS(I3-C3)</f>
        <v>2.0479999999999995E-10</v>
      </c>
      <c r="P3" s="1">
        <f>ABS(J3-D3)</f>
        <v>3.4200000000000068E-10</v>
      </c>
      <c r="Q3">
        <f t="shared" ref="Q3:Q15" si="4">SQRT(N3^2+O3^2+P3^2)</f>
        <v>7.0279191799564727E-10</v>
      </c>
    </row>
    <row r="4" spans="1:17">
      <c r="A4">
        <v>450</v>
      </c>
      <c r="B4" s="1">
        <v>-1.6540000000000001E-9</v>
      </c>
      <c r="C4" s="1">
        <v>-4.2061000000000002E-9</v>
      </c>
      <c r="D4" s="1">
        <v>-2.3997E-8</v>
      </c>
      <c r="E4">
        <f t="shared" si="0"/>
        <v>2.4418906654680508E-8</v>
      </c>
      <c r="G4">
        <v>450</v>
      </c>
      <c r="H4" s="1">
        <v>-1.0604E-9</v>
      </c>
      <c r="I4" s="1">
        <v>-4.2392999999999996E-9</v>
      </c>
      <c r="J4" s="1">
        <v>-2.4625E-8</v>
      </c>
      <c r="K4">
        <f t="shared" si="1"/>
        <v>2.5009732858429336E-8</v>
      </c>
      <c r="M4">
        <f t="shared" si="2"/>
        <v>450</v>
      </c>
      <c r="N4" s="1">
        <f t="shared" si="3"/>
        <v>5.936000000000001E-10</v>
      </c>
      <c r="O4" s="1">
        <f>ABS(I4-C4)</f>
        <v>3.319999999999943E-11</v>
      </c>
      <c r="P4" s="1">
        <f>ABS(J4-D4)</f>
        <v>6.2800000000000073E-10</v>
      </c>
      <c r="Q4">
        <f t="shared" si="4"/>
        <v>8.6478159092339664E-10</v>
      </c>
    </row>
    <row r="5" spans="1:17">
      <c r="A5">
        <v>490</v>
      </c>
      <c r="B5" s="1">
        <v>-1.4962000000000001E-9</v>
      </c>
      <c r="C5" s="1">
        <v>-3.8831000000000004E-9</v>
      </c>
      <c r="D5" s="1">
        <v>-2.2930999999999999E-8</v>
      </c>
      <c r="E5">
        <f t="shared" si="0"/>
        <v>2.3305532412927192E-8</v>
      </c>
      <c r="G5">
        <v>490</v>
      </c>
      <c r="H5" s="1">
        <v>-1.5786999999999999E-9</v>
      </c>
      <c r="I5" s="1">
        <v>-3.8886999999999996E-9</v>
      </c>
      <c r="J5" s="1">
        <v>-2.4112999999999999E-8</v>
      </c>
      <c r="K5">
        <f t="shared" si="1"/>
        <v>2.4475519409810282E-8</v>
      </c>
      <c r="M5">
        <f t="shared" si="2"/>
        <v>490</v>
      </c>
      <c r="N5" s="1">
        <f t="shared" si="3"/>
        <v>8.249999999999987E-11</v>
      </c>
      <c r="O5" s="1">
        <f>ABS(I5-C5)</f>
        <v>5.5999999999992362E-12</v>
      </c>
      <c r="P5" s="1">
        <f>ABS(J5-D5)</f>
        <v>1.1820000000000003E-9</v>
      </c>
      <c r="Q5">
        <f t="shared" si="4"/>
        <v>1.1848888597670249E-9</v>
      </c>
    </row>
    <row r="6" spans="1:17">
      <c r="A6">
        <v>500</v>
      </c>
      <c r="B6" s="1">
        <v>-1.5596999999999999E-9</v>
      </c>
      <c r="C6" s="1">
        <v>-3.6541E-9</v>
      </c>
      <c r="D6" s="1">
        <v>-2.2207000000000002E-8</v>
      </c>
      <c r="E6">
        <f t="shared" si="0"/>
        <v>2.2559609036949201E-8</v>
      </c>
      <c r="G6">
        <v>500</v>
      </c>
      <c r="H6" s="1">
        <v>-1.1746000000000001E-9</v>
      </c>
      <c r="I6" s="1">
        <v>-4.0355E-9</v>
      </c>
      <c r="J6" s="1">
        <v>-2.3902999999999999E-8</v>
      </c>
      <c r="K6">
        <f t="shared" si="1"/>
        <v>2.4269700336221703E-8</v>
      </c>
      <c r="M6">
        <f t="shared" si="2"/>
        <v>500</v>
      </c>
      <c r="N6" s="1">
        <f t="shared" si="3"/>
        <v>3.8509999999999984E-10</v>
      </c>
      <c r="O6" s="1">
        <f>ABS(I6-C6)</f>
        <v>3.8139999999999994E-10</v>
      </c>
      <c r="P6" s="1">
        <f>ABS(J6-D6)</f>
        <v>1.6959999999999975E-9</v>
      </c>
      <c r="Q6">
        <f t="shared" si="4"/>
        <v>1.7805010446500701E-9</v>
      </c>
    </row>
    <row r="7" spans="1:17">
      <c r="A7">
        <v>510</v>
      </c>
      <c r="B7" s="1">
        <v>-7.8285000000000004E-10</v>
      </c>
      <c r="C7" s="1">
        <v>-3.3827999999999999E-9</v>
      </c>
      <c r="D7" s="1">
        <v>-1.8944000000000001E-8</v>
      </c>
      <c r="E7">
        <f t="shared" si="0"/>
        <v>1.9259577512565017E-8</v>
      </c>
      <c r="G7">
        <v>510</v>
      </c>
      <c r="H7" s="1">
        <v>-1.3201E-9</v>
      </c>
      <c r="I7" s="1">
        <v>-3.6311E-9</v>
      </c>
      <c r="J7" s="1">
        <v>-2.1953999999999999E-8</v>
      </c>
      <c r="K7">
        <f t="shared" si="1"/>
        <v>2.2291381007465642E-8</v>
      </c>
      <c r="M7">
        <f t="shared" si="2"/>
        <v>510</v>
      </c>
      <c r="N7" s="1">
        <f t="shared" si="3"/>
        <v>5.3724999999999998E-10</v>
      </c>
      <c r="O7" s="1">
        <f>ABS(I7-C7)</f>
        <v>2.4830000000000006E-10</v>
      </c>
      <c r="P7" s="1">
        <f>ABS(J7-D7)</f>
        <v>3.0099999999999985E-9</v>
      </c>
      <c r="Q7">
        <f t="shared" si="4"/>
        <v>3.0676359713140657E-9</v>
      </c>
    </row>
    <row r="8" spans="1:17">
      <c r="A8">
        <v>515</v>
      </c>
      <c r="B8" s="1">
        <v>-1.2437E-9</v>
      </c>
      <c r="C8" s="1">
        <v>-3.1324000000000001E-9</v>
      </c>
      <c r="D8" s="1">
        <v>-1.8675E-8</v>
      </c>
      <c r="E8">
        <f t="shared" si="0"/>
        <v>1.8976678962610925E-8</v>
      </c>
      <c r="G8">
        <v>515</v>
      </c>
      <c r="H8" s="1">
        <v>-1.2184000000000001E-9</v>
      </c>
      <c r="I8" s="1">
        <v>-3.9255000000000001E-9</v>
      </c>
      <c r="J8" s="1">
        <v>-2.2824E-8</v>
      </c>
      <c r="K8">
        <f t="shared" si="1"/>
        <v>2.3191141084690074E-8</v>
      </c>
      <c r="M8">
        <f t="shared" si="2"/>
        <v>515</v>
      </c>
      <c r="N8" s="1">
        <f t="shared" si="3"/>
        <v>2.5299999999999902E-11</v>
      </c>
      <c r="O8" s="1">
        <f>ABS(I8-C8)</f>
        <v>7.9310000000000008E-10</v>
      </c>
      <c r="P8" s="1">
        <f>ABS(J8-D8)</f>
        <v>4.1489999999999996E-9</v>
      </c>
      <c r="Q8">
        <f t="shared" si="4"/>
        <v>4.2241979948861293E-9</v>
      </c>
    </row>
    <row r="9" spans="1:17">
      <c r="A9">
        <v>520</v>
      </c>
      <c r="B9" s="1">
        <v>-1.2049E-9</v>
      </c>
      <c r="C9" s="1">
        <v>-2.8150999999999999E-9</v>
      </c>
      <c r="D9" s="1">
        <v>-1.6426000000000001E-8</v>
      </c>
      <c r="E9">
        <f t="shared" si="0"/>
        <v>1.6708981058700139E-8</v>
      </c>
      <c r="G9">
        <v>520</v>
      </c>
      <c r="H9" s="1">
        <v>-1.1492999999999999E-9</v>
      </c>
      <c r="I9" s="1">
        <v>-4.0020999999999997E-9</v>
      </c>
      <c r="J9" s="1">
        <v>-2.3043E-8</v>
      </c>
      <c r="K9">
        <f t="shared" si="1"/>
        <v>2.3416181240757426E-8</v>
      </c>
      <c r="M9">
        <f t="shared" si="2"/>
        <v>520</v>
      </c>
      <c r="N9" s="1">
        <f t="shared" si="3"/>
        <v>5.5600000000000098E-11</v>
      </c>
      <c r="O9" s="1">
        <f>ABS(I9-C9)</f>
        <v>1.1869999999999997E-9</v>
      </c>
      <c r="P9" s="1">
        <f>ABS(J9-D9)</f>
        <v>6.616999999999999E-9</v>
      </c>
      <c r="Q9">
        <f t="shared" si="4"/>
        <v>6.7228527694721967E-9</v>
      </c>
    </row>
    <row r="10" spans="1:17">
      <c r="A10">
        <v>525</v>
      </c>
      <c r="B10" s="1">
        <v>-6.6408000000000005E-10</v>
      </c>
      <c r="C10" s="1">
        <v>-2.3925000000000002E-9</v>
      </c>
      <c r="D10" s="1">
        <v>-1.3497E-8</v>
      </c>
      <c r="E10">
        <f t="shared" si="0"/>
        <v>1.3723485981936223E-8</v>
      </c>
      <c r="G10">
        <v>525</v>
      </c>
      <c r="H10" s="1">
        <v>-1.5037999999999999E-9</v>
      </c>
      <c r="I10" s="1">
        <v>-3.8741999999999997E-9</v>
      </c>
      <c r="J10" s="1">
        <v>-2.2843000000000001E-8</v>
      </c>
      <c r="K10">
        <f t="shared" si="1"/>
        <v>2.3217956177924018E-8</v>
      </c>
      <c r="M10">
        <f t="shared" si="2"/>
        <v>525</v>
      </c>
      <c r="N10" s="1">
        <f t="shared" si="3"/>
        <v>8.3971999999999987E-10</v>
      </c>
      <c r="O10" s="1">
        <f>ABS(I10-C10)</f>
        <v>1.4816999999999995E-9</v>
      </c>
      <c r="P10" s="1">
        <f>ABS(J10-D10)</f>
        <v>9.3460000000000014E-9</v>
      </c>
      <c r="Q10">
        <f t="shared" si="4"/>
        <v>9.4999095031689653E-9</v>
      </c>
    </row>
    <row r="11" spans="1:17">
      <c r="A11">
        <v>530</v>
      </c>
      <c r="B11" s="1">
        <v>-7.2931000000000004E-10</v>
      </c>
      <c r="C11" s="1">
        <v>-1.9353000000000001E-9</v>
      </c>
      <c r="D11" s="1">
        <v>-1.0261E-8</v>
      </c>
      <c r="E11">
        <f t="shared" si="0"/>
        <v>1.0467349242578084E-8</v>
      </c>
      <c r="G11">
        <v>530</v>
      </c>
      <c r="H11" s="1">
        <v>-1.4891E-9</v>
      </c>
      <c r="I11" s="1">
        <v>-3.8073000000000003E-9</v>
      </c>
      <c r="J11" s="1">
        <v>-2.3408E-8</v>
      </c>
      <c r="K11">
        <f t="shared" si="1"/>
        <v>2.3762310832492701E-8</v>
      </c>
      <c r="M11">
        <f t="shared" si="2"/>
        <v>530</v>
      </c>
      <c r="N11" s="1">
        <f t="shared" si="3"/>
        <v>7.5978999999999992E-10</v>
      </c>
      <c r="O11" s="1">
        <f>ABS(I11-C11)</f>
        <v>1.8720000000000002E-9</v>
      </c>
      <c r="P11" s="1">
        <f>ABS(J11-D11)</f>
        <v>1.3147E-8</v>
      </c>
      <c r="Q11">
        <f t="shared" si="4"/>
        <v>1.330132601826224E-8</v>
      </c>
    </row>
    <row r="12" spans="1:17">
      <c r="A12">
        <v>535</v>
      </c>
      <c r="B12" s="1">
        <v>-4.9425000000000003E-10</v>
      </c>
      <c r="C12" s="1">
        <v>-1.3496E-9</v>
      </c>
      <c r="D12" s="1">
        <v>-6.4823000000000002E-9</v>
      </c>
      <c r="E12">
        <f t="shared" si="0"/>
        <v>6.639722623159796E-9</v>
      </c>
      <c r="G12">
        <v>535</v>
      </c>
      <c r="H12" s="1">
        <v>-1.1727999999999999E-9</v>
      </c>
      <c r="I12" s="1">
        <v>-4.4791000000000004E-9</v>
      </c>
      <c r="J12" s="1">
        <v>-2.4304E-8</v>
      </c>
      <c r="K12">
        <f t="shared" si="1"/>
        <v>2.47411037071914E-8</v>
      </c>
      <c r="M12">
        <f t="shared" si="2"/>
        <v>535</v>
      </c>
      <c r="N12" s="1">
        <f t="shared" si="3"/>
        <v>6.785499999999999E-10</v>
      </c>
      <c r="O12" s="1">
        <f>ABS(I12-C12)</f>
        <v>3.1295000000000004E-9</v>
      </c>
      <c r="P12" s="1">
        <f>ABS(J12-D12)</f>
        <v>1.7821699999999999E-8</v>
      </c>
      <c r="Q12">
        <f t="shared" si="4"/>
        <v>1.8107103336605223E-8</v>
      </c>
    </row>
    <row r="13" spans="1:17">
      <c r="A13">
        <v>540</v>
      </c>
      <c r="B13" s="1">
        <v>-3.9633000000000002E-10</v>
      </c>
      <c r="C13" s="1">
        <v>-9.7534000000000007E-10</v>
      </c>
      <c r="D13" s="1">
        <v>-3.9905999999999998E-9</v>
      </c>
      <c r="E13">
        <f t="shared" si="0"/>
        <v>4.1271362885783165E-9</v>
      </c>
      <c r="G13">
        <v>540</v>
      </c>
      <c r="H13" s="1">
        <v>-9.6203000000000004E-10</v>
      </c>
      <c r="I13" s="1">
        <v>-4.7198000000000002E-9</v>
      </c>
      <c r="J13" s="1">
        <v>-2.5049999999999999E-8</v>
      </c>
      <c r="K13">
        <f t="shared" si="1"/>
        <v>2.550891047773111E-8</v>
      </c>
      <c r="M13">
        <f t="shared" si="2"/>
        <v>540</v>
      </c>
      <c r="N13" s="1">
        <f t="shared" si="3"/>
        <v>5.6570000000000002E-10</v>
      </c>
      <c r="O13" s="1">
        <f>ABS(I13-C13)</f>
        <v>3.7444599999999997E-9</v>
      </c>
      <c r="P13" s="1">
        <f>ABS(J13-D13)</f>
        <v>2.1059399999999999E-8</v>
      </c>
      <c r="Q13">
        <f t="shared" si="4"/>
        <v>2.1397180317546515E-8</v>
      </c>
    </row>
    <row r="14" spans="1:17">
      <c r="A14">
        <v>545</v>
      </c>
      <c r="B14" s="1">
        <v>-3.7339999999999997E-11</v>
      </c>
      <c r="C14" s="1">
        <v>-4.0496000000000002E-10</v>
      </c>
      <c r="D14" s="1">
        <v>-1.7935000000000001E-9</v>
      </c>
      <c r="E14">
        <f t="shared" si="0"/>
        <v>1.8390293981337004E-9</v>
      </c>
      <c r="G14">
        <v>545</v>
      </c>
      <c r="H14" s="1">
        <v>-1.1906E-9</v>
      </c>
      <c r="I14" s="1">
        <v>-4.4064999999999996E-9</v>
      </c>
      <c r="J14" s="1">
        <v>-2.5276000000000001E-8</v>
      </c>
      <c r="K14">
        <f t="shared" si="1"/>
        <v>2.5684838847265523E-8</v>
      </c>
      <c r="M14">
        <f t="shared" si="2"/>
        <v>545</v>
      </c>
      <c r="N14" s="1">
        <f t="shared" si="3"/>
        <v>1.15326E-9</v>
      </c>
      <c r="O14" s="1">
        <f>ABS(I14-C14)</f>
        <v>4.0015399999999998E-9</v>
      </c>
      <c r="P14" s="1">
        <f>ABS(J14-D14)</f>
        <v>2.3482500000000002E-8</v>
      </c>
      <c r="Q14">
        <f t="shared" si="4"/>
        <v>2.3848902223146458E-8</v>
      </c>
    </row>
    <row r="15" spans="1:17">
      <c r="A15">
        <v>550</v>
      </c>
      <c r="B15" s="1">
        <v>-3.0359999999999999E-11</v>
      </c>
      <c r="C15" s="1">
        <v>-7.8546999999999996E-12</v>
      </c>
      <c r="D15" s="1">
        <v>-4.5246000000000001E-10</v>
      </c>
      <c r="E15">
        <f t="shared" si="0"/>
        <v>4.5354545253159577E-10</v>
      </c>
      <c r="G15">
        <v>550</v>
      </c>
      <c r="H15" s="1">
        <v>-7.5168000000000003E-10</v>
      </c>
      <c r="I15" s="1">
        <v>-4.5928000000000001E-9</v>
      </c>
      <c r="J15" s="1">
        <v>-2.5431999999999999E-8</v>
      </c>
      <c r="K15">
        <f t="shared" si="1"/>
        <v>2.5854312186991167E-8</v>
      </c>
      <c r="M15">
        <f t="shared" si="2"/>
        <v>550</v>
      </c>
      <c r="N15" s="1">
        <f t="shared" si="3"/>
        <v>7.2132000000000005E-10</v>
      </c>
      <c r="O15" s="1">
        <f>ABS(I15-C15)</f>
        <v>4.5849453000000001E-9</v>
      </c>
      <c r="P15" s="1">
        <f>ABS(J15-D15)</f>
        <v>2.4979539999999998E-8</v>
      </c>
      <c r="Q15">
        <f t="shared" si="4"/>
        <v>2.5407074695013434E-8</v>
      </c>
    </row>
    <row r="17" spans="1:17">
      <c r="A17" t="s">
        <v>11</v>
      </c>
      <c r="B17" s="1">
        <f>AVERAGE(B2:B15)</f>
        <v>-9.4085142857142835E-10</v>
      </c>
      <c r="C17" s="1">
        <f t="shared" ref="C17:E17" si="5">AVERAGE(C2:C15)</f>
        <v>-2.6276896214285724E-9</v>
      </c>
      <c r="D17" s="1">
        <f t="shared" si="5"/>
        <v>-1.497749E-8</v>
      </c>
      <c r="E17" s="1">
        <f t="shared" si="5"/>
        <v>1.5238288909464298E-8</v>
      </c>
      <c r="G17" t="s">
        <v>11</v>
      </c>
      <c r="H17" s="1">
        <f>AVERAGE(H2:H15)</f>
        <v>-1.2878007142857141E-9</v>
      </c>
      <c r="I17" s="1">
        <f t="shared" ref="I17:K17" si="6">AVERAGE(I2:I15)</f>
        <v>-4.146114285714286E-9</v>
      </c>
      <c r="J17" s="1">
        <f t="shared" si="6"/>
        <v>-2.4081785714285713E-8</v>
      </c>
      <c r="K17" s="1">
        <f t="shared" si="6"/>
        <v>2.4473555646450968E-8</v>
      </c>
      <c r="M17" t="s">
        <v>11</v>
      </c>
      <c r="N17" s="1">
        <f>AVERAGE(N2:N15)</f>
        <v>4.9832071428571421E-10</v>
      </c>
      <c r="O17" s="1">
        <f t="shared" ref="O17:Q17" si="7">AVERAGE(O2:O15)</f>
        <v>1.5476818071428567E-9</v>
      </c>
      <c r="P17" s="1">
        <f t="shared" si="7"/>
        <v>9.1042957142857135E-9</v>
      </c>
      <c r="Q17" s="1">
        <f t="shared" si="7"/>
        <v>9.2935104459108118E-9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Q23"/>
  <sheetViews>
    <sheetView tabSelected="1" showRuler="0" workbookViewId="0">
      <selection activeCell="K20" sqref="K20"/>
    </sheetView>
  </sheetViews>
  <sheetFormatPr baseColWidth="10" defaultRowHeight="15" x14ac:dyDescent="0"/>
  <cols>
    <col min="8" max="8" width="12.1640625" bestFit="1" customWidth="1"/>
  </cols>
  <sheetData>
    <row r="1" spans="1:17">
      <c r="A1" t="s">
        <v>10</v>
      </c>
      <c r="B1" t="s">
        <v>2</v>
      </c>
      <c r="C1" t="s">
        <v>3</v>
      </c>
      <c r="D1" t="s">
        <v>4</v>
      </c>
      <c r="E1" t="s">
        <v>8</v>
      </c>
      <c r="G1" t="s">
        <v>12</v>
      </c>
      <c r="H1" t="s">
        <v>2</v>
      </c>
      <c r="I1" t="s">
        <v>3</v>
      </c>
      <c r="J1" t="s">
        <v>4</v>
      </c>
      <c r="K1" t="s">
        <v>8</v>
      </c>
      <c r="M1" t="s">
        <v>6</v>
      </c>
      <c r="N1" t="s">
        <v>2</v>
      </c>
      <c r="O1" t="s">
        <v>3</v>
      </c>
      <c r="P1" t="s">
        <v>4</v>
      </c>
      <c r="Q1" t="s">
        <v>8</v>
      </c>
    </row>
    <row r="2" spans="1:17">
      <c r="A2">
        <v>20</v>
      </c>
      <c r="B2" s="1">
        <f>('Raw data'!B2-'Raw data'!B$17)^2</f>
        <v>2.8611239216326641E-20</v>
      </c>
      <c r="C2" s="1">
        <f>('Raw data'!C2-'Raw data'!C$17)^2</f>
        <v>3.3073437090477124E-18</v>
      </c>
      <c r="D2" s="1">
        <f>('Raw data'!D2-'Raw data'!D$17)^2</f>
        <v>1.0560665778009998E-16</v>
      </c>
      <c r="E2" s="1">
        <f>SQRT(B2^2+C2^2+D2^2)</f>
        <v>1.0565843794272154E-16</v>
      </c>
      <c r="G2">
        <v>20</v>
      </c>
      <c r="H2" s="1">
        <f>('Raw data'!B2-'Raw data'!B$17)*('Raw data'!N2-'Raw data'!N$17)</f>
        <v>8.4290236934694021E-20</v>
      </c>
      <c r="I2" s="1">
        <f>('Raw data'!C2-'Raw data'!C$17)*('Raw data'!O2-'Raw data'!O$17)</f>
        <v>2.8146301971961823E-18</v>
      </c>
      <c r="J2" s="1">
        <f>('Raw data'!D2-'Raw data'!D$17)*('Raw data'!P2-'Raw data'!P$17)</f>
        <v>9.3560385950814274E-17</v>
      </c>
      <c r="K2" s="1">
        <f>SQRT(H2^2+I2^2+J2^2)</f>
        <v>9.3602751387212634E-17</v>
      </c>
      <c r="M2">
        <v>20</v>
      </c>
      <c r="N2" s="1">
        <f>('Raw data'!N2-'Raw data'!N$17)^2</f>
        <v>2.483235342862244E-19</v>
      </c>
      <c r="O2" s="1">
        <f>('Raw data'!O2-'Raw data'!O$17)^2</f>
        <v>2.3953189761609788E-18</v>
      </c>
      <c r="P2" s="1">
        <f>('Raw data'!P2-'Raw data'!P$17)^2</f>
        <v>8.2888200453161214E-17</v>
      </c>
      <c r="Q2" s="1">
        <f>SQRT(N2^2+O2^2+P2^2)</f>
        <v>8.2923175240331166E-17</v>
      </c>
    </row>
    <row r="3" spans="1:17">
      <c r="A3">
        <v>300</v>
      </c>
      <c r="B3" s="1">
        <f>('Raw data'!B3-'Raw data'!B$17)^2</f>
        <v>6.8566443664489824E-19</v>
      </c>
      <c r="C3" s="1">
        <f>('Raw data'!C3-'Raw data'!C$17)^2</f>
        <v>2.479082932229141E-18</v>
      </c>
      <c r="D3" s="1">
        <f>('Raw data'!D3-'Raw data'!D$17)^2</f>
        <v>9.5971608180100015E-17</v>
      </c>
      <c r="E3" s="1">
        <f t="shared" ref="E3:E15" si="0">SQRT(B3^2+C3^2+D3^2)</f>
        <v>9.6006070456920536E-17</v>
      </c>
      <c r="G3">
        <v>300</v>
      </c>
      <c r="H3" s="1">
        <f>('Raw data'!B3-'Raw data'!B$17)*('Raw data'!N3-'Raw data'!N$17)</f>
        <v>-6.6640757565306298E-20</v>
      </c>
      <c r="I3" s="1">
        <f>('Raw data'!C3-'Raw data'!C$17)*('Raw data'!O3-'Raw data'!O$17)</f>
        <v>2.1143813425411827E-18</v>
      </c>
      <c r="J3" s="1">
        <f>('Raw data'!D3-'Raw data'!D$17)*('Raw data'!P3-'Raw data'!P$17)</f>
        <v>8.5839917587957136E-17</v>
      </c>
      <c r="K3" s="1">
        <f t="shared" ref="K3:K15" si="1">SQRT(H3^2+I3^2+J3^2)</f>
        <v>8.5865979881205152E-17</v>
      </c>
      <c r="M3">
        <v>300</v>
      </c>
      <c r="N3" s="1">
        <f>('Raw data'!N3-'Raw data'!N$17)^2</f>
        <v>6.4769154290816628E-21</v>
      </c>
      <c r="O3" s="1">
        <f>('Raw data'!O3-'Raw data'!O$17)^2</f>
        <v>1.8033315479552649E-18</v>
      </c>
      <c r="P3" s="1">
        <f>('Raw data'!P3-'Raw data'!P$17)^2</f>
        <v>7.677782618458977E-17</v>
      </c>
      <c r="Q3" s="1">
        <f t="shared" ref="Q3:Q15" si="2">SQRT(N3^2+O3^2+P3^2)</f>
        <v>7.6799001557659345E-17</v>
      </c>
    </row>
    <row r="4" spans="1:17">
      <c r="A4">
        <v>450</v>
      </c>
      <c r="B4" s="1">
        <f>('Raw data'!B4-'Raw data'!B$17)^2</f>
        <v>5.085808849306127E-19</v>
      </c>
      <c r="C4" s="1">
        <f>('Raw data'!C4-'Raw data'!C$17)^2</f>
        <v>2.4913793231819981E-18</v>
      </c>
      <c r="D4" s="1">
        <f>('Raw data'!D4-'Raw data'!D$17)^2</f>
        <v>8.1351560640100001E-17</v>
      </c>
      <c r="E4" s="1">
        <f t="shared" si="0"/>
        <v>8.1391289730709897E-17</v>
      </c>
      <c r="G4">
        <v>450</v>
      </c>
      <c r="H4" s="1">
        <f>('Raw data'!B4-'Raw data'!B$17)*('Raw data'!N4-'Raw data'!N$17)</f>
        <v>-6.7948286493877709E-20</v>
      </c>
      <c r="I4" s="1">
        <f>('Raw data'!C4-'Raw data'!C$17)*('Raw data'!O4-'Raw data'!O$17)</f>
        <v>2.3904738025518977E-18</v>
      </c>
      <c r="J4" s="1">
        <f>('Raw data'!D4-'Raw data'!D$17)*('Raw data'!P4-'Raw data'!P$17)</f>
        <v>7.6452033957957126E-17</v>
      </c>
      <c r="K4" s="1">
        <f t="shared" si="1"/>
        <v>7.6489427231996935E-17</v>
      </c>
      <c r="M4">
        <v>450</v>
      </c>
      <c r="N4" s="1">
        <f>('Raw data'!N4-'Raw data'!N$17)^2</f>
        <v>9.0781422862245239E-21</v>
      </c>
      <c r="O4" s="1">
        <f>('Raw data'!O4-'Raw data'!O$17)^2</f>
        <v>2.2936551441666947E-18</v>
      </c>
      <c r="P4" s="1">
        <f>('Raw data'!P4-'Raw data'!P$17)^2</f>
        <v>7.1847589036018348E-17</v>
      </c>
      <c r="Q4" s="1">
        <f t="shared" si="2"/>
        <v>7.1884191493134382E-17</v>
      </c>
    </row>
    <row r="5" spans="1:17">
      <c r="A5">
        <v>490</v>
      </c>
      <c r="B5" s="1">
        <f>('Raw data'!B5-'Raw data'!B$17)^2</f>
        <v>3.0841203578775541E-19</v>
      </c>
      <c r="C5" s="1">
        <f>('Raw data'!C5-'Raw data'!C$17)^2</f>
        <v>1.5760552186248562E-18</v>
      </c>
      <c r="D5" s="1">
        <f>('Raw data'!D5-'Raw data'!D$17)^2</f>
        <v>6.3258321320099978E-17</v>
      </c>
      <c r="E5" s="1">
        <f t="shared" si="0"/>
        <v>6.3278703244243156E-17</v>
      </c>
      <c r="G5">
        <v>490</v>
      </c>
      <c r="H5" s="1">
        <f>('Raw data'!B5-'Raw data'!B$17)*('Raw data'!N5-'Raw data'!N$17)</f>
        <v>2.3092543964897975E-19</v>
      </c>
      <c r="I5" s="1">
        <f>('Raw data'!C5-'Raw data'!C$17)*('Raw data'!O5-'Raw data'!O$17)</f>
        <v>1.9359455052933264E-18</v>
      </c>
      <c r="J5" s="1">
        <f>('Raw data'!D5-'Raw data'!D$17)*('Raw data'!P5-'Raw data'!P$17)</f>
        <v>6.3010058186528552E-17</v>
      </c>
      <c r="K5" s="1">
        <f t="shared" si="1"/>
        <v>6.3040214500173264E-17</v>
      </c>
      <c r="M5">
        <v>490</v>
      </c>
      <c r="N5" s="1">
        <f>('Raw data'!N5-'Raw data'!N$17)^2</f>
        <v>1.7290686642908168E-19</v>
      </c>
      <c r="O5" s="1">
        <f>('Raw data'!O5-'Raw data'!O$17)^2</f>
        <v>2.378016299920981E-18</v>
      </c>
      <c r="P5" s="1">
        <f>('Raw data'!P5-'Raw data'!P$17)^2</f>
        <v>6.2762769384589778E-17</v>
      </c>
      <c r="Q5" s="1">
        <f t="shared" si="2"/>
        <v>6.2808041516435995E-17</v>
      </c>
    </row>
    <row r="6" spans="1:17">
      <c r="A6">
        <v>500</v>
      </c>
      <c r="B6" s="1">
        <f>('Raw data'!B6-'Raw data'!B$17)^2</f>
        <v>3.8297355435918383E-19</v>
      </c>
      <c r="C6" s="1">
        <f>('Raw data'!C6-'Raw data'!C$17)^2</f>
        <v>1.0535182652391414E-18</v>
      </c>
      <c r="D6" s="1">
        <f>('Raw data'!D6-'Raw data'!D$17)^2</f>
        <v>5.2265814840100025E-17</v>
      </c>
      <c r="E6" s="1">
        <f t="shared" si="0"/>
        <v>5.2277834407884102E-17</v>
      </c>
      <c r="G6">
        <v>500</v>
      </c>
      <c r="H6" s="1">
        <f>('Raw data'!B6-'Raw data'!B$17)*('Raw data'!N6-'Raw data'!N$17)</f>
        <v>7.0066477291836802E-20</v>
      </c>
      <c r="I6" s="1">
        <f>('Raw data'!C6-'Raw data'!C$17)*('Raw data'!O6-'Raw data'!O$17)</f>
        <v>1.1970837511904683E-18</v>
      </c>
      <c r="J6" s="1">
        <f>('Raw data'!D6-'Raw data'!D$17)*('Raw data'!P6-'Raw data'!P$17)</f>
        <v>5.3558347949385742E-17</v>
      </c>
      <c r="K6" s="1">
        <f t="shared" si="1"/>
        <v>5.3571770120895537E-17</v>
      </c>
      <c r="M6">
        <v>500</v>
      </c>
      <c r="N6" s="1">
        <f>('Raw data'!N6-'Raw data'!N$17)^2</f>
        <v>1.2818930143367366E-20</v>
      </c>
      <c r="O6" s="1">
        <f>('Raw data'!O6-'Raw data'!O$17)^2</f>
        <v>1.3602132536724077E-18</v>
      </c>
      <c r="P6" s="1">
        <f>('Raw data'!P6-'Raw data'!P$17)^2</f>
        <v>5.4882845390304109E-17</v>
      </c>
      <c r="Q6" s="1">
        <f t="shared" si="2"/>
        <v>5.4899700022463339E-17</v>
      </c>
    </row>
    <row r="7" spans="1:17">
      <c r="A7">
        <v>510</v>
      </c>
      <c r="B7" s="1">
        <f>('Raw data'!B7-'Raw data'!B$17)^2</f>
        <v>2.4964451430612159E-20</v>
      </c>
      <c r="C7" s="1">
        <f>('Raw data'!C7-'Raw data'!C$17)^2</f>
        <v>5.7019168382628466E-19</v>
      </c>
      <c r="D7" s="1">
        <f>('Raw data'!D7-'Raw data'!D$17)^2</f>
        <v>1.5733201580100009E-17</v>
      </c>
      <c r="E7" s="1">
        <f t="shared" si="0"/>
        <v>1.5743550226686524E-17</v>
      </c>
      <c r="G7">
        <v>510</v>
      </c>
      <c r="H7" s="1">
        <f>('Raw data'!B7-'Raw data'!B$17)*('Raw data'!N7-'Raw data'!N$17)</f>
        <v>6.1508827561224472E-21</v>
      </c>
      <c r="I7" s="1">
        <f>('Raw data'!C7-'Raw data'!C$17)*('Raw data'!O7-'Raw data'!O$17)</f>
        <v>9.8117668830046824E-19</v>
      </c>
      <c r="J7" s="1">
        <f>('Raw data'!D7-'Raw data'!D$17)*('Raw data'!P7-'Raw data'!P$17)</f>
        <v>2.4173084893671438E-17</v>
      </c>
      <c r="K7" s="1">
        <f t="shared" si="1"/>
        <v>2.4192990282386944E-17</v>
      </c>
      <c r="M7">
        <v>510</v>
      </c>
      <c r="N7" s="1">
        <f>('Raw data'!N7-'Raw data'!N$17)^2</f>
        <v>1.5154892862244941E-21</v>
      </c>
      <c r="O7" s="1">
        <f>('Raw data'!O7-'Raw data'!O$17)^2</f>
        <v>1.6883930807338359E-18</v>
      </c>
      <c r="P7" s="1">
        <f>('Raw data'!P7-'Raw data'!P$17)^2</f>
        <v>3.7140440253161234E-17</v>
      </c>
      <c r="Q7" s="1">
        <f t="shared" si="2"/>
        <v>3.7178797394353907E-17</v>
      </c>
    </row>
    <row r="8" spans="1:17">
      <c r="A8">
        <v>515</v>
      </c>
      <c r="B8" s="1">
        <f>('Raw data'!B8-'Raw data'!B$17)^2</f>
        <v>9.171725721632664E-20</v>
      </c>
      <c r="C8" s="1">
        <f>('Raw data'!C8-'Raw data'!C$17)^2</f>
        <v>2.5473256623771385E-19</v>
      </c>
      <c r="D8" s="1">
        <f>('Raw data'!D8-'Raw data'!D$17)^2</f>
        <v>1.3671580200100002E-17</v>
      </c>
      <c r="E8" s="1">
        <f t="shared" si="0"/>
        <v>1.3674260707743573E-17</v>
      </c>
      <c r="G8">
        <v>515</v>
      </c>
      <c r="H8" s="1">
        <f>('Raw data'!B8-'Raw data'!B$17)*('Raw data'!N8-'Raw data'!N$17)</f>
        <v>1.4325364757755112E-19</v>
      </c>
      <c r="I8" s="1">
        <f>('Raw data'!C8-'Raw data'!C$17)*('Raw data'!O8-'Raw data'!O$17)</f>
        <v>3.8084526954618321E-19</v>
      </c>
      <c r="J8" s="1">
        <f>('Raw data'!D8-'Raw data'!D$17)*('Raw data'!P8-'Raw data'!P$17)</f>
        <v>1.8322255456528571E-17</v>
      </c>
      <c r="K8" s="1">
        <f t="shared" si="1"/>
        <v>1.832677303131053E-17</v>
      </c>
      <c r="M8">
        <v>515</v>
      </c>
      <c r="N8" s="1">
        <f>('Raw data'!N8-'Raw data'!N$17)^2</f>
        <v>2.2374859614336737E-19</v>
      </c>
      <c r="O8" s="1">
        <f>('Raw data'!O8-'Raw data'!O$17)^2</f>
        <v>5.6939370367097933E-19</v>
      </c>
      <c r="P8" s="1">
        <f>('Raw data'!P8-'Raw data'!P$17)^2</f>
        <v>2.4554955616018364E-17</v>
      </c>
      <c r="Q8" s="1">
        <f t="shared" si="2"/>
        <v>2.4562575555684059E-17</v>
      </c>
    </row>
    <row r="9" spans="1:17">
      <c r="A9">
        <v>520</v>
      </c>
      <c r="B9" s="1">
        <f>('Raw data'!B9-'Raw data'!B$17)^2</f>
        <v>6.9721648073469536E-20</v>
      </c>
      <c r="C9" s="1">
        <f>('Raw data'!C9-'Raw data'!C$17)^2</f>
        <v>3.5122649996285793E-20</v>
      </c>
      <c r="D9" s="1">
        <f>('Raw data'!D9-'Raw data'!D$17)^2</f>
        <v>2.0981812201000035E-18</v>
      </c>
      <c r="E9" s="1">
        <f t="shared" si="0"/>
        <v>2.099633096789337E-18</v>
      </c>
      <c r="G9">
        <v>520</v>
      </c>
      <c r="H9" s="1">
        <f>('Raw data'!B9-'Raw data'!B$17)*('Raw data'!N9-'Raw data'!N$17)</f>
        <v>1.1689977214897966E-19</v>
      </c>
      <c r="I9" s="1">
        <f>('Raw data'!C9-'Raw data'!C$17)*('Raw data'!O9-'Raw data'!O$17)</f>
        <v>6.7595514020469453E-20</v>
      </c>
      <c r="J9" s="1">
        <f>('Raw data'!D9-'Raw data'!D$17)*('Raw data'!P9-'Raw data'!P$17)</f>
        <v>3.6028727151000033E-18</v>
      </c>
      <c r="K9" s="1">
        <f t="shared" si="1"/>
        <v>3.6054024063142029E-18</v>
      </c>
      <c r="M9">
        <v>520</v>
      </c>
      <c r="N9" s="1">
        <f>('Raw data'!N9-'Raw data'!N$17)^2</f>
        <v>1.9600163085765291E-19</v>
      </c>
      <c r="O9" s="1">
        <f>('Raw data'!O9-'Raw data'!O$17)^2</f>
        <v>1.3009136600383708E-19</v>
      </c>
      <c r="P9" s="1">
        <f>('Raw data'!P9-'Raw data'!P$17)^2</f>
        <v>6.1866399703040827E-18</v>
      </c>
      <c r="Q9" s="1">
        <f t="shared" si="2"/>
        <v>6.1911109281753063E-18</v>
      </c>
    </row>
    <row r="10" spans="1:17">
      <c r="A10">
        <v>525</v>
      </c>
      <c r="B10" s="1">
        <f>('Raw data'!B10-'Raw data'!B$17)^2</f>
        <v>7.6602423673469241E-20</v>
      </c>
      <c r="C10" s="1">
        <f>('Raw data'!C10-'Raw data'!C$17)^2</f>
        <v>5.5314158027715111E-20</v>
      </c>
      <c r="D10" s="1">
        <f>('Raw data'!D10-'Raw data'!D$17)^2</f>
        <v>2.191850640099999E-18</v>
      </c>
      <c r="E10" s="1">
        <f t="shared" si="0"/>
        <v>2.1938862358604056E-18</v>
      </c>
      <c r="G10">
        <v>525</v>
      </c>
      <c r="H10" s="1">
        <f>('Raw data'!B10-'Raw data'!B$17)*('Raw data'!N10-'Raw data'!N$17)</f>
        <v>9.4489568020408049E-20</v>
      </c>
      <c r="I10" s="1">
        <f>('Raw data'!C10-'Raw data'!C$17)*('Raw data'!O10-'Raw data'!O$17)</f>
        <v>-1.551823624310164E-20</v>
      </c>
      <c r="J10" s="1">
        <f>('Raw data'!D10-'Raw data'!D$17)*('Raw data'!P10-'Raw data'!P$17)</f>
        <v>3.5784077795714601E-19</v>
      </c>
      <c r="K10" s="1">
        <f t="shared" si="1"/>
        <v>3.704309874858683E-19</v>
      </c>
      <c r="M10">
        <v>525</v>
      </c>
      <c r="N10" s="1">
        <f>('Raw data'!N10-'Raw data'!N$17)^2</f>
        <v>1.1655347228622444E-19</v>
      </c>
      <c r="O10" s="1">
        <f>('Raw data'!O10-'Raw data'!O$17)^2</f>
        <v>4.3535988738371976E-21</v>
      </c>
      <c r="P10" s="1">
        <f>('Raw data'!P10-'Raw data'!P$17)^2</f>
        <v>5.8420961732654121E-20</v>
      </c>
      <c r="Q10" s="1">
        <f t="shared" si="2"/>
        <v>1.3044797620085259E-19</v>
      </c>
    </row>
    <row r="11" spans="1:17">
      <c r="A11">
        <v>530</v>
      </c>
      <c r="B11" s="1">
        <f>('Raw data'!B11-'Raw data'!B$17)^2</f>
        <v>4.4749776002040702E-20</v>
      </c>
      <c r="C11" s="1">
        <f>('Raw data'!C11-'Raw data'!C$17)^2</f>
        <v>4.7940338786200161E-19</v>
      </c>
      <c r="D11" s="1">
        <f>('Raw data'!D11-'Raw data'!D$17)^2</f>
        <v>2.2245277920099996E-17</v>
      </c>
      <c r="E11" s="1">
        <f t="shared" si="0"/>
        <v>2.2250488082135057E-17</v>
      </c>
      <c r="G11">
        <v>530</v>
      </c>
      <c r="H11" s="1">
        <f>('Raw data'!B11-'Raw data'!B$17)*('Raw data'!N11-'Raw data'!N$17)</f>
        <v>5.5311586227550955E-20</v>
      </c>
      <c r="I11" s="1">
        <f>('Raw data'!C11-'Raw data'!C$17)*('Raw data'!O11-'Raw data'!O$17)</f>
        <v>2.2455455077475624E-19</v>
      </c>
      <c r="J11" s="1">
        <f>('Raw data'!D11-'Raw data'!D$17)*('Raw data'!P11-'Raw data'!P$17)</f>
        <v>1.9067374336528575E-17</v>
      </c>
      <c r="K11" s="1">
        <f t="shared" si="1"/>
        <v>1.9068776788434887E-17</v>
      </c>
      <c r="M11">
        <v>530</v>
      </c>
      <c r="N11" s="1">
        <f>('Raw data'!N11-'Raw data'!N$17)^2</f>
        <v>6.8366187371938767E-20</v>
      </c>
      <c r="O11" s="1">
        <f>('Raw data'!O11-'Raw data'!O$17)^2</f>
        <v>1.0518229021812329E-19</v>
      </c>
      <c r="P11" s="1">
        <f>('Raw data'!P11-'Raw data'!P$17)^2</f>
        <v>1.6343457941732661E-17</v>
      </c>
      <c r="Q11" s="1">
        <f t="shared" si="2"/>
        <v>1.6343939388743942E-17</v>
      </c>
    </row>
    <row r="12" spans="1:17">
      <c r="A12">
        <v>535</v>
      </c>
      <c r="B12" s="1">
        <f>('Raw data'!B12-'Raw data'!B$17)^2</f>
        <v>1.9945283600204059E-19</v>
      </c>
      <c r="C12" s="1">
        <f>('Raw data'!C12-'Raw data'!C$17)^2</f>
        <v>1.6335130804034316E-18</v>
      </c>
      <c r="D12" s="1">
        <f>('Raw data'!D12-'Raw data'!D$17)^2</f>
        <v>7.2168253136099979E-17</v>
      </c>
      <c r="E12" s="1">
        <f t="shared" si="0"/>
        <v>7.2187013424395409E-17</v>
      </c>
      <c r="G12">
        <v>535</v>
      </c>
      <c r="H12" s="1">
        <f>('Raw data'!B12-'Raw data'!B$17)*('Raw data'!N12-'Raw data'!N$17)</f>
        <v>8.0490656470408105E-20</v>
      </c>
      <c r="I12" s="1">
        <f>('Raw data'!C12-'Raw data'!C$17)*('Raw data'!O12-'Raw data'!O$17)</f>
        <v>2.0217054152776155E-18</v>
      </c>
      <c r="J12" s="1">
        <f>('Raw data'!D12-'Raw data'!D$17)*('Raw data'!P12-'Raw data'!P$17)</f>
        <v>7.4056005713957126E-17</v>
      </c>
      <c r="K12" s="1">
        <f t="shared" si="1"/>
        <v>7.4083640257735672E-17</v>
      </c>
      <c r="M12">
        <v>535</v>
      </c>
      <c r="N12" s="1">
        <f>('Raw data'!N12-'Raw data'!N$17)^2</f>
        <v>3.2482595429081621E-20</v>
      </c>
      <c r="O12" s="1">
        <f>('Raw data'!O12-'Raw data'!O$17)^2</f>
        <v>2.5021487952538398E-18</v>
      </c>
      <c r="P12" s="1">
        <f>('Raw data'!P12-'Raw data'!P$17)^2</f>
        <v>7.5993137480589799E-17</v>
      </c>
      <c r="Q12" s="1">
        <f t="shared" si="2"/>
        <v>7.6034326115619773E-17</v>
      </c>
    </row>
    <row r="13" spans="1:17">
      <c r="A13">
        <v>540</v>
      </c>
      <c r="B13" s="1">
        <f>('Raw data'!B13-'Raw data'!B$17)^2</f>
        <v>2.9650358617346912E-19</v>
      </c>
      <c r="C13" s="1">
        <f>('Raw data'!C13-'Raw data'!C$17)^2</f>
        <v>2.730259271435146E-18</v>
      </c>
      <c r="D13" s="1">
        <f>('Raw data'!D13-'Raw data'!D$17)^2</f>
        <v>1.2071175187209997E-16</v>
      </c>
      <c r="E13" s="1">
        <f t="shared" si="0"/>
        <v>1.2074298849248888E-16</v>
      </c>
      <c r="G13">
        <v>540</v>
      </c>
      <c r="H13" s="1">
        <f>('Raw data'!B13-'Raw data'!B$17)*('Raw data'!N13-'Raw data'!N$17)</f>
        <v>3.6689464913265346E-20</v>
      </c>
      <c r="I13" s="1">
        <f>('Raw data'!C13-'Raw data'!C$17)*('Raw data'!O13-'Raw data'!O$17)</f>
        <v>3.6298456153300437E-18</v>
      </c>
      <c r="J13" s="1">
        <f>('Raw data'!D13-'Raw data'!D$17)*('Raw data'!P13-'Raw data'!P$17)</f>
        <v>1.3134941572567141E-16</v>
      </c>
      <c r="K13" s="1">
        <f t="shared" si="1"/>
        <v>1.3139956672981545E-16</v>
      </c>
      <c r="M13">
        <v>540</v>
      </c>
      <c r="N13" s="1">
        <f>('Raw data'!N13-'Raw data'!N$17)^2</f>
        <v>4.5399681433673603E-21</v>
      </c>
      <c r="O13" s="1">
        <f>('Raw data'!O13-'Raw data'!O$17)^2</f>
        <v>4.8258344286126952E-18</v>
      </c>
      <c r="P13" s="1">
        <f>('Raw data'!P13-'Raw data'!P$17)^2</f>
        <v>1.4292451848230406E-16</v>
      </c>
      <c r="Q13" s="1">
        <f t="shared" si="2"/>
        <v>1.4300596729487259E-16</v>
      </c>
    </row>
    <row r="14" spans="1:17">
      <c r="A14">
        <v>545</v>
      </c>
      <c r="B14" s="1">
        <f>('Raw data'!B14-'Raw data'!B$17)^2</f>
        <v>8.1633290155918327E-19</v>
      </c>
      <c r="C14" s="1">
        <f>('Raw data'!C14-'Raw data'!C$17)^2</f>
        <v>4.940526969976004E-18</v>
      </c>
      <c r="D14" s="1">
        <f>('Raw data'!D14-'Raw data'!D$17)^2</f>
        <v>1.7381759232009997E-16</v>
      </c>
      <c r="E14" s="1">
        <f t="shared" si="0"/>
        <v>1.738897081661353E-16</v>
      </c>
      <c r="G14">
        <v>545</v>
      </c>
      <c r="H14" s="1">
        <f>('Raw data'!B14-'Raw data'!B$17)*('Raw data'!N14-'Raw data'!N$17)</f>
        <v>5.9174512966326527E-19</v>
      </c>
      <c r="I14" s="1">
        <f>('Raw data'!C14-'Raw data'!C$17)*('Raw data'!O14-'Raw data'!O$17)</f>
        <v>5.4542632920487578E-18</v>
      </c>
      <c r="J14" s="1">
        <f>('Raw data'!D14-'Raw data'!D$17)*('Raw data'!P14-'Raw data'!P$17)</f>
        <v>1.8956210152081431E-16</v>
      </c>
      <c r="K14" s="1">
        <f t="shared" si="1"/>
        <v>1.8964147616843996E-16</v>
      </c>
      <c r="M14">
        <v>545</v>
      </c>
      <c r="N14" s="1">
        <f>('Raw data'!N14-'Raw data'!N$17)^2</f>
        <v>4.2894546797193888E-19</v>
      </c>
      <c r="O14" s="1">
        <f>('Raw data'!O14-'Raw data'!O$17)^2</f>
        <v>6.0214200306521238E-18</v>
      </c>
      <c r="P14" s="1">
        <f>('Raw data'!P14-'Raw data'!P$17)^2</f>
        <v>2.0673275848173274E-16</v>
      </c>
      <c r="Q14" s="1">
        <f t="shared" si="2"/>
        <v>2.0682087641934619E-16</v>
      </c>
    </row>
    <row r="15" spans="1:17">
      <c r="A15">
        <v>550</v>
      </c>
      <c r="B15" s="1">
        <f>('Raw data'!B15-'Raw data'!B$17)^2</f>
        <v>8.289946415020404E-19</v>
      </c>
      <c r="C15" s="1">
        <f>('Raw data'!C15-'Raw data'!C$17)^2</f>
        <v>6.8635350155366544E-18</v>
      </c>
      <c r="D15" s="1">
        <f>('Raw data'!D15-'Raw data'!D$17)^2</f>
        <v>2.1097649650089997E-16</v>
      </c>
      <c r="E15" s="1">
        <f t="shared" si="0"/>
        <v>2.1108973783871966E-16</v>
      </c>
      <c r="G15">
        <v>550</v>
      </c>
      <c r="H15" s="1">
        <f>('Raw data'!B15-'Raw data'!B$17)*('Raw data'!N15-'Raw data'!N$17)</f>
        <v>2.0303893822040824E-19</v>
      </c>
      <c r="I15" s="1">
        <f>('Raw data'!C15-'Raw data'!C$17)*('Raw data'!O15-'Raw data'!O$17)</f>
        <v>7.9571289641672663E-18</v>
      </c>
      <c r="J15" s="1">
        <f>('Raw data'!D15-'Raw data'!D$17)*('Raw data'!P15-'Raw data'!P$17)</f>
        <v>2.3058839950732857E-16</v>
      </c>
      <c r="K15" s="1">
        <f t="shared" si="1"/>
        <v>2.307257400324337E-16</v>
      </c>
      <c r="M15">
        <v>550</v>
      </c>
      <c r="N15" s="1">
        <f>('Raw data'!N15-'Raw data'!N$17)^2</f>
        <v>4.9728681429081686E-20</v>
      </c>
      <c r="O15" s="1">
        <f>('Raw data'!O15-'Raw data'!O$17)^2</f>
        <v>9.2249695250427747E-18</v>
      </c>
      <c r="P15" s="1">
        <f>('Raw data'!P15-'Raw data'!P$17)^2</f>
        <v>2.5202338113110405E-16</v>
      </c>
      <c r="Q15" s="1">
        <f t="shared" si="2"/>
        <v>2.5219216318599883E-16</v>
      </c>
    </row>
    <row r="17" spans="1:17">
      <c r="A17" t="s">
        <v>7</v>
      </c>
      <c r="B17" s="1">
        <f>SUM(B2:B15)</f>
        <v>4.3632816725714284E-18</v>
      </c>
      <c r="C17" s="1">
        <f>SUM(C2:C15)</f>
        <v>2.8469978231624087E-17</v>
      </c>
      <c r="D17" s="1">
        <f>SUM(D2:D15)</f>
        <v>1.0320681481501998E-15</v>
      </c>
      <c r="E17" s="1">
        <f>SUM(E2:E15)</f>
        <v>1.0324836020534334E-15</v>
      </c>
      <c r="G17" t="s">
        <v>7</v>
      </c>
      <c r="H17" s="1">
        <f>SUM(H2:H15)</f>
        <v>1.5787627558142857E-18</v>
      </c>
      <c r="I17" s="1">
        <f>SUM(I2:I15)</f>
        <v>3.1154111671995518E-17</v>
      </c>
      <c r="J17" s="1">
        <f>SUM(J2:J15)</f>
        <v>1.0635000942801999E-15</v>
      </c>
      <c r="K17" s="1">
        <f>SUM(K2:K15)</f>
        <v>1.0639849398058407E-15</v>
      </c>
      <c r="M17" t="s">
        <v>7</v>
      </c>
      <c r="N17" s="1">
        <f>SUM(N2:N15)</f>
        <v>1.5714864774928571E-18</v>
      </c>
      <c r="O17" s="1">
        <f>SUM(O2:O15)</f>
        <v>3.5302322040938373E-17</v>
      </c>
      <c r="P17" s="1">
        <f>SUM(P2:P15)</f>
        <v>1.1111169407673429E-15</v>
      </c>
      <c r="Q17" s="1">
        <f>SUM(Q2:Q15)</f>
        <v>1.1117743140890196E-15</v>
      </c>
    </row>
    <row r="19" spans="1:17">
      <c r="H19" t="s">
        <v>2</v>
      </c>
      <c r="I19" t="s">
        <v>3</v>
      </c>
      <c r="J19" t="s">
        <v>4</v>
      </c>
      <c r="K19" t="s">
        <v>8</v>
      </c>
    </row>
    <row r="20" spans="1:17">
      <c r="A20" t="s">
        <v>13</v>
      </c>
      <c r="B20">
        <v>14</v>
      </c>
      <c r="G20" t="s">
        <v>14</v>
      </c>
      <c r="H20" s="2">
        <f>SQRT(B17/N17)</f>
        <v>1.6662927348929708</v>
      </c>
      <c r="I20" s="2">
        <f t="shared" ref="I20:K20" si="3">SQRT(C17/O17)</f>
        <v>0.89803224599420639</v>
      </c>
      <c r="J20" s="2">
        <f t="shared" si="3"/>
        <v>0.96377199581265838</v>
      </c>
      <c r="K20" s="2">
        <f t="shared" si="3"/>
        <v>0.96368092659688986</v>
      </c>
    </row>
    <row r="21" spans="1:17">
      <c r="G21" t="s">
        <v>9</v>
      </c>
      <c r="H21">
        <f>SQRT((2*B17-2*ABS(H20)*H17)/(($B$20-2)*N17))</f>
        <v>0.42866527235084129</v>
      </c>
      <c r="I21">
        <f t="shared" ref="I21:K21" si="4">SQRT((2*C17-2*ABS(I20)*I17)/(($B$20-2)*O17))</f>
        <v>4.822383260061356E-2</v>
      </c>
      <c r="J21">
        <f t="shared" si="4"/>
        <v>3.2626298837750978E-2</v>
      </c>
      <c r="K21">
        <f t="shared" si="4"/>
        <v>3.2720060855862695E-2</v>
      </c>
    </row>
    <row r="22" spans="1:17">
      <c r="G22" t="s">
        <v>15</v>
      </c>
      <c r="H22" s="1">
        <f>'Raw data'!B17-'Raw data'!N17*slope!H20</f>
        <v>-1.7711996144323898E-9</v>
      </c>
      <c r="I22" s="1">
        <f>'Raw data'!C17-'Raw data'!O17*slope!I20</f>
        <v>-4.0175577907814439E-9</v>
      </c>
      <c r="J22" s="1">
        <f>'Raw data'!D17-'Raw data'!P17*slope!J20</f>
        <v>-2.3751955251025773E-8</v>
      </c>
      <c r="K22" s="1">
        <f>'Raw data'!E17+'Raw data'!Q17*slope!K20</f>
        <v>2.4194267667317504E-8</v>
      </c>
    </row>
    <row r="23" spans="1:17">
      <c r="G23" t="s">
        <v>16</v>
      </c>
      <c r="H23">
        <f>-H22/H20</f>
        <v>1.0629582529783743E-9</v>
      </c>
      <c r="I23">
        <f t="shared" ref="I23:K23" si="5">-I22/I20</f>
        <v>4.4737344440606676E-9</v>
      </c>
      <c r="J23">
        <f t="shared" si="5"/>
        <v>2.4644786686292935E-8</v>
      </c>
      <c r="K23">
        <f t="shared" si="5"/>
        <v>-2.5106097879052478E-8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Ruler="0" workbookViewId="0">
      <selection activeCell="E17" sqref="E17"/>
    </sheetView>
  </sheetViews>
  <sheetFormatPr baseColWidth="10" defaultRowHeight="15" x14ac:dyDescent="0"/>
  <cols>
    <col min="1" max="2" width="12.1640625" bestFit="1" customWidth="1"/>
    <col min="5" max="5" width="12.1640625" bestFit="1" customWidth="1"/>
    <col min="7" max="7" width="12.1640625" bestFit="1" customWidth="1"/>
  </cols>
  <sheetData>
    <row r="1" spans="1:11">
      <c r="A1" t="s">
        <v>20</v>
      </c>
      <c r="B1" t="s">
        <v>2</v>
      </c>
      <c r="C1" t="s">
        <v>3</v>
      </c>
      <c r="D1" t="s">
        <v>4</v>
      </c>
      <c r="E1" t="s">
        <v>8</v>
      </c>
      <c r="G1" t="s">
        <v>19</v>
      </c>
      <c r="H1" t="s">
        <v>2</v>
      </c>
      <c r="I1" t="s">
        <v>3</v>
      </c>
      <c r="J1" t="s">
        <v>4</v>
      </c>
      <c r="K1" t="s">
        <v>8</v>
      </c>
    </row>
    <row r="2" spans="1:11">
      <c r="A2">
        <v>20</v>
      </c>
      <c r="B2" s="1">
        <f>0.5*('Raw data'!B2+slope!H$20*'Raw data'!N2+slope!H$22)</f>
        <v>-1.4405998072161949E-9</v>
      </c>
      <c r="C2" s="1">
        <f>0.5*('Raw data'!C2+slope!I$20*'Raw data'!O2+slope!I$22)</f>
        <v>-4.2319288953907221E-9</v>
      </c>
      <c r="D2" s="1">
        <f>0.5*('Raw data'!D2+slope!J$20*'Raw data'!P2+slope!J$22)</f>
        <v>-2.4502977625512888E-8</v>
      </c>
      <c r="E2" s="1">
        <f>SQRT(B2^2+C2^2+D2^2)</f>
        <v>2.4907437895066197E-8</v>
      </c>
      <c r="G2">
        <v>20</v>
      </c>
      <c r="H2" s="1">
        <f>0.5*('Raw data'!N2+('Raw data'!B2-slope!H$22)/slope!H$20)</f>
        <v>1.9840439815482355E-10</v>
      </c>
      <c r="I2" s="1">
        <f>0.5*('Raw data'!O2+('Raw data'!C2-slope!I$22)/slope!I$20)</f>
        <v>-2.3871203463518074E-10</v>
      </c>
      <c r="J2" s="1">
        <f>0.5*('Raw data'!P2+('Raw data'!D2-slope!J$22)/slope!J$20)</f>
        <v>-7.7925316127684984E-10</v>
      </c>
      <c r="K2" s="1">
        <f>0.5*('Raw data'!Q2+('Raw data'!E2-slope!K$22)/slope!K$20)</f>
        <v>7.6382826024814544E-10</v>
      </c>
    </row>
    <row r="3" spans="1:11">
      <c r="A3">
        <v>300</v>
      </c>
      <c r="B3" s="1">
        <f>0.5*('Raw data'!B3+slope!H$20*'Raw data'!N3+slope!H$22)</f>
        <v>-1.287824689738169E-9</v>
      </c>
      <c r="C3" s="1">
        <f>0.5*('Raw data'!C3+slope!I$20*'Raw data'!O3+slope!I$22)</f>
        <v>-4.0179203934009154E-9</v>
      </c>
      <c r="D3" s="1">
        <f>0.5*('Raw data'!D3+slope!J$20*'Raw data'!P3+slope!J$22)</f>
        <v>-2.4098172614228923E-8</v>
      </c>
      <c r="E3" s="1">
        <f t="shared" ref="E3:E15" si="0">SQRT(B3^2+C3^2+D3^2)</f>
        <v>2.4464752197076901E-8</v>
      </c>
      <c r="G3">
        <v>300</v>
      </c>
      <c r="H3" s="1">
        <f>0.5*('Raw data'!N3+('Raw data'!B3-slope!H$22)/slope!H$20)</f>
        <v>2.9009003914625412E-10</v>
      </c>
      <c r="I3" s="1">
        <f>0.5*('Raw data'!O3+('Raw data'!C3-slope!I$22)/slope!I$20)</f>
        <v>-4.0377460952974855E-13</v>
      </c>
      <c r="J3" s="1">
        <f>0.5*('Raw data'!P3+('Raw data'!D3-slope!J$22)/slope!J$20)</f>
        <v>-3.5923160737951958E-10</v>
      </c>
      <c r="K3" s="1">
        <f>0.5*('Raw data'!Q3+('Raw data'!E3-slope!K$22)/slope!K$20)</f>
        <v>8.6805105397688094E-10</v>
      </c>
    </row>
    <row r="4" spans="1:11">
      <c r="A4">
        <v>450</v>
      </c>
      <c r="B4" s="1">
        <f>0.5*('Raw data'!B4+slope!H$20*'Raw data'!N4+slope!H$22)</f>
        <v>-1.218044123499961E-9</v>
      </c>
      <c r="C4" s="1">
        <f>0.5*('Raw data'!C4+slope!I$20*'Raw data'!O4+slope!I$22)</f>
        <v>-4.0969215601072182E-9</v>
      </c>
      <c r="D4" s="1">
        <f>0.5*('Raw data'!D4+slope!J$20*'Raw data'!P4+slope!J$22)</f>
        <v>-2.357185321882771E-8</v>
      </c>
      <c r="E4" s="1">
        <f t="shared" si="0"/>
        <v>2.395622386617771E-8</v>
      </c>
      <c r="G4">
        <v>450</v>
      </c>
      <c r="H4" s="1">
        <f>0.5*('Raw data'!N4+('Raw data'!B4-slope!H$22)/slope!H$20)</f>
        <v>3.3196777453870309E-10</v>
      </c>
      <c r="I4" s="1">
        <f>0.5*('Raw data'!O4+('Raw data'!C4-slope!I$22)/slope!I$20)</f>
        <v>-8.8375188841811987E-11</v>
      </c>
      <c r="J4" s="1">
        <f>0.5*('Raw data'!P4+('Raw data'!D4-slope!J$22)/slope!J$20)</f>
        <v>1.8687203299178519E-10</v>
      </c>
      <c r="K4" s="1">
        <f>0.5*('Raw data'!Q4+('Raw data'!E4-slope!K$22)/slope!K$20)</f>
        <v>5.489433706777953E-10</v>
      </c>
    </row>
    <row r="5" spans="1:11">
      <c r="A5">
        <v>490</v>
      </c>
      <c r="B5" s="1">
        <f>0.5*('Raw data'!B5+slope!H$20*'Raw data'!N5+slope!H$22)</f>
        <v>-1.5649652319018599E-9</v>
      </c>
      <c r="C5" s="1">
        <f>0.5*('Raw data'!C5+slope!I$20*'Raw data'!O5+slope!I$22)</f>
        <v>-3.9478144051019388E-9</v>
      </c>
      <c r="D5" s="1">
        <f>0.5*('Raw data'!D5+slope!J$20*'Raw data'!P5+slope!J$22)</f>
        <v>-2.2771888375987606E-8</v>
      </c>
      <c r="E5" s="1">
        <f t="shared" si="0"/>
        <v>2.3164482618064913E-8</v>
      </c>
      <c r="G5">
        <v>490</v>
      </c>
      <c r="H5" s="1">
        <f>0.5*('Raw data'!N5+('Raw data'!B5-slope!H$22)/slope!H$20)</f>
        <v>1.2376839808029088E-10</v>
      </c>
      <c r="I5" s="1">
        <f>0.5*('Raw data'!O5+('Raw data'!C5-slope!I$22)/slope!I$20)</f>
        <v>7.7662451421544132E-11</v>
      </c>
      <c r="J5" s="1">
        <f>0.5*('Raw data'!P5+('Raw data'!D5-slope!J$22)/slope!J$20)</f>
        <v>1.0169074006054412E-9</v>
      </c>
      <c r="K5" s="1">
        <f>0.5*('Raw data'!Q5+('Raw data'!E5-slope!K$22)/slope!K$20)</f>
        <v>1.3132953704820357E-10</v>
      </c>
    </row>
    <row r="6" spans="1:11">
      <c r="A6">
        <v>500</v>
      </c>
      <c r="B6" s="1">
        <f>0.5*('Raw data'!B6+slope!H$20*'Raw data'!N6+slope!H$22)</f>
        <v>-1.3446051411125534E-9</v>
      </c>
      <c r="C6" s="1">
        <f>0.5*('Raw data'!C6+slope!I$20*'Raw data'!O6+slope!I$22)</f>
        <v>-3.6645741460796271E-9</v>
      </c>
      <c r="D6" s="1">
        <f>0.5*('Raw data'!D6+slope!J$20*'Raw data'!P6+slope!J$22)</f>
        <v>-2.2162198973063754E-8</v>
      </c>
      <c r="E6" s="1">
        <f t="shared" si="0"/>
        <v>2.2503335974456978E-8</v>
      </c>
      <c r="G6">
        <v>500</v>
      </c>
      <c r="H6" s="1">
        <f>0.5*('Raw data'!N6+('Raw data'!B6-slope!H$22)/slope!H$20)</f>
        <v>2.5601412308098275E-10</v>
      </c>
      <c r="I6" s="1">
        <f>0.5*('Raw data'!O6+('Raw data'!C6-slope!I$22)/slope!I$20)</f>
        <v>3.9306344095810377E-10</v>
      </c>
      <c r="J6" s="1">
        <f>0.5*('Raw data'!P6+('Raw data'!D6-slope!J$22)/slope!J$20)</f>
        <v>1.6495149110672456E-9</v>
      </c>
      <c r="K6" s="1">
        <f>0.5*('Raw data'!Q6+('Raw data'!E6-slope!K$22)/slope!K$20)</f>
        <v>4.2117813015906635E-11</v>
      </c>
    </row>
    <row r="7" spans="1:11">
      <c r="A7">
        <v>510</v>
      </c>
      <c r="B7" s="1">
        <f>0.5*('Raw data'!B7+slope!H$20*'Raw data'!N7+slope!H$22)</f>
        <v>-8.2941692130557064E-10</v>
      </c>
      <c r="C7" s="1">
        <f>0.5*('Raw data'!C7+slope!I$20*'Raw data'!O7+slope!I$22)</f>
        <v>-3.588688192050541E-9</v>
      </c>
      <c r="D7" s="1">
        <f>0.5*('Raw data'!D7+slope!J$20*'Raw data'!P7+slope!J$22)</f>
        <v>-1.9897500771814837E-8</v>
      </c>
      <c r="E7" s="1">
        <f t="shared" si="0"/>
        <v>2.0235541809733758E-8</v>
      </c>
      <c r="G7">
        <v>510</v>
      </c>
      <c r="H7" s="1">
        <f>0.5*('Raw data'!N7+('Raw data'!B7-slope!H$22)/slope!H$20)</f>
        <v>5.6519642281661373E-10</v>
      </c>
      <c r="I7" s="1">
        <f>0.5*('Raw data'!O7+('Raw data'!C7-slope!I$22)/slope!I$20)</f>
        <v>4.7756592332172176E-10</v>
      </c>
      <c r="J7" s="1">
        <f>0.5*('Raw data'!P7+('Raw data'!D7-slope!J$22)/slope!J$20)</f>
        <v>3.9993426826651432E-9</v>
      </c>
      <c r="K7" s="1">
        <f>0.5*('Raw data'!Q7+('Raw data'!E7-slope!K$22)/slope!K$20)</f>
        <v>-1.0265160515531278E-9</v>
      </c>
    </row>
    <row r="8" spans="1:11">
      <c r="A8">
        <v>515</v>
      </c>
      <c r="B8" s="1">
        <f>0.5*('Raw data'!B8+slope!H$20*'Raw data'!N8+slope!H$22)</f>
        <v>-1.4863712041197988E-9</v>
      </c>
      <c r="C8" s="1">
        <f>0.5*('Raw data'!C8+slope!I$20*'Raw data'!O8+slope!I$22)</f>
        <v>-3.2188642082417194E-9</v>
      </c>
      <c r="D8" s="1">
        <f>0.5*('Raw data'!D8+slope!J$20*'Raw data'!P8+slope!J$22)</f>
        <v>-1.9214132620199527E-8</v>
      </c>
      <c r="E8" s="1">
        <f t="shared" si="0"/>
        <v>1.9538507581034733E-8</v>
      </c>
      <c r="G8">
        <v>515</v>
      </c>
      <c r="H8" s="1">
        <f>0.5*('Raw data'!N8+('Raw data'!B8-slope!H$22)/slope!H$20)</f>
        <v>1.7093539709328804E-10</v>
      </c>
      <c r="I8" s="1">
        <f>0.5*('Raw data'!O8+('Raw data'!C8-slope!I$22)/slope!I$20)</f>
        <v>8.893818524918283E-10</v>
      </c>
      <c r="J8" s="1">
        <f>0.5*('Raw data'!P8+('Raw data'!D8-slope!J$22)/slope!J$20)</f>
        <v>4.7083985118284399E-9</v>
      </c>
      <c r="K8" s="1">
        <f>0.5*('Raw data'!Q8+('Raw data'!E8-slope!K$22)/slope!K$20)</f>
        <v>-5.9501523544509374E-10</v>
      </c>
    </row>
    <row r="9" spans="1:11">
      <c r="A9">
        <v>520</v>
      </c>
      <c r="B9" s="1">
        <f>0.5*('Raw data'!B9+slope!H$20*'Raw data'!N9+slope!H$22)</f>
        <v>-1.4417268691861701E-9</v>
      </c>
      <c r="C9" s="1">
        <f>0.5*('Raw data'!C9+slope!I$20*'Raw data'!O9+slope!I$22)</f>
        <v>-2.8833467573931606E-9</v>
      </c>
      <c r="D9" s="1">
        <f>0.5*('Raw data'!D9+slope!J$20*'Raw data'!P9+slope!J$22)</f>
        <v>-1.6900337977366708E-8</v>
      </c>
      <c r="E9" s="1">
        <f t="shared" si="0"/>
        <v>1.7205048347445189E-8</v>
      </c>
      <c r="G9">
        <v>520</v>
      </c>
      <c r="H9" s="1">
        <f>0.5*('Raw data'!N9+('Raw data'!B9-slope!H$22)/slope!H$20)</f>
        <v>1.9772800921884966E-10</v>
      </c>
      <c r="I9" s="1">
        <f>0.5*('Raw data'!O9+('Raw data'!C9-slope!I$22)/slope!I$20)</f>
        <v>1.2629958873387724E-9</v>
      </c>
      <c r="J9" s="1">
        <f>0.5*('Raw data'!P9+('Raw data'!D9-slope!J$22)/slope!J$20)</f>
        <v>7.1091682508182248E-9</v>
      </c>
      <c r="K9" s="1">
        <f>0.5*('Raw data'!Q9+('Raw data'!E9-slope!K$22)/slope!K$20)</f>
        <v>-5.22269142501663E-10</v>
      </c>
    </row>
    <row r="10" spans="1:11">
      <c r="A10">
        <v>525</v>
      </c>
      <c r="B10" s="1">
        <f>0.5*('Raw data'!B10+slope!H$20*'Raw data'!N10+slope!H$22)</f>
        <v>-5.1803013954403232E-10</v>
      </c>
      <c r="C10" s="1">
        <f>0.5*('Raw data'!C10+slope!I$20*'Raw data'!O10+slope!I$22)</f>
        <v>-2.5397217059459146E-9</v>
      </c>
      <c r="D10" s="1">
        <f>0.5*('Raw data'!D10+slope!J$20*'Raw data'!P10+slope!J$22)</f>
        <v>-1.4120771089080333E-8</v>
      </c>
      <c r="E10" s="1">
        <f t="shared" si="0"/>
        <v>1.4356695919303154E-8</v>
      </c>
      <c r="G10">
        <v>525</v>
      </c>
      <c r="H10" s="1">
        <f>0.5*('Raw data'!N10+('Raw data'!B10-slope!H$22)/slope!H$20)</f>
        <v>7.5207041874839062E-10</v>
      </c>
      <c r="I10" s="1">
        <f>0.5*('Raw data'!O10+('Raw data'!C10-slope!I$22)/slope!I$20)</f>
        <v>1.6456381064573306E-9</v>
      </c>
      <c r="J10" s="1">
        <f>0.5*('Raw data'!P10+('Raw data'!D10-slope!J$22)/slope!J$20)</f>
        <v>9.9932185244958974E-9</v>
      </c>
      <c r="K10" s="1">
        <f>0.5*('Raw data'!Q10+('Raw data'!E10-slope!K$22)/slope!K$20)</f>
        <v>-6.8274677668870013E-10</v>
      </c>
    </row>
    <row r="11" spans="1:11">
      <c r="A11">
        <v>530</v>
      </c>
      <c r="B11" s="1">
        <f>0.5*('Raw data'!B11+slope!H$20*'Raw data'!N11+slope!H$22)</f>
        <v>-6.1723852869402988E-10</v>
      </c>
      <c r="C11" s="1">
        <f>0.5*('Raw data'!C11+slope!I$20*'Raw data'!O11+slope!I$22)</f>
        <v>-2.1358707131401447E-9</v>
      </c>
      <c r="D11" s="1">
        <f>0.5*('Raw data'!D11+slope!J$20*'Raw data'!P11+slope!J$22)</f>
        <v>-1.0671122411038377E-8</v>
      </c>
      <c r="E11" s="1">
        <f t="shared" si="0"/>
        <v>1.0900265162642588E-8</v>
      </c>
      <c r="G11">
        <v>530</v>
      </c>
      <c r="H11" s="1">
        <f>0.5*('Raw data'!N11+('Raw data'!B11-slope!H$22)/slope!H$20)</f>
        <v>6.9253202728059724E-10</v>
      </c>
      <c r="I11" s="1">
        <f>0.5*('Raw data'!O11+('Raw data'!C11-slope!I$22)/slope!I$20)</f>
        <v>2.0953446672263913E-9</v>
      </c>
      <c r="J11" s="1">
        <f>0.5*('Raw data'!P11+('Raw data'!D11-slope!J$22)/slope!J$20)</f>
        <v>1.3572538833687068E-8</v>
      </c>
      <c r="K11" s="1">
        <f>0.5*('Raw data'!Q11+('Raw data'!E11-slope!K$22)/slope!K$20)</f>
        <v>-4.7146530423822032E-10</v>
      </c>
    </row>
    <row r="12" spans="1:11">
      <c r="A12">
        <v>535</v>
      </c>
      <c r="B12" s="1">
        <f>0.5*('Raw data'!B12+slope!H$20*'Raw data'!N12+slope!H$22)</f>
        <v>-5.6739333958538237E-10</v>
      </c>
      <c r="C12" s="1">
        <f>0.5*('Raw data'!C12+slope!I$20*'Raw data'!O12+slope!I$22)</f>
        <v>-1.2783829384712873E-9</v>
      </c>
      <c r="D12" s="1">
        <f>0.5*('Raw data'!D12+slope!J$20*'Raw data'!P12+slope!J$22)</f>
        <v>-6.5290999366256605E-9</v>
      </c>
      <c r="E12" s="1">
        <f t="shared" si="0"/>
        <v>6.6772257803391328E-9</v>
      </c>
      <c r="G12">
        <v>535</v>
      </c>
      <c r="H12" s="1">
        <f>0.5*('Raw data'!N12+('Raw data'!B12-slope!H$22)/slope!H$20)</f>
        <v>7.2244585218354821E-10</v>
      </c>
      <c r="I12" s="1">
        <f>0.5*('Raw data'!O12+('Raw data'!C12-slope!I$22)/slope!I$20)</f>
        <v>3.0501965430847438E-9</v>
      </c>
      <c r="J12" s="1">
        <f>0.5*('Raw data'!P12+('Raw data'!D12-slope!J$22)/slope!J$20)</f>
        <v>1.7870259137253411E-8</v>
      </c>
      <c r="K12" s="1">
        <f>0.5*('Raw data'!Q12+('Raw data'!E12-slope!K$22)/slope!K$20)</f>
        <v>-5.4517485950151556E-11</v>
      </c>
    </row>
    <row r="13" spans="1:11">
      <c r="A13">
        <v>540</v>
      </c>
      <c r="B13" s="1">
        <f>0.5*('Raw data'!B13+slope!H$20*'Raw data'!N13+slope!H$22)</f>
        <v>-6.1245390715171806E-10</v>
      </c>
      <c r="C13" s="1">
        <f>0.5*('Raw data'!C13+slope!I$20*'Raw data'!O13+slope!I$22)</f>
        <v>-8.1512598347298908E-10</v>
      </c>
      <c r="D13" s="1">
        <f>0.5*('Raw data'!D13+slope!J$20*'Raw data'!P13+slope!J$22)</f>
        <v>-3.7230476412043379E-9</v>
      </c>
      <c r="E13" s="1">
        <f t="shared" si="0"/>
        <v>3.8601313314439698E-9</v>
      </c>
      <c r="G13">
        <v>540</v>
      </c>
      <c r="H13" s="1">
        <f>0.5*('Raw data'!N13+('Raw data'!B13-slope!H$22)/slope!H$20)</f>
        <v>6.9540344443445004E-10</v>
      </c>
      <c r="I13" s="1">
        <f>0.5*('Raw data'!O13+('Raw data'!C13-slope!I$22)/slope!I$20)</f>
        <v>3.5660543611806064E-9</v>
      </c>
      <c r="J13" s="1">
        <f>0.5*('Raw data'!P13+('Raw data'!D13-slope!J$22)/slope!J$20)</f>
        <v>2.0781790399432534E-8</v>
      </c>
      <c r="K13" s="1">
        <f>0.5*('Raw data'!Q13+('Raw data'!E13-slope!K$22)/slope!K$20)</f>
        <v>2.8688083419236385E-10</v>
      </c>
    </row>
    <row r="14" spans="1:11">
      <c r="A14">
        <v>545</v>
      </c>
      <c r="B14" s="1">
        <f>0.5*('Raw data'!B14+slope!H$20*'Raw data'!N14+slope!H$22)</f>
        <v>5.6564572505138765E-11</v>
      </c>
      <c r="C14" s="1">
        <f>0.5*('Raw data'!C14+slope!I$20*'Raw data'!O14+slope!I$22)</f>
        <v>-4.1450291857289377E-10</v>
      </c>
      <c r="D14" s="1">
        <f>0.5*('Raw data'!D14+slope!J$20*'Raw data'!P14+slope!J$22)</f>
        <v>-1.4568396796775103E-9</v>
      </c>
      <c r="E14" s="1">
        <f t="shared" si="0"/>
        <v>1.5157156965113896E-9</v>
      </c>
      <c r="G14">
        <v>545</v>
      </c>
      <c r="H14" s="1">
        <f>0.5*('Raw data'!N14+('Raw data'!B14-slope!H$22)/slope!H$20)</f>
        <v>1.0969046126549483E-9</v>
      </c>
      <c r="I14" s="1">
        <f>0.5*('Raw data'!O14+('Raw data'!C14-slope!I$22)/slope!I$20)</f>
        <v>4.0121664765162513E-9</v>
      </c>
      <c r="J14" s="1">
        <f>0.5*('Raw data'!P14+('Raw data'!D14-slope!J$22)/slope!J$20)</f>
        <v>2.313318468290717E-8</v>
      </c>
      <c r="K14" s="1">
        <f>0.5*('Raw data'!Q14+('Raw data'!E14-slope!K$22)/slope!K$20)</f>
        <v>3.2557141384571944E-10</v>
      </c>
    </row>
    <row r="15" spans="1:11">
      <c r="A15">
        <v>550</v>
      </c>
      <c r="B15" s="1">
        <f>0.5*('Raw data'!B15+slope!H$20*'Raw data'!N15+slope!H$22)</f>
        <v>-2.9981466944969601E-10</v>
      </c>
      <c r="C15" s="1">
        <f>0.5*('Raw data'!C15+slope!I$20*'Raw data'!O15+slope!I$22)</f>
        <v>4.600811736906834E-11</v>
      </c>
      <c r="D15" s="1">
        <f>0.5*('Raw data'!D15+slope!J$20*'Raw data'!P15+slope!J$22)</f>
        <v>-6.4917065371821691E-11</v>
      </c>
      <c r="E15" s="1">
        <f t="shared" si="0"/>
        <v>3.1019317893462104E-10</v>
      </c>
      <c r="G15">
        <v>550</v>
      </c>
      <c r="H15" s="1">
        <f>0.5*('Raw data'!N15+('Raw data'!B15-slope!H$22)/slope!H$20)</f>
        <v>8.8302908256825811E-10</v>
      </c>
      <c r="I15" s="1">
        <f>0.5*('Raw data'!O15+('Raw data'!C15-slope!I$22)/slope!I$20)</f>
        <v>4.5249665880892296E-9</v>
      </c>
      <c r="J15" s="1">
        <f>0.5*('Raw data'!P15+('Raw data'!D15-slope!J$22)/slope!J$20)</f>
        <v>2.4577429400903993E-8</v>
      </c>
      <c r="K15" s="1">
        <f>0.5*('Raw data'!Q15+('Raw data'!E15-slope!K$22)/slope!K$20)</f>
        <v>3.8580771337195779E-10</v>
      </c>
    </row>
    <row r="17" spans="1:11">
      <c r="A17" t="s">
        <v>21</v>
      </c>
      <c r="B17">
        <f>ABS(MAX(B2:B15)-MIN(B2:B15))</f>
        <v>1.6215298044069987E-9</v>
      </c>
      <c r="C17">
        <f t="shared" ref="C17:E17" si="1">ABS(MAX(C2:C15)-MIN(C2:C15))</f>
        <v>4.2779370127597904E-9</v>
      </c>
      <c r="D17">
        <f t="shared" si="1"/>
        <v>2.4438060560141064E-8</v>
      </c>
      <c r="E17">
        <f t="shared" si="1"/>
        <v>2.4597244716131576E-8</v>
      </c>
      <c r="G17" t="s">
        <v>22</v>
      </c>
      <c r="H17">
        <f>ABS(MAX(H2:H15)-MIN(H2:H15))</f>
        <v>9.7313621457465753E-10</v>
      </c>
      <c r="I17">
        <f t="shared" ref="I17:K17" si="2">ABS(MAX(I2:I15)-MIN(I2:I15))</f>
        <v>4.7636786227244106E-9</v>
      </c>
      <c r="J17">
        <f t="shared" si="2"/>
        <v>2.5356682562180844E-8</v>
      </c>
      <c r="K17">
        <f t="shared" si="2"/>
        <v>1.8945671055300088E-9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showRuler="0" workbookViewId="0">
      <selection activeCell="D4" sqref="D4"/>
    </sheetView>
  </sheetViews>
  <sheetFormatPr baseColWidth="10" defaultRowHeight="15" x14ac:dyDescent="0"/>
  <sheetData>
    <row r="1" spans="1:5">
      <c r="B1" t="s">
        <v>2</v>
      </c>
      <c r="C1" t="s">
        <v>3</v>
      </c>
      <c r="D1" t="s">
        <v>4</v>
      </c>
      <c r="E1" t="s">
        <v>8</v>
      </c>
    </row>
    <row r="2" spans="1:5">
      <c r="A2" t="s">
        <v>23</v>
      </c>
      <c r="B2" s="1">
        <f>xy_dash!B17/ABS(slope!H22)</f>
        <v>0.91549805634225179</v>
      </c>
      <c r="C2" s="1">
        <f>xy_dash!C17/ABS(slope!I22)</f>
        <v>1.0648103239674123</v>
      </c>
      <c r="D2" s="1">
        <f>xy_dash!D17/ABS(slope!J22)</f>
        <v>1.028886266493183</v>
      </c>
      <c r="E2" s="1">
        <f>xy_dash!E17/ABS(slope!K22)</f>
        <v>1.0166558895005708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showRuler="0" workbookViewId="0">
      <selection activeCell="G20" sqref="G20"/>
    </sheetView>
  </sheetViews>
  <sheetFormatPr baseColWidth="10" defaultRowHeight="15" x14ac:dyDescent="0"/>
  <cols>
    <col min="12" max="12" width="12.1640625" bestFit="1" customWidth="1"/>
  </cols>
  <sheetData>
    <row r="1" spans="1:12">
      <c r="A1" t="s">
        <v>0</v>
      </c>
      <c r="B1" t="s">
        <v>2</v>
      </c>
      <c r="C1" t="s">
        <v>3</v>
      </c>
      <c r="D1" t="s">
        <v>4</v>
      </c>
      <c r="G1" t="s">
        <v>17</v>
      </c>
    </row>
    <row r="2" spans="1:12">
      <c r="A2">
        <v>20</v>
      </c>
      <c r="B2" s="1">
        <v>-1.1100000000000001E-9</v>
      </c>
      <c r="C2" s="1">
        <v>-4.4463000000000002E-9</v>
      </c>
      <c r="D2" s="1">
        <v>-2.5253999999999999E-8</v>
      </c>
      <c r="F2" s="3" t="s">
        <v>2</v>
      </c>
      <c r="G2" s="3" t="s">
        <v>3</v>
      </c>
      <c r="H2" s="3" t="s">
        <v>4</v>
      </c>
      <c r="J2" s="3" t="s">
        <v>18</v>
      </c>
    </row>
    <row r="3" spans="1:12">
      <c r="A3">
        <v>300</v>
      </c>
      <c r="B3" s="1">
        <v>-1.7689E-9</v>
      </c>
      <c r="C3" s="1">
        <v>-4.2022000000000002E-9</v>
      </c>
      <c r="D3" s="1">
        <v>-2.4774000000000001E-8</v>
      </c>
      <c r="F3" s="1">
        <f>B2-B3</f>
        <v>6.5889999999999986E-10</v>
      </c>
      <c r="G3" s="1">
        <f t="shared" ref="G3:H3" si="0">C2-C3</f>
        <v>-2.4410000000000002E-10</v>
      </c>
      <c r="H3" s="1">
        <f t="shared" si="0"/>
        <v>-4.7999999999999834E-10</v>
      </c>
      <c r="J3" s="1">
        <f>F3^2+G3^2+H3^2</f>
        <v>7.2413401999999816E-19</v>
      </c>
      <c r="L3">
        <f>SQRT(J3)</f>
        <v>8.5096064538849158E-10</v>
      </c>
    </row>
    <row r="4" spans="1:12">
      <c r="A4">
        <v>450</v>
      </c>
      <c r="B4" s="1">
        <v>-1.6540000000000001E-9</v>
      </c>
      <c r="C4" s="1">
        <v>-4.2061000000000002E-9</v>
      </c>
      <c r="D4" s="1">
        <v>-2.3997E-8</v>
      </c>
      <c r="F4" s="1">
        <f t="shared" ref="F4:F15" si="1">B3-B4</f>
        <v>-1.1489999999999988E-10</v>
      </c>
      <c r="G4" s="1">
        <f t="shared" ref="G4:G15" si="2">C3-C4</f>
        <v>3.8999999999999555E-12</v>
      </c>
      <c r="H4" s="1">
        <f t="shared" ref="H4:H15" si="3">D3-D4</f>
        <v>-7.7700000000000094E-10</v>
      </c>
      <c r="J4" s="1">
        <f t="shared" ref="J4:J15" si="4">F4^2+G4^2+H4^2</f>
        <v>6.1694622000000142E-19</v>
      </c>
      <c r="L4">
        <f t="shared" ref="L4:L15" si="5">SQRT(J4)</f>
        <v>7.8545924146323558E-10</v>
      </c>
    </row>
    <row r="5" spans="1:12">
      <c r="A5">
        <v>490</v>
      </c>
      <c r="B5" s="1">
        <v>-1.4962000000000001E-9</v>
      </c>
      <c r="C5" s="1">
        <v>-3.8831000000000004E-9</v>
      </c>
      <c r="D5" s="1">
        <v>-2.2930999999999999E-8</v>
      </c>
      <c r="F5" s="1">
        <f t="shared" si="1"/>
        <v>-1.5780000000000001E-10</v>
      </c>
      <c r="G5" s="1">
        <f t="shared" si="2"/>
        <v>-3.2299999999999982E-10</v>
      </c>
      <c r="H5" s="1">
        <f t="shared" si="3"/>
        <v>-1.0660000000000011E-9</v>
      </c>
      <c r="J5" s="1">
        <f t="shared" si="4"/>
        <v>1.2655858400000021E-18</v>
      </c>
      <c r="L5">
        <f t="shared" si="5"/>
        <v>1.1249825954209256E-9</v>
      </c>
    </row>
    <row r="6" spans="1:12">
      <c r="A6">
        <v>500</v>
      </c>
      <c r="B6" s="1">
        <v>-1.5596999999999999E-9</v>
      </c>
      <c r="C6" s="1">
        <v>-3.6541E-9</v>
      </c>
      <c r="D6" s="1">
        <v>-2.2207000000000002E-8</v>
      </c>
      <c r="F6" s="1">
        <f t="shared" si="1"/>
        <v>6.3499999999999832E-11</v>
      </c>
      <c r="G6" s="1">
        <f t="shared" si="2"/>
        <v>-2.2900000000000035E-10</v>
      </c>
      <c r="H6" s="1">
        <f t="shared" si="3"/>
        <v>-7.2399999999999709E-10</v>
      </c>
      <c r="J6" s="1">
        <f t="shared" si="4"/>
        <v>5.8064924999999591E-19</v>
      </c>
      <c r="L6">
        <f t="shared" si="5"/>
        <v>7.6200344487410021E-10</v>
      </c>
    </row>
    <row r="7" spans="1:12">
      <c r="A7">
        <v>510</v>
      </c>
      <c r="B7" s="1">
        <v>-7.8285000000000004E-10</v>
      </c>
      <c r="C7" s="1">
        <v>-3.3827999999999999E-9</v>
      </c>
      <c r="D7" s="1">
        <v>-1.8944000000000001E-8</v>
      </c>
      <c r="F7" s="1">
        <f t="shared" si="1"/>
        <v>-7.7684999999999986E-10</v>
      </c>
      <c r="G7" s="1">
        <f t="shared" si="2"/>
        <v>-2.7130000000000009E-10</v>
      </c>
      <c r="H7" s="1">
        <f t="shared" si="3"/>
        <v>-3.2630000000000008E-9</v>
      </c>
      <c r="J7" s="1">
        <f t="shared" si="4"/>
        <v>1.1324268612500005E-17</v>
      </c>
      <c r="L7">
        <f t="shared" si="5"/>
        <v>3.3651550651493022E-9</v>
      </c>
    </row>
    <row r="8" spans="1:12">
      <c r="A8">
        <v>515</v>
      </c>
      <c r="B8" s="1">
        <v>-1.2437E-9</v>
      </c>
      <c r="C8" s="1">
        <v>-3.1324000000000001E-9</v>
      </c>
      <c r="D8" s="1">
        <v>-1.8675E-8</v>
      </c>
      <c r="F8" s="1">
        <f t="shared" si="1"/>
        <v>4.6084999999999991E-10</v>
      </c>
      <c r="G8" s="1">
        <f t="shared" si="2"/>
        <v>-2.5039999999999988E-10</v>
      </c>
      <c r="H8" s="1">
        <f t="shared" si="3"/>
        <v>-2.6900000000000062E-10</v>
      </c>
      <c r="J8" s="1">
        <f t="shared" si="4"/>
        <v>3.4744388250000024E-19</v>
      </c>
      <c r="L8">
        <f t="shared" si="5"/>
        <v>5.8944370596351285E-10</v>
      </c>
    </row>
    <row r="9" spans="1:12">
      <c r="A9">
        <v>520</v>
      </c>
      <c r="B9" s="1">
        <v>-1.2049E-9</v>
      </c>
      <c r="C9" s="1">
        <v>-2.8150999999999999E-9</v>
      </c>
      <c r="D9" s="1">
        <v>-1.6426000000000001E-8</v>
      </c>
      <c r="F9" s="1">
        <f t="shared" si="1"/>
        <v>-3.8799999999999907E-11</v>
      </c>
      <c r="G9" s="1">
        <f t="shared" si="2"/>
        <v>-3.1730000000000013E-10</v>
      </c>
      <c r="H9" s="1">
        <f t="shared" si="3"/>
        <v>-2.2489999999999992E-9</v>
      </c>
      <c r="J9" s="1">
        <f t="shared" si="4"/>
        <v>5.1601857299999957E-18</v>
      </c>
      <c r="L9">
        <f t="shared" si="5"/>
        <v>2.2716042194889489E-9</v>
      </c>
    </row>
    <row r="10" spans="1:12">
      <c r="A10">
        <v>525</v>
      </c>
      <c r="B10" s="1">
        <v>-6.6408000000000005E-10</v>
      </c>
      <c r="C10" s="1">
        <v>-2.3925000000000002E-9</v>
      </c>
      <c r="D10" s="1">
        <v>-1.3497E-8</v>
      </c>
      <c r="F10" s="1">
        <f t="shared" si="1"/>
        <v>-5.4082E-10</v>
      </c>
      <c r="G10" s="1">
        <f t="shared" si="2"/>
        <v>-4.2259999999999976E-10</v>
      </c>
      <c r="H10" s="1">
        <f t="shared" si="3"/>
        <v>-2.9290000000000009E-9</v>
      </c>
      <c r="J10" s="1">
        <f t="shared" si="4"/>
        <v>9.050118032400004E-18</v>
      </c>
      <c r="L10">
        <f t="shared" si="5"/>
        <v>3.0083414088829751E-9</v>
      </c>
    </row>
    <row r="11" spans="1:12">
      <c r="A11">
        <v>530</v>
      </c>
      <c r="B11" s="1">
        <v>-7.2931000000000004E-10</v>
      </c>
      <c r="C11" s="1">
        <v>-1.9353000000000001E-9</v>
      </c>
      <c r="D11" s="1">
        <v>-1.0261E-8</v>
      </c>
      <c r="F11" s="1">
        <f t="shared" si="1"/>
        <v>6.5229999999999991E-11</v>
      </c>
      <c r="G11" s="1">
        <f t="shared" si="2"/>
        <v>-4.5720000000000003E-10</v>
      </c>
      <c r="H11" s="1">
        <f t="shared" si="3"/>
        <v>-3.236E-9</v>
      </c>
      <c r="J11" s="1">
        <f t="shared" si="4"/>
        <v>1.06849827929E-17</v>
      </c>
      <c r="L11">
        <f t="shared" si="5"/>
        <v>3.268789193707664E-9</v>
      </c>
    </row>
    <row r="12" spans="1:12">
      <c r="A12">
        <v>535</v>
      </c>
      <c r="B12" s="1">
        <v>-4.9425000000000003E-10</v>
      </c>
      <c r="C12" s="1">
        <v>-1.3496E-9</v>
      </c>
      <c r="D12" s="1">
        <v>-6.4823000000000002E-9</v>
      </c>
      <c r="F12" s="1">
        <f t="shared" si="1"/>
        <v>-2.3506000000000001E-10</v>
      </c>
      <c r="G12" s="1">
        <f t="shared" si="2"/>
        <v>-5.8570000000000016E-10</v>
      </c>
      <c r="H12" s="1">
        <f t="shared" si="3"/>
        <v>-3.7786999999999998E-9</v>
      </c>
      <c r="J12" s="1">
        <f t="shared" si="4"/>
        <v>1.4676871383599999E-17</v>
      </c>
      <c r="L12">
        <f t="shared" si="5"/>
        <v>3.831040509261159E-9</v>
      </c>
    </row>
    <row r="13" spans="1:12">
      <c r="A13">
        <v>540</v>
      </c>
      <c r="B13" s="1">
        <v>-3.9633000000000002E-10</v>
      </c>
      <c r="C13" s="1">
        <v>-9.7534000000000007E-10</v>
      </c>
      <c r="D13" s="1">
        <v>-3.9905999999999998E-9</v>
      </c>
      <c r="F13" s="1">
        <f t="shared" si="1"/>
        <v>-9.7920000000000009E-11</v>
      </c>
      <c r="G13" s="1">
        <f t="shared" si="2"/>
        <v>-3.742599999999999E-10</v>
      </c>
      <c r="H13" s="1">
        <f t="shared" si="3"/>
        <v>-2.4917000000000004E-9</v>
      </c>
      <c r="J13" s="1">
        <f t="shared" si="4"/>
        <v>6.358227764000002E-18</v>
      </c>
      <c r="L13">
        <f t="shared" si="5"/>
        <v>2.5215526494602492E-9</v>
      </c>
    </row>
    <row r="14" spans="1:12">
      <c r="A14">
        <v>545</v>
      </c>
      <c r="B14" s="1">
        <v>-3.7339999999999997E-11</v>
      </c>
      <c r="C14" s="1">
        <v>-4.0496000000000002E-10</v>
      </c>
      <c r="D14" s="1">
        <v>-1.7935000000000001E-9</v>
      </c>
      <c r="F14" s="1">
        <f t="shared" si="1"/>
        <v>-3.5899000000000002E-10</v>
      </c>
      <c r="G14" s="1">
        <f t="shared" si="2"/>
        <v>-5.7038000000000005E-10</v>
      </c>
      <c r="H14" s="1">
        <f t="shared" si="3"/>
        <v>-2.1970999999999998E-9</v>
      </c>
      <c r="J14" s="1">
        <f t="shared" si="4"/>
        <v>5.2814555744999994E-18</v>
      </c>
      <c r="L14">
        <f t="shared" si="5"/>
        <v>2.2981417655357992E-9</v>
      </c>
    </row>
    <row r="15" spans="1:12">
      <c r="A15">
        <v>550</v>
      </c>
      <c r="B15" s="1">
        <v>-3.0359999999999999E-11</v>
      </c>
      <c r="C15" s="1">
        <v>-7.8546999999999996E-12</v>
      </c>
      <c r="D15" s="1">
        <v>-4.5246000000000001E-10</v>
      </c>
      <c r="F15" s="1">
        <f t="shared" si="1"/>
        <v>-6.9799999999999981E-12</v>
      </c>
      <c r="G15" s="1">
        <f t="shared" si="2"/>
        <v>-3.9710530000000004E-10</v>
      </c>
      <c r="H15" s="1">
        <f t="shared" si="3"/>
        <v>-1.3410400000000002E-9</v>
      </c>
      <c r="J15" s="1">
        <f t="shared" si="4"/>
        <v>1.9561296212880904E-18</v>
      </c>
      <c r="L15">
        <f t="shared" si="5"/>
        <v>1.3986170388237412E-9</v>
      </c>
    </row>
    <row r="17" spans="11:12">
      <c r="K17" t="s">
        <v>7</v>
      </c>
      <c r="L17">
        <f>SUM(L3:L15)</f>
        <v>2.6076091483420103E-8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slope</vt:lpstr>
      <vt:lpstr>xy_dash</vt:lpstr>
      <vt:lpstr>fqw</vt:lpstr>
      <vt:lpstr>VD check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Volk</dc:creator>
  <cp:lastModifiedBy>Michael Volk</cp:lastModifiedBy>
  <dcterms:created xsi:type="dcterms:W3CDTF">2014-07-19T14:15:09Z</dcterms:created>
  <dcterms:modified xsi:type="dcterms:W3CDTF">2014-07-21T12:32:31Z</dcterms:modified>
</cp:coreProperties>
</file>