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udrick\Desktop\PFMC\2020\2022\Discard mortality rate update\"/>
    </mc:Choice>
  </mc:AlternateContent>
  <xr:revisionPtr revIDLastSave="0" documentId="13_ncr:40009_{6352E84F-2885-41AC-A7BF-CCC36E94C153}" xr6:coauthVersionLast="47" xr6:coauthVersionMax="47" xr10:uidLastSave="{00000000-0000-0000-0000-000000000000}"/>
  <bookViews>
    <workbookView xWindow="-120" yWindow="-120" windowWidth="29040" windowHeight="15840" tabRatio="690" activeTab="2"/>
  </bookViews>
  <sheets>
    <sheet name=" Table 5. Species Short Term" sheetId="4" r:id="rId1"/>
    <sheet name="Table 6. Rates and CIs" sheetId="5" r:id="rId2"/>
    <sheet name="Table 7. Point and CIs raw" sheetId="6" r:id="rId3"/>
    <sheet name="Raw Hannah Data" sheetId="3" r:id="rId4"/>
    <sheet name="Sheet1" sheetId="7" r:id="rId5"/>
    <sheet name="Fishdata" sheetId="2" r:id="rId6"/>
  </sheets>
  <definedNames>
    <definedName name="_xlnm._FilterDatabase" localSheetId="5" hidden="1">'Raw Hannah Data'!$A$1:$F$67</definedName>
    <definedName name="_xlnm.Print_Area" localSheetId="5">'Raw Hannah Data'!$A$1:$C$1</definedName>
  </definedNames>
  <calcPr calcId="191029"/>
  <pivotCaches>
    <pivotCache cacheId="1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2" l="1"/>
  <c r="F19" i="2"/>
  <c r="F20" i="2"/>
  <c r="G20" i="2"/>
  <c r="F21" i="2"/>
  <c r="G21" i="2"/>
  <c r="H21" i="2"/>
  <c r="F22" i="2"/>
  <c r="F28" i="2"/>
  <c r="F29" i="2"/>
  <c r="F30" i="2"/>
  <c r="G30" i="2"/>
  <c r="F31" i="2"/>
  <c r="G31" i="2"/>
  <c r="H31" i="2"/>
  <c r="F32" i="2"/>
  <c r="F35" i="2"/>
  <c r="G36" i="2" s="1"/>
  <c r="F36" i="2"/>
  <c r="G39" i="4"/>
  <c r="G38" i="4"/>
  <c r="G35" i="4"/>
  <c r="G34" i="4"/>
  <c r="G31" i="4"/>
  <c r="G30" i="4"/>
  <c r="G27" i="4"/>
  <c r="G26" i="4"/>
  <c r="G25" i="4"/>
  <c r="G23" i="4"/>
  <c r="G22" i="4"/>
  <c r="G21" i="4"/>
  <c r="I6" i="7"/>
  <c r="F45" i="2"/>
  <c r="F44" i="2"/>
  <c r="G44" i="2"/>
  <c r="K44" i="2"/>
  <c r="M44" i="2"/>
  <c r="O44" i="2"/>
  <c r="Q44" i="2"/>
  <c r="S44" i="2"/>
  <c r="G45" i="2"/>
  <c r="M45" i="2"/>
  <c r="O45" i="2"/>
  <c r="Q45" i="2"/>
  <c r="S45" i="2"/>
  <c r="E46" i="2"/>
  <c r="K46" i="2"/>
  <c r="M46" i="2"/>
  <c r="O46" i="2"/>
  <c r="Q46" i="2"/>
  <c r="S46" i="2"/>
  <c r="K51" i="2"/>
  <c r="M51" i="2"/>
  <c r="O51" i="2"/>
  <c r="Q51" i="2"/>
  <c r="S51" i="2"/>
  <c r="D52" i="2"/>
  <c r="K52" i="2" s="1"/>
  <c r="F52" i="2"/>
  <c r="M52" i="2"/>
  <c r="O52" i="2"/>
  <c r="Q52" i="2"/>
  <c r="S52" i="2"/>
  <c r="E53" i="2"/>
  <c r="K53" i="2"/>
  <c r="M53" i="2"/>
  <c r="O53" i="2"/>
  <c r="Q53" i="2"/>
  <c r="S53" i="2"/>
  <c r="E58" i="2"/>
  <c r="K58" i="2"/>
  <c r="M58" i="2"/>
  <c r="O58" i="2"/>
  <c r="Q58" i="2"/>
  <c r="S58" i="2"/>
  <c r="M59" i="2"/>
  <c r="O59" i="2"/>
  <c r="Q59" i="2"/>
  <c r="S59" i="2"/>
  <c r="E60" i="2"/>
  <c r="K60" i="2"/>
  <c r="M60" i="2"/>
  <c r="O60" i="2"/>
  <c r="Q60" i="2"/>
  <c r="S60" i="2"/>
  <c r="G5" i="4"/>
  <c r="G6" i="4"/>
  <c r="G7" i="4"/>
  <c r="G9" i="4"/>
  <c r="G10" i="4"/>
  <c r="G11" i="4"/>
  <c r="G14" i="4"/>
  <c r="G15" i="4"/>
  <c r="D2" i="3"/>
  <c r="H2" i="3"/>
  <c r="D3" i="3"/>
  <c r="H3" i="3"/>
  <c r="D4" i="3"/>
  <c r="H4" i="3"/>
  <c r="D5" i="3"/>
  <c r="H5" i="3"/>
  <c r="D6" i="3"/>
  <c r="H6" i="3"/>
  <c r="D7" i="3"/>
  <c r="H7" i="3"/>
  <c r="D8" i="3"/>
  <c r="H8" i="3"/>
  <c r="D9" i="3"/>
  <c r="H9" i="3"/>
  <c r="D10" i="3"/>
  <c r="H10" i="3"/>
  <c r="D11" i="3"/>
  <c r="H11" i="3"/>
  <c r="D12" i="3"/>
  <c r="H12" i="3"/>
  <c r="D13" i="3"/>
  <c r="H13" i="3"/>
  <c r="D14" i="3"/>
  <c r="H14" i="3"/>
  <c r="D15" i="3"/>
  <c r="H15" i="3"/>
  <c r="D16" i="3"/>
  <c r="H16" i="3"/>
  <c r="D17" i="3"/>
  <c r="H17" i="3"/>
  <c r="D18" i="3"/>
  <c r="H18" i="3"/>
  <c r="D19" i="3"/>
  <c r="H19" i="3"/>
  <c r="D20" i="3"/>
  <c r="H20" i="3"/>
  <c r="D21" i="3"/>
  <c r="H21" i="3"/>
  <c r="D22" i="3"/>
  <c r="H22" i="3"/>
  <c r="D23" i="3"/>
  <c r="H23" i="3"/>
  <c r="D24" i="3"/>
  <c r="H24" i="3"/>
  <c r="D25" i="3"/>
  <c r="H25" i="3"/>
  <c r="D26" i="3"/>
  <c r="H26" i="3"/>
  <c r="D27" i="3"/>
  <c r="H27" i="3"/>
  <c r="D28" i="3"/>
  <c r="H28" i="3"/>
  <c r="D29" i="3"/>
  <c r="H29" i="3"/>
  <c r="D30" i="3"/>
  <c r="H30" i="3"/>
  <c r="D31" i="3"/>
  <c r="H31" i="3"/>
  <c r="D32" i="3"/>
  <c r="H32" i="3"/>
  <c r="D33" i="3"/>
  <c r="H33" i="3"/>
  <c r="D34" i="3"/>
  <c r="H34" i="3"/>
  <c r="D35" i="3"/>
  <c r="H35" i="3"/>
  <c r="D36" i="3"/>
  <c r="H36" i="3"/>
  <c r="D37" i="3"/>
  <c r="H37" i="3"/>
  <c r="D38" i="3"/>
  <c r="H38" i="3"/>
  <c r="D39" i="3"/>
  <c r="H39" i="3"/>
  <c r="D40" i="3"/>
  <c r="H40" i="3"/>
  <c r="D41" i="3"/>
  <c r="H41" i="3"/>
  <c r="D42" i="3"/>
  <c r="H42" i="3"/>
  <c r="D43" i="3"/>
  <c r="H43" i="3"/>
  <c r="D44" i="3"/>
  <c r="H44" i="3"/>
  <c r="D45" i="3"/>
  <c r="H45" i="3"/>
  <c r="D46" i="3"/>
  <c r="H46" i="3"/>
  <c r="D47" i="3"/>
  <c r="H47" i="3"/>
  <c r="D48" i="3"/>
  <c r="H48" i="3"/>
  <c r="D49" i="3"/>
  <c r="H49" i="3"/>
  <c r="D50" i="3"/>
  <c r="H50" i="3"/>
  <c r="D51" i="3"/>
  <c r="H51" i="3"/>
  <c r="D52" i="3"/>
  <c r="H52" i="3"/>
  <c r="D53" i="3"/>
  <c r="H53" i="3"/>
  <c r="D54" i="3"/>
  <c r="H54" i="3"/>
  <c r="D55" i="3"/>
  <c r="H55" i="3"/>
  <c r="D56" i="3"/>
  <c r="H56" i="3"/>
  <c r="D57" i="3"/>
  <c r="H57" i="3"/>
  <c r="D58" i="3"/>
  <c r="H58" i="3"/>
  <c r="D59" i="3"/>
  <c r="H59" i="3"/>
  <c r="D60" i="3"/>
  <c r="H60" i="3"/>
  <c r="D61" i="3"/>
  <c r="H61" i="3"/>
  <c r="D62" i="3"/>
  <c r="H62" i="3"/>
  <c r="D63" i="3"/>
  <c r="H63" i="3"/>
  <c r="D64" i="3"/>
  <c r="H64" i="3"/>
  <c r="D65" i="3"/>
  <c r="H65" i="3"/>
  <c r="D66" i="3"/>
  <c r="H66" i="3"/>
  <c r="D67" i="3"/>
  <c r="H67" i="3"/>
  <c r="D68" i="3"/>
  <c r="H68" i="3"/>
  <c r="D69" i="3"/>
  <c r="H69" i="3"/>
  <c r="D70" i="3"/>
  <c r="H70" i="3"/>
  <c r="D71" i="3"/>
  <c r="H71" i="3"/>
  <c r="D72" i="3"/>
  <c r="H72" i="3"/>
  <c r="D73" i="3"/>
  <c r="H73" i="3"/>
  <c r="D74" i="3"/>
  <c r="H74" i="3"/>
  <c r="D75" i="3"/>
  <c r="H75" i="3"/>
  <c r="D76" i="3"/>
  <c r="H76" i="3"/>
  <c r="D77" i="3"/>
  <c r="H77" i="3"/>
  <c r="D78" i="3"/>
  <c r="H78" i="3"/>
  <c r="D79" i="3"/>
  <c r="H79" i="3"/>
  <c r="D80" i="3"/>
  <c r="H80" i="3"/>
  <c r="D81" i="3"/>
  <c r="H81" i="3"/>
  <c r="D82" i="3"/>
  <c r="H82" i="3"/>
  <c r="D83" i="3"/>
  <c r="H83" i="3"/>
  <c r="D84" i="3"/>
  <c r="H84" i="3"/>
  <c r="D85" i="3"/>
  <c r="H85" i="3"/>
  <c r="D86" i="3"/>
  <c r="H86" i="3"/>
  <c r="D87" i="3"/>
  <c r="H87" i="3"/>
  <c r="D88" i="3"/>
  <c r="H88" i="3"/>
  <c r="D89" i="3"/>
  <c r="H89" i="3"/>
  <c r="D90" i="3"/>
  <c r="H90" i="3"/>
  <c r="D91" i="3"/>
  <c r="H91" i="3"/>
  <c r="D92" i="3"/>
  <c r="H92" i="3"/>
  <c r="D93" i="3"/>
  <c r="H93" i="3"/>
  <c r="D94" i="3"/>
  <c r="H94" i="3"/>
  <c r="D95" i="3"/>
  <c r="H95" i="3"/>
  <c r="D96" i="3"/>
  <c r="H96" i="3"/>
  <c r="D97" i="3"/>
  <c r="H97" i="3"/>
  <c r="D98" i="3"/>
  <c r="H98" i="3"/>
  <c r="D99" i="3"/>
  <c r="H99" i="3"/>
  <c r="D100" i="3"/>
  <c r="H100" i="3"/>
  <c r="D101" i="3"/>
  <c r="H101" i="3"/>
  <c r="D102" i="3"/>
  <c r="H102" i="3"/>
  <c r="D103" i="3"/>
  <c r="H103" i="3"/>
  <c r="D104" i="3"/>
  <c r="H104" i="3"/>
  <c r="D105" i="3"/>
  <c r="H105" i="3"/>
  <c r="D106" i="3"/>
  <c r="H106" i="3"/>
  <c r="D107" i="3"/>
  <c r="H107" i="3"/>
  <c r="D108" i="3"/>
  <c r="H108" i="3"/>
  <c r="D109" i="3"/>
  <c r="H109" i="3"/>
  <c r="D110" i="3"/>
  <c r="H110" i="3"/>
  <c r="D111" i="3"/>
  <c r="H111" i="3"/>
  <c r="D112" i="3"/>
  <c r="H112" i="3"/>
  <c r="D113" i="3"/>
  <c r="H113" i="3"/>
  <c r="D114" i="3"/>
  <c r="H114" i="3"/>
  <c r="D115" i="3"/>
  <c r="H115" i="3"/>
  <c r="D116" i="3"/>
  <c r="H116" i="3"/>
  <c r="D117" i="3"/>
  <c r="H117" i="3"/>
  <c r="D118" i="3"/>
  <c r="H118" i="3"/>
  <c r="D119" i="3"/>
  <c r="H119" i="3"/>
  <c r="D120" i="3"/>
  <c r="H120" i="3"/>
  <c r="D121" i="3"/>
  <c r="H121" i="3"/>
  <c r="D122" i="3"/>
  <c r="H122" i="3"/>
  <c r="D123" i="3"/>
  <c r="H123" i="3"/>
  <c r="D124" i="3"/>
  <c r="H124" i="3"/>
  <c r="D125" i="3"/>
  <c r="H125" i="3"/>
  <c r="D126" i="3"/>
  <c r="H126" i="3"/>
  <c r="D127" i="3"/>
  <c r="H127" i="3"/>
  <c r="D128" i="3"/>
  <c r="H128" i="3"/>
  <c r="D129" i="3"/>
  <c r="H129" i="3"/>
  <c r="D130" i="3"/>
  <c r="H130" i="3"/>
  <c r="D131" i="3"/>
  <c r="H131" i="3"/>
  <c r="D132" i="3"/>
  <c r="H132" i="3"/>
  <c r="D133" i="3"/>
  <c r="H133" i="3"/>
  <c r="D134" i="3"/>
  <c r="H134" i="3"/>
  <c r="D135" i="3"/>
  <c r="H135" i="3"/>
  <c r="D136" i="3"/>
  <c r="H136" i="3"/>
  <c r="D137" i="3"/>
  <c r="H137" i="3"/>
  <c r="D138" i="3"/>
  <c r="H138" i="3"/>
  <c r="D139" i="3"/>
  <c r="H139" i="3"/>
  <c r="D140" i="3"/>
  <c r="H140" i="3"/>
  <c r="D141" i="3"/>
  <c r="H141" i="3"/>
  <c r="D142" i="3"/>
  <c r="H142" i="3"/>
  <c r="D143" i="3"/>
  <c r="H143" i="3"/>
  <c r="D144" i="3"/>
  <c r="H144" i="3"/>
  <c r="D145" i="3"/>
  <c r="H145" i="3"/>
  <c r="D146" i="3"/>
  <c r="H146" i="3"/>
  <c r="D147" i="3"/>
  <c r="H147" i="3"/>
  <c r="D148" i="3"/>
  <c r="H148" i="3"/>
  <c r="D149" i="3"/>
  <c r="H149" i="3"/>
  <c r="D150" i="3"/>
  <c r="H150" i="3"/>
  <c r="D151" i="3"/>
  <c r="H151" i="3"/>
  <c r="D152" i="3"/>
  <c r="H152" i="3"/>
  <c r="D153" i="3"/>
  <c r="H153" i="3"/>
  <c r="D154" i="3"/>
  <c r="H154" i="3"/>
  <c r="D155" i="3"/>
  <c r="H155" i="3"/>
  <c r="D156" i="3"/>
  <c r="H156" i="3"/>
  <c r="F59" i="2"/>
  <c r="E59" i="2" s="1"/>
  <c r="E45" i="2" l="1"/>
  <c r="D45" i="2" s="1"/>
  <c r="K45" i="2" s="1"/>
  <c r="D59" i="2"/>
  <c r="K59" i="2" s="1"/>
</calcChain>
</file>

<file path=xl/sharedStrings.xml><?xml version="1.0" encoding="utf-8"?>
<sst xmlns="http://schemas.openxmlformats.org/spreadsheetml/2006/main" count="928" uniqueCount="115">
  <si>
    <t>Species</t>
  </si>
  <si>
    <t>canary</t>
  </si>
  <si>
    <t>Condition</t>
  </si>
  <si>
    <t>Deploy Date</t>
  </si>
  <si>
    <t>alive</t>
  </si>
  <si>
    <t>yelloweye</t>
  </si>
  <si>
    <t>Capture Depth (ft)</t>
  </si>
  <si>
    <t>Alive</t>
  </si>
  <si>
    <t>Capture depth (f)</t>
  </si>
  <si>
    <t xml:space="preserve">Days held </t>
  </si>
  <si>
    <t>Canary</t>
  </si>
  <si>
    <t>Yelloweye</t>
  </si>
  <si>
    <t>dead</t>
  </si>
  <si>
    <t>Depth Interval</t>
  </si>
  <si>
    <t>10-20</t>
  </si>
  <si>
    <t>20-30</t>
  </si>
  <si>
    <t>30-40</t>
  </si>
  <si>
    <t>40-50</t>
  </si>
  <si>
    <t>year</t>
  </si>
  <si>
    <t>Grand Total</t>
  </si>
  <si>
    <t>Count of Condition</t>
  </si>
  <si>
    <t>0-10</t>
  </si>
  <si>
    <t>Total</t>
  </si>
  <si>
    <t>Jarvis and Lowe</t>
  </si>
  <si>
    <t>30-50</t>
  </si>
  <si>
    <t>non-pygmy</t>
  </si>
  <si>
    <t>Flag vermilion and bocaccio</t>
  </si>
  <si>
    <t>50+ fm</t>
  </si>
  <si>
    <t>10-30</t>
  </si>
  <si>
    <t>Surface Mortality</t>
  </si>
  <si>
    <t>X</t>
  </si>
  <si>
    <t>Sample Size</t>
  </si>
  <si>
    <t>Survival</t>
  </si>
  <si>
    <t>NA</t>
  </si>
  <si>
    <t>Unaccounted for Mortality</t>
  </si>
  <si>
    <t>Depth</t>
  </si>
  <si>
    <t>Cowcod</t>
  </si>
  <si>
    <t>75% CI</t>
  </si>
  <si>
    <t>95% CI</t>
  </si>
  <si>
    <t>Estimate with 95% CI</t>
  </si>
  <si>
    <t>Estimate with 75% CI</t>
  </si>
  <si>
    <t>Survived</t>
  </si>
  <si>
    <t>Estimate with 60% CI</t>
  </si>
  <si>
    <t>60% CI</t>
  </si>
  <si>
    <t>90% CI</t>
  </si>
  <si>
    <t>Estimate with 90% CI</t>
  </si>
  <si>
    <t>Source of Short Term Mortality Data</t>
  </si>
  <si>
    <t>Total Mortality Rate</t>
  </si>
  <si>
    <t>Degree of Precaution Chosen by Council</t>
  </si>
  <si>
    <t>Short Term Mortality</t>
  </si>
  <si>
    <t>Long-Term Mortality</t>
  </si>
  <si>
    <t>Additional Mortality</t>
  </si>
  <si>
    <t>Short- Term Mortality</t>
  </si>
  <si>
    <t xml:space="preserve">Yelloweye from Hannah et al </t>
  </si>
  <si>
    <t>Flag, vermilion and bocaccio from Jarvis and Lowe</t>
  </si>
  <si>
    <t>Cowcod, bocaccio, bank, sunset from Wegner et al.</t>
  </si>
  <si>
    <t xml:space="preserve"> Canary, Yelloweye, Copper and Quillback from Hannah et al.</t>
  </si>
  <si>
    <t xml:space="preserve">Canary, Yelloweye, Copper and Quillback from Hannah et al. </t>
  </si>
  <si>
    <t>Cowcod from Wegner et al. / Smiley and Drawbridge</t>
  </si>
  <si>
    <t xml:space="preserve">Flag, vermilion and bocaccio Jarvis and Lowe / yelloweye and canary from Hannah et al </t>
  </si>
  <si>
    <t>Died</t>
  </si>
  <si>
    <t>Surface Release Mortality</t>
  </si>
  <si>
    <t>&gt;50</t>
  </si>
  <si>
    <t>Cowcod, bocaccio, bank, sunset (Wegner et al. in prep)</t>
  </si>
  <si>
    <t>Flag, vermilion and bocaccio (Jarvis and Lowe 2008)</t>
  </si>
  <si>
    <t>Bocaccio, flag and vermilion rockfish (Jarvis and Lowe 2008) / yelloweye and canary rockfish (Hannah et al 2012, ODFW unpublished data)</t>
  </si>
  <si>
    <t xml:space="preserve">Yelloweye (Hannah et al. 2012, ODFW, unpublished data)  </t>
  </si>
  <si>
    <t>Cowcod, bocaccio, bank, sunset rockfish (Wegner et al. in prep)</t>
  </si>
  <si>
    <t>Devices not needed</t>
  </si>
  <si>
    <t>No obsevations for subject species</t>
  </si>
  <si>
    <t>Canary, yelloweye, copper and quillback rockfsih  (Hannah et al 2012)</t>
  </si>
  <si>
    <t xml:space="preserve">Only 11 samples for canary rockfish. Similar life history and anatomy.  </t>
  </si>
  <si>
    <t>Similar life history and anatomy</t>
  </si>
  <si>
    <t>NA-Sample size sufficient.</t>
  </si>
  <si>
    <t>Bocaccio, flag and vermilion rockfish 30-50 fm (Jarvis and Lowe 2008)</t>
  </si>
  <si>
    <t>Reason for Use of Proxy Data</t>
  </si>
  <si>
    <t>No obsevations for subject species data from 30-50 fm used</t>
  </si>
  <si>
    <t>NA-Limited data available for subject species</t>
  </si>
  <si>
    <t xml:space="preserve">Canary Rockfish </t>
  </si>
  <si>
    <t>Yelloweye Rockfish</t>
  </si>
  <si>
    <t>Surface Release Mortality Rates</t>
  </si>
  <si>
    <t>Mortality Rates w/ Descending Devices</t>
  </si>
  <si>
    <t xml:space="preserve">Yelloweye Rockfish </t>
  </si>
  <si>
    <t>Canary Rockfish</t>
  </si>
  <si>
    <t>Upper 75% CI</t>
  </si>
  <si>
    <t>Upper 90% CI</t>
  </si>
  <si>
    <t>Upper 95% CI</t>
  </si>
  <si>
    <t xml:space="preserve">Mortality Rate </t>
  </si>
  <si>
    <t>Upper 60% CI</t>
  </si>
  <si>
    <t>Additional Unaccounted for Mortality</t>
  </si>
  <si>
    <t>Cumulative  Mortality Rate</t>
  </si>
  <si>
    <t>50&lt;</t>
  </si>
  <si>
    <t>Tagged</t>
  </si>
  <si>
    <t>Unknown</t>
  </si>
  <si>
    <t>Percent Survival</t>
  </si>
  <si>
    <t>Bank</t>
  </si>
  <si>
    <t>Bocaccio</t>
  </si>
  <si>
    <t>Starry</t>
  </si>
  <si>
    <t>Sunset</t>
  </si>
  <si>
    <t>92.9 (78.0-94.0)</t>
  </si>
  <si>
    <t>2 day survival</t>
  </si>
  <si>
    <t>10 day survival</t>
  </si>
  <si>
    <t>33.3 (16.7-66.7)</t>
  </si>
  <si>
    <t>90.0 (69.2-92.3)</t>
  </si>
  <si>
    <t>100 (44.4-100)</t>
  </si>
  <si>
    <t>71.4 (38.5-84.6)</t>
  </si>
  <si>
    <t>76.7 (46.0-86.0</t>
  </si>
  <si>
    <t>2 day</t>
  </si>
  <si>
    <t>10 day</t>
  </si>
  <si>
    <t>Guild</t>
  </si>
  <si>
    <t>Shallow Demersal</t>
  </si>
  <si>
    <t>Shallow Pelagic</t>
  </si>
  <si>
    <t>Deep Demersal</t>
  </si>
  <si>
    <t>Deep Pelagic</t>
  </si>
  <si>
    <t xml:space="preserve">Dwarf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</si>
</sst>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pivotButton="1" applyBorder="1"/>
    <xf numFmtId="0" fontId="0" fillId="0" borderId="5" xfId="0" applyBorder="1"/>
    <xf numFmtId="0" fontId="0" fillId="0" borderId="6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NumberFormat="1" applyBorder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Border="1"/>
    <xf numFmtId="2" fontId="0" fillId="0" borderId="10" xfId="0" applyNumberFormat="1" applyBorder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7" fillId="0" borderId="10" xfId="0" applyFont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7" fillId="0" borderId="10" xfId="0" applyFont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/>
    </xf>
    <xf numFmtId="16" fontId="5" fillId="0" borderId="10" xfId="0" quotePrefix="1" applyNumberFormat="1" applyFont="1" applyBorder="1" applyAlignment="1">
      <alignment horizontal="center" vertical="top"/>
    </xf>
    <xf numFmtId="2" fontId="5" fillId="0" borderId="10" xfId="0" applyNumberFormat="1" applyFont="1" applyBorder="1" applyAlignment="1">
      <alignment horizontal="center" vertical="top"/>
    </xf>
    <xf numFmtId="2" fontId="5" fillId="2" borderId="10" xfId="0" applyNumberFormat="1" applyFont="1" applyFill="1" applyBorder="1" applyAlignment="1">
      <alignment horizontal="center" vertical="top"/>
    </xf>
    <xf numFmtId="0" fontId="5" fillId="0" borderId="10" xfId="0" applyFont="1" applyBorder="1" applyAlignment="1">
      <alignment horizontal="left" vertical="top" wrapText="1"/>
    </xf>
    <xf numFmtId="2" fontId="2" fillId="0" borderId="0" xfId="0" applyNumberFormat="1" applyFont="1" applyAlignment="1">
      <alignment horizontal="center" vertical="top"/>
    </xf>
    <xf numFmtId="0" fontId="5" fillId="0" borderId="10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left" vertical="top" wrapText="1"/>
    </xf>
    <xf numFmtId="16" fontId="9" fillId="0" borderId="10" xfId="0" quotePrefix="1" applyNumberFormat="1" applyFont="1" applyBorder="1" applyAlignment="1">
      <alignment horizontal="center" vertical="top"/>
    </xf>
    <xf numFmtId="0" fontId="9" fillId="0" borderId="10" xfId="0" applyFont="1" applyFill="1" applyBorder="1" applyAlignment="1">
      <alignment horizontal="left" vertical="top" wrapText="1"/>
    </xf>
    <xf numFmtId="0" fontId="9" fillId="0" borderId="11" xfId="0" applyFont="1" applyBorder="1" applyAlignment="1">
      <alignment horizontal="center" vertical="top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center" vertical="top"/>
    </xf>
    <xf numFmtId="0" fontId="9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center" vertical="top"/>
    </xf>
    <xf numFmtId="0" fontId="9" fillId="0" borderId="13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9" fontId="9" fillId="0" borderId="14" xfId="0" applyNumberFormat="1" applyFont="1" applyBorder="1" applyAlignment="1">
      <alignment horizontal="center" vertical="top"/>
    </xf>
    <xf numFmtId="9" fontId="9" fillId="0" borderId="15" xfId="0" applyNumberFormat="1" applyFont="1" applyBorder="1" applyAlignment="1">
      <alignment horizontal="center" vertical="top"/>
    </xf>
    <xf numFmtId="9" fontId="9" fillId="0" borderId="16" xfId="0" applyNumberFormat="1" applyFont="1" applyBorder="1" applyAlignment="1">
      <alignment horizontal="center" vertical="top"/>
    </xf>
    <xf numFmtId="9" fontId="9" fillId="0" borderId="17" xfId="0" applyNumberFormat="1" applyFont="1" applyBorder="1" applyAlignment="1">
      <alignment horizontal="center" vertical="top"/>
    </xf>
    <xf numFmtId="0" fontId="7" fillId="0" borderId="20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9" fontId="9" fillId="0" borderId="0" xfId="0" applyNumberFormat="1" applyFont="1" applyAlignment="1">
      <alignment horizontal="center"/>
    </xf>
    <xf numFmtId="0" fontId="7" fillId="0" borderId="22" xfId="0" applyFont="1" applyFill="1" applyBorder="1"/>
    <xf numFmtId="0" fontId="7" fillId="0" borderId="20" xfId="0" applyFont="1" applyFill="1" applyBorder="1" applyAlignment="1">
      <alignment wrapText="1"/>
    </xf>
    <xf numFmtId="0" fontId="7" fillId="0" borderId="21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top"/>
    </xf>
    <xf numFmtId="16" fontId="5" fillId="0" borderId="10" xfId="0" quotePrefix="1" applyNumberFormat="1" applyFont="1" applyFill="1" applyBorder="1" applyAlignment="1">
      <alignment horizontal="center" vertical="top"/>
    </xf>
    <xf numFmtId="2" fontId="5" fillId="0" borderId="10" xfId="0" applyNumberFormat="1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 wrapText="1"/>
    </xf>
    <xf numFmtId="2" fontId="5" fillId="0" borderId="15" xfId="0" applyNumberFormat="1" applyFont="1" applyFill="1" applyBorder="1" applyAlignment="1">
      <alignment horizontal="center" vertical="top"/>
    </xf>
    <xf numFmtId="2" fontId="2" fillId="0" borderId="10" xfId="0" applyNumberFormat="1" applyFont="1" applyFill="1" applyBorder="1" applyAlignment="1">
      <alignment horizontal="center" vertical="top"/>
    </xf>
    <xf numFmtId="0" fontId="5" fillId="0" borderId="13" xfId="0" applyFont="1" applyFill="1" applyBorder="1" applyAlignment="1">
      <alignment horizontal="center" vertical="top"/>
    </xf>
    <xf numFmtId="2" fontId="5" fillId="0" borderId="13" xfId="0" applyNumberFormat="1" applyFont="1" applyFill="1" applyBorder="1" applyAlignment="1">
      <alignment horizontal="center" vertical="top"/>
    </xf>
    <xf numFmtId="0" fontId="5" fillId="0" borderId="13" xfId="0" applyFont="1" applyFill="1" applyBorder="1" applyAlignment="1">
      <alignment horizontal="center" vertical="top" wrapText="1"/>
    </xf>
    <xf numFmtId="2" fontId="5" fillId="0" borderId="16" xfId="0" applyNumberFormat="1" applyFont="1" applyFill="1" applyBorder="1" applyAlignment="1">
      <alignment horizontal="center" vertical="top"/>
    </xf>
    <xf numFmtId="0" fontId="5" fillId="0" borderId="23" xfId="0" applyFont="1" applyFill="1" applyBorder="1" applyAlignment="1">
      <alignment horizontal="center" vertical="top"/>
    </xf>
    <xf numFmtId="2" fontId="9" fillId="0" borderId="24" xfId="0" applyNumberFormat="1" applyFont="1" applyFill="1" applyBorder="1" applyAlignment="1">
      <alignment horizontal="center"/>
    </xf>
    <xf numFmtId="9" fontId="5" fillId="0" borderId="10" xfId="0" applyNumberFormat="1" applyFont="1" applyBorder="1" applyAlignment="1">
      <alignment horizontal="center" vertical="top"/>
    </xf>
    <xf numFmtId="9" fontId="5" fillId="0" borderId="15" xfId="0" applyNumberFormat="1" applyFont="1" applyBorder="1" applyAlignment="1">
      <alignment horizontal="center" vertical="top"/>
    </xf>
    <xf numFmtId="9" fontId="5" fillId="0" borderId="13" xfId="0" applyNumberFormat="1" applyFont="1" applyBorder="1" applyAlignment="1">
      <alignment horizontal="center" vertical="top"/>
    </xf>
    <xf numFmtId="9" fontId="5" fillId="0" borderId="16" xfId="0" applyNumberFormat="1" applyFont="1" applyBorder="1" applyAlignment="1">
      <alignment horizontal="center" vertical="top"/>
    </xf>
    <xf numFmtId="0" fontId="2" fillId="0" borderId="0" xfId="0" applyFont="1" applyFill="1"/>
    <xf numFmtId="9" fontId="5" fillId="0" borderId="12" xfId="0" applyNumberFormat="1" applyFont="1" applyFill="1" applyBorder="1" applyAlignment="1">
      <alignment horizontal="center" vertical="top"/>
    </xf>
    <xf numFmtId="9" fontId="5" fillId="0" borderId="10" xfId="0" applyNumberFormat="1" applyFont="1" applyFill="1" applyBorder="1" applyAlignment="1">
      <alignment horizontal="center" vertical="top"/>
    </xf>
    <xf numFmtId="9" fontId="5" fillId="0" borderId="13" xfId="0" applyNumberFormat="1" applyFont="1" applyFill="1" applyBorder="1" applyAlignment="1">
      <alignment horizontal="center" vertical="top"/>
    </xf>
    <xf numFmtId="9" fontId="9" fillId="0" borderId="10" xfId="0" applyNumberFormat="1" applyFont="1" applyFill="1" applyBorder="1" applyAlignment="1">
      <alignment horizontal="center" vertical="top" wrapText="1"/>
    </xf>
    <xf numFmtId="9" fontId="9" fillId="0" borderId="0" xfId="0" applyNumberFormat="1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horizontal="center" wrapText="1"/>
    </xf>
    <xf numFmtId="9" fontId="9" fillId="0" borderId="23" xfId="0" applyNumberFormat="1" applyFont="1" applyFill="1" applyBorder="1" applyAlignment="1">
      <alignment horizontal="center" vertical="top" wrapText="1"/>
    </xf>
    <xf numFmtId="9" fontId="9" fillId="0" borderId="25" xfId="0" applyNumberFormat="1" applyFont="1" applyFill="1" applyBorder="1" applyAlignment="1">
      <alignment horizontal="center" vertical="top" wrapText="1"/>
    </xf>
    <xf numFmtId="9" fontId="5" fillId="0" borderId="23" xfId="0" applyNumberFormat="1" applyFont="1" applyFill="1" applyBorder="1" applyAlignment="1">
      <alignment horizontal="center" vertical="top"/>
    </xf>
    <xf numFmtId="9" fontId="5" fillId="0" borderId="25" xfId="0" applyNumberFormat="1" applyFont="1" applyFill="1" applyBorder="1" applyAlignment="1">
      <alignment horizontal="center" vertical="top"/>
    </xf>
    <xf numFmtId="9" fontId="2" fillId="0" borderId="10" xfId="0" applyNumberFormat="1" applyFont="1" applyFill="1" applyBorder="1" applyAlignment="1">
      <alignment horizontal="center"/>
    </xf>
    <xf numFmtId="9" fontId="2" fillId="0" borderId="23" xfId="0" applyNumberFormat="1" applyFont="1" applyFill="1" applyBorder="1" applyAlignment="1">
      <alignment horizontal="center"/>
    </xf>
    <xf numFmtId="9" fontId="2" fillId="0" borderId="25" xfId="0" applyNumberFormat="1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 wrapText="1"/>
    </xf>
    <xf numFmtId="9" fontId="2" fillId="0" borderId="12" xfId="0" applyNumberFormat="1" applyFont="1" applyFill="1" applyBorder="1" applyAlignment="1">
      <alignment horizontal="center" vertical="top"/>
    </xf>
    <xf numFmtId="9" fontId="2" fillId="0" borderId="14" xfId="0" applyNumberFormat="1" applyFont="1" applyFill="1" applyBorder="1" applyAlignment="1">
      <alignment horizontal="center" vertical="top"/>
    </xf>
    <xf numFmtId="9" fontId="2" fillId="0" borderId="10" xfId="0" applyNumberFormat="1" applyFont="1" applyFill="1" applyBorder="1" applyAlignment="1">
      <alignment horizontal="center" vertical="top"/>
    </xf>
    <xf numFmtId="9" fontId="2" fillId="0" borderId="15" xfId="0" applyNumberFormat="1" applyFont="1" applyFill="1" applyBorder="1" applyAlignment="1">
      <alignment horizontal="center" vertical="top"/>
    </xf>
    <xf numFmtId="9" fontId="2" fillId="0" borderId="13" xfId="0" applyNumberFormat="1" applyFont="1" applyFill="1" applyBorder="1" applyAlignment="1">
      <alignment horizontal="center" vertical="top"/>
    </xf>
    <xf numFmtId="9" fontId="2" fillId="0" borderId="16" xfId="0" applyNumberFormat="1" applyFont="1" applyFill="1" applyBorder="1" applyAlignment="1">
      <alignment horizontal="center" vertical="top"/>
    </xf>
    <xf numFmtId="0" fontId="7" fillId="0" borderId="19" xfId="0" applyFont="1" applyFill="1" applyBorder="1" applyAlignment="1">
      <alignment horizontal="center"/>
    </xf>
    <xf numFmtId="16" fontId="5" fillId="0" borderId="10" xfId="0" applyNumberFormat="1" applyFont="1" applyFill="1" applyBorder="1" applyAlignment="1">
      <alignment horizontal="center" vertical="top"/>
    </xf>
    <xf numFmtId="0" fontId="8" fillId="0" borderId="22" xfId="0" applyFont="1" applyBorder="1"/>
    <xf numFmtId="0" fontId="8" fillId="0" borderId="26" xfId="0" applyFont="1" applyBorder="1" applyAlignment="1">
      <alignment wrapText="1"/>
    </xf>
    <xf numFmtId="0" fontId="8" fillId="0" borderId="27" xfId="0" applyFont="1" applyBorder="1" applyAlignment="1">
      <alignment wrapText="1"/>
    </xf>
    <xf numFmtId="0" fontId="9" fillId="0" borderId="28" xfId="0" applyFont="1" applyBorder="1" applyAlignment="1">
      <alignment horizontal="center" vertical="top"/>
    </xf>
    <xf numFmtId="16" fontId="9" fillId="0" borderId="28" xfId="0" quotePrefix="1" applyNumberFormat="1" applyFont="1" applyBorder="1" applyAlignment="1">
      <alignment horizontal="center" vertical="top"/>
    </xf>
    <xf numFmtId="9" fontId="9" fillId="0" borderId="28" xfId="0" applyNumberFormat="1" applyFont="1" applyBorder="1" applyAlignment="1">
      <alignment horizontal="center" vertical="top"/>
    </xf>
    <xf numFmtId="9" fontId="9" fillId="0" borderId="28" xfId="0" applyNumberFormat="1" applyFont="1" applyBorder="1" applyAlignment="1">
      <alignment horizontal="center" vertical="top" wrapText="1"/>
    </xf>
    <xf numFmtId="0" fontId="3" fillId="0" borderId="0" xfId="0" applyFont="1"/>
    <xf numFmtId="2" fontId="9" fillId="0" borderId="30" xfId="0" applyNumberFormat="1" applyFont="1" applyBorder="1" applyAlignment="1">
      <alignment vertical="top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9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35" xfId="0" applyFont="1" applyBorder="1" applyAlignment="1">
      <alignment vertical="top" wrapText="1"/>
    </xf>
    <xf numFmtId="0" fontId="9" fillId="0" borderId="36" xfId="0" applyFont="1" applyBorder="1" applyAlignment="1">
      <alignment vertical="top"/>
    </xf>
    <xf numFmtId="0" fontId="9" fillId="0" borderId="37" xfId="0" applyFont="1" applyBorder="1" applyAlignment="1">
      <alignment vertical="top"/>
    </xf>
    <xf numFmtId="0" fontId="9" fillId="0" borderId="38" xfId="0" applyFont="1" applyBorder="1" applyAlignment="1">
      <alignment vertical="top"/>
    </xf>
    <xf numFmtId="0" fontId="9" fillId="0" borderId="39" xfId="0" applyFont="1" applyBorder="1" applyAlignment="1">
      <alignment vertical="top"/>
    </xf>
    <xf numFmtId="0" fontId="9" fillId="0" borderId="30" xfId="0" applyFont="1" applyFill="1" applyBorder="1" applyAlignment="1">
      <alignment vertical="top"/>
    </xf>
    <xf numFmtId="0" fontId="0" fillId="0" borderId="31" xfId="0" applyFill="1" applyBorder="1" applyAlignment="1">
      <alignment vertical="top"/>
    </xf>
    <xf numFmtId="0" fontId="0" fillId="0" borderId="32" xfId="0" applyFill="1" applyBorder="1" applyAlignment="1">
      <alignment vertical="top"/>
    </xf>
    <xf numFmtId="2" fontId="9" fillId="0" borderId="33" xfId="0" applyNumberFormat="1" applyFont="1" applyFill="1" applyBorder="1" applyAlignment="1">
      <alignment vertical="top"/>
    </xf>
    <xf numFmtId="0" fontId="0" fillId="0" borderId="34" xfId="0" applyFill="1" applyBorder="1" applyAlignment="1">
      <alignment vertical="top"/>
    </xf>
    <xf numFmtId="0" fontId="0" fillId="0" borderId="35" xfId="0" applyFill="1" applyBorder="1" applyAlignment="1">
      <alignment vertical="top"/>
    </xf>
    <xf numFmtId="2" fontId="9" fillId="0" borderId="30" xfId="0" applyNumberFormat="1" applyFont="1" applyFill="1" applyBorder="1" applyAlignment="1">
      <alignment vertical="top"/>
    </xf>
    <xf numFmtId="2" fontId="9" fillId="0" borderId="31" xfId="0" applyNumberFormat="1" applyFont="1" applyFill="1" applyBorder="1" applyAlignment="1">
      <alignment vertical="top"/>
    </xf>
    <xf numFmtId="2" fontId="9" fillId="0" borderId="32" xfId="0" applyNumberFormat="1" applyFont="1" applyFill="1" applyBorder="1" applyAlignment="1">
      <alignment vertical="top"/>
    </xf>
    <xf numFmtId="0" fontId="2" fillId="0" borderId="33" xfId="0" applyFont="1" applyFill="1" applyBorder="1" applyAlignment="1">
      <alignment vertical="top" wrapText="1"/>
    </xf>
    <xf numFmtId="0" fontId="2" fillId="0" borderId="34" xfId="0" applyFont="1" applyFill="1" applyBorder="1" applyAlignment="1">
      <alignment vertical="top" wrapText="1"/>
    </xf>
    <xf numFmtId="0" fontId="2" fillId="0" borderId="35" xfId="0" applyFont="1" applyFill="1" applyBorder="1" applyAlignment="1">
      <alignment vertical="top" wrapText="1"/>
    </xf>
    <xf numFmtId="0" fontId="7" fillId="0" borderId="18" xfId="0" applyFont="1" applyFill="1" applyBorder="1" applyAlignment="1">
      <alignment wrapText="1"/>
    </xf>
    <xf numFmtId="0" fontId="7" fillId="0" borderId="19" xfId="0" applyFont="1" applyFill="1" applyBorder="1"/>
    <xf numFmtId="0" fontId="5" fillId="0" borderId="18" xfId="0" applyFont="1" applyFill="1" applyBorder="1" applyAlignment="1">
      <alignment horizontal="center" vertical="top"/>
    </xf>
    <xf numFmtId="2" fontId="9" fillId="0" borderId="40" xfId="0" applyNumberFormat="1" applyFont="1" applyFill="1" applyBorder="1" applyAlignment="1">
      <alignment vertical="top" wrapText="1"/>
    </xf>
    <xf numFmtId="2" fontId="5" fillId="0" borderId="18" xfId="0" applyNumberFormat="1" applyFont="1" applyFill="1" applyBorder="1" applyAlignment="1">
      <alignment horizontal="center" vertical="top"/>
    </xf>
    <xf numFmtId="2" fontId="9" fillId="0" borderId="34" xfId="0" applyNumberFormat="1" applyFont="1" applyFill="1" applyBorder="1" applyAlignment="1">
      <alignment vertical="top" wrapText="1"/>
    </xf>
    <xf numFmtId="2" fontId="9" fillId="0" borderId="35" xfId="0" applyNumberFormat="1" applyFont="1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5" xfId="0" applyFill="1" applyBorder="1" applyAlignment="1">
      <alignment vertical="top" wrapText="1"/>
    </xf>
    <xf numFmtId="0" fontId="9" fillId="0" borderId="40" xfId="0" applyFont="1" applyFill="1" applyBorder="1" applyAlignment="1">
      <alignment vertical="top"/>
    </xf>
    <xf numFmtId="0" fontId="8" fillId="0" borderId="27" xfId="0" applyFont="1" applyFill="1" applyBorder="1" applyAlignment="1">
      <alignment wrapText="1"/>
    </xf>
    <xf numFmtId="9" fontId="9" fillId="0" borderId="29" xfId="0" applyNumberFormat="1" applyFont="1" applyFill="1" applyBorder="1" applyAlignment="1">
      <alignment horizontal="center"/>
    </xf>
    <xf numFmtId="9" fontId="9" fillId="0" borderId="27" xfId="0" applyNumberFormat="1" applyFont="1" applyFill="1" applyBorder="1" applyAlignment="1">
      <alignment horizontal="center" vertical="top"/>
    </xf>
    <xf numFmtId="9" fontId="9" fillId="0" borderId="28" xfId="0" applyNumberFormat="1" applyFont="1" applyFill="1" applyBorder="1" applyAlignment="1">
      <alignment horizontal="center" vertical="top"/>
    </xf>
    <xf numFmtId="2" fontId="9" fillId="0" borderId="31" xfId="0" applyNumberFormat="1" applyFont="1" applyBorder="1" applyAlignment="1">
      <alignment vertical="top" wrapText="1"/>
    </xf>
    <xf numFmtId="2" fontId="9" fillId="0" borderId="32" xfId="0" applyNumberFormat="1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top" wrapText="1"/>
    </xf>
    <xf numFmtId="9" fontId="9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evised%20Mortality%20Esimat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BUDRICK" refreshedDate="41249.863789583331" createdVersion="1" refreshedVersion="1" recordCount="155" upgradeOnRefresh="1">
  <cacheSource type="worksheet">
    <worksheetSource ref="B1:H156" sheet="Sheet1" r:id="rId2"/>
  </cacheSource>
  <cacheFields count="7">
    <cacheField name="Species" numFmtId="0">
      <sharedItems count="2">
        <s v="canary"/>
        <s v="yelloweye"/>
      </sharedItems>
    </cacheField>
    <cacheField name="Capture Depth (ft)" numFmtId="0">
      <sharedItems containsSemiMixedTypes="0" containsString="0" containsNumber="1" minValue="74" maxValue="267"/>
    </cacheField>
    <cacheField name="Capture depth (f)" numFmtId="0">
      <sharedItems containsSemiMixedTypes="0" containsString="0" containsNumber="1" minValue="12.333333333333334" maxValue="44.5" count="114">
        <n v="12.333333333333334"/>
        <n v="12.700000000000001"/>
        <n v="14.700000000000001"/>
        <n v="16.166666666666668"/>
        <n v="16.5"/>
        <n v="17"/>
        <n v="17.099999999999998"/>
        <n v="17.3"/>
        <n v="17.8"/>
        <n v="18.166666666666668"/>
        <n v="18.5"/>
        <n v="18.7"/>
        <n v="19"/>
        <n v="19.166666666666668"/>
        <n v="19.599999999999998"/>
        <n v="19.666666666666668"/>
        <n v="19.7"/>
        <n v="19.833333333333332"/>
        <n v="20.333333333333332"/>
        <n v="20.833333333333332"/>
        <n v="22.3"/>
        <n v="22.400000000000002"/>
        <n v="22.599999999999998"/>
        <n v="22.8"/>
        <n v="23"/>
        <n v="23.166666666666668"/>
        <n v="23.3"/>
        <n v="23.5"/>
        <n v="23.833333333333332"/>
        <n v="24.2"/>
        <n v="24.3"/>
        <n v="24.5"/>
        <n v="24.8"/>
        <n v="24.833333333333332"/>
        <n v="25.2"/>
        <n v="25.5"/>
        <n v="25.666666666666668"/>
        <n v="25.833333333333332"/>
        <n v="26"/>
        <n v="26.2"/>
        <n v="26.5"/>
        <n v="26.833333333333332"/>
        <n v="27"/>
        <n v="27.1"/>
        <n v="27.166666666666668"/>
        <n v="27.2"/>
        <n v="27.3"/>
        <n v="27.333333333333332"/>
        <n v="27.666666666666668"/>
        <n v="27.833333333333332"/>
        <n v="28"/>
        <n v="28.166666666666668"/>
        <n v="28.2"/>
        <n v="28.6"/>
        <n v="28.666666666666668"/>
        <n v="28.7"/>
        <n v="28.833333333333332"/>
        <n v="29"/>
        <n v="29.1"/>
        <n v="29.166666666666668"/>
        <n v="29.3"/>
        <n v="29.333333333333332"/>
        <n v="29.5"/>
        <n v="29.6"/>
        <n v="29.666666666666668"/>
        <n v="29.833333333333332"/>
        <n v="30.166666666666668"/>
        <n v="30.333333333333332"/>
        <n v="30.5"/>
        <n v="30.833333333333332"/>
        <n v="31.166666666666668"/>
        <n v="31.666666666666668"/>
        <n v="31.833333333333332"/>
        <n v="32.666666666666664"/>
        <n v="34"/>
        <n v="34.166666666666664"/>
        <n v="34.5"/>
        <n v="35.166666666666664"/>
        <n v="35.333333333333336"/>
        <n v="35.5"/>
        <n v="35.666666666666664"/>
        <n v="35.833333333333336"/>
        <n v="36.166666666666664"/>
        <n v="36.5"/>
        <n v="36.666666666666664"/>
        <n v="36.833333333333336"/>
        <n v="37"/>
        <n v="37.166666666666664"/>
        <n v="37.333333333333336"/>
        <n v="37.666666666666664"/>
        <n v="37.833333333333336"/>
        <n v="38"/>
        <n v="38.166666666666664"/>
        <n v="38.833333333333336"/>
        <n v="39.333333333333336"/>
        <n v="39.666666666666664"/>
        <n v="39.833333333333336"/>
        <n v="40"/>
        <n v="40.166666666666664"/>
        <n v="40.333333333333336"/>
        <n v="40.666666666666664"/>
        <n v="40.833333333333336"/>
        <n v="41"/>
        <n v="41.166666666666664"/>
        <n v="41.333333333333336"/>
        <n v="41.666666666666664"/>
        <n v="42"/>
        <n v="42.333333333333336"/>
        <n v="42.5"/>
        <n v="42.833333333333336"/>
        <n v="43.166666666666664"/>
        <n v="43.333333333333336"/>
        <n v="43.5"/>
        <n v="44.5"/>
      </sharedItems>
      <fieldGroup base="2">
        <rangePr autoStart="0" autoEnd="0" startNum="0" endNum="50" groupInterval="10"/>
        <groupItems count="7">
          <s v="&lt;0"/>
          <s v="0-10"/>
          <s v="10-20"/>
          <s v="20-30"/>
          <s v="30-40"/>
          <s v="40-50"/>
          <s v="&gt;50"/>
        </groupItems>
      </fieldGroup>
    </cacheField>
    <cacheField name="Depth Interval" numFmtId="0">
      <sharedItems count="4">
        <s v="10-20"/>
        <s v="20-30"/>
        <s v="30-40"/>
        <s v="40-50"/>
      </sharedItems>
    </cacheField>
    <cacheField name="Condition" numFmtId="0">
      <sharedItems count="2">
        <s v="alive"/>
        <s v="dead"/>
      </sharedItems>
    </cacheField>
    <cacheField name="Days held " numFmtId="0">
      <sharedItems containsSemiMixedTypes="0" containsString="0" containsNumber="1" containsInteger="1" minValue="2" maxValue="4" count="3">
        <n v="2"/>
        <n v="4"/>
        <n v="3"/>
      </sharedItems>
    </cacheField>
    <cacheField name="year" numFmtId="0">
      <sharedItems containsSemiMixedTypes="0" containsString="0" containsNumber="1" containsInteger="1" minValue="2009" maxValue="2012" count="3">
        <n v="2009"/>
        <n v="2010"/>
        <n v="2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  <n v="74"/>
    <x v="0"/>
    <x v="0"/>
    <x v="0"/>
    <x v="0"/>
    <x v="0"/>
  </r>
  <r>
    <x v="1"/>
    <n v="76.2"/>
    <x v="1"/>
    <x v="0"/>
    <x v="0"/>
    <x v="0"/>
    <x v="1"/>
  </r>
  <r>
    <x v="1"/>
    <n v="88.2"/>
    <x v="2"/>
    <x v="0"/>
    <x v="0"/>
    <x v="0"/>
    <x v="1"/>
  </r>
  <r>
    <x v="0"/>
    <n v="97"/>
    <x v="3"/>
    <x v="0"/>
    <x v="0"/>
    <x v="0"/>
    <x v="0"/>
  </r>
  <r>
    <x v="0"/>
    <n v="99"/>
    <x v="4"/>
    <x v="0"/>
    <x v="0"/>
    <x v="0"/>
    <x v="0"/>
  </r>
  <r>
    <x v="0"/>
    <n v="102"/>
    <x v="5"/>
    <x v="0"/>
    <x v="0"/>
    <x v="0"/>
    <x v="1"/>
  </r>
  <r>
    <x v="0"/>
    <n v="102.6"/>
    <x v="6"/>
    <x v="0"/>
    <x v="0"/>
    <x v="0"/>
    <x v="1"/>
  </r>
  <r>
    <x v="0"/>
    <n v="103.8"/>
    <x v="7"/>
    <x v="0"/>
    <x v="0"/>
    <x v="0"/>
    <x v="1"/>
  </r>
  <r>
    <x v="0"/>
    <n v="106.8"/>
    <x v="8"/>
    <x v="0"/>
    <x v="0"/>
    <x v="0"/>
    <x v="1"/>
  </r>
  <r>
    <x v="0"/>
    <n v="109"/>
    <x v="9"/>
    <x v="0"/>
    <x v="0"/>
    <x v="0"/>
    <x v="0"/>
  </r>
  <r>
    <x v="0"/>
    <n v="111"/>
    <x v="10"/>
    <x v="0"/>
    <x v="0"/>
    <x v="0"/>
    <x v="0"/>
  </r>
  <r>
    <x v="0"/>
    <n v="112.2"/>
    <x v="11"/>
    <x v="0"/>
    <x v="0"/>
    <x v="0"/>
    <x v="1"/>
  </r>
  <r>
    <x v="0"/>
    <n v="114"/>
    <x v="12"/>
    <x v="0"/>
    <x v="0"/>
    <x v="0"/>
    <x v="1"/>
  </r>
  <r>
    <x v="1"/>
    <n v="115"/>
    <x v="13"/>
    <x v="0"/>
    <x v="0"/>
    <x v="0"/>
    <x v="0"/>
  </r>
  <r>
    <x v="1"/>
    <n v="115"/>
    <x v="13"/>
    <x v="0"/>
    <x v="0"/>
    <x v="0"/>
    <x v="0"/>
  </r>
  <r>
    <x v="0"/>
    <n v="117.6"/>
    <x v="14"/>
    <x v="0"/>
    <x v="0"/>
    <x v="0"/>
    <x v="1"/>
  </r>
  <r>
    <x v="0"/>
    <n v="117.6"/>
    <x v="14"/>
    <x v="0"/>
    <x v="0"/>
    <x v="0"/>
    <x v="1"/>
  </r>
  <r>
    <x v="0"/>
    <n v="118"/>
    <x v="15"/>
    <x v="0"/>
    <x v="0"/>
    <x v="0"/>
    <x v="0"/>
  </r>
  <r>
    <x v="0"/>
    <n v="118.2"/>
    <x v="16"/>
    <x v="0"/>
    <x v="0"/>
    <x v="0"/>
    <x v="1"/>
  </r>
  <r>
    <x v="1"/>
    <n v="119"/>
    <x v="17"/>
    <x v="0"/>
    <x v="0"/>
    <x v="0"/>
    <x v="0"/>
  </r>
  <r>
    <x v="0"/>
    <n v="122"/>
    <x v="18"/>
    <x v="1"/>
    <x v="0"/>
    <x v="0"/>
    <x v="0"/>
  </r>
  <r>
    <x v="0"/>
    <n v="125"/>
    <x v="19"/>
    <x v="1"/>
    <x v="0"/>
    <x v="0"/>
    <x v="0"/>
  </r>
  <r>
    <x v="0"/>
    <n v="125"/>
    <x v="19"/>
    <x v="1"/>
    <x v="0"/>
    <x v="0"/>
    <x v="0"/>
  </r>
  <r>
    <x v="0"/>
    <n v="133.80000000000001"/>
    <x v="20"/>
    <x v="1"/>
    <x v="0"/>
    <x v="0"/>
    <x v="1"/>
  </r>
  <r>
    <x v="1"/>
    <n v="134.4"/>
    <x v="21"/>
    <x v="1"/>
    <x v="0"/>
    <x v="0"/>
    <x v="1"/>
  </r>
  <r>
    <x v="1"/>
    <n v="135.6"/>
    <x v="22"/>
    <x v="1"/>
    <x v="0"/>
    <x v="0"/>
    <x v="1"/>
  </r>
  <r>
    <x v="1"/>
    <n v="136.80000000000001"/>
    <x v="23"/>
    <x v="1"/>
    <x v="0"/>
    <x v="0"/>
    <x v="1"/>
  </r>
  <r>
    <x v="0"/>
    <n v="138"/>
    <x v="24"/>
    <x v="1"/>
    <x v="0"/>
    <x v="0"/>
    <x v="0"/>
  </r>
  <r>
    <x v="0"/>
    <n v="139"/>
    <x v="25"/>
    <x v="1"/>
    <x v="0"/>
    <x v="0"/>
    <x v="1"/>
  </r>
  <r>
    <x v="0"/>
    <n v="139.80000000000001"/>
    <x v="26"/>
    <x v="1"/>
    <x v="0"/>
    <x v="0"/>
    <x v="0"/>
  </r>
  <r>
    <x v="0"/>
    <n v="141"/>
    <x v="27"/>
    <x v="1"/>
    <x v="0"/>
    <x v="0"/>
    <x v="1"/>
  </r>
  <r>
    <x v="1"/>
    <n v="143"/>
    <x v="28"/>
    <x v="1"/>
    <x v="0"/>
    <x v="0"/>
    <x v="0"/>
  </r>
  <r>
    <x v="1"/>
    <n v="145.19999999999999"/>
    <x v="29"/>
    <x v="1"/>
    <x v="0"/>
    <x v="0"/>
    <x v="1"/>
  </r>
  <r>
    <x v="1"/>
    <n v="145.19999999999999"/>
    <x v="29"/>
    <x v="1"/>
    <x v="0"/>
    <x v="0"/>
    <x v="1"/>
  </r>
  <r>
    <x v="1"/>
    <n v="145.80000000000001"/>
    <x v="30"/>
    <x v="1"/>
    <x v="0"/>
    <x v="0"/>
    <x v="1"/>
  </r>
  <r>
    <x v="0"/>
    <n v="147"/>
    <x v="31"/>
    <x v="1"/>
    <x v="0"/>
    <x v="0"/>
    <x v="1"/>
  </r>
  <r>
    <x v="1"/>
    <n v="148.80000000000001"/>
    <x v="32"/>
    <x v="1"/>
    <x v="0"/>
    <x v="0"/>
    <x v="1"/>
  </r>
  <r>
    <x v="0"/>
    <n v="149"/>
    <x v="33"/>
    <x v="1"/>
    <x v="0"/>
    <x v="0"/>
    <x v="0"/>
  </r>
  <r>
    <x v="0"/>
    <n v="151.19999999999999"/>
    <x v="34"/>
    <x v="1"/>
    <x v="0"/>
    <x v="0"/>
    <x v="1"/>
  </r>
  <r>
    <x v="1"/>
    <n v="153"/>
    <x v="35"/>
    <x v="1"/>
    <x v="0"/>
    <x v="0"/>
    <x v="0"/>
  </r>
  <r>
    <x v="1"/>
    <n v="154"/>
    <x v="36"/>
    <x v="1"/>
    <x v="0"/>
    <x v="1"/>
    <x v="2"/>
  </r>
  <r>
    <x v="1"/>
    <n v="155"/>
    <x v="37"/>
    <x v="1"/>
    <x v="0"/>
    <x v="0"/>
    <x v="0"/>
  </r>
  <r>
    <x v="1"/>
    <n v="156"/>
    <x v="38"/>
    <x v="1"/>
    <x v="0"/>
    <x v="1"/>
    <x v="2"/>
  </r>
  <r>
    <x v="0"/>
    <n v="157.19999999999999"/>
    <x v="39"/>
    <x v="1"/>
    <x v="0"/>
    <x v="0"/>
    <x v="1"/>
  </r>
  <r>
    <x v="0"/>
    <n v="159"/>
    <x v="40"/>
    <x v="1"/>
    <x v="0"/>
    <x v="0"/>
    <x v="1"/>
  </r>
  <r>
    <x v="1"/>
    <n v="161"/>
    <x v="41"/>
    <x v="1"/>
    <x v="0"/>
    <x v="0"/>
    <x v="0"/>
  </r>
  <r>
    <x v="1"/>
    <n v="162"/>
    <x v="42"/>
    <x v="1"/>
    <x v="0"/>
    <x v="0"/>
    <x v="0"/>
  </r>
  <r>
    <x v="1"/>
    <n v="162.6"/>
    <x v="43"/>
    <x v="1"/>
    <x v="0"/>
    <x v="0"/>
    <x v="1"/>
  </r>
  <r>
    <x v="1"/>
    <n v="163"/>
    <x v="44"/>
    <x v="1"/>
    <x v="0"/>
    <x v="1"/>
    <x v="2"/>
  </r>
  <r>
    <x v="1"/>
    <n v="163.19999999999999"/>
    <x v="45"/>
    <x v="1"/>
    <x v="0"/>
    <x v="0"/>
    <x v="1"/>
  </r>
  <r>
    <x v="0"/>
    <n v="163.80000000000001"/>
    <x v="46"/>
    <x v="1"/>
    <x v="0"/>
    <x v="0"/>
    <x v="1"/>
  </r>
  <r>
    <x v="1"/>
    <n v="163.80000000000001"/>
    <x v="46"/>
    <x v="1"/>
    <x v="0"/>
    <x v="0"/>
    <x v="1"/>
  </r>
  <r>
    <x v="1"/>
    <n v="164"/>
    <x v="47"/>
    <x v="1"/>
    <x v="0"/>
    <x v="1"/>
    <x v="2"/>
  </r>
  <r>
    <x v="1"/>
    <n v="166"/>
    <x v="48"/>
    <x v="1"/>
    <x v="0"/>
    <x v="0"/>
    <x v="0"/>
  </r>
  <r>
    <x v="0"/>
    <n v="167"/>
    <x v="49"/>
    <x v="1"/>
    <x v="0"/>
    <x v="0"/>
    <x v="0"/>
  </r>
  <r>
    <x v="0"/>
    <n v="168"/>
    <x v="50"/>
    <x v="1"/>
    <x v="0"/>
    <x v="0"/>
    <x v="1"/>
  </r>
  <r>
    <x v="1"/>
    <n v="168"/>
    <x v="50"/>
    <x v="1"/>
    <x v="0"/>
    <x v="0"/>
    <x v="0"/>
  </r>
  <r>
    <x v="1"/>
    <n v="168"/>
    <x v="50"/>
    <x v="1"/>
    <x v="0"/>
    <x v="1"/>
    <x v="2"/>
  </r>
  <r>
    <x v="1"/>
    <n v="169"/>
    <x v="51"/>
    <x v="1"/>
    <x v="0"/>
    <x v="1"/>
    <x v="2"/>
  </r>
  <r>
    <x v="1"/>
    <n v="169"/>
    <x v="51"/>
    <x v="1"/>
    <x v="0"/>
    <x v="1"/>
    <x v="2"/>
  </r>
  <r>
    <x v="1"/>
    <n v="169.2"/>
    <x v="52"/>
    <x v="1"/>
    <x v="0"/>
    <x v="0"/>
    <x v="0"/>
  </r>
  <r>
    <x v="0"/>
    <n v="171.6"/>
    <x v="53"/>
    <x v="1"/>
    <x v="0"/>
    <x v="0"/>
    <x v="1"/>
  </r>
  <r>
    <x v="1"/>
    <n v="172"/>
    <x v="54"/>
    <x v="1"/>
    <x v="0"/>
    <x v="1"/>
    <x v="2"/>
  </r>
  <r>
    <x v="1"/>
    <n v="172.2"/>
    <x v="55"/>
    <x v="1"/>
    <x v="0"/>
    <x v="0"/>
    <x v="0"/>
  </r>
  <r>
    <x v="0"/>
    <n v="173"/>
    <x v="56"/>
    <x v="1"/>
    <x v="0"/>
    <x v="0"/>
    <x v="0"/>
  </r>
  <r>
    <x v="1"/>
    <n v="173"/>
    <x v="56"/>
    <x v="1"/>
    <x v="0"/>
    <x v="1"/>
    <x v="2"/>
  </r>
  <r>
    <x v="1"/>
    <n v="174"/>
    <x v="57"/>
    <x v="1"/>
    <x v="0"/>
    <x v="0"/>
    <x v="1"/>
  </r>
  <r>
    <x v="1"/>
    <n v="174"/>
    <x v="57"/>
    <x v="1"/>
    <x v="0"/>
    <x v="1"/>
    <x v="2"/>
  </r>
  <r>
    <x v="0"/>
    <n v="174.6"/>
    <x v="58"/>
    <x v="1"/>
    <x v="0"/>
    <x v="0"/>
    <x v="1"/>
  </r>
  <r>
    <x v="0"/>
    <n v="175"/>
    <x v="59"/>
    <x v="1"/>
    <x v="0"/>
    <x v="0"/>
    <x v="0"/>
  </r>
  <r>
    <x v="0"/>
    <n v="175"/>
    <x v="59"/>
    <x v="1"/>
    <x v="0"/>
    <x v="0"/>
    <x v="0"/>
  </r>
  <r>
    <x v="0"/>
    <n v="175.8"/>
    <x v="60"/>
    <x v="1"/>
    <x v="0"/>
    <x v="0"/>
    <x v="1"/>
  </r>
  <r>
    <x v="0"/>
    <n v="176"/>
    <x v="61"/>
    <x v="1"/>
    <x v="0"/>
    <x v="1"/>
    <x v="2"/>
  </r>
  <r>
    <x v="0"/>
    <n v="177"/>
    <x v="62"/>
    <x v="1"/>
    <x v="0"/>
    <x v="1"/>
    <x v="2"/>
  </r>
  <r>
    <x v="0"/>
    <n v="177"/>
    <x v="62"/>
    <x v="1"/>
    <x v="0"/>
    <x v="1"/>
    <x v="2"/>
  </r>
  <r>
    <x v="0"/>
    <n v="177"/>
    <x v="62"/>
    <x v="1"/>
    <x v="0"/>
    <x v="1"/>
    <x v="2"/>
  </r>
  <r>
    <x v="0"/>
    <n v="177"/>
    <x v="62"/>
    <x v="1"/>
    <x v="0"/>
    <x v="1"/>
    <x v="2"/>
  </r>
  <r>
    <x v="1"/>
    <n v="177"/>
    <x v="62"/>
    <x v="1"/>
    <x v="0"/>
    <x v="1"/>
    <x v="2"/>
  </r>
  <r>
    <x v="0"/>
    <n v="177.6"/>
    <x v="63"/>
    <x v="1"/>
    <x v="0"/>
    <x v="0"/>
    <x v="0"/>
  </r>
  <r>
    <x v="0"/>
    <n v="178"/>
    <x v="64"/>
    <x v="1"/>
    <x v="0"/>
    <x v="0"/>
    <x v="0"/>
  </r>
  <r>
    <x v="0"/>
    <n v="179"/>
    <x v="65"/>
    <x v="1"/>
    <x v="0"/>
    <x v="0"/>
    <x v="0"/>
  </r>
  <r>
    <x v="1"/>
    <n v="181"/>
    <x v="66"/>
    <x v="2"/>
    <x v="0"/>
    <x v="1"/>
    <x v="2"/>
  </r>
  <r>
    <x v="0"/>
    <n v="182"/>
    <x v="67"/>
    <x v="2"/>
    <x v="0"/>
    <x v="0"/>
    <x v="0"/>
  </r>
  <r>
    <x v="0"/>
    <n v="183"/>
    <x v="68"/>
    <x v="2"/>
    <x v="0"/>
    <x v="1"/>
    <x v="2"/>
  </r>
  <r>
    <x v="1"/>
    <n v="183"/>
    <x v="68"/>
    <x v="2"/>
    <x v="0"/>
    <x v="1"/>
    <x v="2"/>
  </r>
  <r>
    <x v="1"/>
    <n v="185"/>
    <x v="69"/>
    <x v="2"/>
    <x v="0"/>
    <x v="1"/>
    <x v="2"/>
  </r>
  <r>
    <x v="1"/>
    <n v="187"/>
    <x v="70"/>
    <x v="2"/>
    <x v="0"/>
    <x v="1"/>
    <x v="2"/>
  </r>
  <r>
    <x v="1"/>
    <n v="187"/>
    <x v="70"/>
    <x v="2"/>
    <x v="0"/>
    <x v="1"/>
    <x v="2"/>
  </r>
  <r>
    <x v="1"/>
    <n v="190"/>
    <x v="71"/>
    <x v="2"/>
    <x v="0"/>
    <x v="1"/>
    <x v="2"/>
  </r>
  <r>
    <x v="1"/>
    <n v="191"/>
    <x v="72"/>
    <x v="2"/>
    <x v="0"/>
    <x v="1"/>
    <x v="2"/>
  </r>
  <r>
    <x v="0"/>
    <n v="196"/>
    <x v="73"/>
    <x v="2"/>
    <x v="0"/>
    <x v="1"/>
    <x v="2"/>
  </r>
  <r>
    <x v="1"/>
    <n v="196"/>
    <x v="73"/>
    <x v="2"/>
    <x v="0"/>
    <x v="1"/>
    <x v="2"/>
  </r>
  <r>
    <x v="1"/>
    <n v="204"/>
    <x v="74"/>
    <x v="2"/>
    <x v="0"/>
    <x v="1"/>
    <x v="2"/>
  </r>
  <r>
    <x v="1"/>
    <n v="205"/>
    <x v="75"/>
    <x v="2"/>
    <x v="0"/>
    <x v="1"/>
    <x v="2"/>
  </r>
  <r>
    <x v="0"/>
    <n v="207"/>
    <x v="76"/>
    <x v="2"/>
    <x v="0"/>
    <x v="1"/>
    <x v="2"/>
  </r>
  <r>
    <x v="1"/>
    <n v="207"/>
    <x v="76"/>
    <x v="2"/>
    <x v="0"/>
    <x v="1"/>
    <x v="2"/>
  </r>
  <r>
    <x v="1"/>
    <n v="211"/>
    <x v="77"/>
    <x v="2"/>
    <x v="0"/>
    <x v="1"/>
    <x v="2"/>
  </r>
  <r>
    <x v="1"/>
    <n v="212"/>
    <x v="78"/>
    <x v="2"/>
    <x v="0"/>
    <x v="1"/>
    <x v="2"/>
  </r>
  <r>
    <x v="1"/>
    <n v="213"/>
    <x v="79"/>
    <x v="2"/>
    <x v="0"/>
    <x v="1"/>
    <x v="2"/>
  </r>
  <r>
    <x v="1"/>
    <n v="214"/>
    <x v="80"/>
    <x v="2"/>
    <x v="0"/>
    <x v="1"/>
    <x v="2"/>
  </r>
  <r>
    <x v="1"/>
    <n v="215"/>
    <x v="81"/>
    <x v="2"/>
    <x v="0"/>
    <x v="1"/>
    <x v="2"/>
  </r>
  <r>
    <x v="1"/>
    <n v="215"/>
    <x v="81"/>
    <x v="2"/>
    <x v="0"/>
    <x v="1"/>
    <x v="2"/>
  </r>
  <r>
    <x v="1"/>
    <n v="217"/>
    <x v="82"/>
    <x v="2"/>
    <x v="0"/>
    <x v="2"/>
    <x v="2"/>
  </r>
  <r>
    <x v="0"/>
    <n v="219"/>
    <x v="83"/>
    <x v="2"/>
    <x v="0"/>
    <x v="2"/>
    <x v="2"/>
  </r>
  <r>
    <x v="1"/>
    <n v="220"/>
    <x v="84"/>
    <x v="2"/>
    <x v="0"/>
    <x v="1"/>
    <x v="2"/>
  </r>
  <r>
    <x v="1"/>
    <n v="220"/>
    <x v="84"/>
    <x v="2"/>
    <x v="0"/>
    <x v="1"/>
    <x v="2"/>
  </r>
  <r>
    <x v="1"/>
    <n v="220"/>
    <x v="84"/>
    <x v="2"/>
    <x v="0"/>
    <x v="2"/>
    <x v="2"/>
  </r>
  <r>
    <x v="1"/>
    <n v="220"/>
    <x v="84"/>
    <x v="2"/>
    <x v="0"/>
    <x v="2"/>
    <x v="2"/>
  </r>
  <r>
    <x v="1"/>
    <n v="221"/>
    <x v="85"/>
    <x v="2"/>
    <x v="1"/>
    <x v="1"/>
    <x v="2"/>
  </r>
  <r>
    <x v="1"/>
    <n v="221"/>
    <x v="85"/>
    <x v="2"/>
    <x v="0"/>
    <x v="1"/>
    <x v="2"/>
  </r>
  <r>
    <x v="1"/>
    <n v="222"/>
    <x v="86"/>
    <x v="2"/>
    <x v="0"/>
    <x v="1"/>
    <x v="2"/>
  </r>
  <r>
    <x v="1"/>
    <n v="223"/>
    <x v="87"/>
    <x v="2"/>
    <x v="0"/>
    <x v="1"/>
    <x v="2"/>
  </r>
  <r>
    <x v="1"/>
    <n v="223"/>
    <x v="87"/>
    <x v="2"/>
    <x v="0"/>
    <x v="1"/>
    <x v="2"/>
  </r>
  <r>
    <x v="1"/>
    <n v="223"/>
    <x v="87"/>
    <x v="2"/>
    <x v="0"/>
    <x v="2"/>
    <x v="2"/>
  </r>
  <r>
    <x v="1"/>
    <n v="224"/>
    <x v="88"/>
    <x v="2"/>
    <x v="0"/>
    <x v="1"/>
    <x v="2"/>
  </r>
  <r>
    <x v="1"/>
    <n v="224"/>
    <x v="88"/>
    <x v="2"/>
    <x v="0"/>
    <x v="1"/>
    <x v="2"/>
  </r>
  <r>
    <x v="1"/>
    <n v="226"/>
    <x v="89"/>
    <x v="2"/>
    <x v="0"/>
    <x v="1"/>
    <x v="2"/>
  </r>
  <r>
    <x v="1"/>
    <n v="227"/>
    <x v="90"/>
    <x v="2"/>
    <x v="0"/>
    <x v="1"/>
    <x v="2"/>
  </r>
  <r>
    <x v="1"/>
    <n v="227"/>
    <x v="90"/>
    <x v="2"/>
    <x v="0"/>
    <x v="1"/>
    <x v="2"/>
  </r>
  <r>
    <x v="1"/>
    <n v="228"/>
    <x v="91"/>
    <x v="2"/>
    <x v="0"/>
    <x v="1"/>
    <x v="2"/>
  </r>
  <r>
    <x v="1"/>
    <n v="229"/>
    <x v="92"/>
    <x v="2"/>
    <x v="0"/>
    <x v="1"/>
    <x v="2"/>
  </r>
  <r>
    <x v="1"/>
    <n v="229"/>
    <x v="92"/>
    <x v="2"/>
    <x v="0"/>
    <x v="1"/>
    <x v="2"/>
  </r>
  <r>
    <x v="1"/>
    <n v="229"/>
    <x v="92"/>
    <x v="2"/>
    <x v="0"/>
    <x v="2"/>
    <x v="2"/>
  </r>
  <r>
    <x v="1"/>
    <n v="233"/>
    <x v="93"/>
    <x v="2"/>
    <x v="0"/>
    <x v="1"/>
    <x v="2"/>
  </r>
  <r>
    <x v="1"/>
    <n v="233"/>
    <x v="93"/>
    <x v="2"/>
    <x v="0"/>
    <x v="2"/>
    <x v="2"/>
  </r>
  <r>
    <x v="1"/>
    <n v="236"/>
    <x v="94"/>
    <x v="2"/>
    <x v="0"/>
    <x v="1"/>
    <x v="2"/>
  </r>
  <r>
    <x v="1"/>
    <n v="236"/>
    <x v="94"/>
    <x v="2"/>
    <x v="0"/>
    <x v="1"/>
    <x v="2"/>
  </r>
  <r>
    <x v="1"/>
    <n v="236"/>
    <x v="94"/>
    <x v="2"/>
    <x v="0"/>
    <x v="1"/>
    <x v="2"/>
  </r>
  <r>
    <x v="1"/>
    <n v="236"/>
    <x v="94"/>
    <x v="2"/>
    <x v="0"/>
    <x v="1"/>
    <x v="2"/>
  </r>
  <r>
    <x v="1"/>
    <n v="238"/>
    <x v="95"/>
    <x v="2"/>
    <x v="0"/>
    <x v="1"/>
    <x v="2"/>
  </r>
  <r>
    <x v="0"/>
    <n v="239"/>
    <x v="96"/>
    <x v="2"/>
    <x v="1"/>
    <x v="1"/>
    <x v="2"/>
  </r>
  <r>
    <x v="1"/>
    <n v="240"/>
    <x v="97"/>
    <x v="3"/>
    <x v="0"/>
    <x v="1"/>
    <x v="2"/>
  </r>
  <r>
    <x v="1"/>
    <n v="241"/>
    <x v="98"/>
    <x v="3"/>
    <x v="0"/>
    <x v="1"/>
    <x v="2"/>
  </r>
  <r>
    <x v="1"/>
    <n v="242"/>
    <x v="99"/>
    <x v="3"/>
    <x v="0"/>
    <x v="1"/>
    <x v="2"/>
  </r>
  <r>
    <x v="1"/>
    <n v="242"/>
    <x v="99"/>
    <x v="3"/>
    <x v="0"/>
    <x v="1"/>
    <x v="2"/>
  </r>
  <r>
    <x v="1"/>
    <n v="244"/>
    <x v="100"/>
    <x v="3"/>
    <x v="0"/>
    <x v="1"/>
    <x v="2"/>
  </r>
  <r>
    <x v="0"/>
    <n v="245"/>
    <x v="101"/>
    <x v="3"/>
    <x v="0"/>
    <x v="1"/>
    <x v="2"/>
  </r>
  <r>
    <x v="1"/>
    <n v="245"/>
    <x v="101"/>
    <x v="3"/>
    <x v="1"/>
    <x v="2"/>
    <x v="2"/>
  </r>
  <r>
    <x v="0"/>
    <n v="246"/>
    <x v="102"/>
    <x v="3"/>
    <x v="1"/>
    <x v="1"/>
    <x v="2"/>
  </r>
  <r>
    <x v="1"/>
    <n v="247"/>
    <x v="103"/>
    <x v="3"/>
    <x v="0"/>
    <x v="1"/>
    <x v="2"/>
  </r>
  <r>
    <x v="0"/>
    <n v="248"/>
    <x v="104"/>
    <x v="3"/>
    <x v="0"/>
    <x v="1"/>
    <x v="2"/>
  </r>
  <r>
    <x v="1"/>
    <n v="248"/>
    <x v="104"/>
    <x v="3"/>
    <x v="0"/>
    <x v="1"/>
    <x v="2"/>
  </r>
  <r>
    <x v="1"/>
    <n v="250"/>
    <x v="105"/>
    <x v="3"/>
    <x v="0"/>
    <x v="1"/>
    <x v="2"/>
  </r>
  <r>
    <x v="1"/>
    <n v="252"/>
    <x v="106"/>
    <x v="3"/>
    <x v="0"/>
    <x v="1"/>
    <x v="2"/>
  </r>
  <r>
    <x v="1"/>
    <n v="252"/>
    <x v="106"/>
    <x v="3"/>
    <x v="0"/>
    <x v="1"/>
    <x v="2"/>
  </r>
  <r>
    <x v="1"/>
    <n v="252"/>
    <x v="106"/>
    <x v="3"/>
    <x v="0"/>
    <x v="1"/>
    <x v="2"/>
  </r>
  <r>
    <x v="1"/>
    <n v="252"/>
    <x v="106"/>
    <x v="3"/>
    <x v="0"/>
    <x v="2"/>
    <x v="2"/>
  </r>
  <r>
    <x v="1"/>
    <n v="252"/>
    <x v="106"/>
    <x v="3"/>
    <x v="0"/>
    <x v="2"/>
    <x v="2"/>
  </r>
  <r>
    <x v="1"/>
    <n v="254"/>
    <x v="107"/>
    <x v="3"/>
    <x v="0"/>
    <x v="1"/>
    <x v="2"/>
  </r>
  <r>
    <x v="1"/>
    <n v="255"/>
    <x v="108"/>
    <x v="3"/>
    <x v="0"/>
    <x v="1"/>
    <x v="2"/>
  </r>
  <r>
    <x v="1"/>
    <n v="257"/>
    <x v="109"/>
    <x v="3"/>
    <x v="0"/>
    <x v="1"/>
    <x v="2"/>
  </r>
  <r>
    <x v="0"/>
    <n v="259"/>
    <x v="110"/>
    <x v="3"/>
    <x v="0"/>
    <x v="1"/>
    <x v="2"/>
  </r>
  <r>
    <x v="1"/>
    <n v="260"/>
    <x v="111"/>
    <x v="3"/>
    <x v="0"/>
    <x v="2"/>
    <x v="2"/>
  </r>
  <r>
    <x v="1"/>
    <n v="261"/>
    <x v="112"/>
    <x v="3"/>
    <x v="0"/>
    <x v="1"/>
    <x v="2"/>
  </r>
  <r>
    <x v="0"/>
    <n v="267"/>
    <x v="113"/>
    <x v="3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0" dataOnRows="1" applyNumberFormats="0" applyBorderFormats="0" applyFontFormats="0" applyPatternFormats="0" applyAlignmentFormats="0" applyWidthHeightFormats="1" dataCaption="Data" updatedVersion="1" showMemberPropertyTips="0" useAutoFormatting="1" itemPrintTitles="1" createdVersion="1" indent="0" compact="0" compactData="0" gridDropZones="1">
  <location ref="B3:E5" firstHeaderRow="1" firstDataRow="2" firstDataCol="1" rowPageCount="1" colPageCount="1"/>
  <pivotFields count="7">
    <pivotField axis="axisPage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includeNewItemsInFilter="1">
      <items count="8">
        <item h="1" x="0"/>
        <item x="1"/>
        <item x="2"/>
        <item x="3"/>
        <item x="4"/>
        <item x="5"/>
        <item h="1" x="6"/>
        <item t="default"/>
      </items>
    </pivotField>
    <pivotField compact="0" outline="0" subtotalTop="0" showAll="0" includeNewItemsInFilter="1"/>
    <pivotField axis="axisCol" dataField="1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/>
  </pivotFields>
  <rowItems count="1">
    <i/>
  </rowItems>
  <colFields count="1">
    <field x="4"/>
  </colFields>
  <colItems count="3">
    <i>
      <x/>
    </i>
    <i>
      <x v="1"/>
    </i>
    <i t="grand">
      <x/>
    </i>
  </colItems>
  <pageFields count="1">
    <pageField fld="0" item="1" hier="0"/>
  </pageFields>
  <dataFields count="1">
    <dataField name="Count of Condition" fld="4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C46" sqref="C46"/>
    </sheetView>
  </sheetViews>
  <sheetFormatPr defaultRowHeight="15" x14ac:dyDescent="0.2"/>
  <cols>
    <col min="1" max="1" width="21.42578125" style="1" customWidth="1"/>
    <col min="2" max="2" width="6.85546875" style="1" bestFit="1" customWidth="1"/>
    <col min="3" max="3" width="25.85546875" style="1" bestFit="1" customWidth="1"/>
    <col min="4" max="4" width="21.5703125" style="1" bestFit="1" customWidth="1"/>
    <col min="5" max="5" width="8" style="1" bestFit="1" customWidth="1"/>
    <col min="6" max="6" width="9.42578125" style="1" bestFit="1" customWidth="1"/>
    <col min="7" max="7" width="5.5703125" style="1" bestFit="1" customWidth="1"/>
    <col min="8" max="8" width="10.140625" style="1" bestFit="1" customWidth="1"/>
    <col min="9" max="16384" width="9.140625" style="1"/>
  </cols>
  <sheetData>
    <row r="1" spans="1:8" ht="56.25" customHeight="1" x14ac:dyDescent="0.2">
      <c r="B1"/>
      <c r="C1"/>
      <c r="D1"/>
      <c r="E1"/>
      <c r="F1"/>
      <c r="H1"/>
    </row>
    <row r="2" spans="1:8" x14ac:dyDescent="0.2">
      <c r="B2" s="18"/>
      <c r="C2"/>
      <c r="D2"/>
      <c r="E2"/>
      <c r="F2"/>
      <c r="H2"/>
    </row>
    <row r="3" spans="1:8" ht="48" thickBot="1" x14ac:dyDescent="0.3">
      <c r="A3" s="45" t="s">
        <v>0</v>
      </c>
      <c r="B3" s="46" t="s">
        <v>35</v>
      </c>
      <c r="C3" s="46" t="s">
        <v>46</v>
      </c>
      <c r="D3" s="46" t="s">
        <v>75</v>
      </c>
      <c r="E3" s="46" t="s">
        <v>31</v>
      </c>
      <c r="F3" s="46" t="s">
        <v>41</v>
      </c>
      <c r="G3" s="45" t="s">
        <v>60</v>
      </c>
      <c r="H3" s="46" t="s">
        <v>52</v>
      </c>
    </row>
    <row r="4" spans="1:8" ht="15.75" x14ac:dyDescent="0.2">
      <c r="A4" s="105" t="s">
        <v>78</v>
      </c>
      <c r="B4" s="41" t="s">
        <v>21</v>
      </c>
      <c r="C4" s="42" t="s">
        <v>61</v>
      </c>
      <c r="D4" s="42" t="s">
        <v>68</v>
      </c>
      <c r="E4" s="41" t="s">
        <v>33</v>
      </c>
      <c r="F4" s="41" t="s">
        <v>33</v>
      </c>
      <c r="G4" s="41" t="s">
        <v>33</v>
      </c>
      <c r="H4" s="47" t="s">
        <v>33</v>
      </c>
    </row>
    <row r="5" spans="1:8" ht="47.25" x14ac:dyDescent="0.2">
      <c r="A5" s="106"/>
      <c r="B5" s="37" t="s">
        <v>28</v>
      </c>
      <c r="C5" s="36" t="s">
        <v>70</v>
      </c>
      <c r="D5" s="36" t="s">
        <v>72</v>
      </c>
      <c r="E5" s="35">
        <v>119</v>
      </c>
      <c r="F5" s="35">
        <v>119</v>
      </c>
      <c r="G5" s="35">
        <f>E5-F5</f>
        <v>0</v>
      </c>
      <c r="H5" s="48">
        <v>0</v>
      </c>
    </row>
    <row r="6" spans="1:8" ht="96" customHeight="1" x14ac:dyDescent="0.2">
      <c r="A6" s="106"/>
      <c r="B6" s="35" t="s">
        <v>24</v>
      </c>
      <c r="C6" s="38" t="s">
        <v>65</v>
      </c>
      <c r="D6" s="36" t="s">
        <v>71</v>
      </c>
      <c r="E6" s="35">
        <v>256</v>
      </c>
      <c r="F6" s="35">
        <v>212</v>
      </c>
      <c r="G6" s="35">
        <f t="shared" ref="G6:G15" si="0">E6-F6</f>
        <v>44</v>
      </c>
      <c r="H6" s="48">
        <v>0.171875</v>
      </c>
    </row>
    <row r="7" spans="1:8" ht="48" thickBot="1" x14ac:dyDescent="0.25">
      <c r="A7" s="107"/>
      <c r="B7" s="43" t="s">
        <v>62</v>
      </c>
      <c r="C7" s="44" t="s">
        <v>63</v>
      </c>
      <c r="D7" s="44" t="s">
        <v>69</v>
      </c>
      <c r="E7" s="43">
        <v>30</v>
      </c>
      <c r="F7" s="43">
        <v>23</v>
      </c>
      <c r="G7" s="43">
        <f t="shared" si="0"/>
        <v>7</v>
      </c>
      <c r="H7" s="49">
        <v>0.23</v>
      </c>
    </row>
    <row r="8" spans="1:8" ht="15.75" x14ac:dyDescent="0.2">
      <c r="A8" s="105" t="s">
        <v>79</v>
      </c>
      <c r="B8" s="41" t="s">
        <v>21</v>
      </c>
      <c r="C8" s="42" t="s">
        <v>61</v>
      </c>
      <c r="D8" s="42" t="s">
        <v>68</v>
      </c>
      <c r="E8" s="41" t="s">
        <v>33</v>
      </c>
      <c r="F8" s="41" t="s">
        <v>33</v>
      </c>
      <c r="G8" s="41" t="s">
        <v>33</v>
      </c>
      <c r="H8" s="47" t="s">
        <v>33</v>
      </c>
    </row>
    <row r="9" spans="1:8" ht="47.25" x14ac:dyDescent="0.2">
      <c r="A9" s="106"/>
      <c r="B9" s="37" t="s">
        <v>28</v>
      </c>
      <c r="C9" s="36" t="s">
        <v>70</v>
      </c>
      <c r="D9" s="36" t="s">
        <v>72</v>
      </c>
      <c r="E9" s="35">
        <v>119</v>
      </c>
      <c r="F9" s="35">
        <v>119</v>
      </c>
      <c r="G9" s="35">
        <f t="shared" si="0"/>
        <v>0</v>
      </c>
      <c r="H9" s="48">
        <v>0</v>
      </c>
    </row>
    <row r="10" spans="1:8" ht="47.25" x14ac:dyDescent="0.2">
      <c r="A10" s="106"/>
      <c r="B10" s="35" t="s">
        <v>24</v>
      </c>
      <c r="C10" s="36" t="s">
        <v>66</v>
      </c>
      <c r="D10" s="36" t="s">
        <v>73</v>
      </c>
      <c r="E10" s="35">
        <v>63</v>
      </c>
      <c r="F10" s="35">
        <v>61</v>
      </c>
      <c r="G10" s="35">
        <f t="shared" si="0"/>
        <v>2</v>
      </c>
      <c r="H10" s="48">
        <v>3.1746031746031744E-2</v>
      </c>
    </row>
    <row r="11" spans="1:8" ht="48" thickBot="1" x14ac:dyDescent="0.25">
      <c r="A11" s="107"/>
      <c r="B11" s="39" t="s">
        <v>62</v>
      </c>
      <c r="C11" s="40" t="s">
        <v>67</v>
      </c>
      <c r="D11" s="40" t="s">
        <v>69</v>
      </c>
      <c r="E11" s="39">
        <v>30</v>
      </c>
      <c r="F11" s="39">
        <v>23</v>
      </c>
      <c r="G11" s="39">
        <f t="shared" si="0"/>
        <v>7</v>
      </c>
      <c r="H11" s="50">
        <v>0.23</v>
      </c>
    </row>
    <row r="12" spans="1:8" ht="15.75" x14ac:dyDescent="0.2">
      <c r="A12" s="108" t="s">
        <v>36</v>
      </c>
      <c r="B12" s="41" t="s">
        <v>21</v>
      </c>
      <c r="C12" s="42" t="s">
        <v>61</v>
      </c>
      <c r="D12" s="42" t="s">
        <v>68</v>
      </c>
      <c r="E12" s="41" t="s">
        <v>33</v>
      </c>
      <c r="F12" s="41" t="s">
        <v>33</v>
      </c>
      <c r="G12" s="41" t="s">
        <v>33</v>
      </c>
      <c r="H12" s="47" t="s">
        <v>33</v>
      </c>
    </row>
    <row r="13" spans="1:8" ht="47.25" x14ac:dyDescent="0.2">
      <c r="A13" s="109"/>
      <c r="B13" s="37" t="s">
        <v>28</v>
      </c>
      <c r="C13" s="36" t="s">
        <v>74</v>
      </c>
      <c r="D13" s="36" t="s">
        <v>76</v>
      </c>
      <c r="E13" s="35" t="s">
        <v>33</v>
      </c>
      <c r="F13" s="35" t="s">
        <v>33</v>
      </c>
      <c r="G13" s="35" t="s">
        <v>33</v>
      </c>
      <c r="H13" s="48">
        <v>0.21978021978021978</v>
      </c>
    </row>
    <row r="14" spans="1:8" ht="47.25" x14ac:dyDescent="0.2">
      <c r="A14" s="109"/>
      <c r="B14" s="35" t="s">
        <v>24</v>
      </c>
      <c r="C14" s="36" t="s">
        <v>64</v>
      </c>
      <c r="D14" s="36" t="s">
        <v>69</v>
      </c>
      <c r="E14" s="35">
        <v>182</v>
      </c>
      <c r="F14" s="35">
        <v>142</v>
      </c>
      <c r="G14" s="35">
        <f t="shared" si="0"/>
        <v>40</v>
      </c>
      <c r="H14" s="48">
        <v>0.21978021978021978</v>
      </c>
    </row>
    <row r="15" spans="1:8" ht="48" thickBot="1" x14ac:dyDescent="0.25">
      <c r="A15" s="110"/>
      <c r="B15" s="43" t="s">
        <v>62</v>
      </c>
      <c r="C15" s="44" t="s">
        <v>58</v>
      </c>
      <c r="D15" s="44" t="s">
        <v>77</v>
      </c>
      <c r="E15" s="43">
        <v>20</v>
      </c>
      <c r="F15" s="43">
        <v>15</v>
      </c>
      <c r="G15" s="43">
        <f t="shared" si="0"/>
        <v>5</v>
      </c>
      <c r="H15" s="49">
        <v>0.26</v>
      </c>
    </row>
    <row r="16" spans="1:8" ht="15.75" x14ac:dyDescent="0.2">
      <c r="A16" s="143"/>
      <c r="B16" s="144"/>
      <c r="C16" s="145"/>
      <c r="D16" s="145"/>
      <c r="E16" s="144"/>
      <c r="F16" s="144"/>
      <c r="G16" s="144"/>
      <c r="H16" s="146"/>
    </row>
    <row r="17" spans="1:8" ht="15.75" x14ac:dyDescent="0.2">
      <c r="A17" s="143"/>
      <c r="B17" s="144"/>
      <c r="C17" s="145"/>
      <c r="D17" s="145"/>
      <c r="E17" s="144"/>
      <c r="F17" s="144"/>
      <c r="G17" s="144"/>
      <c r="H17" s="146"/>
    </row>
    <row r="18" spans="1:8" x14ac:dyDescent="0.2">
      <c r="B18"/>
      <c r="C18"/>
      <c r="D18"/>
      <c r="E18"/>
      <c r="F18"/>
      <c r="H18"/>
    </row>
    <row r="19" spans="1:8" ht="48" thickBot="1" x14ac:dyDescent="0.3">
      <c r="A19" s="45" t="s">
        <v>109</v>
      </c>
      <c r="B19" s="46" t="s">
        <v>35</v>
      </c>
      <c r="C19" s="46" t="s">
        <v>46</v>
      </c>
      <c r="D19" s="46" t="s">
        <v>75</v>
      </c>
      <c r="E19" s="46" t="s">
        <v>31</v>
      </c>
      <c r="F19" s="46" t="s">
        <v>41</v>
      </c>
      <c r="G19" s="45" t="s">
        <v>60</v>
      </c>
      <c r="H19" s="46" t="s">
        <v>52</v>
      </c>
    </row>
    <row r="20" spans="1:8" ht="15.75" x14ac:dyDescent="0.2">
      <c r="A20" s="105" t="s">
        <v>110</v>
      </c>
      <c r="B20" s="41" t="s">
        <v>21</v>
      </c>
      <c r="C20" s="42" t="s">
        <v>61</v>
      </c>
      <c r="D20" s="42" t="s">
        <v>68</v>
      </c>
      <c r="E20" s="41" t="s">
        <v>33</v>
      </c>
      <c r="F20" s="41" t="s">
        <v>33</v>
      </c>
      <c r="G20" s="41" t="s">
        <v>33</v>
      </c>
      <c r="H20" s="47" t="s">
        <v>33</v>
      </c>
    </row>
    <row r="21" spans="1:8" ht="47.25" x14ac:dyDescent="0.2">
      <c r="A21" s="141"/>
      <c r="B21" s="37" t="s">
        <v>28</v>
      </c>
      <c r="C21" s="36" t="s">
        <v>70</v>
      </c>
      <c r="D21" s="36" t="s">
        <v>72</v>
      </c>
      <c r="E21" s="35">
        <v>119</v>
      </c>
      <c r="F21" s="35">
        <v>119</v>
      </c>
      <c r="G21" s="35">
        <f>E21-F21</f>
        <v>0</v>
      </c>
      <c r="H21" s="48">
        <v>0</v>
      </c>
    </row>
    <row r="22" spans="1:8" ht="94.5" x14ac:dyDescent="0.2">
      <c r="A22" s="141"/>
      <c r="B22" s="35" t="s">
        <v>24</v>
      </c>
      <c r="C22" s="38" t="s">
        <v>65</v>
      </c>
      <c r="D22" s="36" t="s">
        <v>71</v>
      </c>
      <c r="E22" s="35">
        <v>256</v>
      </c>
      <c r="F22" s="35">
        <v>212</v>
      </c>
      <c r="G22" s="35">
        <f t="shared" ref="G22:G31" si="1">E22-F22</f>
        <v>44</v>
      </c>
      <c r="H22" s="48">
        <v>0.171875</v>
      </c>
    </row>
    <row r="23" spans="1:8" ht="48" thickBot="1" x14ac:dyDescent="0.25">
      <c r="A23" s="142"/>
      <c r="B23" s="43" t="s">
        <v>62</v>
      </c>
      <c r="C23" s="44" t="s">
        <v>63</v>
      </c>
      <c r="D23" s="44" t="s">
        <v>69</v>
      </c>
      <c r="E23" s="43">
        <v>30</v>
      </c>
      <c r="F23" s="43">
        <v>23</v>
      </c>
      <c r="G23" s="43">
        <f t="shared" si="1"/>
        <v>7</v>
      </c>
      <c r="H23" s="49">
        <v>0.23</v>
      </c>
    </row>
    <row r="24" spans="1:8" ht="15.75" x14ac:dyDescent="0.2">
      <c r="A24" s="105" t="s">
        <v>111</v>
      </c>
      <c r="B24" s="41" t="s">
        <v>21</v>
      </c>
      <c r="C24" s="42" t="s">
        <v>61</v>
      </c>
      <c r="D24" s="42" t="s">
        <v>68</v>
      </c>
      <c r="E24" s="41" t="s">
        <v>33</v>
      </c>
      <c r="F24" s="41" t="s">
        <v>33</v>
      </c>
      <c r="G24" s="41" t="s">
        <v>33</v>
      </c>
      <c r="H24" s="47" t="s">
        <v>33</v>
      </c>
    </row>
    <row r="25" spans="1:8" ht="47.25" x14ac:dyDescent="0.2">
      <c r="A25" s="106"/>
      <c r="B25" s="37" t="s">
        <v>28</v>
      </c>
      <c r="C25" s="36" t="s">
        <v>70</v>
      </c>
      <c r="D25" s="36" t="s">
        <v>72</v>
      </c>
      <c r="E25" s="35">
        <v>119</v>
      </c>
      <c r="F25" s="35">
        <v>119</v>
      </c>
      <c r="G25" s="35">
        <f t="shared" ref="G25:G31" si="2">E25-F25</f>
        <v>0</v>
      </c>
      <c r="H25" s="48">
        <v>0</v>
      </c>
    </row>
    <row r="26" spans="1:8" ht="47.25" x14ac:dyDescent="0.2">
      <c r="A26" s="106"/>
      <c r="B26" s="35" t="s">
        <v>24</v>
      </c>
      <c r="C26" s="36" t="s">
        <v>66</v>
      </c>
      <c r="D26" s="36" t="s">
        <v>73</v>
      </c>
      <c r="E26" s="35">
        <v>63</v>
      </c>
      <c r="F26" s="35">
        <v>61</v>
      </c>
      <c r="G26" s="35">
        <f t="shared" si="2"/>
        <v>2</v>
      </c>
      <c r="H26" s="48">
        <v>3.1746031746031744E-2</v>
      </c>
    </row>
    <row r="27" spans="1:8" ht="48" thickBot="1" x14ac:dyDescent="0.25">
      <c r="A27" s="107"/>
      <c r="B27" s="39" t="s">
        <v>62</v>
      </c>
      <c r="C27" s="40" t="s">
        <v>67</v>
      </c>
      <c r="D27" s="40" t="s">
        <v>69</v>
      </c>
      <c r="E27" s="39">
        <v>30</v>
      </c>
      <c r="F27" s="39">
        <v>23</v>
      </c>
      <c r="G27" s="39">
        <f t="shared" si="2"/>
        <v>7</v>
      </c>
      <c r="H27" s="50">
        <v>0.23</v>
      </c>
    </row>
    <row r="28" spans="1:8" ht="15.75" x14ac:dyDescent="0.2">
      <c r="A28" s="108" t="s">
        <v>112</v>
      </c>
      <c r="B28" s="41" t="s">
        <v>21</v>
      </c>
      <c r="C28" s="42" t="s">
        <v>61</v>
      </c>
      <c r="D28" s="42" t="s">
        <v>68</v>
      </c>
      <c r="E28" s="41" t="s">
        <v>33</v>
      </c>
      <c r="F28" s="41" t="s">
        <v>33</v>
      </c>
      <c r="G28" s="41" t="s">
        <v>33</v>
      </c>
      <c r="H28" s="47" t="s">
        <v>33</v>
      </c>
    </row>
    <row r="29" spans="1:8" ht="47.25" x14ac:dyDescent="0.2">
      <c r="A29" s="109"/>
      <c r="B29" s="37" t="s">
        <v>28</v>
      </c>
      <c r="C29" s="36" t="s">
        <v>74</v>
      </c>
      <c r="D29" s="36" t="s">
        <v>76</v>
      </c>
      <c r="E29" s="35" t="s">
        <v>33</v>
      </c>
      <c r="F29" s="35" t="s">
        <v>33</v>
      </c>
      <c r="G29" s="35" t="s">
        <v>33</v>
      </c>
      <c r="H29" s="48">
        <v>0.21978021978021978</v>
      </c>
    </row>
    <row r="30" spans="1:8" ht="47.25" x14ac:dyDescent="0.2">
      <c r="A30" s="109"/>
      <c r="B30" s="35" t="s">
        <v>24</v>
      </c>
      <c r="C30" s="36" t="s">
        <v>64</v>
      </c>
      <c r="D30" s="36" t="s">
        <v>69</v>
      </c>
      <c r="E30" s="35">
        <v>182</v>
      </c>
      <c r="F30" s="35">
        <v>142</v>
      </c>
      <c r="G30" s="35">
        <f t="shared" ref="G30:G31" si="3">E30-F30</f>
        <v>40</v>
      </c>
      <c r="H30" s="48">
        <v>0.21978021978021978</v>
      </c>
    </row>
    <row r="31" spans="1:8" ht="48" thickBot="1" x14ac:dyDescent="0.25">
      <c r="A31" s="110"/>
      <c r="B31" s="43" t="s">
        <v>62</v>
      </c>
      <c r="C31" s="44" t="s">
        <v>58</v>
      </c>
      <c r="D31" s="44" t="s">
        <v>77</v>
      </c>
      <c r="E31" s="43">
        <v>20</v>
      </c>
      <c r="F31" s="43">
        <v>15</v>
      </c>
      <c r="G31" s="43">
        <f t="shared" si="3"/>
        <v>5</v>
      </c>
      <c r="H31" s="49">
        <v>0.26</v>
      </c>
    </row>
    <row r="32" spans="1:8" ht="15.75" x14ac:dyDescent="0.2">
      <c r="A32" s="108" t="s">
        <v>113</v>
      </c>
      <c r="B32" s="41" t="s">
        <v>21</v>
      </c>
      <c r="C32" s="42" t="s">
        <v>61</v>
      </c>
      <c r="D32" s="42" t="s">
        <v>68</v>
      </c>
      <c r="E32" s="41" t="s">
        <v>33</v>
      </c>
      <c r="F32" s="41" t="s">
        <v>33</v>
      </c>
      <c r="G32" s="41" t="s">
        <v>33</v>
      </c>
      <c r="H32" s="47" t="s">
        <v>33</v>
      </c>
    </row>
    <row r="33" spans="1:8" ht="47.25" x14ac:dyDescent="0.2">
      <c r="A33" s="109"/>
      <c r="B33" s="37" t="s">
        <v>28</v>
      </c>
      <c r="C33" s="36" t="s">
        <v>74</v>
      </c>
      <c r="D33" s="36" t="s">
        <v>76</v>
      </c>
      <c r="E33" s="35" t="s">
        <v>33</v>
      </c>
      <c r="F33" s="35" t="s">
        <v>33</v>
      </c>
      <c r="G33" s="35" t="s">
        <v>33</v>
      </c>
      <c r="H33" s="48">
        <v>0.21978021978021978</v>
      </c>
    </row>
    <row r="34" spans="1:8" ht="47.25" x14ac:dyDescent="0.2">
      <c r="A34" s="109"/>
      <c r="B34" s="35" t="s">
        <v>24</v>
      </c>
      <c r="C34" s="36" t="s">
        <v>64</v>
      </c>
      <c r="D34" s="36" t="s">
        <v>69</v>
      </c>
      <c r="E34" s="35">
        <v>182</v>
      </c>
      <c r="F34" s="35">
        <v>142</v>
      </c>
      <c r="G34" s="35">
        <f t="shared" ref="G34:G35" si="4">E34-F34</f>
        <v>40</v>
      </c>
      <c r="H34" s="48">
        <v>0.21978021978021978</v>
      </c>
    </row>
    <row r="35" spans="1:8" ht="48" thickBot="1" x14ac:dyDescent="0.25">
      <c r="A35" s="110"/>
      <c r="B35" s="43" t="s">
        <v>62</v>
      </c>
      <c r="C35" s="44" t="s">
        <v>58</v>
      </c>
      <c r="D35" s="44" t="s">
        <v>77</v>
      </c>
      <c r="E35" s="43">
        <v>20</v>
      </c>
      <c r="F35" s="43">
        <v>15</v>
      </c>
      <c r="G35" s="43">
        <f t="shared" si="4"/>
        <v>5</v>
      </c>
      <c r="H35" s="49">
        <v>0.26</v>
      </c>
    </row>
    <row r="36" spans="1:8" ht="15.75" x14ac:dyDescent="0.2">
      <c r="A36" s="108" t="s">
        <v>114</v>
      </c>
      <c r="B36" s="41" t="s">
        <v>21</v>
      </c>
      <c r="C36" s="42" t="s">
        <v>61</v>
      </c>
      <c r="D36" s="42" t="s">
        <v>68</v>
      </c>
      <c r="E36" s="41" t="s">
        <v>33</v>
      </c>
      <c r="F36" s="41" t="s">
        <v>33</v>
      </c>
      <c r="G36" s="41" t="s">
        <v>33</v>
      </c>
      <c r="H36" s="47" t="s">
        <v>33</v>
      </c>
    </row>
    <row r="37" spans="1:8" ht="47.25" x14ac:dyDescent="0.2">
      <c r="A37" s="109"/>
      <c r="B37" s="37" t="s">
        <v>28</v>
      </c>
      <c r="C37" s="36" t="s">
        <v>74</v>
      </c>
      <c r="D37" s="36" t="s">
        <v>76</v>
      </c>
      <c r="E37" s="35" t="s">
        <v>33</v>
      </c>
      <c r="F37" s="35" t="s">
        <v>33</v>
      </c>
      <c r="G37" s="35" t="s">
        <v>33</v>
      </c>
      <c r="H37" s="48">
        <v>0.21978021978021978</v>
      </c>
    </row>
    <row r="38" spans="1:8" ht="47.25" x14ac:dyDescent="0.2">
      <c r="A38" s="109"/>
      <c r="B38" s="35" t="s">
        <v>24</v>
      </c>
      <c r="C38" s="36" t="s">
        <v>64</v>
      </c>
      <c r="D38" s="36" t="s">
        <v>69</v>
      </c>
      <c r="E38" s="35">
        <v>182</v>
      </c>
      <c r="F38" s="35">
        <v>142</v>
      </c>
      <c r="G38" s="35">
        <f t="shared" ref="G38:G39" si="5">E38-F38</f>
        <v>40</v>
      </c>
      <c r="H38" s="48">
        <v>0.21978021978021978</v>
      </c>
    </row>
    <row r="39" spans="1:8" ht="48" thickBot="1" x14ac:dyDescent="0.25">
      <c r="A39" s="110"/>
      <c r="B39" s="43" t="s">
        <v>62</v>
      </c>
      <c r="C39" s="44" t="s">
        <v>58</v>
      </c>
      <c r="D39" s="44" t="s">
        <v>77</v>
      </c>
      <c r="E39" s="43">
        <v>20</v>
      </c>
      <c r="F39" s="43">
        <v>15</v>
      </c>
      <c r="G39" s="43">
        <f t="shared" si="5"/>
        <v>5</v>
      </c>
      <c r="H39" s="49">
        <v>0.26</v>
      </c>
    </row>
    <row r="40" spans="1:8" x14ac:dyDescent="0.2">
      <c r="B40"/>
      <c r="C40"/>
      <c r="D40"/>
      <c r="E40"/>
      <c r="F40"/>
      <c r="H40"/>
    </row>
    <row r="41" spans="1:8" x14ac:dyDescent="0.2">
      <c r="B41"/>
      <c r="C41"/>
      <c r="D41"/>
      <c r="E41"/>
      <c r="F41"/>
      <c r="H41"/>
    </row>
    <row r="42" spans="1:8" x14ac:dyDescent="0.2">
      <c r="B42"/>
      <c r="C42"/>
      <c r="D42"/>
      <c r="E42"/>
      <c r="F42"/>
      <c r="H42"/>
    </row>
    <row r="43" spans="1:8" x14ac:dyDescent="0.2">
      <c r="B43"/>
      <c r="C43"/>
      <c r="D43"/>
      <c r="E43"/>
      <c r="F43"/>
      <c r="H43"/>
    </row>
    <row r="44" spans="1:8" x14ac:dyDescent="0.2">
      <c r="B44"/>
      <c r="C44"/>
      <c r="D44"/>
      <c r="E44"/>
      <c r="F44"/>
      <c r="H44"/>
    </row>
    <row r="45" spans="1:8" x14ac:dyDescent="0.2">
      <c r="B45"/>
      <c r="C45"/>
      <c r="D45"/>
      <c r="E45"/>
      <c r="F45"/>
      <c r="H45"/>
    </row>
    <row r="46" spans="1:8" x14ac:dyDescent="0.2">
      <c r="B46"/>
      <c r="C46"/>
      <c r="D46"/>
      <c r="E46"/>
      <c r="F46"/>
      <c r="H46"/>
    </row>
    <row r="47" spans="1:8" x14ac:dyDescent="0.2">
      <c r="B47"/>
      <c r="C47"/>
      <c r="D47"/>
      <c r="E47"/>
      <c r="F47"/>
      <c r="H47"/>
    </row>
    <row r="48" spans="1:8" x14ac:dyDescent="0.2">
      <c r="B48"/>
      <c r="C48"/>
      <c r="D48"/>
      <c r="E48"/>
      <c r="F48"/>
      <c r="H48"/>
    </row>
    <row r="49" spans="2:8" x14ac:dyDescent="0.2">
      <c r="B49"/>
      <c r="C49"/>
      <c r="D49"/>
      <c r="E49"/>
      <c r="F49"/>
      <c r="H49"/>
    </row>
    <row r="50" spans="2:8" x14ac:dyDescent="0.2">
      <c r="B50"/>
      <c r="C50"/>
      <c r="D50"/>
      <c r="E50"/>
      <c r="F50"/>
      <c r="H50"/>
    </row>
    <row r="51" spans="2:8" x14ac:dyDescent="0.2">
      <c r="B51"/>
      <c r="C51"/>
      <c r="D51"/>
      <c r="E51"/>
      <c r="F51"/>
      <c r="H51"/>
    </row>
    <row r="52" spans="2:8" x14ac:dyDescent="0.2">
      <c r="B52"/>
      <c r="C52"/>
      <c r="D52"/>
      <c r="E52"/>
      <c r="F52"/>
      <c r="H52"/>
    </row>
    <row r="53" spans="2:8" x14ac:dyDescent="0.2">
      <c r="B53"/>
      <c r="C53"/>
      <c r="D53"/>
      <c r="E53"/>
      <c r="F53"/>
      <c r="H53"/>
    </row>
    <row r="54" spans="2:8" x14ac:dyDescent="0.2">
      <c r="B54"/>
      <c r="C54"/>
      <c r="D54"/>
      <c r="E54"/>
      <c r="F54"/>
      <c r="H54"/>
    </row>
    <row r="55" spans="2:8" x14ac:dyDescent="0.2">
      <c r="B55"/>
      <c r="C55"/>
      <c r="D55"/>
      <c r="E55"/>
      <c r="F55"/>
      <c r="H55"/>
    </row>
    <row r="56" spans="2:8" x14ac:dyDescent="0.2">
      <c r="B56"/>
      <c r="C56"/>
      <c r="D56"/>
      <c r="E56"/>
      <c r="F56"/>
      <c r="H56"/>
    </row>
    <row r="57" spans="2:8" x14ac:dyDescent="0.2">
      <c r="B57"/>
      <c r="C57"/>
      <c r="D57"/>
      <c r="E57"/>
      <c r="F57"/>
      <c r="H57"/>
    </row>
    <row r="58" spans="2:8" x14ac:dyDescent="0.2">
      <c r="B58"/>
      <c r="C58"/>
      <c r="D58"/>
      <c r="E58"/>
      <c r="F58"/>
      <c r="H58"/>
    </row>
    <row r="59" spans="2:8" x14ac:dyDescent="0.2">
      <c r="B59"/>
      <c r="C59"/>
      <c r="D59"/>
      <c r="E59"/>
      <c r="F59"/>
      <c r="H59"/>
    </row>
    <row r="60" spans="2:8" x14ac:dyDescent="0.2">
      <c r="B60"/>
      <c r="C60"/>
      <c r="D60"/>
      <c r="E60"/>
      <c r="F60"/>
      <c r="H60"/>
    </row>
    <row r="61" spans="2:8" x14ac:dyDescent="0.2">
      <c r="B61"/>
      <c r="C61"/>
      <c r="D61"/>
      <c r="E61"/>
      <c r="F61"/>
      <c r="H61"/>
    </row>
    <row r="62" spans="2:8" x14ac:dyDescent="0.2">
      <c r="B62"/>
      <c r="C62"/>
      <c r="D62"/>
      <c r="E62"/>
      <c r="F62"/>
      <c r="H62"/>
    </row>
    <row r="63" spans="2:8" x14ac:dyDescent="0.2">
      <c r="B63"/>
      <c r="C63"/>
      <c r="D63"/>
      <c r="E63"/>
      <c r="F63"/>
      <c r="H63"/>
    </row>
    <row r="64" spans="2:8" x14ac:dyDescent="0.2">
      <c r="B64"/>
      <c r="C64"/>
      <c r="D64"/>
      <c r="E64"/>
      <c r="F64"/>
      <c r="H64"/>
    </row>
    <row r="65" spans="2:8" x14ac:dyDescent="0.2">
      <c r="B65"/>
      <c r="C65"/>
      <c r="D65"/>
      <c r="E65"/>
      <c r="F65"/>
      <c r="H65"/>
    </row>
    <row r="66" spans="2:8" x14ac:dyDescent="0.2">
      <c r="B66"/>
      <c r="C66"/>
      <c r="D66"/>
      <c r="E66"/>
      <c r="F66"/>
      <c r="H66"/>
    </row>
    <row r="67" spans="2:8" x14ac:dyDescent="0.2">
      <c r="B67"/>
      <c r="C67"/>
      <c r="D67"/>
      <c r="E67"/>
      <c r="F67"/>
      <c r="H67"/>
    </row>
    <row r="68" spans="2:8" x14ac:dyDescent="0.2">
      <c r="B68"/>
      <c r="C68"/>
      <c r="D68"/>
      <c r="E68"/>
      <c r="F68"/>
      <c r="H68"/>
    </row>
    <row r="69" spans="2:8" x14ac:dyDescent="0.2">
      <c r="B69"/>
      <c r="C69"/>
      <c r="D69"/>
      <c r="E69"/>
      <c r="F69"/>
      <c r="H69"/>
    </row>
    <row r="70" spans="2:8" x14ac:dyDescent="0.2">
      <c r="B70"/>
      <c r="C70"/>
      <c r="D70"/>
      <c r="E70"/>
      <c r="F70"/>
      <c r="H70"/>
    </row>
    <row r="71" spans="2:8" x14ac:dyDescent="0.2">
      <c r="B71"/>
      <c r="C71"/>
      <c r="D71"/>
      <c r="E71"/>
      <c r="F71"/>
      <c r="H71"/>
    </row>
  </sheetData>
  <mergeCells count="8">
    <mergeCell ref="A32:A35"/>
    <mergeCell ref="A36:A39"/>
    <mergeCell ref="A8:A11"/>
    <mergeCell ref="A4:A7"/>
    <mergeCell ref="A12:A15"/>
    <mergeCell ref="A20:A23"/>
    <mergeCell ref="A24:A27"/>
    <mergeCell ref="A28:A31"/>
  </mergeCells>
  <phoneticPr fontId="6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G16" sqref="G16"/>
    </sheetView>
  </sheetViews>
  <sheetFormatPr defaultRowHeight="15" x14ac:dyDescent="0.2"/>
  <cols>
    <col min="1" max="1" width="10.140625" style="1" bestFit="1" customWidth="1"/>
    <col min="2" max="2" width="8.42578125" style="1" customWidth="1"/>
    <col min="3" max="3" width="10.42578125" style="1" customWidth="1"/>
    <col min="4" max="4" width="11.5703125" style="19" bestFit="1" customWidth="1"/>
    <col min="5" max="5" width="12.28515625" style="1" customWidth="1"/>
    <col min="6" max="6" width="11.140625" style="74" bestFit="1" customWidth="1"/>
    <col min="7" max="8" width="11.140625" style="74" customWidth="1"/>
    <col min="9" max="9" width="8.42578125" style="1" customWidth="1"/>
    <col min="10" max="10" width="11.140625" style="74" customWidth="1"/>
    <col min="11" max="11" width="14.42578125" style="74" customWidth="1"/>
    <col min="12" max="12" width="12.85546875" style="1" customWidth="1"/>
    <col min="13" max="13" width="13.28515625" style="74" customWidth="1"/>
    <col min="14" max="14" width="13.42578125" style="1" customWidth="1"/>
    <col min="15" max="15" width="11.28515625" style="1" bestFit="1" customWidth="1"/>
    <col min="16" max="16384" width="9.140625" style="1"/>
  </cols>
  <sheetData>
    <row r="1" spans="1:15" ht="56.25" customHeight="1" thickBot="1" x14ac:dyDescent="0.25">
      <c r="B1" s="18" t="s">
        <v>10</v>
      </c>
      <c r="C1"/>
      <c r="D1" s="20"/>
      <c r="I1" s="18" t="s">
        <v>10</v>
      </c>
    </row>
    <row r="2" spans="1:15" ht="63.75" thickBot="1" x14ac:dyDescent="0.3">
      <c r="A2" s="54" t="s">
        <v>0</v>
      </c>
      <c r="B2" s="55" t="s">
        <v>35</v>
      </c>
      <c r="C2" s="55" t="s">
        <v>52</v>
      </c>
      <c r="D2" s="55" t="s">
        <v>50</v>
      </c>
      <c r="E2" s="55" t="s">
        <v>51</v>
      </c>
      <c r="F2" s="56" t="s">
        <v>47</v>
      </c>
      <c r="G2" s="127"/>
      <c r="H2" s="128" t="s">
        <v>0</v>
      </c>
      <c r="I2" s="55" t="s">
        <v>35</v>
      </c>
      <c r="J2" s="55" t="s">
        <v>80</v>
      </c>
      <c r="K2" s="55" t="s">
        <v>81</v>
      </c>
      <c r="L2" s="51" t="s">
        <v>42</v>
      </c>
      <c r="M2" s="80" t="s">
        <v>40</v>
      </c>
      <c r="N2" s="51" t="s">
        <v>45</v>
      </c>
      <c r="O2" s="52" t="s">
        <v>39</v>
      </c>
    </row>
    <row r="3" spans="1:15" ht="15" customHeight="1" x14ac:dyDescent="0.25">
      <c r="A3" s="121" t="s">
        <v>10</v>
      </c>
      <c r="B3" s="57" t="s">
        <v>21</v>
      </c>
      <c r="C3" s="57" t="s">
        <v>33</v>
      </c>
      <c r="D3" s="57" t="s">
        <v>33</v>
      </c>
      <c r="E3" s="57" t="s">
        <v>33</v>
      </c>
      <c r="F3" s="69">
        <v>0.21</v>
      </c>
      <c r="G3" s="129"/>
      <c r="H3" s="130" t="s">
        <v>83</v>
      </c>
      <c r="I3" s="68" t="s">
        <v>21</v>
      </c>
      <c r="J3" s="86">
        <v>0.21</v>
      </c>
      <c r="K3" s="86">
        <v>0.21</v>
      </c>
      <c r="L3" s="86">
        <v>0.21</v>
      </c>
      <c r="M3" s="86">
        <v>0.21</v>
      </c>
      <c r="N3" s="86">
        <v>0.21</v>
      </c>
      <c r="O3" s="87">
        <v>0.21</v>
      </c>
    </row>
    <row r="4" spans="1:15" x14ac:dyDescent="0.2">
      <c r="A4" s="122"/>
      <c r="B4" s="58" t="s">
        <v>28</v>
      </c>
      <c r="C4" s="59">
        <v>0.01</v>
      </c>
      <c r="D4" s="60">
        <v>0.15</v>
      </c>
      <c r="E4" s="61">
        <v>0.05</v>
      </c>
      <c r="F4" s="62">
        <v>0.20057500000000006</v>
      </c>
      <c r="G4" s="131"/>
      <c r="H4" s="132"/>
      <c r="I4" s="58" t="s">
        <v>14</v>
      </c>
      <c r="J4" s="85">
        <v>0.37</v>
      </c>
      <c r="K4" s="76">
        <v>0.20057500000000006</v>
      </c>
      <c r="L4" s="70">
        <v>0.20332050000000002</v>
      </c>
      <c r="M4" s="76">
        <v>0.20646975000000001</v>
      </c>
      <c r="N4" s="70">
        <v>0.20800400000000008</v>
      </c>
      <c r="O4" s="71">
        <v>0.21260675000000007</v>
      </c>
    </row>
    <row r="5" spans="1:15" x14ac:dyDescent="0.2">
      <c r="A5" s="122"/>
      <c r="B5" s="58"/>
      <c r="C5" s="59"/>
      <c r="D5" s="60"/>
      <c r="E5" s="61"/>
      <c r="F5" s="62"/>
      <c r="G5" s="131"/>
      <c r="H5" s="132"/>
      <c r="I5" s="96" t="s">
        <v>15</v>
      </c>
      <c r="J5" s="85">
        <v>0.53</v>
      </c>
      <c r="K5" s="76">
        <v>0.20057500000000006</v>
      </c>
      <c r="L5" s="70">
        <v>0.20332050000000002</v>
      </c>
      <c r="M5" s="76">
        <v>0.20646975000000001</v>
      </c>
      <c r="N5" s="70">
        <v>0.20800400000000008</v>
      </c>
      <c r="O5" s="71">
        <v>0.21260675000000007</v>
      </c>
    </row>
    <row r="6" spans="1:15" x14ac:dyDescent="0.2">
      <c r="A6" s="122"/>
      <c r="B6" s="60" t="s">
        <v>24</v>
      </c>
      <c r="C6" s="59">
        <v>0.171875</v>
      </c>
      <c r="D6" s="60">
        <v>0.15</v>
      </c>
      <c r="E6" s="61">
        <v>0.05</v>
      </c>
      <c r="F6" s="62">
        <v>0.33128906250000001</v>
      </c>
      <c r="G6" s="131"/>
      <c r="H6" s="132"/>
      <c r="I6" s="60" t="s">
        <v>24</v>
      </c>
      <c r="J6" s="76">
        <v>1</v>
      </c>
      <c r="K6" s="76">
        <v>0.33128906250000001</v>
      </c>
      <c r="L6" s="70">
        <v>0.34980100000000003</v>
      </c>
      <c r="M6" s="76">
        <v>0.35609950000000001</v>
      </c>
      <c r="N6" s="70">
        <v>0.36643550000000003</v>
      </c>
      <c r="O6" s="71">
        <v>0.37321850000000001</v>
      </c>
    </row>
    <row r="7" spans="1:15" ht="15.75" thickBot="1" x14ac:dyDescent="0.25">
      <c r="A7" s="123"/>
      <c r="B7" s="64" t="s">
        <v>27</v>
      </c>
      <c r="C7" s="65">
        <v>0.23</v>
      </c>
      <c r="D7" s="64" t="s">
        <v>33</v>
      </c>
      <c r="E7" s="66">
        <v>0.1</v>
      </c>
      <c r="F7" s="67">
        <v>0.30699999999999994</v>
      </c>
      <c r="G7" s="131"/>
      <c r="H7" s="133"/>
      <c r="I7" s="64" t="s">
        <v>62</v>
      </c>
      <c r="J7" s="77">
        <v>1</v>
      </c>
      <c r="K7" s="77">
        <v>0.30699999999999994</v>
      </c>
      <c r="L7" s="72">
        <v>0.39015999999999995</v>
      </c>
      <c r="M7" s="77">
        <v>0.41454999999999997</v>
      </c>
      <c r="N7" s="72">
        <v>0.45450999999999997</v>
      </c>
      <c r="O7" s="73">
        <v>0.48051999999999995</v>
      </c>
    </row>
    <row r="8" spans="1:15" ht="15.75" x14ac:dyDescent="0.25">
      <c r="A8" s="118" t="s">
        <v>11</v>
      </c>
      <c r="B8" s="57" t="s">
        <v>21</v>
      </c>
      <c r="C8" s="57" t="s">
        <v>33</v>
      </c>
      <c r="D8" s="57" t="s">
        <v>33</v>
      </c>
      <c r="E8" s="57" t="s">
        <v>33</v>
      </c>
      <c r="F8" s="69">
        <v>0.22</v>
      </c>
      <c r="G8" s="129"/>
      <c r="H8" s="130" t="s">
        <v>82</v>
      </c>
      <c r="I8" s="68" t="s">
        <v>21</v>
      </c>
      <c r="J8" s="83">
        <v>0.22</v>
      </c>
      <c r="K8" s="83">
        <v>0.22</v>
      </c>
      <c r="L8" s="83">
        <v>0.22</v>
      </c>
      <c r="M8" s="83">
        <v>0.22</v>
      </c>
      <c r="N8" s="83">
        <v>0.22</v>
      </c>
      <c r="O8" s="84">
        <v>0.22</v>
      </c>
    </row>
    <row r="9" spans="1:15" x14ac:dyDescent="0.2">
      <c r="A9" s="119"/>
      <c r="B9" s="58" t="s">
        <v>28</v>
      </c>
      <c r="C9" s="59">
        <v>0.01</v>
      </c>
      <c r="D9" s="60">
        <v>0.15</v>
      </c>
      <c r="E9" s="61">
        <v>0.05</v>
      </c>
      <c r="F9" s="62">
        <v>0.20057500000000006</v>
      </c>
      <c r="G9" s="131"/>
      <c r="H9" s="134"/>
      <c r="I9" s="58" t="s">
        <v>14</v>
      </c>
      <c r="J9" s="59">
        <v>0.39</v>
      </c>
      <c r="K9" s="76">
        <v>0.20057500000000006</v>
      </c>
      <c r="L9" s="70">
        <v>0.20332050000000002</v>
      </c>
      <c r="M9" s="76">
        <v>0.20646975000000001</v>
      </c>
      <c r="N9" s="70">
        <v>0.20800400000000008</v>
      </c>
      <c r="O9" s="71">
        <v>0.21260675000000007</v>
      </c>
    </row>
    <row r="10" spans="1:15" x14ac:dyDescent="0.2">
      <c r="A10" s="119"/>
      <c r="B10" s="58"/>
      <c r="C10" s="59"/>
      <c r="D10" s="60"/>
      <c r="E10" s="61"/>
      <c r="F10" s="62"/>
      <c r="G10" s="131"/>
      <c r="H10" s="134"/>
      <c r="I10" s="96" t="s">
        <v>15</v>
      </c>
      <c r="J10" s="59">
        <v>0.56000000000000005</v>
      </c>
      <c r="K10" s="76">
        <v>0.20057500000000006</v>
      </c>
      <c r="L10" s="70">
        <v>0.20332050000000002</v>
      </c>
      <c r="M10" s="76">
        <v>0.20646975000000001</v>
      </c>
      <c r="N10" s="70">
        <v>0.20800400000000008</v>
      </c>
      <c r="O10" s="71">
        <v>0.21260675000000007</v>
      </c>
    </row>
    <row r="11" spans="1:15" x14ac:dyDescent="0.2">
      <c r="A11" s="119"/>
      <c r="B11" s="60" t="s">
        <v>24</v>
      </c>
      <c r="C11" s="63">
        <v>3.1746031746031744E-2</v>
      </c>
      <c r="D11" s="60">
        <v>0.15</v>
      </c>
      <c r="E11" s="61">
        <v>0.05</v>
      </c>
      <c r="F11" s="62">
        <v>0.21813492063492068</v>
      </c>
      <c r="G11" s="131"/>
      <c r="H11" s="134"/>
      <c r="I11" s="60" t="s">
        <v>24</v>
      </c>
      <c r="J11" s="76">
        <v>1</v>
      </c>
      <c r="K11" s="76">
        <v>0.21813492063492068</v>
      </c>
      <c r="L11" s="70">
        <v>0.24636024999999995</v>
      </c>
      <c r="M11" s="76">
        <v>0.25500050000000007</v>
      </c>
      <c r="N11" s="70">
        <v>0.27050450000000004</v>
      </c>
      <c r="O11" s="71">
        <v>0.28132500000000005</v>
      </c>
    </row>
    <row r="12" spans="1:15" ht="15.75" thickBot="1" x14ac:dyDescent="0.25">
      <c r="A12" s="120"/>
      <c r="B12" s="64" t="s">
        <v>27</v>
      </c>
      <c r="C12" s="65">
        <v>0.23</v>
      </c>
      <c r="D12" s="64" t="s">
        <v>33</v>
      </c>
      <c r="E12" s="66">
        <v>0.1</v>
      </c>
      <c r="F12" s="67">
        <v>0.30699999999999994</v>
      </c>
      <c r="G12" s="131"/>
      <c r="H12" s="135"/>
      <c r="I12" s="64" t="s">
        <v>62</v>
      </c>
      <c r="J12" s="77">
        <v>1</v>
      </c>
      <c r="K12" s="77">
        <v>0.30699999999999994</v>
      </c>
      <c r="L12" s="72">
        <v>0.39015999999999995</v>
      </c>
      <c r="M12" s="77">
        <v>0.41454999999999997</v>
      </c>
      <c r="N12" s="72">
        <v>0.45450999999999997</v>
      </c>
      <c r="O12" s="73">
        <v>0.48051999999999995</v>
      </c>
    </row>
    <row r="13" spans="1:15" ht="15" customHeight="1" x14ac:dyDescent="0.25">
      <c r="A13" s="115" t="s">
        <v>36</v>
      </c>
      <c r="B13" s="57" t="s">
        <v>21</v>
      </c>
      <c r="C13" s="57" t="s">
        <v>33</v>
      </c>
      <c r="D13" s="57" t="s">
        <v>33</v>
      </c>
      <c r="E13" s="57" t="s">
        <v>33</v>
      </c>
      <c r="F13" s="69">
        <v>0.21</v>
      </c>
      <c r="G13" s="129"/>
      <c r="H13" s="136" t="s">
        <v>36</v>
      </c>
      <c r="I13" s="68" t="s">
        <v>21</v>
      </c>
      <c r="J13" s="81">
        <v>0.21</v>
      </c>
      <c r="K13" s="81">
        <v>0.21</v>
      </c>
      <c r="L13" s="81">
        <v>0.21</v>
      </c>
      <c r="M13" s="81">
        <v>0.21</v>
      </c>
      <c r="N13" s="81">
        <v>0.21</v>
      </c>
      <c r="O13" s="82">
        <v>0.21</v>
      </c>
    </row>
    <row r="14" spans="1:15" ht="15.75" x14ac:dyDescent="0.2">
      <c r="A14" s="116"/>
      <c r="B14" s="58" t="s">
        <v>28</v>
      </c>
      <c r="C14" s="59">
        <v>0.21978021978021978</v>
      </c>
      <c r="D14" s="60">
        <v>0.15</v>
      </c>
      <c r="E14" s="61">
        <v>0.05</v>
      </c>
      <c r="F14" s="62">
        <v>0.36997252747252751</v>
      </c>
      <c r="G14" s="131"/>
      <c r="H14" s="119"/>
      <c r="I14" s="58" t="s">
        <v>14</v>
      </c>
      <c r="J14" s="78">
        <v>0.35</v>
      </c>
      <c r="K14" s="76">
        <v>0.36997252747252751</v>
      </c>
      <c r="L14" s="70">
        <v>0.39413275000000003</v>
      </c>
      <c r="M14" s="76">
        <v>0.40228850000000005</v>
      </c>
      <c r="N14" s="70">
        <v>0.41561225000000013</v>
      </c>
      <c r="O14" s="71">
        <v>0.42425250000000003</v>
      </c>
    </row>
    <row r="15" spans="1:15" ht="15.75" x14ac:dyDescent="0.2">
      <c r="A15" s="116"/>
      <c r="B15" s="58"/>
      <c r="C15" s="59"/>
      <c r="D15" s="60"/>
      <c r="E15" s="61"/>
      <c r="F15" s="62"/>
      <c r="G15" s="131"/>
      <c r="H15" s="119"/>
      <c r="I15" s="96" t="s">
        <v>15</v>
      </c>
      <c r="J15" s="78">
        <v>0.52</v>
      </c>
      <c r="K15" s="76">
        <v>0.36997252747252751</v>
      </c>
      <c r="L15" s="70">
        <v>0.39413275000000003</v>
      </c>
      <c r="M15" s="76">
        <v>0.40228850000000005</v>
      </c>
      <c r="N15" s="70">
        <v>0.41561225000000013</v>
      </c>
      <c r="O15" s="71">
        <v>0.42425250000000003</v>
      </c>
    </row>
    <row r="16" spans="1:15" x14ac:dyDescent="0.2">
      <c r="A16" s="116"/>
      <c r="B16" s="60" t="s">
        <v>24</v>
      </c>
      <c r="C16" s="59">
        <v>0.21978021978021978</v>
      </c>
      <c r="D16" s="60">
        <v>0.15</v>
      </c>
      <c r="E16" s="61">
        <v>0.05</v>
      </c>
      <c r="F16" s="62">
        <v>0.36997252747252751</v>
      </c>
      <c r="G16" s="131"/>
      <c r="H16" s="119"/>
      <c r="I16" s="60" t="s">
        <v>24</v>
      </c>
      <c r="J16" s="76">
        <v>1</v>
      </c>
      <c r="K16" s="76">
        <v>0.36997252747252751</v>
      </c>
      <c r="L16" s="70">
        <v>0.39413275000000003</v>
      </c>
      <c r="M16" s="76">
        <v>0.40228850000000005</v>
      </c>
      <c r="N16" s="70">
        <v>0.41561225000000013</v>
      </c>
      <c r="O16" s="71">
        <v>0.42425250000000003</v>
      </c>
    </row>
    <row r="17" spans="1:15" ht="15.75" thickBot="1" x14ac:dyDescent="0.25">
      <c r="A17" s="117"/>
      <c r="B17" s="64" t="s">
        <v>27</v>
      </c>
      <c r="C17" s="65">
        <v>0.26</v>
      </c>
      <c r="D17" s="64" t="s">
        <v>33</v>
      </c>
      <c r="E17" s="66">
        <v>0.1</v>
      </c>
      <c r="F17" s="67">
        <v>0.33399999999999996</v>
      </c>
      <c r="G17" s="131"/>
      <c r="H17" s="120"/>
      <c r="I17" s="64" t="s">
        <v>62</v>
      </c>
      <c r="J17" s="77">
        <v>1</v>
      </c>
      <c r="K17" s="77">
        <v>0.33399999999999996</v>
      </c>
      <c r="L17" s="72">
        <v>0.42985000000000007</v>
      </c>
      <c r="M17" s="77">
        <v>0.46026999999999996</v>
      </c>
      <c r="N17" s="72">
        <v>0.51004000000000005</v>
      </c>
      <c r="O17" s="73">
        <v>0.54190000000000005</v>
      </c>
    </row>
    <row r="18" spans="1:15" ht="15.75" customHeight="1" x14ac:dyDescent="0.2">
      <c r="B18"/>
      <c r="C18"/>
      <c r="D18" s="20"/>
      <c r="I18"/>
    </row>
    <row r="19" spans="1:15" ht="16.5" thickBot="1" x14ac:dyDescent="0.25">
      <c r="B19"/>
      <c r="C19"/>
      <c r="D19" s="20"/>
      <c r="I19"/>
      <c r="J19" s="79"/>
    </row>
    <row r="20" spans="1:15" ht="63.75" thickBot="1" x14ac:dyDescent="0.3">
      <c r="A20" s="97" t="s">
        <v>0</v>
      </c>
      <c r="B20" s="98" t="s">
        <v>35</v>
      </c>
      <c r="C20" s="99" t="s">
        <v>52</v>
      </c>
      <c r="D20" s="99" t="s">
        <v>50</v>
      </c>
      <c r="E20" s="99" t="s">
        <v>89</v>
      </c>
      <c r="F20" s="137" t="s">
        <v>90</v>
      </c>
      <c r="I20"/>
    </row>
    <row r="21" spans="1:15" ht="16.5" thickBot="1" x14ac:dyDescent="0.3">
      <c r="A21" s="111" t="s">
        <v>10</v>
      </c>
      <c r="B21" s="100" t="s">
        <v>21</v>
      </c>
      <c r="C21" s="102" t="s">
        <v>33</v>
      </c>
      <c r="D21" s="102" t="s">
        <v>33</v>
      </c>
      <c r="E21" s="102" t="s">
        <v>33</v>
      </c>
      <c r="F21" s="138" t="s">
        <v>33</v>
      </c>
      <c r="I21"/>
    </row>
    <row r="22" spans="1:15" ht="16.5" thickBot="1" x14ac:dyDescent="0.25">
      <c r="A22" s="112"/>
      <c r="B22" s="101" t="s">
        <v>28</v>
      </c>
      <c r="C22" s="102">
        <v>0.01</v>
      </c>
      <c r="D22" s="102">
        <v>0.15</v>
      </c>
      <c r="E22" s="103">
        <v>0.05</v>
      </c>
      <c r="F22" s="139">
        <v>0.20100000000000001</v>
      </c>
      <c r="I22"/>
    </row>
    <row r="23" spans="1:15" ht="16.5" thickBot="1" x14ac:dyDescent="0.25">
      <c r="A23" s="112"/>
      <c r="B23" s="100" t="s">
        <v>24</v>
      </c>
      <c r="C23" s="102">
        <v>0.17</v>
      </c>
      <c r="D23" s="102">
        <v>0.15</v>
      </c>
      <c r="E23" s="103">
        <v>0.05</v>
      </c>
      <c r="F23" s="140">
        <v>0.33</v>
      </c>
      <c r="I23"/>
    </row>
    <row r="24" spans="1:15" ht="16.5" thickBot="1" x14ac:dyDescent="0.25">
      <c r="A24" s="113"/>
      <c r="B24" s="100" t="s">
        <v>91</v>
      </c>
      <c r="C24" s="102">
        <v>0.23</v>
      </c>
      <c r="D24" s="102" t="s">
        <v>33</v>
      </c>
      <c r="E24" s="103">
        <v>0.1</v>
      </c>
      <c r="F24" s="140">
        <v>0.31</v>
      </c>
      <c r="I24"/>
    </row>
    <row r="25" spans="1:15" ht="16.5" thickBot="1" x14ac:dyDescent="0.3">
      <c r="A25" s="114" t="s">
        <v>11</v>
      </c>
      <c r="B25" s="100" t="s">
        <v>21</v>
      </c>
      <c r="C25" s="102" t="s">
        <v>33</v>
      </c>
      <c r="D25" s="102" t="s">
        <v>33</v>
      </c>
      <c r="E25" s="102" t="s">
        <v>33</v>
      </c>
      <c r="F25" s="138">
        <v>0.22</v>
      </c>
      <c r="I25"/>
    </row>
    <row r="26" spans="1:15" ht="16.5" thickBot="1" x14ac:dyDescent="0.25">
      <c r="A26" s="112"/>
      <c r="B26" s="101" t="s">
        <v>28</v>
      </c>
      <c r="C26" s="102">
        <v>0.01</v>
      </c>
      <c r="D26" s="102">
        <v>0.15</v>
      </c>
      <c r="E26" s="103">
        <v>0.05</v>
      </c>
      <c r="F26" s="139">
        <v>0.2</v>
      </c>
      <c r="I26"/>
    </row>
    <row r="27" spans="1:15" ht="16.5" thickBot="1" x14ac:dyDescent="0.25">
      <c r="A27" s="112"/>
      <c r="B27" s="100" t="s">
        <v>24</v>
      </c>
      <c r="C27" s="102">
        <v>0.03</v>
      </c>
      <c r="D27" s="102">
        <v>0.15</v>
      </c>
      <c r="E27" s="103">
        <v>0.05</v>
      </c>
      <c r="F27" s="140">
        <v>0.22</v>
      </c>
      <c r="I27"/>
    </row>
    <row r="28" spans="1:15" ht="16.5" thickBot="1" x14ac:dyDescent="0.25">
      <c r="A28" s="113"/>
      <c r="B28" s="100" t="s">
        <v>91</v>
      </c>
      <c r="C28" s="102">
        <v>0.23</v>
      </c>
      <c r="D28" s="102" t="s">
        <v>33</v>
      </c>
      <c r="E28" s="103">
        <v>0.1</v>
      </c>
      <c r="F28" s="140">
        <v>0.31</v>
      </c>
      <c r="I28"/>
    </row>
    <row r="29" spans="1:15" ht="16.5" thickBot="1" x14ac:dyDescent="0.3">
      <c r="A29" s="114" t="s">
        <v>36</v>
      </c>
      <c r="B29" s="100" t="s">
        <v>21</v>
      </c>
      <c r="C29" s="102" t="s">
        <v>33</v>
      </c>
      <c r="D29" s="102" t="s">
        <v>33</v>
      </c>
      <c r="E29" s="102" t="s">
        <v>33</v>
      </c>
      <c r="F29" s="138" t="s">
        <v>33</v>
      </c>
      <c r="I29"/>
    </row>
    <row r="30" spans="1:15" ht="16.5" thickBot="1" x14ac:dyDescent="0.25">
      <c r="A30" s="112"/>
      <c r="B30" s="101" t="s">
        <v>28</v>
      </c>
      <c r="C30" s="102">
        <v>0.22</v>
      </c>
      <c r="D30" s="102">
        <v>0.15</v>
      </c>
      <c r="E30" s="103">
        <v>0.05</v>
      </c>
      <c r="F30" s="139">
        <v>0.37</v>
      </c>
      <c r="I30"/>
    </row>
    <row r="31" spans="1:15" ht="16.5" thickBot="1" x14ac:dyDescent="0.25">
      <c r="A31" s="112"/>
      <c r="B31" s="100" t="s">
        <v>24</v>
      </c>
      <c r="C31" s="102">
        <v>0.22</v>
      </c>
      <c r="D31" s="102">
        <v>0.15</v>
      </c>
      <c r="E31" s="103">
        <v>0.05</v>
      </c>
      <c r="F31" s="140">
        <v>0.37</v>
      </c>
      <c r="I31"/>
    </row>
    <row r="32" spans="1:15" ht="16.5" thickBot="1" x14ac:dyDescent="0.25">
      <c r="A32" s="113"/>
      <c r="B32" s="100" t="s">
        <v>91</v>
      </c>
      <c r="C32" s="102">
        <v>0.26</v>
      </c>
      <c r="D32" s="102" t="s">
        <v>33</v>
      </c>
      <c r="E32" s="103">
        <v>0.1</v>
      </c>
      <c r="F32" s="140">
        <v>0.33</v>
      </c>
      <c r="I32"/>
    </row>
    <row r="33" spans="2:9" x14ac:dyDescent="0.2">
      <c r="B33"/>
      <c r="C33"/>
      <c r="D33" s="20"/>
      <c r="I33"/>
    </row>
    <row r="34" spans="2:9" x14ac:dyDescent="0.2">
      <c r="B34"/>
      <c r="C34"/>
      <c r="D34" s="20"/>
      <c r="I34"/>
    </row>
    <row r="35" spans="2:9" x14ac:dyDescent="0.2">
      <c r="B35"/>
      <c r="C35"/>
      <c r="D35" s="20"/>
      <c r="I35"/>
    </row>
    <row r="36" spans="2:9" x14ac:dyDescent="0.2">
      <c r="B36"/>
      <c r="C36"/>
      <c r="D36" s="20"/>
      <c r="I36"/>
    </row>
    <row r="37" spans="2:9" x14ac:dyDescent="0.2">
      <c r="B37"/>
      <c r="C37"/>
      <c r="D37" s="20"/>
      <c r="I37"/>
    </row>
    <row r="38" spans="2:9" x14ac:dyDescent="0.2">
      <c r="B38"/>
      <c r="C38"/>
      <c r="D38" s="20"/>
      <c r="I38"/>
    </row>
    <row r="39" spans="2:9" x14ac:dyDescent="0.2">
      <c r="B39"/>
      <c r="C39"/>
      <c r="D39" s="20"/>
      <c r="I39"/>
    </row>
    <row r="40" spans="2:9" x14ac:dyDescent="0.2">
      <c r="B40"/>
      <c r="C40"/>
      <c r="D40" s="20"/>
      <c r="I40"/>
    </row>
    <row r="41" spans="2:9" x14ac:dyDescent="0.2">
      <c r="B41"/>
      <c r="C41"/>
      <c r="D41" s="20"/>
      <c r="I41"/>
    </row>
    <row r="42" spans="2:9" x14ac:dyDescent="0.2">
      <c r="B42"/>
      <c r="C42"/>
      <c r="D42" s="20"/>
      <c r="I42"/>
    </row>
    <row r="43" spans="2:9" x14ac:dyDescent="0.2">
      <c r="B43"/>
      <c r="C43"/>
      <c r="D43" s="20"/>
      <c r="I43"/>
    </row>
    <row r="44" spans="2:9" x14ac:dyDescent="0.2">
      <c r="B44"/>
      <c r="C44"/>
      <c r="D44" s="20"/>
      <c r="I44"/>
    </row>
    <row r="45" spans="2:9" x14ac:dyDescent="0.2">
      <c r="B45"/>
      <c r="C45"/>
      <c r="D45" s="20"/>
      <c r="I45"/>
    </row>
    <row r="46" spans="2:9" x14ac:dyDescent="0.2">
      <c r="B46"/>
      <c r="C46"/>
      <c r="D46" s="20"/>
      <c r="I46"/>
    </row>
    <row r="47" spans="2:9" x14ac:dyDescent="0.2">
      <c r="B47"/>
      <c r="C47"/>
      <c r="D47" s="20"/>
      <c r="I47"/>
    </row>
    <row r="48" spans="2:9" x14ac:dyDescent="0.2">
      <c r="B48"/>
      <c r="C48"/>
      <c r="D48" s="20"/>
      <c r="I48"/>
    </row>
    <row r="49" spans="2:9" x14ac:dyDescent="0.2">
      <c r="B49"/>
      <c r="C49"/>
      <c r="D49" s="20"/>
      <c r="I49"/>
    </row>
    <row r="50" spans="2:9" x14ac:dyDescent="0.2">
      <c r="B50"/>
      <c r="C50"/>
      <c r="D50" s="20"/>
      <c r="I50"/>
    </row>
    <row r="51" spans="2:9" x14ac:dyDescent="0.2">
      <c r="B51"/>
      <c r="C51"/>
      <c r="D51" s="20"/>
      <c r="I51"/>
    </row>
    <row r="52" spans="2:9" x14ac:dyDescent="0.2">
      <c r="B52"/>
      <c r="C52"/>
      <c r="D52" s="20"/>
      <c r="I52"/>
    </row>
    <row r="53" spans="2:9" x14ac:dyDescent="0.2">
      <c r="B53"/>
      <c r="C53"/>
      <c r="D53" s="20"/>
      <c r="I53"/>
    </row>
    <row r="54" spans="2:9" x14ac:dyDescent="0.2">
      <c r="B54"/>
      <c r="C54"/>
      <c r="D54" s="20"/>
      <c r="I54"/>
    </row>
    <row r="55" spans="2:9" x14ac:dyDescent="0.2">
      <c r="B55"/>
      <c r="C55"/>
      <c r="D55" s="20"/>
      <c r="I55"/>
    </row>
    <row r="56" spans="2:9" x14ac:dyDescent="0.2">
      <c r="B56"/>
      <c r="C56"/>
      <c r="D56" s="20"/>
      <c r="I56"/>
    </row>
    <row r="57" spans="2:9" x14ac:dyDescent="0.2">
      <c r="B57"/>
      <c r="C57"/>
      <c r="D57" s="20"/>
      <c r="I57"/>
    </row>
    <row r="58" spans="2:9" x14ac:dyDescent="0.2">
      <c r="B58"/>
      <c r="C58"/>
      <c r="D58" s="20"/>
      <c r="I58"/>
    </row>
    <row r="59" spans="2:9" x14ac:dyDescent="0.2">
      <c r="B59"/>
      <c r="C59"/>
      <c r="D59" s="20"/>
      <c r="I59"/>
    </row>
    <row r="60" spans="2:9" x14ac:dyDescent="0.2">
      <c r="B60"/>
      <c r="C60"/>
      <c r="D60" s="20"/>
      <c r="I60"/>
    </row>
    <row r="61" spans="2:9" x14ac:dyDescent="0.2">
      <c r="B61"/>
      <c r="C61"/>
      <c r="D61" s="20"/>
      <c r="I61"/>
    </row>
    <row r="62" spans="2:9" x14ac:dyDescent="0.2">
      <c r="B62"/>
      <c r="C62"/>
      <c r="D62" s="20"/>
      <c r="I62"/>
    </row>
    <row r="63" spans="2:9" x14ac:dyDescent="0.2">
      <c r="B63"/>
      <c r="C63"/>
      <c r="D63" s="20"/>
      <c r="I63"/>
    </row>
    <row r="64" spans="2:9" x14ac:dyDescent="0.2">
      <c r="B64"/>
      <c r="C64"/>
      <c r="D64" s="20"/>
      <c r="I64"/>
    </row>
    <row r="65" spans="2:9" x14ac:dyDescent="0.2">
      <c r="B65"/>
      <c r="C65"/>
      <c r="D65" s="20"/>
      <c r="I65"/>
    </row>
    <row r="66" spans="2:9" x14ac:dyDescent="0.2">
      <c r="B66"/>
      <c r="C66"/>
      <c r="D66" s="20"/>
      <c r="I66"/>
    </row>
  </sheetData>
  <mergeCells count="9">
    <mergeCell ref="A21:A24"/>
    <mergeCell ref="A25:A28"/>
    <mergeCell ref="A29:A32"/>
    <mergeCell ref="A13:A17"/>
    <mergeCell ref="A8:A12"/>
    <mergeCell ref="H3:H7"/>
    <mergeCell ref="H8:H12"/>
    <mergeCell ref="H13:H17"/>
    <mergeCell ref="A3:A7"/>
  </mergeCells>
  <phoneticPr fontId="6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Q31" sqref="Q31"/>
    </sheetView>
  </sheetViews>
  <sheetFormatPr defaultRowHeight="15" x14ac:dyDescent="0.2"/>
  <cols>
    <col min="1" max="1" width="10.85546875" style="1" customWidth="1"/>
    <col min="2" max="2" width="7.85546875" style="1" bestFit="1" customWidth="1"/>
    <col min="3" max="3" width="11.140625" style="74" bestFit="1" customWidth="1"/>
    <col min="4" max="7" width="9" style="1" bestFit="1" customWidth="1"/>
    <col min="8" max="16384" width="9.140625" style="1"/>
  </cols>
  <sheetData>
    <row r="1" spans="1:7" ht="15.75" thickBot="1" x14ac:dyDescent="0.25">
      <c r="B1" s="18"/>
    </row>
    <row r="2" spans="1:7" ht="32.25" thickBot="1" x14ac:dyDescent="0.3">
      <c r="A2" s="95" t="s">
        <v>0</v>
      </c>
      <c r="B2" s="80" t="s">
        <v>35</v>
      </c>
      <c r="C2" s="80" t="s">
        <v>87</v>
      </c>
      <c r="D2" s="80" t="s">
        <v>88</v>
      </c>
      <c r="E2" s="80" t="s">
        <v>84</v>
      </c>
      <c r="F2" s="80" t="s">
        <v>85</v>
      </c>
      <c r="G2" s="88" t="s">
        <v>86</v>
      </c>
    </row>
    <row r="3" spans="1:7" x14ac:dyDescent="0.2">
      <c r="A3" s="124" t="s">
        <v>83</v>
      </c>
      <c r="B3" s="57" t="s">
        <v>21</v>
      </c>
      <c r="C3" s="75" t="s">
        <v>33</v>
      </c>
      <c r="D3" s="89" t="s">
        <v>33</v>
      </c>
      <c r="E3" s="89" t="s">
        <v>33</v>
      </c>
      <c r="F3" s="89" t="s">
        <v>33</v>
      </c>
      <c r="G3" s="90" t="s">
        <v>33</v>
      </c>
    </row>
    <row r="4" spans="1:7" x14ac:dyDescent="0.2">
      <c r="A4" s="125"/>
      <c r="B4" s="58" t="s">
        <v>28</v>
      </c>
      <c r="C4" s="76">
        <v>0.01</v>
      </c>
      <c r="D4" s="91">
        <v>1.3399999999999967E-2</v>
      </c>
      <c r="E4" s="91">
        <v>1.7299999999999982E-2</v>
      </c>
      <c r="F4" s="91">
        <v>1.9199999999999995E-2</v>
      </c>
      <c r="G4" s="92">
        <v>2.4900000000000033E-2</v>
      </c>
    </row>
    <row r="5" spans="1:7" x14ac:dyDescent="0.2">
      <c r="A5" s="125"/>
      <c r="B5" s="60" t="s">
        <v>24</v>
      </c>
      <c r="C5" s="76">
        <v>0.171875</v>
      </c>
      <c r="D5" s="91">
        <v>0.19479999999999997</v>
      </c>
      <c r="E5" s="91">
        <v>0.2026</v>
      </c>
      <c r="F5" s="91">
        <v>0.21540000000000004</v>
      </c>
      <c r="G5" s="92">
        <v>0.2238</v>
      </c>
    </row>
    <row r="6" spans="1:7" ht="15.75" thickBot="1" x14ac:dyDescent="0.25">
      <c r="A6" s="126"/>
      <c r="B6" s="64" t="s">
        <v>62</v>
      </c>
      <c r="C6" s="77">
        <v>0.23</v>
      </c>
      <c r="D6" s="93">
        <v>0.32240000000000002</v>
      </c>
      <c r="E6" s="93">
        <v>0.34950000000000003</v>
      </c>
      <c r="F6" s="93">
        <v>0.39390000000000003</v>
      </c>
      <c r="G6" s="94">
        <v>0.42279999999999995</v>
      </c>
    </row>
    <row r="7" spans="1:7" x14ac:dyDescent="0.2">
      <c r="A7" s="124" t="s">
        <v>79</v>
      </c>
      <c r="B7" s="57" t="s">
        <v>21</v>
      </c>
      <c r="C7" s="75" t="s">
        <v>33</v>
      </c>
      <c r="D7" s="89" t="s">
        <v>33</v>
      </c>
      <c r="E7" s="89" t="s">
        <v>33</v>
      </c>
      <c r="F7" s="89" t="s">
        <v>33</v>
      </c>
      <c r="G7" s="90" t="s">
        <v>33</v>
      </c>
    </row>
    <row r="8" spans="1:7" x14ac:dyDescent="0.2">
      <c r="A8" s="125"/>
      <c r="B8" s="58" t="s">
        <v>28</v>
      </c>
      <c r="C8" s="76">
        <v>0.01</v>
      </c>
      <c r="D8" s="91">
        <v>1.3399999999999967E-2</v>
      </c>
      <c r="E8" s="91">
        <v>1.7299999999999982E-2</v>
      </c>
      <c r="F8" s="91">
        <v>1.9199999999999995E-2</v>
      </c>
      <c r="G8" s="92">
        <v>2.4900000000000033E-2</v>
      </c>
    </row>
    <row r="9" spans="1:7" x14ac:dyDescent="0.2">
      <c r="A9" s="125"/>
      <c r="B9" s="60" t="s">
        <v>24</v>
      </c>
      <c r="C9" s="91">
        <v>3.1746031746031744E-2</v>
      </c>
      <c r="D9" s="91">
        <v>6.6699999999999982E-2</v>
      </c>
      <c r="E9" s="91">
        <v>7.7400000000000024E-2</v>
      </c>
      <c r="F9" s="91">
        <v>9.6600000000000019E-2</v>
      </c>
      <c r="G9" s="92">
        <v>0.11</v>
      </c>
    </row>
    <row r="10" spans="1:7" ht="15.75" thickBot="1" x14ac:dyDescent="0.25">
      <c r="A10" s="126"/>
      <c r="B10" s="64" t="s">
        <v>62</v>
      </c>
      <c r="C10" s="77">
        <v>0.23</v>
      </c>
      <c r="D10" s="93">
        <v>0.32240000000000002</v>
      </c>
      <c r="E10" s="93">
        <v>0.34950000000000003</v>
      </c>
      <c r="F10" s="93">
        <v>0.39390000000000003</v>
      </c>
      <c r="G10" s="94">
        <v>0.42279999999999995</v>
      </c>
    </row>
    <row r="11" spans="1:7" x14ac:dyDescent="0.2">
      <c r="A11" s="124" t="s">
        <v>36</v>
      </c>
      <c r="B11" s="57" t="s">
        <v>21</v>
      </c>
      <c r="C11" s="75" t="s">
        <v>33</v>
      </c>
      <c r="D11" s="89" t="s">
        <v>33</v>
      </c>
      <c r="E11" s="89" t="s">
        <v>33</v>
      </c>
      <c r="F11" s="89" t="s">
        <v>33</v>
      </c>
      <c r="G11" s="90" t="s">
        <v>33</v>
      </c>
    </row>
    <row r="12" spans="1:7" x14ac:dyDescent="0.2">
      <c r="A12" s="125"/>
      <c r="B12" s="58" t="s">
        <v>28</v>
      </c>
      <c r="C12" s="76">
        <v>0.21978021978021978</v>
      </c>
      <c r="D12" s="91">
        <v>0.24970000000000003</v>
      </c>
      <c r="E12" s="91">
        <v>0.25980000000000003</v>
      </c>
      <c r="F12" s="91">
        <v>0.27629999999999999</v>
      </c>
      <c r="G12" s="92">
        <v>0.28700000000000003</v>
      </c>
    </row>
    <row r="13" spans="1:7" x14ac:dyDescent="0.2">
      <c r="A13" s="125"/>
      <c r="B13" s="60" t="s">
        <v>24</v>
      </c>
      <c r="C13" s="76">
        <v>0.21978021978021978</v>
      </c>
      <c r="D13" s="91">
        <v>0.24970000000000003</v>
      </c>
      <c r="E13" s="91">
        <v>0.25980000000000003</v>
      </c>
      <c r="F13" s="91">
        <v>0.27629999999999999</v>
      </c>
      <c r="G13" s="92">
        <v>0.28700000000000003</v>
      </c>
    </row>
    <row r="14" spans="1:7" ht="15.75" thickBot="1" x14ac:dyDescent="0.25">
      <c r="A14" s="126"/>
      <c r="B14" s="64" t="s">
        <v>62</v>
      </c>
      <c r="C14" s="77">
        <v>0.26</v>
      </c>
      <c r="D14" s="93">
        <v>0.36650000000000005</v>
      </c>
      <c r="E14" s="93">
        <v>0.40029999999999999</v>
      </c>
      <c r="F14" s="93">
        <v>0.4556</v>
      </c>
      <c r="G14" s="94">
        <v>0.49099999999999999</v>
      </c>
    </row>
    <row r="15" spans="1:7" x14ac:dyDescent="0.2">
      <c r="B15"/>
    </row>
    <row r="16" spans="1:7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</sheetData>
  <mergeCells count="3">
    <mergeCell ref="A7:A10"/>
    <mergeCell ref="A3:A6"/>
    <mergeCell ref="A11:A14"/>
  </mergeCells>
  <phoneticPr fontId="6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workbookViewId="0">
      <selection sqref="A1:H65536"/>
    </sheetView>
  </sheetViews>
  <sheetFormatPr defaultRowHeight="15" x14ac:dyDescent="0.2"/>
  <cols>
    <col min="1" max="1" width="15.42578125" style="1" bestFit="1" customWidth="1"/>
    <col min="2" max="2" width="14.7109375" style="1" customWidth="1"/>
    <col min="3" max="3" width="25.42578125" style="1" customWidth="1"/>
    <col min="4" max="4" width="22.28515625" style="1" customWidth="1"/>
    <col min="5" max="5" width="17.42578125" style="1" customWidth="1"/>
    <col min="6" max="6" width="12.7109375" style="1" bestFit="1" customWidth="1"/>
    <col min="7" max="7" width="17.28515625" style="1" customWidth="1"/>
    <col min="8" max="8" width="9.140625" style="1"/>
  </cols>
  <sheetData>
    <row r="1" spans="1:8" x14ac:dyDescent="0.2">
      <c r="A1" s="1" t="s">
        <v>3</v>
      </c>
      <c r="B1" s="1" t="s">
        <v>0</v>
      </c>
      <c r="C1" s="1" t="s">
        <v>6</v>
      </c>
      <c r="D1" s="1" t="s">
        <v>8</v>
      </c>
      <c r="E1" s="1" t="s">
        <v>13</v>
      </c>
      <c r="F1" s="1" t="s">
        <v>2</v>
      </c>
      <c r="G1" s="1" t="s">
        <v>9</v>
      </c>
      <c r="H1" s="1" t="s">
        <v>18</v>
      </c>
    </row>
    <row r="2" spans="1:8" x14ac:dyDescent="0.2">
      <c r="A2" s="2">
        <v>40095</v>
      </c>
      <c r="B2" s="1" t="s">
        <v>1</v>
      </c>
      <c r="C2" s="1">
        <v>74</v>
      </c>
      <c r="D2" s="1">
        <f t="shared" ref="D2:D33" si="0">C2/6</f>
        <v>12.333333333333334</v>
      </c>
      <c r="E2" s="1" t="s">
        <v>14</v>
      </c>
      <c r="F2" s="1" t="s">
        <v>4</v>
      </c>
      <c r="G2" s="1">
        <v>2</v>
      </c>
      <c r="H2" s="1">
        <f t="shared" ref="H2:H33" si="1">YEAR(A2)</f>
        <v>2009</v>
      </c>
    </row>
    <row r="3" spans="1:8" x14ac:dyDescent="0.2">
      <c r="A3" s="2">
        <v>40386</v>
      </c>
      <c r="B3" s="1" t="s">
        <v>5</v>
      </c>
      <c r="C3" s="1">
        <v>76.2</v>
      </c>
      <c r="D3" s="1">
        <f t="shared" si="0"/>
        <v>12.700000000000001</v>
      </c>
      <c r="E3" s="1" t="s">
        <v>14</v>
      </c>
      <c r="F3" s="1" t="s">
        <v>4</v>
      </c>
      <c r="G3" s="1">
        <v>2</v>
      </c>
      <c r="H3" s="1">
        <f t="shared" si="1"/>
        <v>2010</v>
      </c>
    </row>
    <row r="4" spans="1:8" x14ac:dyDescent="0.2">
      <c r="A4" s="2">
        <v>40401</v>
      </c>
      <c r="B4" s="1" t="s">
        <v>5</v>
      </c>
      <c r="C4" s="1">
        <v>88.2</v>
      </c>
      <c r="D4" s="1">
        <f t="shared" si="0"/>
        <v>14.700000000000001</v>
      </c>
      <c r="E4" s="1" t="s">
        <v>14</v>
      </c>
      <c r="F4" s="1" t="s">
        <v>4</v>
      </c>
      <c r="G4" s="1">
        <v>2</v>
      </c>
      <c r="H4" s="1">
        <f t="shared" si="1"/>
        <v>2010</v>
      </c>
    </row>
    <row r="5" spans="1:8" x14ac:dyDescent="0.2">
      <c r="A5" s="2">
        <v>40095</v>
      </c>
      <c r="B5" s="1" t="s">
        <v>1</v>
      </c>
      <c r="C5" s="1">
        <v>97</v>
      </c>
      <c r="D5" s="1">
        <f t="shared" si="0"/>
        <v>16.166666666666668</v>
      </c>
      <c r="E5" s="1" t="s">
        <v>14</v>
      </c>
      <c r="F5" s="1" t="s">
        <v>4</v>
      </c>
      <c r="G5" s="1">
        <v>2</v>
      </c>
      <c r="H5" s="1">
        <f t="shared" si="1"/>
        <v>2009</v>
      </c>
    </row>
    <row r="6" spans="1:8" x14ac:dyDescent="0.2">
      <c r="A6" s="2">
        <v>40119</v>
      </c>
      <c r="B6" s="1" t="s">
        <v>1</v>
      </c>
      <c r="C6" s="1">
        <v>99</v>
      </c>
      <c r="D6" s="1">
        <f t="shared" si="0"/>
        <v>16.5</v>
      </c>
      <c r="E6" s="1" t="s">
        <v>14</v>
      </c>
      <c r="F6" s="1" t="s">
        <v>4</v>
      </c>
      <c r="G6" s="1">
        <v>2</v>
      </c>
      <c r="H6" s="1">
        <f t="shared" si="1"/>
        <v>2009</v>
      </c>
    </row>
    <row r="7" spans="1:8" x14ac:dyDescent="0.2">
      <c r="A7" s="2">
        <v>40386</v>
      </c>
      <c r="B7" s="1" t="s">
        <v>1</v>
      </c>
      <c r="C7" s="1">
        <v>102</v>
      </c>
      <c r="D7" s="1">
        <f t="shared" si="0"/>
        <v>17</v>
      </c>
      <c r="E7" s="1" t="s">
        <v>14</v>
      </c>
      <c r="F7" s="1" t="s">
        <v>4</v>
      </c>
      <c r="G7" s="1">
        <v>2</v>
      </c>
      <c r="H7" s="1">
        <f t="shared" si="1"/>
        <v>2010</v>
      </c>
    </row>
    <row r="8" spans="1:8" x14ac:dyDescent="0.2">
      <c r="A8" s="2">
        <v>40434</v>
      </c>
      <c r="B8" s="1" t="s">
        <v>1</v>
      </c>
      <c r="C8" s="1">
        <v>102.6</v>
      </c>
      <c r="D8" s="1">
        <f t="shared" si="0"/>
        <v>17.099999999999998</v>
      </c>
      <c r="E8" s="1" t="s">
        <v>14</v>
      </c>
      <c r="F8" s="1" t="s">
        <v>4</v>
      </c>
      <c r="G8" s="1">
        <v>2</v>
      </c>
      <c r="H8" s="1">
        <f t="shared" si="1"/>
        <v>2010</v>
      </c>
    </row>
    <row r="9" spans="1:8" x14ac:dyDescent="0.2">
      <c r="A9" s="2">
        <v>40434</v>
      </c>
      <c r="B9" s="1" t="s">
        <v>1</v>
      </c>
      <c r="C9" s="1">
        <v>103.8</v>
      </c>
      <c r="D9" s="1">
        <f t="shared" si="0"/>
        <v>17.3</v>
      </c>
      <c r="E9" s="1" t="s">
        <v>14</v>
      </c>
      <c r="F9" s="1" t="s">
        <v>4</v>
      </c>
      <c r="G9" s="1">
        <v>2</v>
      </c>
      <c r="H9" s="1">
        <f t="shared" si="1"/>
        <v>2010</v>
      </c>
    </row>
    <row r="10" spans="1:8" x14ac:dyDescent="0.2">
      <c r="A10" s="2">
        <v>40386</v>
      </c>
      <c r="B10" s="1" t="s">
        <v>1</v>
      </c>
      <c r="C10" s="1">
        <v>106.8</v>
      </c>
      <c r="D10" s="1">
        <f t="shared" si="0"/>
        <v>17.8</v>
      </c>
      <c r="E10" s="1" t="s">
        <v>14</v>
      </c>
      <c r="F10" s="1" t="s">
        <v>4</v>
      </c>
      <c r="G10" s="1">
        <v>2</v>
      </c>
      <c r="H10" s="1">
        <f t="shared" si="1"/>
        <v>2010</v>
      </c>
    </row>
    <row r="11" spans="1:8" x14ac:dyDescent="0.2">
      <c r="A11" s="2">
        <v>40093</v>
      </c>
      <c r="B11" s="1" t="s">
        <v>1</v>
      </c>
      <c r="C11" s="1">
        <v>109</v>
      </c>
      <c r="D11" s="1">
        <f t="shared" si="0"/>
        <v>18.166666666666668</v>
      </c>
      <c r="E11" s="1" t="s">
        <v>14</v>
      </c>
      <c r="F11" s="1" t="s">
        <v>4</v>
      </c>
      <c r="G11" s="1">
        <v>2</v>
      </c>
      <c r="H11" s="1">
        <f t="shared" si="1"/>
        <v>2009</v>
      </c>
    </row>
    <row r="12" spans="1:8" x14ac:dyDescent="0.2">
      <c r="A12" s="2">
        <v>40091</v>
      </c>
      <c r="B12" s="1" t="s">
        <v>1</v>
      </c>
      <c r="C12" s="1">
        <v>111</v>
      </c>
      <c r="D12" s="1">
        <f t="shared" si="0"/>
        <v>18.5</v>
      </c>
      <c r="E12" s="1" t="s">
        <v>14</v>
      </c>
      <c r="F12" s="1" t="s">
        <v>4</v>
      </c>
      <c r="G12" s="1">
        <v>2</v>
      </c>
      <c r="H12" s="1">
        <f t="shared" si="1"/>
        <v>2009</v>
      </c>
    </row>
    <row r="13" spans="1:8" x14ac:dyDescent="0.2">
      <c r="A13" s="2">
        <v>40434</v>
      </c>
      <c r="B13" s="1" t="s">
        <v>1</v>
      </c>
      <c r="C13" s="1">
        <v>112.2</v>
      </c>
      <c r="D13" s="1">
        <f t="shared" si="0"/>
        <v>18.7</v>
      </c>
      <c r="E13" s="1" t="s">
        <v>14</v>
      </c>
      <c r="F13" s="1" t="s">
        <v>4</v>
      </c>
      <c r="G13" s="1">
        <v>2</v>
      </c>
      <c r="H13" s="1">
        <f t="shared" si="1"/>
        <v>2010</v>
      </c>
    </row>
    <row r="14" spans="1:8" x14ac:dyDescent="0.2">
      <c r="A14" s="2">
        <v>40434</v>
      </c>
      <c r="B14" s="1" t="s">
        <v>1</v>
      </c>
      <c r="C14" s="1">
        <v>114</v>
      </c>
      <c r="D14" s="1">
        <f t="shared" si="0"/>
        <v>19</v>
      </c>
      <c r="E14" s="1" t="s">
        <v>14</v>
      </c>
      <c r="F14" s="1" t="s">
        <v>4</v>
      </c>
      <c r="G14" s="1">
        <v>2</v>
      </c>
      <c r="H14" s="1">
        <f t="shared" si="1"/>
        <v>2010</v>
      </c>
    </row>
    <row r="15" spans="1:8" x14ac:dyDescent="0.2">
      <c r="A15" s="2">
        <v>40091</v>
      </c>
      <c r="B15" s="1" t="s">
        <v>5</v>
      </c>
      <c r="C15" s="1">
        <v>115</v>
      </c>
      <c r="D15" s="1">
        <f t="shared" si="0"/>
        <v>19.166666666666668</v>
      </c>
      <c r="E15" s="1" t="s">
        <v>14</v>
      </c>
      <c r="F15" s="1" t="s">
        <v>4</v>
      </c>
      <c r="G15" s="1">
        <v>2</v>
      </c>
      <c r="H15" s="1">
        <f t="shared" si="1"/>
        <v>2009</v>
      </c>
    </row>
    <row r="16" spans="1:8" x14ac:dyDescent="0.2">
      <c r="A16" s="2">
        <v>40093</v>
      </c>
      <c r="B16" s="1" t="s">
        <v>5</v>
      </c>
      <c r="C16" s="1">
        <v>115</v>
      </c>
      <c r="D16" s="1">
        <f t="shared" si="0"/>
        <v>19.166666666666668</v>
      </c>
      <c r="E16" s="1" t="s">
        <v>14</v>
      </c>
      <c r="F16" s="1" t="s">
        <v>4</v>
      </c>
      <c r="G16" s="1">
        <v>2</v>
      </c>
      <c r="H16" s="1">
        <f t="shared" si="1"/>
        <v>2009</v>
      </c>
    </row>
    <row r="17" spans="1:8" x14ac:dyDescent="0.2">
      <c r="A17" s="2">
        <v>40401</v>
      </c>
      <c r="B17" s="1" t="s">
        <v>1</v>
      </c>
      <c r="C17" s="1">
        <v>117.6</v>
      </c>
      <c r="D17" s="1">
        <f t="shared" si="0"/>
        <v>19.599999999999998</v>
      </c>
      <c r="E17" s="1" t="s">
        <v>14</v>
      </c>
      <c r="F17" s="1" t="s">
        <v>4</v>
      </c>
      <c r="G17" s="1">
        <v>2</v>
      </c>
      <c r="H17" s="1">
        <f t="shared" si="1"/>
        <v>2010</v>
      </c>
    </row>
    <row r="18" spans="1:8" x14ac:dyDescent="0.2">
      <c r="A18" s="2">
        <v>40401</v>
      </c>
      <c r="B18" s="1" t="s">
        <v>1</v>
      </c>
      <c r="C18" s="1">
        <v>117.6</v>
      </c>
      <c r="D18" s="1">
        <f t="shared" si="0"/>
        <v>19.599999999999998</v>
      </c>
      <c r="E18" s="1" t="s">
        <v>14</v>
      </c>
      <c r="F18" s="1" t="s">
        <v>4</v>
      </c>
      <c r="G18" s="1">
        <v>2</v>
      </c>
      <c r="H18" s="1">
        <f t="shared" si="1"/>
        <v>2010</v>
      </c>
    </row>
    <row r="19" spans="1:8" x14ac:dyDescent="0.2">
      <c r="A19" s="2">
        <v>40091</v>
      </c>
      <c r="B19" s="1" t="s">
        <v>1</v>
      </c>
      <c r="C19" s="1">
        <v>118</v>
      </c>
      <c r="D19" s="1">
        <f t="shared" si="0"/>
        <v>19.666666666666668</v>
      </c>
      <c r="E19" s="1" t="s">
        <v>14</v>
      </c>
      <c r="F19" s="1" t="s">
        <v>4</v>
      </c>
      <c r="G19" s="1">
        <v>2</v>
      </c>
      <c r="H19" s="1">
        <f t="shared" si="1"/>
        <v>2009</v>
      </c>
    </row>
    <row r="20" spans="1:8" x14ac:dyDescent="0.2">
      <c r="A20" s="2">
        <v>40434</v>
      </c>
      <c r="B20" s="1" t="s">
        <v>1</v>
      </c>
      <c r="C20" s="1">
        <v>118.2</v>
      </c>
      <c r="D20" s="1">
        <f t="shared" si="0"/>
        <v>19.7</v>
      </c>
      <c r="E20" s="1" t="s">
        <v>14</v>
      </c>
      <c r="F20" s="1" t="s">
        <v>4</v>
      </c>
      <c r="G20" s="1">
        <v>2</v>
      </c>
      <c r="H20" s="1">
        <f t="shared" si="1"/>
        <v>2010</v>
      </c>
    </row>
    <row r="21" spans="1:8" x14ac:dyDescent="0.2">
      <c r="A21" s="2">
        <v>39965</v>
      </c>
      <c r="B21" s="1" t="s">
        <v>5</v>
      </c>
      <c r="C21" s="1">
        <v>119</v>
      </c>
      <c r="D21" s="1">
        <f t="shared" si="0"/>
        <v>19.833333333333332</v>
      </c>
      <c r="E21" s="1" t="s">
        <v>14</v>
      </c>
      <c r="F21" s="1" t="s">
        <v>4</v>
      </c>
      <c r="G21" s="1">
        <v>2</v>
      </c>
      <c r="H21" s="1">
        <f t="shared" si="1"/>
        <v>2009</v>
      </c>
    </row>
    <row r="22" spans="1:8" x14ac:dyDescent="0.2">
      <c r="A22" s="2">
        <v>39965</v>
      </c>
      <c r="B22" s="1" t="s">
        <v>1</v>
      </c>
      <c r="C22" s="1">
        <v>122</v>
      </c>
      <c r="D22" s="1">
        <f t="shared" si="0"/>
        <v>20.333333333333332</v>
      </c>
      <c r="E22" s="1" t="s">
        <v>15</v>
      </c>
      <c r="F22" s="1" t="s">
        <v>4</v>
      </c>
      <c r="G22" s="1">
        <v>2</v>
      </c>
      <c r="H22" s="1">
        <f t="shared" si="1"/>
        <v>2009</v>
      </c>
    </row>
    <row r="23" spans="1:8" x14ac:dyDescent="0.2">
      <c r="A23" s="2">
        <v>39941</v>
      </c>
      <c r="B23" s="1" t="s">
        <v>1</v>
      </c>
      <c r="C23" s="1">
        <v>125</v>
      </c>
      <c r="D23" s="1">
        <f t="shared" si="0"/>
        <v>20.833333333333332</v>
      </c>
      <c r="E23" s="1" t="s">
        <v>15</v>
      </c>
      <c r="F23" s="1" t="s">
        <v>4</v>
      </c>
      <c r="G23" s="1">
        <v>2</v>
      </c>
      <c r="H23" s="1">
        <f t="shared" si="1"/>
        <v>2009</v>
      </c>
    </row>
    <row r="24" spans="1:8" x14ac:dyDescent="0.2">
      <c r="A24" s="2">
        <v>39950</v>
      </c>
      <c r="B24" s="1" t="s">
        <v>1</v>
      </c>
      <c r="C24" s="1">
        <v>125</v>
      </c>
      <c r="D24" s="1">
        <f t="shared" si="0"/>
        <v>20.833333333333332</v>
      </c>
      <c r="E24" s="1" t="s">
        <v>15</v>
      </c>
      <c r="F24" s="1" t="s">
        <v>4</v>
      </c>
      <c r="G24" s="1">
        <v>2</v>
      </c>
      <c r="H24" s="1">
        <f t="shared" si="1"/>
        <v>2009</v>
      </c>
    </row>
    <row r="25" spans="1:8" x14ac:dyDescent="0.2">
      <c r="A25" s="2">
        <v>40434</v>
      </c>
      <c r="B25" s="1" t="s">
        <v>1</v>
      </c>
      <c r="C25" s="1">
        <v>133.80000000000001</v>
      </c>
      <c r="D25" s="1">
        <f t="shared" si="0"/>
        <v>22.3</v>
      </c>
      <c r="E25" s="1" t="s">
        <v>15</v>
      </c>
      <c r="F25" s="1" t="s">
        <v>4</v>
      </c>
      <c r="G25" s="1">
        <v>2</v>
      </c>
      <c r="H25" s="1">
        <f t="shared" si="1"/>
        <v>2010</v>
      </c>
    </row>
    <row r="26" spans="1:8" x14ac:dyDescent="0.2">
      <c r="A26" s="2">
        <v>40358</v>
      </c>
      <c r="B26" s="1" t="s">
        <v>5</v>
      </c>
      <c r="C26" s="1">
        <v>134.4</v>
      </c>
      <c r="D26" s="1">
        <f t="shared" si="0"/>
        <v>22.400000000000002</v>
      </c>
      <c r="E26" s="1" t="s">
        <v>15</v>
      </c>
      <c r="F26" s="1" t="s">
        <v>4</v>
      </c>
      <c r="G26" s="1">
        <v>2</v>
      </c>
      <c r="H26" s="1">
        <f t="shared" si="1"/>
        <v>2010</v>
      </c>
    </row>
    <row r="27" spans="1:8" x14ac:dyDescent="0.2">
      <c r="A27" s="2">
        <v>40468</v>
      </c>
      <c r="B27" s="1" t="s">
        <v>5</v>
      </c>
      <c r="C27" s="1">
        <v>135.6</v>
      </c>
      <c r="D27" s="1">
        <f t="shared" si="0"/>
        <v>22.599999999999998</v>
      </c>
      <c r="E27" s="1" t="s">
        <v>15</v>
      </c>
      <c r="F27" s="1" t="s">
        <v>4</v>
      </c>
      <c r="G27" s="1">
        <v>2</v>
      </c>
      <c r="H27" s="1">
        <f t="shared" si="1"/>
        <v>2010</v>
      </c>
    </row>
    <row r="28" spans="1:8" x14ac:dyDescent="0.2">
      <c r="A28" s="2">
        <v>40401</v>
      </c>
      <c r="B28" s="1" t="s">
        <v>5</v>
      </c>
      <c r="C28" s="1">
        <v>136.80000000000001</v>
      </c>
      <c r="D28" s="1">
        <f t="shared" si="0"/>
        <v>22.8</v>
      </c>
      <c r="E28" s="1" t="s">
        <v>15</v>
      </c>
      <c r="F28" s="1" t="s">
        <v>4</v>
      </c>
      <c r="G28" s="1">
        <v>2</v>
      </c>
      <c r="H28" s="1">
        <f t="shared" si="1"/>
        <v>2010</v>
      </c>
    </row>
    <row r="29" spans="1:8" x14ac:dyDescent="0.2">
      <c r="A29" s="2">
        <v>40095</v>
      </c>
      <c r="B29" s="1" t="s">
        <v>1</v>
      </c>
      <c r="C29" s="1">
        <v>138</v>
      </c>
      <c r="D29" s="1">
        <f t="shared" si="0"/>
        <v>23</v>
      </c>
      <c r="E29" s="1" t="s">
        <v>15</v>
      </c>
      <c r="F29" s="1" t="s">
        <v>4</v>
      </c>
      <c r="G29" s="1">
        <v>2</v>
      </c>
      <c r="H29" s="1">
        <f t="shared" si="1"/>
        <v>2009</v>
      </c>
    </row>
    <row r="30" spans="1:8" x14ac:dyDescent="0.2">
      <c r="A30" s="2">
        <v>40434</v>
      </c>
      <c r="B30" s="1" t="s">
        <v>1</v>
      </c>
      <c r="C30" s="1">
        <v>139</v>
      </c>
      <c r="D30" s="1">
        <f t="shared" si="0"/>
        <v>23.166666666666668</v>
      </c>
      <c r="E30" s="1" t="s">
        <v>15</v>
      </c>
      <c r="F30" s="1" t="s">
        <v>4</v>
      </c>
      <c r="G30" s="1">
        <v>2</v>
      </c>
      <c r="H30" s="1">
        <f t="shared" si="1"/>
        <v>2010</v>
      </c>
    </row>
    <row r="31" spans="1:8" x14ac:dyDescent="0.2">
      <c r="A31" s="2">
        <v>40119</v>
      </c>
      <c r="B31" s="1" t="s">
        <v>1</v>
      </c>
      <c r="C31" s="1">
        <v>139.80000000000001</v>
      </c>
      <c r="D31" s="1">
        <f t="shared" si="0"/>
        <v>23.3</v>
      </c>
      <c r="E31" s="1" t="s">
        <v>15</v>
      </c>
      <c r="F31" s="1" t="s">
        <v>4</v>
      </c>
      <c r="G31" s="1">
        <v>2</v>
      </c>
      <c r="H31" s="1">
        <f t="shared" si="1"/>
        <v>2009</v>
      </c>
    </row>
    <row r="32" spans="1:8" x14ac:dyDescent="0.2">
      <c r="A32" s="2">
        <v>40434</v>
      </c>
      <c r="B32" s="1" t="s">
        <v>1</v>
      </c>
      <c r="C32" s="1">
        <v>141</v>
      </c>
      <c r="D32" s="1">
        <f t="shared" si="0"/>
        <v>23.5</v>
      </c>
      <c r="E32" s="1" t="s">
        <v>15</v>
      </c>
      <c r="F32" s="1" t="s">
        <v>4</v>
      </c>
      <c r="G32" s="1">
        <v>2</v>
      </c>
      <c r="H32" s="1">
        <f t="shared" si="1"/>
        <v>2010</v>
      </c>
    </row>
    <row r="33" spans="1:8" x14ac:dyDescent="0.2">
      <c r="A33" s="2">
        <v>40071</v>
      </c>
      <c r="B33" s="1" t="s">
        <v>5</v>
      </c>
      <c r="C33" s="1">
        <v>143</v>
      </c>
      <c r="D33" s="1">
        <f t="shared" si="0"/>
        <v>23.833333333333332</v>
      </c>
      <c r="E33" s="1" t="s">
        <v>15</v>
      </c>
      <c r="F33" s="1" t="s">
        <v>4</v>
      </c>
      <c r="G33" s="1">
        <v>2</v>
      </c>
      <c r="H33" s="1">
        <f t="shared" si="1"/>
        <v>2009</v>
      </c>
    </row>
    <row r="34" spans="1:8" x14ac:dyDescent="0.2">
      <c r="A34" s="2">
        <v>40386</v>
      </c>
      <c r="B34" s="1" t="s">
        <v>5</v>
      </c>
      <c r="C34" s="1">
        <v>145.19999999999999</v>
      </c>
      <c r="D34" s="1">
        <f t="shared" ref="D34:D65" si="2">C34/6</f>
        <v>24.2</v>
      </c>
      <c r="E34" s="1" t="s">
        <v>15</v>
      </c>
      <c r="F34" s="1" t="s">
        <v>4</v>
      </c>
      <c r="G34" s="1">
        <v>2</v>
      </c>
      <c r="H34" s="1">
        <f t="shared" ref="H34:H65" si="3">YEAR(A34)</f>
        <v>2010</v>
      </c>
    </row>
    <row r="35" spans="1:8" x14ac:dyDescent="0.2">
      <c r="A35" s="2">
        <v>40386</v>
      </c>
      <c r="B35" s="1" t="s">
        <v>5</v>
      </c>
      <c r="C35" s="1">
        <v>145.19999999999999</v>
      </c>
      <c r="D35" s="1">
        <f t="shared" si="2"/>
        <v>24.2</v>
      </c>
      <c r="E35" s="1" t="s">
        <v>15</v>
      </c>
      <c r="F35" s="1" t="s">
        <v>4</v>
      </c>
      <c r="G35" s="1">
        <v>2</v>
      </c>
      <c r="H35" s="1">
        <f t="shared" si="3"/>
        <v>2010</v>
      </c>
    </row>
    <row r="36" spans="1:8" x14ac:dyDescent="0.2">
      <c r="A36" s="2">
        <v>40434</v>
      </c>
      <c r="B36" s="1" t="s">
        <v>5</v>
      </c>
      <c r="C36" s="1">
        <v>145.80000000000001</v>
      </c>
      <c r="D36" s="1">
        <f t="shared" si="2"/>
        <v>24.3</v>
      </c>
      <c r="E36" s="1" t="s">
        <v>15</v>
      </c>
      <c r="F36" s="1" t="s">
        <v>4</v>
      </c>
      <c r="G36" s="1">
        <v>2</v>
      </c>
      <c r="H36" s="1">
        <f t="shared" si="3"/>
        <v>2010</v>
      </c>
    </row>
    <row r="37" spans="1:8" x14ac:dyDescent="0.2">
      <c r="A37" s="2">
        <v>40468</v>
      </c>
      <c r="B37" s="1" t="s">
        <v>1</v>
      </c>
      <c r="C37" s="1">
        <v>147</v>
      </c>
      <c r="D37" s="1">
        <f t="shared" si="2"/>
        <v>24.5</v>
      </c>
      <c r="E37" s="1" t="s">
        <v>15</v>
      </c>
      <c r="F37" s="1" t="s">
        <v>4</v>
      </c>
      <c r="G37" s="1">
        <v>2</v>
      </c>
      <c r="H37" s="1">
        <f t="shared" si="3"/>
        <v>2010</v>
      </c>
    </row>
    <row r="38" spans="1:8" x14ac:dyDescent="0.2">
      <c r="A38" s="2">
        <v>40351</v>
      </c>
      <c r="B38" s="1" t="s">
        <v>5</v>
      </c>
      <c r="C38" s="1">
        <v>148.80000000000001</v>
      </c>
      <c r="D38" s="1">
        <f t="shared" si="2"/>
        <v>24.8</v>
      </c>
      <c r="E38" s="1" t="s">
        <v>15</v>
      </c>
      <c r="F38" s="1" t="s">
        <v>4</v>
      </c>
      <c r="G38" s="1">
        <v>2</v>
      </c>
      <c r="H38" s="1">
        <f t="shared" si="3"/>
        <v>2010</v>
      </c>
    </row>
    <row r="39" spans="1:8" x14ac:dyDescent="0.2">
      <c r="A39" s="2">
        <v>40091</v>
      </c>
      <c r="B39" s="1" t="s">
        <v>1</v>
      </c>
      <c r="C39" s="1">
        <v>149</v>
      </c>
      <c r="D39" s="1">
        <f t="shared" si="2"/>
        <v>24.833333333333332</v>
      </c>
      <c r="E39" s="1" t="s">
        <v>15</v>
      </c>
      <c r="F39" s="1" t="s">
        <v>4</v>
      </c>
      <c r="G39" s="1">
        <v>2</v>
      </c>
      <c r="H39" s="1">
        <f t="shared" si="3"/>
        <v>2009</v>
      </c>
    </row>
    <row r="40" spans="1:8" x14ac:dyDescent="0.2">
      <c r="A40" s="2">
        <v>40358</v>
      </c>
      <c r="B40" s="1" t="s">
        <v>1</v>
      </c>
      <c r="C40" s="1">
        <v>151.19999999999999</v>
      </c>
      <c r="D40" s="1">
        <f t="shared" si="2"/>
        <v>25.2</v>
      </c>
      <c r="E40" s="1" t="s">
        <v>15</v>
      </c>
      <c r="F40" s="1" t="s">
        <v>4</v>
      </c>
      <c r="G40" s="1">
        <v>2</v>
      </c>
      <c r="H40" s="1">
        <f t="shared" si="3"/>
        <v>2010</v>
      </c>
    </row>
    <row r="41" spans="1:8" x14ac:dyDescent="0.2">
      <c r="A41" s="2">
        <v>40091</v>
      </c>
      <c r="B41" s="1" t="s">
        <v>5</v>
      </c>
      <c r="C41" s="1">
        <v>153</v>
      </c>
      <c r="D41" s="1">
        <f t="shared" si="2"/>
        <v>25.5</v>
      </c>
      <c r="E41" s="1" t="s">
        <v>15</v>
      </c>
      <c r="F41" s="1" t="s">
        <v>4</v>
      </c>
      <c r="G41" s="1">
        <v>2</v>
      </c>
      <c r="H41" s="1">
        <f t="shared" si="3"/>
        <v>2009</v>
      </c>
    </row>
    <row r="42" spans="1:8" x14ac:dyDescent="0.2">
      <c r="A42" s="2">
        <v>41158</v>
      </c>
      <c r="B42" s="1" t="s">
        <v>11</v>
      </c>
      <c r="C42" s="1">
        <v>154</v>
      </c>
      <c r="D42" s="1">
        <f t="shared" si="2"/>
        <v>25.666666666666668</v>
      </c>
      <c r="E42" s="1" t="s">
        <v>15</v>
      </c>
      <c r="F42" s="1" t="s">
        <v>4</v>
      </c>
      <c r="G42" s="1">
        <v>4</v>
      </c>
      <c r="H42" s="1">
        <f t="shared" si="3"/>
        <v>2012</v>
      </c>
    </row>
    <row r="43" spans="1:8" x14ac:dyDescent="0.2">
      <c r="A43" s="2">
        <v>40095</v>
      </c>
      <c r="B43" s="1" t="s">
        <v>5</v>
      </c>
      <c r="C43" s="1">
        <v>155</v>
      </c>
      <c r="D43" s="1">
        <f t="shared" si="2"/>
        <v>25.833333333333332</v>
      </c>
      <c r="E43" s="1" t="s">
        <v>15</v>
      </c>
      <c r="F43" s="1" t="s">
        <v>4</v>
      </c>
      <c r="G43" s="1">
        <v>2</v>
      </c>
      <c r="H43" s="1">
        <f t="shared" si="3"/>
        <v>2009</v>
      </c>
    </row>
    <row r="44" spans="1:8" x14ac:dyDescent="0.2">
      <c r="A44" s="2">
        <v>41158</v>
      </c>
      <c r="B44" s="1" t="s">
        <v>11</v>
      </c>
      <c r="C44" s="1">
        <v>156</v>
      </c>
      <c r="D44" s="1">
        <f t="shared" si="2"/>
        <v>26</v>
      </c>
      <c r="E44" s="1" t="s">
        <v>15</v>
      </c>
      <c r="F44" s="1" t="s">
        <v>4</v>
      </c>
      <c r="G44" s="1">
        <v>4</v>
      </c>
      <c r="H44" s="1">
        <f t="shared" si="3"/>
        <v>2012</v>
      </c>
    </row>
    <row r="45" spans="1:8" x14ac:dyDescent="0.2">
      <c r="A45" s="2">
        <v>40358</v>
      </c>
      <c r="B45" s="1" t="s">
        <v>1</v>
      </c>
      <c r="C45" s="1">
        <v>157.19999999999999</v>
      </c>
      <c r="D45" s="1">
        <f t="shared" si="2"/>
        <v>26.2</v>
      </c>
      <c r="E45" s="1" t="s">
        <v>15</v>
      </c>
      <c r="F45" s="1" t="s">
        <v>4</v>
      </c>
      <c r="G45" s="1">
        <v>2</v>
      </c>
      <c r="H45" s="1">
        <f t="shared" si="3"/>
        <v>2010</v>
      </c>
    </row>
    <row r="46" spans="1:8" x14ac:dyDescent="0.2">
      <c r="A46" s="2">
        <v>40386</v>
      </c>
      <c r="B46" s="1" t="s">
        <v>1</v>
      </c>
      <c r="C46" s="1">
        <v>159</v>
      </c>
      <c r="D46" s="1">
        <f t="shared" si="2"/>
        <v>26.5</v>
      </c>
      <c r="E46" s="1" t="s">
        <v>15</v>
      </c>
      <c r="F46" s="1" t="s">
        <v>4</v>
      </c>
      <c r="G46" s="1">
        <v>2</v>
      </c>
      <c r="H46" s="1">
        <f t="shared" si="3"/>
        <v>2010</v>
      </c>
    </row>
    <row r="47" spans="1:8" x14ac:dyDescent="0.2">
      <c r="A47" s="2">
        <v>40091</v>
      </c>
      <c r="B47" s="1" t="s">
        <v>5</v>
      </c>
      <c r="C47" s="1">
        <v>161</v>
      </c>
      <c r="D47" s="1">
        <f t="shared" si="2"/>
        <v>26.833333333333332</v>
      </c>
      <c r="E47" s="1" t="s">
        <v>15</v>
      </c>
      <c r="F47" s="1" t="s">
        <v>4</v>
      </c>
      <c r="G47" s="1">
        <v>2</v>
      </c>
      <c r="H47" s="1">
        <f t="shared" si="3"/>
        <v>2009</v>
      </c>
    </row>
    <row r="48" spans="1:8" x14ac:dyDescent="0.2">
      <c r="A48" s="2">
        <v>40057</v>
      </c>
      <c r="B48" s="1" t="s">
        <v>5</v>
      </c>
      <c r="C48" s="1">
        <v>162</v>
      </c>
      <c r="D48" s="1">
        <f t="shared" si="2"/>
        <v>27</v>
      </c>
      <c r="E48" s="1" t="s">
        <v>15</v>
      </c>
      <c r="F48" s="1" t="s">
        <v>4</v>
      </c>
      <c r="G48" s="1">
        <v>2</v>
      </c>
      <c r="H48" s="1">
        <f t="shared" si="3"/>
        <v>2009</v>
      </c>
    </row>
    <row r="49" spans="1:8" x14ac:dyDescent="0.2">
      <c r="A49" s="2">
        <v>40386</v>
      </c>
      <c r="B49" s="1" t="s">
        <v>5</v>
      </c>
      <c r="C49" s="1">
        <v>162.6</v>
      </c>
      <c r="D49" s="1">
        <f t="shared" si="2"/>
        <v>27.099999999999998</v>
      </c>
      <c r="E49" s="1" t="s">
        <v>15</v>
      </c>
      <c r="F49" s="1" t="s">
        <v>4</v>
      </c>
      <c r="G49" s="1">
        <v>2</v>
      </c>
      <c r="H49" s="1">
        <f t="shared" si="3"/>
        <v>2010</v>
      </c>
    </row>
    <row r="50" spans="1:8" x14ac:dyDescent="0.2">
      <c r="A50" s="2">
        <v>41158</v>
      </c>
      <c r="B50" s="1" t="s">
        <v>11</v>
      </c>
      <c r="C50" s="1">
        <v>163</v>
      </c>
      <c r="D50" s="1">
        <f t="shared" si="2"/>
        <v>27.166666666666668</v>
      </c>
      <c r="E50" s="1" t="s">
        <v>15</v>
      </c>
      <c r="F50" s="1" t="s">
        <v>4</v>
      </c>
      <c r="G50" s="1">
        <v>4</v>
      </c>
      <c r="H50" s="1">
        <f t="shared" si="3"/>
        <v>2012</v>
      </c>
    </row>
    <row r="51" spans="1:8" x14ac:dyDescent="0.2">
      <c r="A51" s="2">
        <v>40434</v>
      </c>
      <c r="B51" s="1" t="s">
        <v>5</v>
      </c>
      <c r="C51" s="1">
        <v>163.19999999999999</v>
      </c>
      <c r="D51" s="1">
        <f t="shared" si="2"/>
        <v>27.2</v>
      </c>
      <c r="E51" s="1" t="s">
        <v>15</v>
      </c>
      <c r="F51" s="1" t="s">
        <v>4</v>
      </c>
      <c r="G51" s="1">
        <v>2</v>
      </c>
      <c r="H51" s="1">
        <f t="shared" si="3"/>
        <v>2010</v>
      </c>
    </row>
    <row r="52" spans="1:8" x14ac:dyDescent="0.2">
      <c r="A52" s="2">
        <v>40358</v>
      </c>
      <c r="B52" s="1" t="s">
        <v>1</v>
      </c>
      <c r="C52" s="1">
        <v>163.80000000000001</v>
      </c>
      <c r="D52" s="1">
        <f t="shared" si="2"/>
        <v>27.3</v>
      </c>
      <c r="E52" s="1" t="s">
        <v>15</v>
      </c>
      <c r="F52" s="1" t="s">
        <v>4</v>
      </c>
      <c r="G52" s="1">
        <v>2</v>
      </c>
      <c r="H52" s="1">
        <f t="shared" si="3"/>
        <v>2010</v>
      </c>
    </row>
    <row r="53" spans="1:8" x14ac:dyDescent="0.2">
      <c r="A53" s="2">
        <v>40434</v>
      </c>
      <c r="B53" s="1" t="s">
        <v>5</v>
      </c>
      <c r="C53" s="1">
        <v>163.80000000000001</v>
      </c>
      <c r="D53" s="1">
        <f t="shared" si="2"/>
        <v>27.3</v>
      </c>
      <c r="E53" s="1" t="s">
        <v>15</v>
      </c>
      <c r="F53" s="1" t="s">
        <v>4</v>
      </c>
      <c r="G53" s="1">
        <v>2</v>
      </c>
      <c r="H53" s="1">
        <f t="shared" si="3"/>
        <v>2010</v>
      </c>
    </row>
    <row r="54" spans="1:8" x14ac:dyDescent="0.2">
      <c r="A54" s="2">
        <v>41158</v>
      </c>
      <c r="B54" s="1" t="s">
        <v>11</v>
      </c>
      <c r="C54" s="1">
        <v>164</v>
      </c>
      <c r="D54" s="1">
        <f t="shared" si="2"/>
        <v>27.333333333333332</v>
      </c>
      <c r="E54" s="1" t="s">
        <v>15</v>
      </c>
      <c r="F54" s="1" t="s">
        <v>4</v>
      </c>
      <c r="G54" s="1">
        <v>4</v>
      </c>
      <c r="H54" s="1">
        <f t="shared" si="3"/>
        <v>2012</v>
      </c>
    </row>
    <row r="55" spans="1:8" x14ac:dyDescent="0.2">
      <c r="A55" s="2">
        <v>40091</v>
      </c>
      <c r="B55" s="1" t="s">
        <v>5</v>
      </c>
      <c r="C55" s="1">
        <v>166</v>
      </c>
      <c r="D55" s="1">
        <f t="shared" si="2"/>
        <v>27.666666666666668</v>
      </c>
      <c r="E55" s="1" t="s">
        <v>15</v>
      </c>
      <c r="F55" s="1" t="s">
        <v>4</v>
      </c>
      <c r="G55" s="1">
        <v>2</v>
      </c>
      <c r="H55" s="1">
        <f t="shared" si="3"/>
        <v>2009</v>
      </c>
    </row>
    <row r="56" spans="1:8" x14ac:dyDescent="0.2">
      <c r="A56" s="2">
        <v>40095</v>
      </c>
      <c r="B56" s="1" t="s">
        <v>1</v>
      </c>
      <c r="C56" s="1">
        <v>167</v>
      </c>
      <c r="D56" s="1">
        <f t="shared" si="2"/>
        <v>27.833333333333332</v>
      </c>
      <c r="E56" s="1" t="s">
        <v>15</v>
      </c>
      <c r="F56" s="1" t="s">
        <v>4</v>
      </c>
      <c r="G56" s="1">
        <v>2</v>
      </c>
      <c r="H56" s="1">
        <f t="shared" si="3"/>
        <v>2009</v>
      </c>
    </row>
    <row r="57" spans="1:8" x14ac:dyDescent="0.2">
      <c r="A57" s="2">
        <v>40401</v>
      </c>
      <c r="B57" s="1" t="s">
        <v>1</v>
      </c>
      <c r="C57" s="1">
        <v>168</v>
      </c>
      <c r="D57" s="1">
        <f t="shared" si="2"/>
        <v>28</v>
      </c>
      <c r="E57" s="1" t="s">
        <v>15</v>
      </c>
      <c r="F57" s="1" t="s">
        <v>7</v>
      </c>
      <c r="G57" s="1">
        <v>2</v>
      </c>
      <c r="H57" s="1">
        <f t="shared" si="3"/>
        <v>2010</v>
      </c>
    </row>
    <row r="58" spans="1:8" x14ac:dyDescent="0.2">
      <c r="A58" s="2">
        <v>40057</v>
      </c>
      <c r="B58" s="1" t="s">
        <v>5</v>
      </c>
      <c r="C58" s="1">
        <v>168</v>
      </c>
      <c r="D58" s="1">
        <f t="shared" si="2"/>
        <v>28</v>
      </c>
      <c r="E58" s="1" t="s">
        <v>15</v>
      </c>
      <c r="F58" s="1" t="s">
        <v>4</v>
      </c>
      <c r="G58" s="1">
        <v>2</v>
      </c>
      <c r="H58" s="1">
        <f t="shared" si="3"/>
        <v>2009</v>
      </c>
    </row>
    <row r="59" spans="1:8" x14ac:dyDescent="0.2">
      <c r="A59" s="2">
        <v>41158</v>
      </c>
      <c r="B59" s="1" t="s">
        <v>11</v>
      </c>
      <c r="C59" s="1">
        <v>168</v>
      </c>
      <c r="D59" s="1">
        <f t="shared" si="2"/>
        <v>28</v>
      </c>
      <c r="E59" s="1" t="s">
        <v>15</v>
      </c>
      <c r="F59" s="1" t="s">
        <v>4</v>
      </c>
      <c r="G59" s="1">
        <v>4</v>
      </c>
      <c r="H59" s="1">
        <f t="shared" si="3"/>
        <v>2012</v>
      </c>
    </row>
    <row r="60" spans="1:8" x14ac:dyDescent="0.2">
      <c r="A60" s="2">
        <v>41158</v>
      </c>
      <c r="B60" s="1" t="s">
        <v>11</v>
      </c>
      <c r="C60" s="1">
        <v>169</v>
      </c>
      <c r="D60" s="1">
        <f t="shared" si="2"/>
        <v>28.166666666666668</v>
      </c>
      <c r="E60" s="1" t="s">
        <v>15</v>
      </c>
      <c r="F60" s="1" t="s">
        <v>4</v>
      </c>
      <c r="G60" s="1">
        <v>4</v>
      </c>
      <c r="H60" s="1">
        <f t="shared" si="3"/>
        <v>2012</v>
      </c>
    </row>
    <row r="61" spans="1:8" x14ac:dyDescent="0.2">
      <c r="A61" s="2">
        <v>41158</v>
      </c>
      <c r="B61" s="1" t="s">
        <v>11</v>
      </c>
      <c r="C61" s="1">
        <v>169</v>
      </c>
      <c r="D61" s="1">
        <f t="shared" si="2"/>
        <v>28.166666666666668</v>
      </c>
      <c r="E61" s="1" t="s">
        <v>15</v>
      </c>
      <c r="F61" s="1" t="s">
        <v>4</v>
      </c>
      <c r="G61" s="1">
        <v>4</v>
      </c>
      <c r="H61" s="1">
        <f t="shared" si="3"/>
        <v>2012</v>
      </c>
    </row>
    <row r="62" spans="1:8" x14ac:dyDescent="0.2">
      <c r="A62" s="2">
        <v>40119</v>
      </c>
      <c r="B62" s="1" t="s">
        <v>5</v>
      </c>
      <c r="C62" s="1">
        <v>169.2</v>
      </c>
      <c r="D62" s="1">
        <f t="shared" si="2"/>
        <v>28.2</v>
      </c>
      <c r="E62" s="1" t="s">
        <v>15</v>
      </c>
      <c r="F62" s="1" t="s">
        <v>4</v>
      </c>
      <c r="G62" s="1">
        <v>2</v>
      </c>
      <c r="H62" s="1">
        <f t="shared" si="3"/>
        <v>2009</v>
      </c>
    </row>
    <row r="63" spans="1:8" x14ac:dyDescent="0.2">
      <c r="A63" s="2">
        <v>40401</v>
      </c>
      <c r="B63" s="1" t="s">
        <v>1</v>
      </c>
      <c r="C63" s="1">
        <v>171.6</v>
      </c>
      <c r="D63" s="1">
        <f t="shared" si="2"/>
        <v>28.599999999999998</v>
      </c>
      <c r="E63" s="1" t="s">
        <v>15</v>
      </c>
      <c r="F63" s="1" t="s">
        <v>7</v>
      </c>
      <c r="G63" s="1">
        <v>2</v>
      </c>
      <c r="H63" s="1">
        <f t="shared" si="3"/>
        <v>2010</v>
      </c>
    </row>
    <row r="64" spans="1:8" x14ac:dyDescent="0.2">
      <c r="A64" s="2">
        <v>41158</v>
      </c>
      <c r="B64" s="1" t="s">
        <v>11</v>
      </c>
      <c r="C64" s="1">
        <v>172</v>
      </c>
      <c r="D64" s="1">
        <f t="shared" si="2"/>
        <v>28.666666666666668</v>
      </c>
      <c r="E64" s="1" t="s">
        <v>15</v>
      </c>
      <c r="F64" s="1" t="s">
        <v>4</v>
      </c>
      <c r="G64" s="1">
        <v>4</v>
      </c>
      <c r="H64" s="1">
        <f t="shared" si="3"/>
        <v>2012</v>
      </c>
    </row>
    <row r="65" spans="1:8" x14ac:dyDescent="0.2">
      <c r="A65" s="2">
        <v>40119</v>
      </c>
      <c r="B65" s="1" t="s">
        <v>5</v>
      </c>
      <c r="C65" s="1">
        <v>172.2</v>
      </c>
      <c r="D65" s="1">
        <f t="shared" si="2"/>
        <v>28.7</v>
      </c>
      <c r="E65" s="1" t="s">
        <v>15</v>
      </c>
      <c r="F65" s="1" t="s">
        <v>4</v>
      </c>
      <c r="G65" s="1">
        <v>2</v>
      </c>
      <c r="H65" s="1">
        <f t="shared" si="3"/>
        <v>2009</v>
      </c>
    </row>
    <row r="66" spans="1:8" x14ac:dyDescent="0.2">
      <c r="A66" s="2">
        <v>40091</v>
      </c>
      <c r="B66" s="1" t="s">
        <v>1</v>
      </c>
      <c r="C66" s="1">
        <v>173</v>
      </c>
      <c r="D66" s="1">
        <f t="shared" ref="D66:D97" si="4">C66/6</f>
        <v>28.833333333333332</v>
      </c>
      <c r="E66" s="1" t="s">
        <v>15</v>
      </c>
      <c r="F66" s="1" t="s">
        <v>4</v>
      </c>
      <c r="G66" s="1">
        <v>2</v>
      </c>
      <c r="H66" s="1">
        <f t="shared" ref="H66:H97" si="5">YEAR(A66)</f>
        <v>2009</v>
      </c>
    </row>
    <row r="67" spans="1:8" x14ac:dyDescent="0.2">
      <c r="A67" s="2">
        <v>41158</v>
      </c>
      <c r="B67" s="1" t="s">
        <v>11</v>
      </c>
      <c r="C67" s="1">
        <v>173</v>
      </c>
      <c r="D67" s="1">
        <f t="shared" si="4"/>
        <v>28.833333333333332</v>
      </c>
      <c r="E67" s="1" t="s">
        <v>15</v>
      </c>
      <c r="F67" s="1" t="s">
        <v>4</v>
      </c>
      <c r="G67" s="1">
        <v>4</v>
      </c>
      <c r="H67" s="1">
        <f t="shared" si="5"/>
        <v>2012</v>
      </c>
    </row>
    <row r="68" spans="1:8" x14ac:dyDescent="0.2">
      <c r="A68" s="2">
        <v>40468</v>
      </c>
      <c r="B68" s="1" t="s">
        <v>5</v>
      </c>
      <c r="C68" s="1">
        <v>174</v>
      </c>
      <c r="D68" s="1">
        <f t="shared" si="4"/>
        <v>29</v>
      </c>
      <c r="E68" s="1" t="s">
        <v>15</v>
      </c>
      <c r="F68" s="1" t="s">
        <v>4</v>
      </c>
      <c r="G68" s="1">
        <v>2</v>
      </c>
      <c r="H68" s="1">
        <f t="shared" si="5"/>
        <v>2010</v>
      </c>
    </row>
    <row r="69" spans="1:8" x14ac:dyDescent="0.2">
      <c r="A69" s="2">
        <v>41158</v>
      </c>
      <c r="B69" s="1" t="s">
        <v>11</v>
      </c>
      <c r="C69" s="1">
        <v>174</v>
      </c>
      <c r="D69" s="1">
        <f t="shared" si="4"/>
        <v>29</v>
      </c>
      <c r="E69" s="1" t="s">
        <v>15</v>
      </c>
      <c r="F69" s="1" t="s">
        <v>4</v>
      </c>
      <c r="G69" s="1">
        <v>4</v>
      </c>
      <c r="H69" s="1">
        <f t="shared" si="5"/>
        <v>2012</v>
      </c>
    </row>
    <row r="70" spans="1:8" x14ac:dyDescent="0.2">
      <c r="A70" s="2">
        <v>40468</v>
      </c>
      <c r="B70" s="1" t="s">
        <v>1</v>
      </c>
      <c r="C70" s="1">
        <v>174.6</v>
      </c>
      <c r="D70" s="1">
        <f t="shared" si="4"/>
        <v>29.099999999999998</v>
      </c>
      <c r="E70" s="1" t="s">
        <v>15</v>
      </c>
      <c r="F70" s="1" t="s">
        <v>4</v>
      </c>
      <c r="G70" s="1">
        <v>2</v>
      </c>
      <c r="H70" s="1">
        <f t="shared" si="5"/>
        <v>2010</v>
      </c>
    </row>
    <row r="71" spans="1:8" x14ac:dyDescent="0.2">
      <c r="A71" s="2">
        <v>40093</v>
      </c>
      <c r="B71" s="1" t="s">
        <v>1</v>
      </c>
      <c r="C71" s="1">
        <v>175</v>
      </c>
      <c r="D71" s="1">
        <f t="shared" si="4"/>
        <v>29.166666666666668</v>
      </c>
      <c r="E71" s="1" t="s">
        <v>15</v>
      </c>
      <c r="F71" s="1" t="s">
        <v>4</v>
      </c>
      <c r="G71" s="1">
        <v>2</v>
      </c>
      <c r="H71" s="1">
        <f t="shared" si="5"/>
        <v>2009</v>
      </c>
    </row>
    <row r="72" spans="1:8" x14ac:dyDescent="0.2">
      <c r="A72" s="2">
        <v>40095</v>
      </c>
      <c r="B72" s="1" t="s">
        <v>1</v>
      </c>
      <c r="C72" s="1">
        <v>175</v>
      </c>
      <c r="D72" s="1">
        <f t="shared" si="4"/>
        <v>29.166666666666668</v>
      </c>
      <c r="E72" s="1" t="s">
        <v>15</v>
      </c>
      <c r="F72" s="1" t="s">
        <v>4</v>
      </c>
      <c r="G72" s="1">
        <v>2</v>
      </c>
      <c r="H72" s="1">
        <f t="shared" si="5"/>
        <v>2009</v>
      </c>
    </row>
    <row r="73" spans="1:8" x14ac:dyDescent="0.2">
      <c r="A73" s="2">
        <v>40468</v>
      </c>
      <c r="B73" s="1" t="s">
        <v>1</v>
      </c>
      <c r="C73" s="1">
        <v>175.8</v>
      </c>
      <c r="D73" s="1">
        <f t="shared" si="4"/>
        <v>29.3</v>
      </c>
      <c r="E73" s="1" t="s">
        <v>15</v>
      </c>
      <c r="F73" s="1" t="s">
        <v>4</v>
      </c>
      <c r="G73" s="1">
        <v>2</v>
      </c>
      <c r="H73" s="1">
        <f t="shared" si="5"/>
        <v>2010</v>
      </c>
    </row>
    <row r="74" spans="1:8" x14ac:dyDescent="0.2">
      <c r="A74" s="2">
        <v>41158</v>
      </c>
      <c r="B74" s="1" t="s">
        <v>10</v>
      </c>
      <c r="C74" s="1">
        <v>176</v>
      </c>
      <c r="D74" s="1">
        <f t="shared" si="4"/>
        <v>29.333333333333332</v>
      </c>
      <c r="E74" s="1" t="s">
        <v>15</v>
      </c>
      <c r="F74" s="1" t="s">
        <v>4</v>
      </c>
      <c r="G74" s="1">
        <v>4</v>
      </c>
      <c r="H74" s="1">
        <f t="shared" si="5"/>
        <v>2012</v>
      </c>
    </row>
    <row r="75" spans="1:8" x14ac:dyDescent="0.2">
      <c r="A75" s="2">
        <v>41158</v>
      </c>
      <c r="B75" s="1" t="s">
        <v>10</v>
      </c>
      <c r="C75" s="1">
        <v>177</v>
      </c>
      <c r="D75" s="1">
        <f t="shared" si="4"/>
        <v>29.5</v>
      </c>
      <c r="E75" s="1" t="s">
        <v>15</v>
      </c>
      <c r="F75" s="1" t="s">
        <v>4</v>
      </c>
      <c r="G75" s="1">
        <v>4</v>
      </c>
      <c r="H75" s="1">
        <f t="shared" si="5"/>
        <v>2012</v>
      </c>
    </row>
    <row r="76" spans="1:8" x14ac:dyDescent="0.2">
      <c r="A76" s="2">
        <v>41158</v>
      </c>
      <c r="B76" s="1" t="s">
        <v>10</v>
      </c>
      <c r="C76" s="1">
        <v>177</v>
      </c>
      <c r="D76" s="1">
        <f t="shared" si="4"/>
        <v>29.5</v>
      </c>
      <c r="E76" s="1" t="s">
        <v>15</v>
      </c>
      <c r="F76" s="1" t="s">
        <v>4</v>
      </c>
      <c r="G76" s="1">
        <v>4</v>
      </c>
      <c r="H76" s="1">
        <f t="shared" si="5"/>
        <v>2012</v>
      </c>
    </row>
    <row r="77" spans="1:8" x14ac:dyDescent="0.2">
      <c r="A77" s="2">
        <v>41158</v>
      </c>
      <c r="B77" s="1" t="s">
        <v>10</v>
      </c>
      <c r="C77" s="1">
        <v>177</v>
      </c>
      <c r="D77" s="1">
        <f t="shared" si="4"/>
        <v>29.5</v>
      </c>
      <c r="E77" s="1" t="s">
        <v>15</v>
      </c>
      <c r="F77" s="1" t="s">
        <v>4</v>
      </c>
      <c r="G77" s="1">
        <v>4</v>
      </c>
      <c r="H77" s="1">
        <f t="shared" si="5"/>
        <v>2012</v>
      </c>
    </row>
    <row r="78" spans="1:8" x14ac:dyDescent="0.2">
      <c r="A78" s="2">
        <v>41158</v>
      </c>
      <c r="B78" s="1" t="s">
        <v>10</v>
      </c>
      <c r="C78" s="1">
        <v>177</v>
      </c>
      <c r="D78" s="1">
        <f t="shared" si="4"/>
        <v>29.5</v>
      </c>
      <c r="E78" s="1" t="s">
        <v>15</v>
      </c>
      <c r="F78" s="1" t="s">
        <v>4</v>
      </c>
      <c r="G78" s="1">
        <v>4</v>
      </c>
      <c r="H78" s="1">
        <f t="shared" si="5"/>
        <v>2012</v>
      </c>
    </row>
    <row r="79" spans="1:8" x14ac:dyDescent="0.2">
      <c r="A79" s="2">
        <v>41158</v>
      </c>
      <c r="B79" s="1" t="s">
        <v>11</v>
      </c>
      <c r="C79" s="1">
        <v>177</v>
      </c>
      <c r="D79" s="1">
        <f t="shared" si="4"/>
        <v>29.5</v>
      </c>
      <c r="E79" s="1" t="s">
        <v>15</v>
      </c>
      <c r="F79" s="1" t="s">
        <v>4</v>
      </c>
      <c r="G79" s="1">
        <v>4</v>
      </c>
      <c r="H79" s="1">
        <f t="shared" si="5"/>
        <v>2012</v>
      </c>
    </row>
    <row r="80" spans="1:8" x14ac:dyDescent="0.2">
      <c r="A80" s="2">
        <v>40119</v>
      </c>
      <c r="B80" s="1" t="s">
        <v>1</v>
      </c>
      <c r="C80" s="1">
        <v>177.6</v>
      </c>
      <c r="D80" s="1">
        <f t="shared" si="4"/>
        <v>29.599999999999998</v>
      </c>
      <c r="E80" s="1" t="s">
        <v>15</v>
      </c>
      <c r="F80" s="1" t="s">
        <v>4</v>
      </c>
      <c r="G80" s="1">
        <v>2</v>
      </c>
      <c r="H80" s="1">
        <f t="shared" si="5"/>
        <v>2009</v>
      </c>
    </row>
    <row r="81" spans="1:8" x14ac:dyDescent="0.2">
      <c r="A81" s="2">
        <v>40093</v>
      </c>
      <c r="B81" s="1" t="s">
        <v>1</v>
      </c>
      <c r="C81" s="1">
        <v>178</v>
      </c>
      <c r="D81" s="1">
        <f t="shared" si="4"/>
        <v>29.666666666666668</v>
      </c>
      <c r="E81" s="1" t="s">
        <v>15</v>
      </c>
      <c r="F81" s="1" t="s">
        <v>4</v>
      </c>
      <c r="G81" s="1">
        <v>2</v>
      </c>
      <c r="H81" s="1">
        <f t="shared" si="5"/>
        <v>2009</v>
      </c>
    </row>
    <row r="82" spans="1:8" x14ac:dyDescent="0.2">
      <c r="A82" s="2">
        <v>40093</v>
      </c>
      <c r="B82" s="1" t="s">
        <v>1</v>
      </c>
      <c r="C82" s="1">
        <v>179</v>
      </c>
      <c r="D82" s="1">
        <f t="shared" si="4"/>
        <v>29.833333333333332</v>
      </c>
      <c r="E82" s="1" t="s">
        <v>15</v>
      </c>
      <c r="F82" s="1" t="s">
        <v>4</v>
      </c>
      <c r="G82" s="1">
        <v>2</v>
      </c>
      <c r="H82" s="1">
        <f t="shared" si="5"/>
        <v>2009</v>
      </c>
    </row>
    <row r="83" spans="1:8" x14ac:dyDescent="0.2">
      <c r="A83" s="2">
        <v>41165</v>
      </c>
      <c r="B83" s="1" t="s">
        <v>11</v>
      </c>
      <c r="C83" s="1">
        <v>181</v>
      </c>
      <c r="D83" s="1">
        <f t="shared" si="4"/>
        <v>30.166666666666668</v>
      </c>
      <c r="E83" s="1" t="s">
        <v>16</v>
      </c>
      <c r="F83" s="1" t="s">
        <v>4</v>
      </c>
      <c r="G83" s="1">
        <v>4</v>
      </c>
      <c r="H83" s="1">
        <f t="shared" si="5"/>
        <v>2012</v>
      </c>
    </row>
    <row r="84" spans="1:8" x14ac:dyDescent="0.2">
      <c r="A84" s="2">
        <v>40071</v>
      </c>
      <c r="B84" s="1" t="s">
        <v>1</v>
      </c>
      <c r="C84" s="1">
        <v>182</v>
      </c>
      <c r="D84" s="1">
        <f t="shared" si="4"/>
        <v>30.333333333333332</v>
      </c>
      <c r="E84" s="1" t="s">
        <v>16</v>
      </c>
      <c r="F84" s="1" t="s">
        <v>4</v>
      </c>
      <c r="G84" s="1">
        <v>2</v>
      </c>
      <c r="H84" s="1">
        <f t="shared" si="5"/>
        <v>2009</v>
      </c>
    </row>
    <row r="85" spans="1:8" x14ac:dyDescent="0.2">
      <c r="A85" s="2">
        <v>41165</v>
      </c>
      <c r="B85" s="1" t="s">
        <v>10</v>
      </c>
      <c r="C85" s="1">
        <v>183</v>
      </c>
      <c r="D85" s="1">
        <f t="shared" si="4"/>
        <v>30.5</v>
      </c>
      <c r="E85" s="1" t="s">
        <v>16</v>
      </c>
      <c r="F85" s="1" t="s">
        <v>4</v>
      </c>
      <c r="G85" s="1">
        <v>4</v>
      </c>
      <c r="H85" s="1">
        <f t="shared" si="5"/>
        <v>2012</v>
      </c>
    </row>
    <row r="86" spans="1:8" x14ac:dyDescent="0.2">
      <c r="A86" s="2">
        <v>41165</v>
      </c>
      <c r="B86" s="1" t="s">
        <v>11</v>
      </c>
      <c r="C86" s="1">
        <v>183</v>
      </c>
      <c r="D86" s="1">
        <f t="shared" si="4"/>
        <v>30.5</v>
      </c>
      <c r="E86" s="1" t="s">
        <v>16</v>
      </c>
      <c r="F86" s="1" t="s">
        <v>4</v>
      </c>
      <c r="G86" s="1">
        <v>4</v>
      </c>
      <c r="H86" s="1">
        <f t="shared" si="5"/>
        <v>2012</v>
      </c>
    </row>
    <row r="87" spans="1:8" x14ac:dyDescent="0.2">
      <c r="A87" s="2">
        <v>41165</v>
      </c>
      <c r="B87" s="1" t="s">
        <v>11</v>
      </c>
      <c r="C87" s="1">
        <v>185</v>
      </c>
      <c r="D87" s="1">
        <f t="shared" si="4"/>
        <v>30.833333333333332</v>
      </c>
      <c r="E87" s="1" t="s">
        <v>16</v>
      </c>
      <c r="F87" s="1" t="s">
        <v>4</v>
      </c>
      <c r="G87" s="1">
        <v>4</v>
      </c>
      <c r="H87" s="1">
        <f t="shared" si="5"/>
        <v>2012</v>
      </c>
    </row>
    <row r="88" spans="1:8" x14ac:dyDescent="0.2">
      <c r="A88" s="2">
        <v>41165</v>
      </c>
      <c r="B88" s="1" t="s">
        <v>11</v>
      </c>
      <c r="C88" s="1">
        <v>187</v>
      </c>
      <c r="D88" s="1">
        <f t="shared" si="4"/>
        <v>31.166666666666668</v>
      </c>
      <c r="E88" s="1" t="s">
        <v>16</v>
      </c>
      <c r="F88" s="1" t="s">
        <v>4</v>
      </c>
      <c r="G88" s="1">
        <v>4</v>
      </c>
      <c r="H88" s="1">
        <f t="shared" si="5"/>
        <v>2012</v>
      </c>
    </row>
    <row r="89" spans="1:8" x14ac:dyDescent="0.2">
      <c r="A89" s="2">
        <v>41165</v>
      </c>
      <c r="B89" s="1" t="s">
        <v>11</v>
      </c>
      <c r="C89" s="1">
        <v>187</v>
      </c>
      <c r="D89" s="1">
        <f t="shared" si="4"/>
        <v>31.166666666666668</v>
      </c>
      <c r="E89" s="1" t="s">
        <v>16</v>
      </c>
      <c r="F89" s="1" t="s">
        <v>4</v>
      </c>
      <c r="G89" s="1">
        <v>4</v>
      </c>
      <c r="H89" s="1">
        <f t="shared" si="5"/>
        <v>2012</v>
      </c>
    </row>
    <row r="90" spans="1:8" x14ac:dyDescent="0.2">
      <c r="A90" s="2">
        <v>41165</v>
      </c>
      <c r="B90" s="1" t="s">
        <v>11</v>
      </c>
      <c r="C90" s="1">
        <v>190</v>
      </c>
      <c r="D90" s="1">
        <f t="shared" si="4"/>
        <v>31.666666666666668</v>
      </c>
      <c r="E90" s="1" t="s">
        <v>16</v>
      </c>
      <c r="F90" s="1" t="s">
        <v>4</v>
      </c>
      <c r="G90" s="1">
        <v>4</v>
      </c>
      <c r="H90" s="1">
        <f t="shared" si="5"/>
        <v>2012</v>
      </c>
    </row>
    <row r="91" spans="1:8" x14ac:dyDescent="0.2">
      <c r="A91" s="2">
        <v>41165</v>
      </c>
      <c r="B91" s="1" t="s">
        <v>11</v>
      </c>
      <c r="C91" s="1">
        <v>191</v>
      </c>
      <c r="D91" s="1">
        <f t="shared" si="4"/>
        <v>31.833333333333332</v>
      </c>
      <c r="E91" s="1" t="s">
        <v>16</v>
      </c>
      <c r="F91" s="1" t="s">
        <v>4</v>
      </c>
      <c r="G91" s="1">
        <v>4</v>
      </c>
      <c r="H91" s="1">
        <f t="shared" si="5"/>
        <v>2012</v>
      </c>
    </row>
    <row r="92" spans="1:8" x14ac:dyDescent="0.2">
      <c r="A92" s="2">
        <v>41165</v>
      </c>
      <c r="B92" s="1" t="s">
        <v>10</v>
      </c>
      <c r="C92" s="1">
        <v>196</v>
      </c>
      <c r="D92" s="1">
        <f t="shared" si="4"/>
        <v>32.666666666666664</v>
      </c>
      <c r="E92" s="1" t="s">
        <v>16</v>
      </c>
      <c r="F92" s="1" t="s">
        <v>4</v>
      </c>
      <c r="G92" s="1">
        <v>4</v>
      </c>
      <c r="H92" s="1">
        <f t="shared" si="5"/>
        <v>2012</v>
      </c>
    </row>
    <row r="93" spans="1:8" x14ac:dyDescent="0.2">
      <c r="A93" s="2">
        <v>41165</v>
      </c>
      <c r="B93" s="1" t="s">
        <v>11</v>
      </c>
      <c r="C93" s="1">
        <v>196</v>
      </c>
      <c r="D93" s="1">
        <f t="shared" si="4"/>
        <v>32.666666666666664</v>
      </c>
      <c r="E93" s="1" t="s">
        <v>16</v>
      </c>
      <c r="F93" s="1" t="s">
        <v>4</v>
      </c>
      <c r="G93" s="1">
        <v>4</v>
      </c>
      <c r="H93" s="1">
        <f t="shared" si="5"/>
        <v>2012</v>
      </c>
    </row>
    <row r="94" spans="1:8" x14ac:dyDescent="0.2">
      <c r="A94" s="2">
        <v>41165</v>
      </c>
      <c r="B94" s="1" t="s">
        <v>11</v>
      </c>
      <c r="C94" s="1">
        <v>204</v>
      </c>
      <c r="D94" s="1">
        <f t="shared" si="4"/>
        <v>34</v>
      </c>
      <c r="E94" s="1" t="s">
        <v>16</v>
      </c>
      <c r="F94" s="1" t="s">
        <v>4</v>
      </c>
      <c r="G94" s="1">
        <v>4</v>
      </c>
      <c r="H94" s="1">
        <f t="shared" si="5"/>
        <v>2012</v>
      </c>
    </row>
    <row r="95" spans="1:8" x14ac:dyDescent="0.2">
      <c r="A95" s="2">
        <v>41165</v>
      </c>
      <c r="B95" s="1" t="s">
        <v>11</v>
      </c>
      <c r="C95" s="1">
        <v>205</v>
      </c>
      <c r="D95" s="1">
        <f t="shared" si="4"/>
        <v>34.166666666666664</v>
      </c>
      <c r="E95" s="1" t="s">
        <v>16</v>
      </c>
      <c r="F95" s="1" t="s">
        <v>4</v>
      </c>
      <c r="G95" s="1">
        <v>4</v>
      </c>
      <c r="H95" s="1">
        <f t="shared" si="5"/>
        <v>2012</v>
      </c>
    </row>
    <row r="96" spans="1:8" x14ac:dyDescent="0.2">
      <c r="A96" s="2">
        <v>41165</v>
      </c>
      <c r="B96" s="1" t="s">
        <v>10</v>
      </c>
      <c r="C96" s="1">
        <v>207</v>
      </c>
      <c r="D96" s="1">
        <f t="shared" si="4"/>
        <v>34.5</v>
      </c>
      <c r="E96" s="1" t="s">
        <v>16</v>
      </c>
      <c r="F96" s="1" t="s">
        <v>4</v>
      </c>
      <c r="G96" s="1">
        <v>4</v>
      </c>
      <c r="H96" s="1">
        <f t="shared" si="5"/>
        <v>2012</v>
      </c>
    </row>
    <row r="97" spans="1:8" x14ac:dyDescent="0.2">
      <c r="A97" s="2">
        <v>41165</v>
      </c>
      <c r="B97" s="1" t="s">
        <v>11</v>
      </c>
      <c r="C97" s="1">
        <v>207</v>
      </c>
      <c r="D97" s="1">
        <f t="shared" si="4"/>
        <v>34.5</v>
      </c>
      <c r="E97" s="1" t="s">
        <v>16</v>
      </c>
      <c r="F97" s="1" t="s">
        <v>4</v>
      </c>
      <c r="G97" s="1">
        <v>4</v>
      </c>
      <c r="H97" s="1">
        <f t="shared" si="5"/>
        <v>2012</v>
      </c>
    </row>
    <row r="98" spans="1:8" x14ac:dyDescent="0.2">
      <c r="A98" s="2">
        <v>41165</v>
      </c>
      <c r="B98" s="1" t="s">
        <v>11</v>
      </c>
      <c r="C98" s="1">
        <v>211</v>
      </c>
      <c r="D98" s="1">
        <f t="shared" ref="D98:D129" si="6">C98/6</f>
        <v>35.166666666666664</v>
      </c>
      <c r="E98" s="1" t="s">
        <v>16</v>
      </c>
      <c r="F98" s="1" t="s">
        <v>4</v>
      </c>
      <c r="G98" s="1">
        <v>4</v>
      </c>
      <c r="H98" s="1">
        <f t="shared" ref="H98:H129" si="7">YEAR(A98)</f>
        <v>2012</v>
      </c>
    </row>
    <row r="99" spans="1:8" x14ac:dyDescent="0.2">
      <c r="A99" s="2">
        <v>41172</v>
      </c>
      <c r="B99" s="1" t="s">
        <v>11</v>
      </c>
      <c r="C99" s="1">
        <v>212</v>
      </c>
      <c r="D99" s="1">
        <f t="shared" si="6"/>
        <v>35.333333333333336</v>
      </c>
      <c r="E99" s="1" t="s">
        <v>16</v>
      </c>
      <c r="F99" s="1" t="s">
        <v>4</v>
      </c>
      <c r="G99" s="1">
        <v>4</v>
      </c>
      <c r="H99" s="1">
        <f t="shared" si="7"/>
        <v>2012</v>
      </c>
    </row>
    <row r="100" spans="1:8" x14ac:dyDescent="0.2">
      <c r="A100" s="2">
        <v>41172</v>
      </c>
      <c r="B100" s="1" t="s">
        <v>11</v>
      </c>
      <c r="C100" s="1">
        <v>213</v>
      </c>
      <c r="D100" s="1">
        <f t="shared" si="6"/>
        <v>35.5</v>
      </c>
      <c r="E100" s="1" t="s">
        <v>16</v>
      </c>
      <c r="F100" s="1" t="s">
        <v>4</v>
      </c>
      <c r="G100" s="1">
        <v>4</v>
      </c>
      <c r="H100" s="1">
        <f t="shared" si="7"/>
        <v>2012</v>
      </c>
    </row>
    <row r="101" spans="1:8" x14ac:dyDescent="0.2">
      <c r="A101" s="2">
        <v>41186</v>
      </c>
      <c r="B101" s="1" t="s">
        <v>11</v>
      </c>
      <c r="C101" s="1">
        <v>214</v>
      </c>
      <c r="D101" s="1">
        <f t="shared" si="6"/>
        <v>35.666666666666664</v>
      </c>
      <c r="E101" s="1" t="s">
        <v>16</v>
      </c>
      <c r="F101" s="1" t="s">
        <v>4</v>
      </c>
      <c r="G101" s="1">
        <v>4</v>
      </c>
      <c r="H101" s="1">
        <f t="shared" si="7"/>
        <v>2012</v>
      </c>
    </row>
    <row r="102" spans="1:8" x14ac:dyDescent="0.2">
      <c r="A102" s="2">
        <v>41172</v>
      </c>
      <c r="B102" s="1" t="s">
        <v>11</v>
      </c>
      <c r="C102" s="1">
        <v>215</v>
      </c>
      <c r="D102" s="1">
        <f t="shared" si="6"/>
        <v>35.833333333333336</v>
      </c>
      <c r="E102" s="1" t="s">
        <v>16</v>
      </c>
      <c r="F102" s="1" t="s">
        <v>4</v>
      </c>
      <c r="G102" s="1">
        <v>4</v>
      </c>
      <c r="H102" s="1">
        <f t="shared" si="7"/>
        <v>2012</v>
      </c>
    </row>
    <row r="103" spans="1:8" x14ac:dyDescent="0.2">
      <c r="A103" s="2">
        <v>41172</v>
      </c>
      <c r="B103" s="1" t="s">
        <v>11</v>
      </c>
      <c r="C103" s="1">
        <v>215</v>
      </c>
      <c r="D103" s="1">
        <f t="shared" si="6"/>
        <v>35.833333333333336</v>
      </c>
      <c r="E103" s="1" t="s">
        <v>16</v>
      </c>
      <c r="F103" s="1" t="s">
        <v>4</v>
      </c>
      <c r="G103" s="1">
        <v>4</v>
      </c>
      <c r="H103" s="1">
        <f t="shared" si="7"/>
        <v>2012</v>
      </c>
    </row>
    <row r="104" spans="1:8" x14ac:dyDescent="0.2">
      <c r="A104" s="2">
        <v>41190</v>
      </c>
      <c r="B104" s="1" t="s">
        <v>11</v>
      </c>
      <c r="C104" s="1">
        <v>217</v>
      </c>
      <c r="D104" s="1">
        <f t="shared" si="6"/>
        <v>36.166666666666664</v>
      </c>
      <c r="E104" s="1" t="s">
        <v>16</v>
      </c>
      <c r="F104" s="1" t="s">
        <v>4</v>
      </c>
      <c r="G104" s="1">
        <v>3</v>
      </c>
      <c r="H104" s="1">
        <f t="shared" si="7"/>
        <v>2012</v>
      </c>
    </row>
    <row r="105" spans="1:8" x14ac:dyDescent="0.2">
      <c r="A105" s="2">
        <v>41190</v>
      </c>
      <c r="B105" s="1" t="s">
        <v>10</v>
      </c>
      <c r="C105" s="1">
        <v>219</v>
      </c>
      <c r="D105" s="1">
        <f t="shared" si="6"/>
        <v>36.5</v>
      </c>
      <c r="E105" s="1" t="s">
        <v>16</v>
      </c>
      <c r="F105" s="1" t="s">
        <v>4</v>
      </c>
      <c r="G105" s="1">
        <v>3</v>
      </c>
      <c r="H105" s="1">
        <f t="shared" si="7"/>
        <v>2012</v>
      </c>
    </row>
    <row r="106" spans="1:8" x14ac:dyDescent="0.2">
      <c r="A106" s="2">
        <v>41172</v>
      </c>
      <c r="B106" s="1" t="s">
        <v>11</v>
      </c>
      <c r="C106" s="1">
        <v>220</v>
      </c>
      <c r="D106" s="1">
        <f t="shared" si="6"/>
        <v>36.666666666666664</v>
      </c>
      <c r="E106" s="1" t="s">
        <v>16</v>
      </c>
      <c r="F106" s="1" t="s">
        <v>4</v>
      </c>
      <c r="G106" s="1">
        <v>4</v>
      </c>
      <c r="H106" s="1">
        <f t="shared" si="7"/>
        <v>2012</v>
      </c>
    </row>
    <row r="107" spans="1:8" x14ac:dyDescent="0.2">
      <c r="A107" s="2">
        <v>41186</v>
      </c>
      <c r="B107" s="1" t="s">
        <v>11</v>
      </c>
      <c r="C107" s="1">
        <v>220</v>
      </c>
      <c r="D107" s="1">
        <f t="shared" si="6"/>
        <v>36.666666666666664</v>
      </c>
      <c r="E107" s="1" t="s">
        <v>16</v>
      </c>
      <c r="F107" s="1" t="s">
        <v>4</v>
      </c>
      <c r="G107" s="1">
        <v>4</v>
      </c>
      <c r="H107" s="1">
        <f t="shared" si="7"/>
        <v>2012</v>
      </c>
    </row>
    <row r="108" spans="1:8" x14ac:dyDescent="0.2">
      <c r="A108" s="2">
        <v>41190</v>
      </c>
      <c r="B108" s="1" t="s">
        <v>11</v>
      </c>
      <c r="C108" s="1">
        <v>220</v>
      </c>
      <c r="D108" s="1">
        <f t="shared" si="6"/>
        <v>36.666666666666664</v>
      </c>
      <c r="E108" s="1" t="s">
        <v>16</v>
      </c>
      <c r="F108" s="1" t="s">
        <v>4</v>
      </c>
      <c r="G108" s="1">
        <v>3</v>
      </c>
      <c r="H108" s="1">
        <f t="shared" si="7"/>
        <v>2012</v>
      </c>
    </row>
    <row r="109" spans="1:8" x14ac:dyDescent="0.2">
      <c r="A109" s="2">
        <v>41190</v>
      </c>
      <c r="B109" s="1" t="s">
        <v>11</v>
      </c>
      <c r="C109" s="1">
        <v>220</v>
      </c>
      <c r="D109" s="1">
        <f t="shared" si="6"/>
        <v>36.666666666666664</v>
      </c>
      <c r="E109" s="1" t="s">
        <v>16</v>
      </c>
      <c r="F109" s="1" t="s">
        <v>4</v>
      </c>
      <c r="G109" s="1">
        <v>3</v>
      </c>
      <c r="H109" s="1">
        <f t="shared" si="7"/>
        <v>2012</v>
      </c>
    </row>
    <row r="110" spans="1:8" x14ac:dyDescent="0.2">
      <c r="A110" s="2">
        <v>41172</v>
      </c>
      <c r="B110" s="1" t="s">
        <v>11</v>
      </c>
      <c r="C110" s="1">
        <v>221</v>
      </c>
      <c r="D110" s="1">
        <f t="shared" si="6"/>
        <v>36.833333333333336</v>
      </c>
      <c r="E110" s="1" t="s">
        <v>16</v>
      </c>
      <c r="F110" s="1" t="s">
        <v>12</v>
      </c>
      <c r="G110" s="1">
        <v>4</v>
      </c>
      <c r="H110" s="1">
        <f t="shared" si="7"/>
        <v>2012</v>
      </c>
    </row>
    <row r="111" spans="1:8" x14ac:dyDescent="0.2">
      <c r="A111" s="2">
        <v>41186</v>
      </c>
      <c r="B111" s="1" t="s">
        <v>11</v>
      </c>
      <c r="C111" s="1">
        <v>221</v>
      </c>
      <c r="D111" s="1">
        <f t="shared" si="6"/>
        <v>36.833333333333336</v>
      </c>
      <c r="E111" s="1" t="s">
        <v>16</v>
      </c>
      <c r="F111" s="1" t="s">
        <v>4</v>
      </c>
      <c r="G111" s="1">
        <v>4</v>
      </c>
      <c r="H111" s="1">
        <f t="shared" si="7"/>
        <v>2012</v>
      </c>
    </row>
    <row r="112" spans="1:8" x14ac:dyDescent="0.2">
      <c r="A112" s="2">
        <v>41186</v>
      </c>
      <c r="B112" s="1" t="s">
        <v>11</v>
      </c>
      <c r="C112" s="1">
        <v>222</v>
      </c>
      <c r="D112" s="1">
        <f t="shared" si="6"/>
        <v>37</v>
      </c>
      <c r="E112" s="1" t="s">
        <v>16</v>
      </c>
      <c r="F112" s="1" t="s">
        <v>4</v>
      </c>
      <c r="G112" s="1">
        <v>4</v>
      </c>
      <c r="H112" s="1">
        <f t="shared" si="7"/>
        <v>2012</v>
      </c>
    </row>
    <row r="113" spans="1:8" x14ac:dyDescent="0.2">
      <c r="A113" s="2">
        <v>41172</v>
      </c>
      <c r="B113" s="1" t="s">
        <v>11</v>
      </c>
      <c r="C113" s="1">
        <v>223</v>
      </c>
      <c r="D113" s="1">
        <f t="shared" si="6"/>
        <v>37.166666666666664</v>
      </c>
      <c r="E113" s="1" t="s">
        <v>16</v>
      </c>
      <c r="F113" s="1" t="s">
        <v>4</v>
      </c>
      <c r="G113" s="1">
        <v>4</v>
      </c>
      <c r="H113" s="1">
        <f t="shared" si="7"/>
        <v>2012</v>
      </c>
    </row>
    <row r="114" spans="1:8" x14ac:dyDescent="0.2">
      <c r="A114" s="2">
        <v>41186</v>
      </c>
      <c r="B114" s="1" t="s">
        <v>11</v>
      </c>
      <c r="C114" s="1">
        <v>223</v>
      </c>
      <c r="D114" s="1">
        <f t="shared" si="6"/>
        <v>37.166666666666664</v>
      </c>
      <c r="E114" s="1" t="s">
        <v>16</v>
      </c>
      <c r="F114" s="1" t="s">
        <v>4</v>
      </c>
      <c r="G114" s="1">
        <v>4</v>
      </c>
      <c r="H114" s="1">
        <f t="shared" si="7"/>
        <v>2012</v>
      </c>
    </row>
    <row r="115" spans="1:8" x14ac:dyDescent="0.2">
      <c r="A115" s="2">
        <v>41190</v>
      </c>
      <c r="B115" s="1" t="s">
        <v>11</v>
      </c>
      <c r="C115" s="1">
        <v>223</v>
      </c>
      <c r="D115" s="1">
        <f t="shared" si="6"/>
        <v>37.166666666666664</v>
      </c>
      <c r="E115" s="1" t="s">
        <v>16</v>
      </c>
      <c r="F115" s="1" t="s">
        <v>4</v>
      </c>
      <c r="G115" s="1">
        <v>3</v>
      </c>
      <c r="H115" s="1">
        <f t="shared" si="7"/>
        <v>2012</v>
      </c>
    </row>
    <row r="116" spans="1:8" x14ac:dyDescent="0.2">
      <c r="A116" s="2">
        <v>41186</v>
      </c>
      <c r="B116" s="1" t="s">
        <v>11</v>
      </c>
      <c r="C116" s="1">
        <v>224</v>
      </c>
      <c r="D116" s="1">
        <f t="shared" si="6"/>
        <v>37.333333333333336</v>
      </c>
      <c r="E116" s="1" t="s">
        <v>16</v>
      </c>
      <c r="F116" s="1" t="s">
        <v>4</v>
      </c>
      <c r="G116" s="1">
        <v>4</v>
      </c>
      <c r="H116" s="1">
        <f t="shared" si="7"/>
        <v>2012</v>
      </c>
    </row>
    <row r="117" spans="1:8" x14ac:dyDescent="0.2">
      <c r="A117" s="2">
        <v>41186</v>
      </c>
      <c r="B117" s="1" t="s">
        <v>11</v>
      </c>
      <c r="C117" s="1">
        <v>224</v>
      </c>
      <c r="D117" s="1">
        <f t="shared" si="6"/>
        <v>37.333333333333336</v>
      </c>
      <c r="E117" s="1" t="s">
        <v>16</v>
      </c>
      <c r="F117" s="1" t="s">
        <v>4</v>
      </c>
      <c r="G117" s="1">
        <v>4</v>
      </c>
      <c r="H117" s="1">
        <f t="shared" si="7"/>
        <v>2012</v>
      </c>
    </row>
    <row r="118" spans="1:8" x14ac:dyDescent="0.2">
      <c r="A118" s="2">
        <v>41172</v>
      </c>
      <c r="B118" s="1" t="s">
        <v>11</v>
      </c>
      <c r="C118" s="1">
        <v>226</v>
      </c>
      <c r="D118" s="1">
        <f t="shared" si="6"/>
        <v>37.666666666666664</v>
      </c>
      <c r="E118" s="1" t="s">
        <v>16</v>
      </c>
      <c r="F118" s="1" t="s">
        <v>4</v>
      </c>
      <c r="G118" s="1">
        <v>4</v>
      </c>
      <c r="H118" s="1">
        <f t="shared" si="7"/>
        <v>2012</v>
      </c>
    </row>
    <row r="119" spans="1:8" x14ac:dyDescent="0.2">
      <c r="A119" s="2">
        <v>41186</v>
      </c>
      <c r="B119" s="1" t="s">
        <v>11</v>
      </c>
      <c r="C119" s="1">
        <v>227</v>
      </c>
      <c r="D119" s="1">
        <f t="shared" si="6"/>
        <v>37.833333333333336</v>
      </c>
      <c r="E119" s="1" t="s">
        <v>16</v>
      </c>
      <c r="F119" s="1" t="s">
        <v>4</v>
      </c>
      <c r="G119" s="1">
        <v>4</v>
      </c>
      <c r="H119" s="1">
        <f t="shared" si="7"/>
        <v>2012</v>
      </c>
    </row>
    <row r="120" spans="1:8" x14ac:dyDescent="0.2">
      <c r="A120" s="2">
        <v>41186</v>
      </c>
      <c r="B120" s="1" t="s">
        <v>11</v>
      </c>
      <c r="C120" s="1">
        <v>227</v>
      </c>
      <c r="D120" s="1">
        <f t="shared" si="6"/>
        <v>37.833333333333336</v>
      </c>
      <c r="E120" s="1" t="s">
        <v>16</v>
      </c>
      <c r="F120" s="1" t="s">
        <v>4</v>
      </c>
      <c r="G120" s="1">
        <v>4</v>
      </c>
      <c r="H120" s="1">
        <f t="shared" si="7"/>
        <v>2012</v>
      </c>
    </row>
    <row r="121" spans="1:8" x14ac:dyDescent="0.2">
      <c r="A121" s="2">
        <v>41172</v>
      </c>
      <c r="B121" s="1" t="s">
        <v>11</v>
      </c>
      <c r="C121" s="1">
        <v>228</v>
      </c>
      <c r="D121" s="1">
        <f t="shared" si="6"/>
        <v>38</v>
      </c>
      <c r="E121" s="1" t="s">
        <v>16</v>
      </c>
      <c r="F121" s="1" t="s">
        <v>4</v>
      </c>
      <c r="G121" s="1">
        <v>4</v>
      </c>
      <c r="H121" s="1">
        <f t="shared" si="7"/>
        <v>2012</v>
      </c>
    </row>
    <row r="122" spans="1:8" x14ac:dyDescent="0.2">
      <c r="A122" s="2">
        <v>41186</v>
      </c>
      <c r="B122" s="1" t="s">
        <v>11</v>
      </c>
      <c r="C122" s="1">
        <v>229</v>
      </c>
      <c r="D122" s="1">
        <f t="shared" si="6"/>
        <v>38.166666666666664</v>
      </c>
      <c r="E122" s="1" t="s">
        <v>16</v>
      </c>
      <c r="F122" s="1" t="s">
        <v>4</v>
      </c>
      <c r="G122" s="1">
        <v>4</v>
      </c>
      <c r="H122" s="1">
        <f t="shared" si="7"/>
        <v>2012</v>
      </c>
    </row>
    <row r="123" spans="1:8" x14ac:dyDescent="0.2">
      <c r="A123" s="2">
        <v>41186</v>
      </c>
      <c r="B123" s="1" t="s">
        <v>11</v>
      </c>
      <c r="C123" s="1">
        <v>229</v>
      </c>
      <c r="D123" s="1">
        <f t="shared" si="6"/>
        <v>38.166666666666664</v>
      </c>
      <c r="E123" s="1" t="s">
        <v>16</v>
      </c>
      <c r="F123" s="1" t="s">
        <v>4</v>
      </c>
      <c r="G123" s="1">
        <v>4</v>
      </c>
      <c r="H123" s="1">
        <f t="shared" si="7"/>
        <v>2012</v>
      </c>
    </row>
    <row r="124" spans="1:8" x14ac:dyDescent="0.2">
      <c r="A124" s="2">
        <v>41190</v>
      </c>
      <c r="B124" s="1" t="s">
        <v>11</v>
      </c>
      <c r="C124" s="1">
        <v>229</v>
      </c>
      <c r="D124" s="1">
        <f t="shared" si="6"/>
        <v>38.166666666666664</v>
      </c>
      <c r="E124" s="1" t="s">
        <v>16</v>
      </c>
      <c r="F124" s="1" t="s">
        <v>4</v>
      </c>
      <c r="G124" s="1">
        <v>3</v>
      </c>
      <c r="H124" s="1">
        <f t="shared" si="7"/>
        <v>2012</v>
      </c>
    </row>
    <row r="125" spans="1:8" x14ac:dyDescent="0.2">
      <c r="A125" s="2">
        <v>41172</v>
      </c>
      <c r="B125" s="1" t="s">
        <v>11</v>
      </c>
      <c r="C125" s="1">
        <v>233</v>
      </c>
      <c r="D125" s="1">
        <f t="shared" si="6"/>
        <v>38.833333333333336</v>
      </c>
      <c r="E125" s="1" t="s">
        <v>16</v>
      </c>
      <c r="F125" s="1" t="s">
        <v>4</v>
      </c>
      <c r="G125" s="1">
        <v>4</v>
      </c>
      <c r="H125" s="1">
        <f t="shared" si="7"/>
        <v>2012</v>
      </c>
    </row>
    <row r="126" spans="1:8" x14ac:dyDescent="0.2">
      <c r="A126" s="2">
        <v>41190</v>
      </c>
      <c r="B126" s="1" t="s">
        <v>11</v>
      </c>
      <c r="C126" s="1">
        <v>233</v>
      </c>
      <c r="D126" s="1">
        <f t="shared" si="6"/>
        <v>38.833333333333336</v>
      </c>
      <c r="E126" s="1" t="s">
        <v>16</v>
      </c>
      <c r="F126" s="1" t="s">
        <v>4</v>
      </c>
      <c r="G126" s="1">
        <v>3</v>
      </c>
      <c r="H126" s="1">
        <f t="shared" si="7"/>
        <v>2012</v>
      </c>
    </row>
    <row r="127" spans="1:8" x14ac:dyDescent="0.2">
      <c r="A127" s="2">
        <v>41172</v>
      </c>
      <c r="B127" s="1" t="s">
        <v>11</v>
      </c>
      <c r="C127" s="1">
        <v>236</v>
      </c>
      <c r="D127" s="1">
        <f t="shared" si="6"/>
        <v>39.333333333333336</v>
      </c>
      <c r="E127" s="1" t="s">
        <v>16</v>
      </c>
      <c r="F127" s="1" t="s">
        <v>4</v>
      </c>
      <c r="G127" s="1">
        <v>4</v>
      </c>
      <c r="H127" s="1">
        <f t="shared" si="7"/>
        <v>2012</v>
      </c>
    </row>
    <row r="128" spans="1:8" x14ac:dyDescent="0.2">
      <c r="A128" s="2">
        <v>41172</v>
      </c>
      <c r="B128" s="1" t="s">
        <v>11</v>
      </c>
      <c r="C128" s="1">
        <v>236</v>
      </c>
      <c r="D128" s="1">
        <f t="shared" si="6"/>
        <v>39.333333333333336</v>
      </c>
      <c r="E128" s="1" t="s">
        <v>16</v>
      </c>
      <c r="F128" s="1" t="s">
        <v>4</v>
      </c>
      <c r="G128" s="1">
        <v>4</v>
      </c>
      <c r="H128" s="1">
        <f t="shared" si="7"/>
        <v>2012</v>
      </c>
    </row>
    <row r="129" spans="1:8" x14ac:dyDescent="0.2">
      <c r="A129" s="2">
        <v>41186</v>
      </c>
      <c r="B129" s="1" t="s">
        <v>11</v>
      </c>
      <c r="C129" s="1">
        <v>236</v>
      </c>
      <c r="D129" s="1">
        <f t="shared" si="6"/>
        <v>39.333333333333336</v>
      </c>
      <c r="E129" s="1" t="s">
        <v>16</v>
      </c>
      <c r="F129" s="1" t="s">
        <v>4</v>
      </c>
      <c r="G129" s="1">
        <v>4</v>
      </c>
      <c r="H129" s="1">
        <f t="shared" si="7"/>
        <v>2012</v>
      </c>
    </row>
    <row r="130" spans="1:8" x14ac:dyDescent="0.2">
      <c r="A130" s="2">
        <v>41186</v>
      </c>
      <c r="B130" s="1" t="s">
        <v>11</v>
      </c>
      <c r="C130" s="1">
        <v>236</v>
      </c>
      <c r="D130" s="1">
        <f t="shared" ref="D130:D156" si="8">C130/6</f>
        <v>39.333333333333336</v>
      </c>
      <c r="E130" s="1" t="s">
        <v>16</v>
      </c>
      <c r="F130" s="1" t="s">
        <v>4</v>
      </c>
      <c r="G130" s="1">
        <v>4</v>
      </c>
      <c r="H130" s="1">
        <f t="shared" ref="H130:H156" si="9">YEAR(A130)</f>
        <v>2012</v>
      </c>
    </row>
    <row r="131" spans="1:8" x14ac:dyDescent="0.2">
      <c r="A131" s="2">
        <v>41186</v>
      </c>
      <c r="B131" s="1" t="s">
        <v>11</v>
      </c>
      <c r="C131" s="1">
        <v>238</v>
      </c>
      <c r="D131" s="1">
        <f t="shared" si="8"/>
        <v>39.666666666666664</v>
      </c>
      <c r="E131" s="1" t="s">
        <v>16</v>
      </c>
      <c r="F131" s="1" t="s">
        <v>4</v>
      </c>
      <c r="G131" s="1">
        <v>4</v>
      </c>
      <c r="H131" s="1">
        <f t="shared" si="9"/>
        <v>2012</v>
      </c>
    </row>
    <row r="132" spans="1:8" x14ac:dyDescent="0.2">
      <c r="A132" s="2">
        <v>41172</v>
      </c>
      <c r="B132" s="1" t="s">
        <v>10</v>
      </c>
      <c r="C132" s="1">
        <v>239</v>
      </c>
      <c r="D132" s="1">
        <f t="shared" si="8"/>
        <v>39.833333333333336</v>
      </c>
      <c r="E132" s="1" t="s">
        <v>16</v>
      </c>
      <c r="F132" s="1" t="s">
        <v>12</v>
      </c>
      <c r="G132" s="1">
        <v>4</v>
      </c>
      <c r="H132" s="1">
        <f t="shared" si="9"/>
        <v>2012</v>
      </c>
    </row>
    <row r="133" spans="1:8" x14ac:dyDescent="0.2">
      <c r="A133" s="2">
        <v>41186</v>
      </c>
      <c r="B133" s="1" t="s">
        <v>11</v>
      </c>
      <c r="C133" s="1">
        <v>240</v>
      </c>
      <c r="D133" s="1">
        <f t="shared" si="8"/>
        <v>40</v>
      </c>
      <c r="E133" s="1" t="s">
        <v>17</v>
      </c>
      <c r="F133" s="1" t="s">
        <v>4</v>
      </c>
      <c r="G133" s="1">
        <v>4</v>
      </c>
      <c r="H133" s="1">
        <f t="shared" si="9"/>
        <v>2012</v>
      </c>
    </row>
    <row r="134" spans="1:8" x14ac:dyDescent="0.2">
      <c r="A134" s="2">
        <v>41172</v>
      </c>
      <c r="B134" s="1" t="s">
        <v>11</v>
      </c>
      <c r="C134" s="1">
        <v>241</v>
      </c>
      <c r="D134" s="1">
        <f t="shared" si="8"/>
        <v>40.166666666666664</v>
      </c>
      <c r="E134" s="1" t="s">
        <v>17</v>
      </c>
      <c r="F134" s="1" t="s">
        <v>4</v>
      </c>
      <c r="G134" s="1">
        <v>4</v>
      </c>
      <c r="H134" s="1">
        <f t="shared" si="9"/>
        <v>2012</v>
      </c>
    </row>
    <row r="135" spans="1:8" x14ac:dyDescent="0.2">
      <c r="A135" s="2">
        <v>41172</v>
      </c>
      <c r="B135" s="1" t="s">
        <v>11</v>
      </c>
      <c r="C135" s="1">
        <v>242</v>
      </c>
      <c r="D135" s="1">
        <f t="shared" si="8"/>
        <v>40.333333333333336</v>
      </c>
      <c r="E135" s="1" t="s">
        <v>17</v>
      </c>
      <c r="F135" s="1" t="s">
        <v>4</v>
      </c>
      <c r="G135" s="1">
        <v>4</v>
      </c>
      <c r="H135" s="1">
        <f t="shared" si="9"/>
        <v>2012</v>
      </c>
    </row>
    <row r="136" spans="1:8" x14ac:dyDescent="0.2">
      <c r="A136" s="2">
        <v>41186</v>
      </c>
      <c r="B136" s="1" t="s">
        <v>11</v>
      </c>
      <c r="C136" s="1">
        <v>242</v>
      </c>
      <c r="D136" s="1">
        <f t="shared" si="8"/>
        <v>40.333333333333336</v>
      </c>
      <c r="E136" s="1" t="s">
        <v>17</v>
      </c>
      <c r="F136" s="1" t="s">
        <v>4</v>
      </c>
      <c r="G136" s="1">
        <v>4</v>
      </c>
      <c r="H136" s="1">
        <f t="shared" si="9"/>
        <v>2012</v>
      </c>
    </row>
    <row r="137" spans="1:8" x14ac:dyDescent="0.2">
      <c r="A137" s="2">
        <v>41179</v>
      </c>
      <c r="B137" s="1" t="s">
        <v>11</v>
      </c>
      <c r="C137" s="1">
        <v>244</v>
      </c>
      <c r="D137" s="1">
        <f t="shared" si="8"/>
        <v>40.666666666666664</v>
      </c>
      <c r="E137" s="1" t="s">
        <v>17</v>
      </c>
      <c r="F137" s="1" t="s">
        <v>4</v>
      </c>
      <c r="G137" s="1">
        <v>4</v>
      </c>
      <c r="H137" s="1">
        <f t="shared" si="9"/>
        <v>2012</v>
      </c>
    </row>
    <row r="138" spans="1:8" x14ac:dyDescent="0.2">
      <c r="A138" s="2">
        <v>41179</v>
      </c>
      <c r="B138" s="1" t="s">
        <v>10</v>
      </c>
      <c r="C138" s="1">
        <v>245</v>
      </c>
      <c r="D138" s="1">
        <f t="shared" si="8"/>
        <v>40.833333333333336</v>
      </c>
      <c r="E138" s="1" t="s">
        <v>17</v>
      </c>
      <c r="F138" s="1" t="s">
        <v>4</v>
      </c>
      <c r="G138" s="1">
        <v>4</v>
      </c>
      <c r="H138" s="1">
        <f t="shared" si="9"/>
        <v>2012</v>
      </c>
    </row>
    <row r="139" spans="1:8" x14ac:dyDescent="0.2">
      <c r="A139" s="2">
        <v>41190</v>
      </c>
      <c r="B139" s="1" t="s">
        <v>11</v>
      </c>
      <c r="C139" s="1">
        <v>245</v>
      </c>
      <c r="D139" s="1">
        <f t="shared" si="8"/>
        <v>40.833333333333336</v>
      </c>
      <c r="E139" s="1" t="s">
        <v>17</v>
      </c>
      <c r="F139" s="1" t="s">
        <v>12</v>
      </c>
      <c r="G139" s="1">
        <v>3</v>
      </c>
      <c r="H139" s="1">
        <f t="shared" si="9"/>
        <v>2012</v>
      </c>
    </row>
    <row r="140" spans="1:8" x14ac:dyDescent="0.2">
      <c r="A140" s="2">
        <v>41179</v>
      </c>
      <c r="B140" s="1" t="s">
        <v>10</v>
      </c>
      <c r="C140" s="1">
        <v>246</v>
      </c>
      <c r="D140" s="1">
        <f t="shared" si="8"/>
        <v>41</v>
      </c>
      <c r="E140" s="1" t="s">
        <v>17</v>
      </c>
      <c r="F140" s="1" t="s">
        <v>12</v>
      </c>
      <c r="G140" s="1">
        <v>4</v>
      </c>
      <c r="H140" s="1">
        <f t="shared" si="9"/>
        <v>2012</v>
      </c>
    </row>
    <row r="141" spans="1:8" x14ac:dyDescent="0.2">
      <c r="A141" s="2">
        <v>41179</v>
      </c>
      <c r="B141" s="1" t="s">
        <v>11</v>
      </c>
      <c r="C141" s="1">
        <v>247</v>
      </c>
      <c r="D141" s="1">
        <f t="shared" si="8"/>
        <v>41.166666666666664</v>
      </c>
      <c r="E141" s="1" t="s">
        <v>17</v>
      </c>
      <c r="F141" s="1" t="s">
        <v>4</v>
      </c>
      <c r="G141" s="1">
        <v>4</v>
      </c>
      <c r="H141" s="1">
        <f t="shared" si="9"/>
        <v>2012</v>
      </c>
    </row>
    <row r="142" spans="1:8" x14ac:dyDescent="0.2">
      <c r="A142" s="2">
        <v>41179</v>
      </c>
      <c r="B142" s="1" t="s">
        <v>10</v>
      </c>
      <c r="C142" s="1">
        <v>248</v>
      </c>
      <c r="D142" s="1">
        <f t="shared" si="8"/>
        <v>41.333333333333336</v>
      </c>
      <c r="E142" s="1" t="s">
        <v>17</v>
      </c>
      <c r="F142" s="1" t="s">
        <v>4</v>
      </c>
      <c r="G142" s="1">
        <v>4</v>
      </c>
      <c r="H142" s="1">
        <f t="shared" si="9"/>
        <v>2012</v>
      </c>
    </row>
    <row r="143" spans="1:8" x14ac:dyDescent="0.2">
      <c r="A143" s="2">
        <v>41179</v>
      </c>
      <c r="B143" s="1" t="s">
        <v>11</v>
      </c>
      <c r="C143" s="1">
        <v>248</v>
      </c>
      <c r="D143" s="1">
        <f t="shared" si="8"/>
        <v>41.333333333333336</v>
      </c>
      <c r="E143" s="1" t="s">
        <v>17</v>
      </c>
      <c r="F143" s="1" t="s">
        <v>4</v>
      </c>
      <c r="G143" s="1">
        <v>4</v>
      </c>
      <c r="H143" s="1">
        <f t="shared" si="9"/>
        <v>2012</v>
      </c>
    </row>
    <row r="144" spans="1:8" x14ac:dyDescent="0.2">
      <c r="A144" s="2">
        <v>41179</v>
      </c>
      <c r="B144" s="1" t="s">
        <v>11</v>
      </c>
      <c r="C144" s="1">
        <v>250</v>
      </c>
      <c r="D144" s="1">
        <f t="shared" si="8"/>
        <v>41.666666666666664</v>
      </c>
      <c r="E144" s="1" t="s">
        <v>17</v>
      </c>
      <c r="F144" s="1" t="s">
        <v>4</v>
      </c>
      <c r="G144" s="1">
        <v>4</v>
      </c>
      <c r="H144" s="1">
        <f t="shared" si="9"/>
        <v>2012</v>
      </c>
    </row>
    <row r="145" spans="1:8" x14ac:dyDescent="0.2">
      <c r="A145" s="2">
        <v>41179</v>
      </c>
      <c r="B145" s="1" t="s">
        <v>11</v>
      </c>
      <c r="C145" s="1">
        <v>252</v>
      </c>
      <c r="D145" s="1">
        <f t="shared" si="8"/>
        <v>42</v>
      </c>
      <c r="E145" s="1" t="s">
        <v>17</v>
      </c>
      <c r="F145" s="1" t="s">
        <v>4</v>
      </c>
      <c r="G145" s="1">
        <v>4</v>
      </c>
      <c r="H145" s="1">
        <f t="shared" si="9"/>
        <v>2012</v>
      </c>
    </row>
    <row r="146" spans="1:8" x14ac:dyDescent="0.2">
      <c r="A146" s="2">
        <v>41179</v>
      </c>
      <c r="B146" s="1" t="s">
        <v>11</v>
      </c>
      <c r="C146" s="1">
        <v>252</v>
      </c>
      <c r="D146" s="1">
        <f t="shared" si="8"/>
        <v>42</v>
      </c>
      <c r="E146" s="1" t="s">
        <v>17</v>
      </c>
      <c r="F146" s="1" t="s">
        <v>4</v>
      </c>
      <c r="G146" s="1">
        <v>4</v>
      </c>
      <c r="H146" s="1">
        <f t="shared" si="9"/>
        <v>2012</v>
      </c>
    </row>
    <row r="147" spans="1:8" x14ac:dyDescent="0.2">
      <c r="A147" s="2">
        <v>41179</v>
      </c>
      <c r="B147" s="1" t="s">
        <v>11</v>
      </c>
      <c r="C147" s="1">
        <v>252</v>
      </c>
      <c r="D147" s="1">
        <f t="shared" si="8"/>
        <v>42</v>
      </c>
      <c r="E147" s="1" t="s">
        <v>17</v>
      </c>
      <c r="F147" s="1" t="s">
        <v>4</v>
      </c>
      <c r="G147" s="1">
        <v>4</v>
      </c>
      <c r="H147" s="1">
        <f t="shared" si="9"/>
        <v>2012</v>
      </c>
    </row>
    <row r="148" spans="1:8" x14ac:dyDescent="0.2">
      <c r="A148" s="2">
        <v>41190</v>
      </c>
      <c r="B148" s="1" t="s">
        <v>11</v>
      </c>
      <c r="C148" s="1">
        <v>252</v>
      </c>
      <c r="D148" s="1">
        <f t="shared" si="8"/>
        <v>42</v>
      </c>
      <c r="E148" s="1" t="s">
        <v>17</v>
      </c>
      <c r="F148" s="1" t="s">
        <v>4</v>
      </c>
      <c r="G148" s="1">
        <v>3</v>
      </c>
      <c r="H148" s="1">
        <f t="shared" si="9"/>
        <v>2012</v>
      </c>
    </row>
    <row r="149" spans="1:8" x14ac:dyDescent="0.2">
      <c r="A149" s="2">
        <v>41190</v>
      </c>
      <c r="B149" s="1" t="s">
        <v>11</v>
      </c>
      <c r="C149" s="1">
        <v>252</v>
      </c>
      <c r="D149" s="1">
        <f t="shared" si="8"/>
        <v>42</v>
      </c>
      <c r="E149" s="1" t="s">
        <v>17</v>
      </c>
      <c r="F149" s="1" t="s">
        <v>4</v>
      </c>
      <c r="G149" s="1">
        <v>3</v>
      </c>
      <c r="H149" s="1">
        <f t="shared" si="9"/>
        <v>2012</v>
      </c>
    </row>
    <row r="150" spans="1:8" x14ac:dyDescent="0.2">
      <c r="A150" s="2">
        <v>41179</v>
      </c>
      <c r="B150" s="1" t="s">
        <v>11</v>
      </c>
      <c r="C150" s="1">
        <v>254</v>
      </c>
      <c r="D150" s="1">
        <f t="shared" si="8"/>
        <v>42.333333333333336</v>
      </c>
      <c r="E150" s="1" t="s">
        <v>17</v>
      </c>
      <c r="F150" s="1" t="s">
        <v>4</v>
      </c>
      <c r="G150" s="1">
        <v>4</v>
      </c>
      <c r="H150" s="1">
        <f t="shared" si="9"/>
        <v>2012</v>
      </c>
    </row>
    <row r="151" spans="1:8" x14ac:dyDescent="0.2">
      <c r="A151" s="2">
        <v>41179</v>
      </c>
      <c r="B151" s="1" t="s">
        <v>11</v>
      </c>
      <c r="C151" s="1">
        <v>255</v>
      </c>
      <c r="D151" s="1">
        <f t="shared" si="8"/>
        <v>42.5</v>
      </c>
      <c r="E151" s="1" t="s">
        <v>17</v>
      </c>
      <c r="F151" s="1" t="s">
        <v>4</v>
      </c>
      <c r="G151" s="1">
        <v>4</v>
      </c>
      <c r="H151" s="1">
        <f t="shared" si="9"/>
        <v>2012</v>
      </c>
    </row>
    <row r="152" spans="1:8" x14ac:dyDescent="0.2">
      <c r="A152" s="2">
        <v>41179</v>
      </c>
      <c r="B152" s="1" t="s">
        <v>11</v>
      </c>
      <c r="C152" s="1">
        <v>257</v>
      </c>
      <c r="D152" s="1">
        <f t="shared" si="8"/>
        <v>42.833333333333336</v>
      </c>
      <c r="E152" s="1" t="s">
        <v>17</v>
      </c>
      <c r="F152" s="1" t="s">
        <v>4</v>
      </c>
      <c r="G152" s="1">
        <v>4</v>
      </c>
      <c r="H152" s="1">
        <f t="shared" si="9"/>
        <v>2012</v>
      </c>
    </row>
    <row r="153" spans="1:8" x14ac:dyDescent="0.2">
      <c r="A153" s="2">
        <v>41179</v>
      </c>
      <c r="B153" s="1" t="s">
        <v>10</v>
      </c>
      <c r="C153" s="1">
        <v>259</v>
      </c>
      <c r="D153" s="1">
        <f t="shared" si="8"/>
        <v>43.166666666666664</v>
      </c>
      <c r="E153" s="1" t="s">
        <v>17</v>
      </c>
      <c r="F153" s="1" t="s">
        <v>4</v>
      </c>
      <c r="G153" s="1">
        <v>4</v>
      </c>
      <c r="H153" s="1">
        <f t="shared" si="9"/>
        <v>2012</v>
      </c>
    </row>
    <row r="154" spans="1:8" x14ac:dyDescent="0.2">
      <c r="A154" s="2">
        <v>41190</v>
      </c>
      <c r="B154" s="1" t="s">
        <v>11</v>
      </c>
      <c r="C154" s="1">
        <v>260</v>
      </c>
      <c r="D154" s="1">
        <f t="shared" si="8"/>
        <v>43.333333333333336</v>
      </c>
      <c r="E154" s="1" t="s">
        <v>17</v>
      </c>
      <c r="F154" s="1" t="s">
        <v>4</v>
      </c>
      <c r="G154" s="1">
        <v>3</v>
      </c>
      <c r="H154" s="1">
        <f t="shared" si="9"/>
        <v>2012</v>
      </c>
    </row>
    <row r="155" spans="1:8" x14ac:dyDescent="0.2">
      <c r="A155" s="2">
        <v>41179</v>
      </c>
      <c r="B155" s="1" t="s">
        <v>11</v>
      </c>
      <c r="C155" s="1">
        <v>261</v>
      </c>
      <c r="D155" s="1">
        <f t="shared" si="8"/>
        <v>43.5</v>
      </c>
      <c r="E155" s="1" t="s">
        <v>17</v>
      </c>
      <c r="F155" s="1" t="s">
        <v>4</v>
      </c>
      <c r="G155" s="1">
        <v>4</v>
      </c>
      <c r="H155" s="1">
        <f t="shared" si="9"/>
        <v>2012</v>
      </c>
    </row>
    <row r="156" spans="1:8" x14ac:dyDescent="0.2">
      <c r="A156" s="2">
        <v>41190</v>
      </c>
      <c r="B156" s="1" t="s">
        <v>10</v>
      </c>
      <c r="C156" s="1">
        <v>267</v>
      </c>
      <c r="D156" s="1">
        <f t="shared" si="8"/>
        <v>44.5</v>
      </c>
      <c r="E156" s="1" t="s">
        <v>17</v>
      </c>
      <c r="F156" s="1" t="s">
        <v>4</v>
      </c>
      <c r="G156" s="1">
        <v>3</v>
      </c>
      <c r="H156" s="1">
        <f t="shared" si="9"/>
        <v>2012</v>
      </c>
    </row>
  </sheetData>
  <phoneticPr fontId="6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F24" sqref="F24"/>
    </sheetView>
  </sheetViews>
  <sheetFormatPr defaultRowHeight="12.75" x14ac:dyDescent="0.2"/>
  <sheetData>
    <row r="1" spans="1:9" x14ac:dyDescent="0.2">
      <c r="A1" t="s">
        <v>0</v>
      </c>
      <c r="B1" t="s">
        <v>92</v>
      </c>
      <c r="C1" t="s">
        <v>41</v>
      </c>
      <c r="D1" t="s">
        <v>60</v>
      </c>
      <c r="E1" t="s">
        <v>93</v>
      </c>
      <c r="F1" t="s">
        <v>94</v>
      </c>
    </row>
    <row r="2" spans="1:9" x14ac:dyDescent="0.2">
      <c r="A2" t="s">
        <v>95</v>
      </c>
    </row>
    <row r="3" spans="1:9" x14ac:dyDescent="0.2">
      <c r="A3" s="104" t="s">
        <v>107</v>
      </c>
      <c r="B3">
        <v>12</v>
      </c>
      <c r="C3">
        <v>8</v>
      </c>
      <c r="D3">
        <v>1</v>
      </c>
      <c r="E3">
        <v>3</v>
      </c>
      <c r="F3">
        <v>88.9</v>
      </c>
    </row>
    <row r="4" spans="1:9" x14ac:dyDescent="0.2">
      <c r="A4" s="104" t="s">
        <v>108</v>
      </c>
      <c r="C4">
        <v>2</v>
      </c>
      <c r="D4">
        <v>4</v>
      </c>
      <c r="E4">
        <v>6</v>
      </c>
      <c r="F4">
        <v>33.299999999999997</v>
      </c>
    </row>
    <row r="5" spans="1:9" x14ac:dyDescent="0.2">
      <c r="A5" s="104"/>
    </row>
    <row r="6" spans="1:9" x14ac:dyDescent="0.2">
      <c r="A6" t="s">
        <v>96</v>
      </c>
      <c r="I6">
        <f>1-((1-0.1)*(1-0.14))</f>
        <v>0.22599999999999998</v>
      </c>
    </row>
    <row r="7" spans="1:9" x14ac:dyDescent="0.2">
      <c r="A7" s="104" t="s">
        <v>107</v>
      </c>
      <c r="B7">
        <v>13</v>
      </c>
      <c r="C7">
        <v>11</v>
      </c>
      <c r="D7">
        <v>1</v>
      </c>
      <c r="E7">
        <v>1</v>
      </c>
    </row>
    <row r="8" spans="1:9" x14ac:dyDescent="0.2">
      <c r="A8" s="104" t="s">
        <v>108</v>
      </c>
      <c r="C8">
        <v>9</v>
      </c>
      <c r="D8">
        <v>1</v>
      </c>
      <c r="E8">
        <v>3</v>
      </c>
    </row>
    <row r="10" spans="1:9" x14ac:dyDescent="0.2">
      <c r="A10" t="s">
        <v>36</v>
      </c>
    </row>
    <row r="11" spans="1:9" x14ac:dyDescent="0.2">
      <c r="A11" s="104" t="s">
        <v>107</v>
      </c>
      <c r="B11">
        <v>9</v>
      </c>
      <c r="C11">
        <v>9</v>
      </c>
      <c r="D11">
        <v>0</v>
      </c>
      <c r="E11">
        <v>0</v>
      </c>
    </row>
    <row r="12" spans="1:9" x14ac:dyDescent="0.2">
      <c r="A12" s="104" t="s">
        <v>108</v>
      </c>
      <c r="C12">
        <v>4</v>
      </c>
      <c r="D12">
        <v>0</v>
      </c>
      <c r="E12">
        <v>5</v>
      </c>
    </row>
    <row r="14" spans="1:9" x14ac:dyDescent="0.2">
      <c r="A14" s="104" t="s">
        <v>97</v>
      </c>
    </row>
    <row r="15" spans="1:9" x14ac:dyDescent="0.2">
      <c r="A15" s="104" t="s">
        <v>107</v>
      </c>
      <c r="B15">
        <v>3</v>
      </c>
      <c r="C15">
        <v>3</v>
      </c>
      <c r="D15">
        <v>0</v>
      </c>
      <c r="E15">
        <v>0</v>
      </c>
    </row>
    <row r="16" spans="1:9" x14ac:dyDescent="0.2">
      <c r="A16" s="104" t="s">
        <v>108</v>
      </c>
      <c r="C16">
        <v>3</v>
      </c>
      <c r="D16">
        <v>0</v>
      </c>
      <c r="E16">
        <v>0</v>
      </c>
    </row>
    <row r="18" spans="1:5" x14ac:dyDescent="0.2">
      <c r="A18" s="104" t="s">
        <v>98</v>
      </c>
    </row>
    <row r="19" spans="1:5" x14ac:dyDescent="0.2">
      <c r="A19" s="104" t="s">
        <v>107</v>
      </c>
      <c r="B19">
        <v>13</v>
      </c>
      <c r="C19">
        <v>8</v>
      </c>
      <c r="D19">
        <v>1</v>
      </c>
      <c r="E19">
        <v>4</v>
      </c>
    </row>
    <row r="20" spans="1:5" x14ac:dyDescent="0.2">
      <c r="A20" s="104" t="s">
        <v>108</v>
      </c>
      <c r="C20">
        <v>5</v>
      </c>
      <c r="D20">
        <v>2</v>
      </c>
      <c r="E20">
        <v>6</v>
      </c>
    </row>
    <row r="26" spans="1:5" x14ac:dyDescent="0.2">
      <c r="A26">
        <v>50</v>
      </c>
    </row>
    <row r="27" spans="1:5" x14ac:dyDescent="0.2">
      <c r="A27">
        <v>39</v>
      </c>
    </row>
    <row r="28" spans="1:5" x14ac:dyDescent="0.2">
      <c r="A28">
        <v>3</v>
      </c>
    </row>
    <row r="29" spans="1:5" x14ac:dyDescent="0.2">
      <c r="A29">
        <v>8</v>
      </c>
    </row>
    <row r="30" spans="1:5" x14ac:dyDescent="0.2">
      <c r="A30" t="s">
        <v>99</v>
      </c>
    </row>
    <row r="31" spans="1:5" x14ac:dyDescent="0.2">
      <c r="A31" t="s">
        <v>100</v>
      </c>
    </row>
    <row r="32" spans="1:5" x14ac:dyDescent="0.2">
      <c r="A32" t="s">
        <v>101</v>
      </c>
    </row>
    <row r="33" spans="1:1" x14ac:dyDescent="0.2">
      <c r="A33">
        <v>2</v>
      </c>
    </row>
    <row r="34" spans="1:1" x14ac:dyDescent="0.2">
      <c r="A34">
        <v>4</v>
      </c>
    </row>
    <row r="35" spans="1:1" x14ac:dyDescent="0.2">
      <c r="A35">
        <v>6</v>
      </c>
    </row>
    <row r="36" spans="1:1" x14ac:dyDescent="0.2">
      <c r="A36" t="s">
        <v>102</v>
      </c>
    </row>
    <row r="37" spans="1:1" x14ac:dyDescent="0.2">
      <c r="A37">
        <v>9</v>
      </c>
    </row>
    <row r="38" spans="1:1" x14ac:dyDescent="0.2">
      <c r="A38">
        <v>1</v>
      </c>
    </row>
    <row r="39" spans="1:1" x14ac:dyDescent="0.2">
      <c r="A39">
        <v>3</v>
      </c>
    </row>
    <row r="40" spans="1:1" x14ac:dyDescent="0.2">
      <c r="A40" t="s">
        <v>103</v>
      </c>
    </row>
    <row r="41" spans="1:1" x14ac:dyDescent="0.2">
      <c r="A41">
        <v>4</v>
      </c>
    </row>
    <row r="42" spans="1:1" x14ac:dyDescent="0.2">
      <c r="A42">
        <v>0</v>
      </c>
    </row>
    <row r="43" spans="1:1" x14ac:dyDescent="0.2">
      <c r="A43">
        <v>5</v>
      </c>
    </row>
    <row r="44" spans="1:1" x14ac:dyDescent="0.2">
      <c r="A44" t="s">
        <v>104</v>
      </c>
    </row>
    <row r="45" spans="1:1" x14ac:dyDescent="0.2">
      <c r="A45">
        <v>3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100</v>
      </c>
    </row>
    <row r="49" spans="1:1" x14ac:dyDescent="0.2">
      <c r="A49">
        <v>5</v>
      </c>
    </row>
    <row r="50" spans="1:1" x14ac:dyDescent="0.2">
      <c r="A50">
        <v>2</v>
      </c>
    </row>
    <row r="51" spans="1:1" x14ac:dyDescent="0.2">
      <c r="A51">
        <v>6</v>
      </c>
    </row>
    <row r="52" spans="1:1" x14ac:dyDescent="0.2">
      <c r="A52" t="s">
        <v>105</v>
      </c>
    </row>
    <row r="53" spans="1:1" x14ac:dyDescent="0.2">
      <c r="A53">
        <v>23</v>
      </c>
    </row>
    <row r="54" spans="1:1" x14ac:dyDescent="0.2">
      <c r="A54">
        <v>7</v>
      </c>
    </row>
    <row r="55" spans="1:1" x14ac:dyDescent="0.2">
      <c r="A55">
        <v>20</v>
      </c>
    </row>
    <row r="56" spans="1:1" x14ac:dyDescent="0.2">
      <c r="A56" t="s">
        <v>106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9"/>
  <sheetViews>
    <sheetView topLeftCell="A52" workbookViewId="0">
      <selection activeCell="I34" sqref="I34"/>
    </sheetView>
  </sheetViews>
  <sheetFormatPr defaultRowHeight="15" x14ac:dyDescent="0.2"/>
  <cols>
    <col min="1" max="1" width="9.140625" style="1"/>
    <col min="2" max="2" width="8.42578125" style="1" customWidth="1"/>
    <col min="3" max="3" width="25.42578125" style="1" customWidth="1"/>
    <col min="4" max="4" width="10.42578125" style="1" customWidth="1"/>
    <col min="5" max="5" width="10.5703125" style="1" bestFit="1" customWidth="1"/>
    <col min="6" max="6" width="9.140625" style="1"/>
    <col min="7" max="7" width="11" style="1" bestFit="1" customWidth="1"/>
    <col min="8" max="8" width="11.5703125" style="19" bestFit="1" customWidth="1"/>
    <col min="9" max="9" width="11.7109375" style="1" bestFit="1" customWidth="1"/>
    <col min="10" max="10" width="12.28515625" style="1" customWidth="1"/>
    <col min="11" max="11" width="11.140625" style="21" bestFit="1" customWidth="1"/>
    <col min="12" max="12" width="6" style="1" customWidth="1"/>
    <col min="13" max="13" width="11.28515625" style="1" bestFit="1" customWidth="1"/>
    <col min="14" max="14" width="6.140625" style="1" bestFit="1" customWidth="1"/>
    <col min="15" max="15" width="13.42578125" style="1" customWidth="1"/>
    <col min="16" max="16" width="6.28515625" style="1" customWidth="1"/>
    <col min="17" max="17" width="13.28515625" style="21" customWidth="1"/>
    <col min="18" max="18" width="6.140625" style="1" bestFit="1" customWidth="1"/>
    <col min="19" max="19" width="12.85546875" style="1" customWidth="1"/>
    <col min="20" max="16384" width="9.140625" style="1"/>
  </cols>
  <sheetData>
    <row r="1" spans="2:8" ht="56.25" customHeight="1" x14ac:dyDescent="0.2">
      <c r="B1" s="9" t="s">
        <v>0</v>
      </c>
      <c r="C1" s="10" t="s">
        <v>5</v>
      </c>
    </row>
    <row r="3" spans="2:8" x14ac:dyDescent="0.2">
      <c r="B3" s="7" t="s">
        <v>20</v>
      </c>
      <c r="C3" s="7" t="s">
        <v>2</v>
      </c>
      <c r="D3" s="4"/>
      <c r="E3" s="5"/>
      <c r="F3"/>
      <c r="G3"/>
      <c r="H3" s="20"/>
    </row>
    <row r="4" spans="2:8" x14ac:dyDescent="0.2">
      <c r="B4" s="6"/>
      <c r="C4" s="3" t="s">
        <v>4</v>
      </c>
      <c r="D4" s="11" t="s">
        <v>12</v>
      </c>
      <c r="E4" s="12" t="s">
        <v>19</v>
      </c>
      <c r="F4"/>
      <c r="G4"/>
      <c r="H4" s="20"/>
    </row>
    <row r="5" spans="2:8" x14ac:dyDescent="0.2">
      <c r="B5" s="8" t="s">
        <v>22</v>
      </c>
      <c r="C5" s="13">
        <v>97</v>
      </c>
      <c r="D5" s="14">
        <v>2</v>
      </c>
      <c r="E5" s="15">
        <v>99</v>
      </c>
      <c r="F5"/>
      <c r="G5"/>
      <c r="H5" s="20"/>
    </row>
    <row r="6" spans="2:8" x14ac:dyDescent="0.2">
      <c r="B6"/>
      <c r="C6"/>
      <c r="D6"/>
      <c r="E6"/>
      <c r="F6"/>
      <c r="G6"/>
      <c r="H6" s="20"/>
    </row>
    <row r="7" spans="2:8" x14ac:dyDescent="0.2">
      <c r="B7"/>
      <c r="C7"/>
      <c r="D7"/>
      <c r="E7"/>
      <c r="F7"/>
      <c r="G7"/>
      <c r="H7" s="20"/>
    </row>
    <row r="8" spans="2:8" x14ac:dyDescent="0.2">
      <c r="B8"/>
      <c r="C8"/>
      <c r="D8"/>
      <c r="E8"/>
      <c r="F8"/>
      <c r="G8"/>
      <c r="H8" s="20"/>
    </row>
    <row r="9" spans="2:8" x14ac:dyDescent="0.2">
      <c r="B9"/>
      <c r="C9"/>
      <c r="D9"/>
      <c r="E9"/>
      <c r="F9"/>
      <c r="G9"/>
      <c r="H9" s="20"/>
    </row>
    <row r="10" spans="2:8" x14ac:dyDescent="0.2">
      <c r="B10"/>
      <c r="C10"/>
      <c r="D10"/>
      <c r="E10"/>
      <c r="F10"/>
      <c r="G10"/>
      <c r="H10" s="20"/>
    </row>
    <row r="11" spans="2:8" x14ac:dyDescent="0.2">
      <c r="B11"/>
      <c r="C11"/>
      <c r="D11"/>
      <c r="E11"/>
      <c r="F11"/>
      <c r="G11"/>
      <c r="H11" s="20"/>
    </row>
    <row r="12" spans="2:8" x14ac:dyDescent="0.2">
      <c r="B12"/>
      <c r="C12"/>
      <c r="D12"/>
      <c r="E12"/>
      <c r="F12"/>
      <c r="G12"/>
      <c r="H12" s="20"/>
    </row>
    <row r="13" spans="2:8" x14ac:dyDescent="0.2">
      <c r="B13"/>
      <c r="C13"/>
      <c r="D13"/>
      <c r="E13"/>
      <c r="F13"/>
      <c r="G13"/>
      <c r="H13" s="20"/>
    </row>
    <row r="14" spans="2:8" x14ac:dyDescent="0.2">
      <c r="B14" t="s">
        <v>10</v>
      </c>
      <c r="C14"/>
      <c r="D14"/>
      <c r="E14"/>
      <c r="F14"/>
      <c r="G14"/>
      <c r="H14" s="20"/>
    </row>
    <row r="15" spans="2:8" x14ac:dyDescent="0.2">
      <c r="B15" t="s">
        <v>20</v>
      </c>
      <c r="C15" t="s">
        <v>2</v>
      </c>
      <c r="D15"/>
      <c r="E15"/>
      <c r="F15"/>
      <c r="G15"/>
      <c r="H15" s="20"/>
    </row>
    <row r="16" spans="2:8" x14ac:dyDescent="0.2">
      <c r="B16" s="16" t="s">
        <v>8</v>
      </c>
      <c r="C16" s="16" t="s">
        <v>4</v>
      </c>
      <c r="D16" s="16" t="s">
        <v>12</v>
      </c>
      <c r="E16" s="16" t="s">
        <v>19</v>
      </c>
      <c r="F16" s="16"/>
      <c r="G16"/>
      <c r="H16" s="20"/>
    </row>
    <row r="17" spans="2:8" x14ac:dyDescent="0.2">
      <c r="B17" s="16" t="s">
        <v>21</v>
      </c>
      <c r="C17" s="16"/>
      <c r="D17" s="16"/>
      <c r="E17" s="16"/>
      <c r="F17" s="17"/>
      <c r="G17"/>
      <c r="H17" s="20"/>
    </row>
    <row r="18" spans="2:8" x14ac:dyDescent="0.2">
      <c r="B18" s="16" t="s">
        <v>14</v>
      </c>
      <c r="C18" s="16">
        <v>15</v>
      </c>
      <c r="D18" s="16"/>
      <c r="E18" s="16">
        <v>15</v>
      </c>
      <c r="F18" s="17">
        <f>C18/E18</f>
        <v>1</v>
      </c>
      <c r="G18"/>
      <c r="H18" s="20"/>
    </row>
    <row r="19" spans="2:8" x14ac:dyDescent="0.2">
      <c r="B19" s="16" t="s">
        <v>15</v>
      </c>
      <c r="C19" s="16">
        <v>30</v>
      </c>
      <c r="D19" s="16"/>
      <c r="E19" s="16">
        <v>30</v>
      </c>
      <c r="F19" s="17">
        <f>C19/E19</f>
        <v>1</v>
      </c>
      <c r="G19"/>
      <c r="H19" s="20"/>
    </row>
    <row r="20" spans="2:8" x14ac:dyDescent="0.2">
      <c r="B20" s="16" t="s">
        <v>16</v>
      </c>
      <c r="C20" s="16">
        <v>5</v>
      </c>
      <c r="D20" s="16">
        <v>1</v>
      </c>
      <c r="E20" s="16">
        <v>6</v>
      </c>
      <c r="F20" s="17">
        <f>C20/E20</f>
        <v>0.83333333333333337</v>
      </c>
      <c r="G20">
        <f>SUM(C20:C21)</f>
        <v>9</v>
      </c>
      <c r="H20" s="20"/>
    </row>
    <row r="21" spans="2:8" x14ac:dyDescent="0.2">
      <c r="B21" s="16" t="s">
        <v>17</v>
      </c>
      <c r="C21" s="16">
        <v>4</v>
      </c>
      <c r="D21" s="16">
        <v>1</v>
      </c>
      <c r="E21" s="16">
        <v>5</v>
      </c>
      <c r="F21" s="17">
        <f>C21/E21</f>
        <v>0.8</v>
      </c>
      <c r="G21">
        <f>SUM(E20:E21)</f>
        <v>11</v>
      </c>
      <c r="H21" s="20">
        <f>G20/G21</f>
        <v>0.81818181818181823</v>
      </c>
    </row>
    <row r="22" spans="2:8" x14ac:dyDescent="0.2">
      <c r="B22" s="16" t="s">
        <v>19</v>
      </c>
      <c r="C22" s="16">
        <v>54</v>
      </c>
      <c r="D22" s="16">
        <v>2</v>
      </c>
      <c r="E22" s="16">
        <v>56</v>
      </c>
      <c r="F22" s="17">
        <f>C22/E22</f>
        <v>0.9642857142857143</v>
      </c>
      <c r="G22"/>
      <c r="H22" s="20"/>
    </row>
    <row r="23" spans="2:8" x14ac:dyDescent="0.2">
      <c r="B23"/>
      <c r="C23"/>
      <c r="D23"/>
      <c r="E23"/>
      <c r="F23"/>
      <c r="G23"/>
      <c r="H23" s="20"/>
    </row>
    <row r="24" spans="2:8" x14ac:dyDescent="0.2">
      <c r="B24" t="s">
        <v>11</v>
      </c>
      <c r="C24"/>
      <c r="D24"/>
      <c r="E24"/>
      <c r="F24"/>
      <c r="G24"/>
      <c r="H24" s="20"/>
    </row>
    <row r="25" spans="2:8" x14ac:dyDescent="0.2">
      <c r="B25" t="s">
        <v>20</v>
      </c>
      <c r="C25" t="s">
        <v>2</v>
      </c>
      <c r="D25"/>
      <c r="E25"/>
      <c r="F25"/>
      <c r="G25"/>
      <c r="H25" s="20"/>
    </row>
    <row r="26" spans="2:8" x14ac:dyDescent="0.2">
      <c r="B26" s="16" t="s">
        <v>8</v>
      </c>
      <c r="C26" s="16" t="s">
        <v>4</v>
      </c>
      <c r="D26" s="16" t="s">
        <v>12</v>
      </c>
      <c r="E26" s="16" t="s">
        <v>19</v>
      </c>
      <c r="F26" s="16"/>
      <c r="G26"/>
      <c r="H26" s="20"/>
    </row>
    <row r="27" spans="2:8" x14ac:dyDescent="0.2">
      <c r="B27" s="16" t="s">
        <v>21</v>
      </c>
      <c r="C27" s="16"/>
      <c r="D27" s="16"/>
      <c r="E27" s="16"/>
      <c r="F27" s="17"/>
      <c r="G27"/>
      <c r="H27" s="20"/>
    </row>
    <row r="28" spans="2:8" x14ac:dyDescent="0.2">
      <c r="B28" s="16" t="s">
        <v>14</v>
      </c>
      <c r="C28" s="16">
        <v>5</v>
      </c>
      <c r="D28" s="16"/>
      <c r="E28" s="16">
        <v>5</v>
      </c>
      <c r="F28" s="17">
        <f>C28/C28</f>
        <v>1</v>
      </c>
      <c r="G28"/>
      <c r="H28" s="20"/>
    </row>
    <row r="29" spans="2:8" x14ac:dyDescent="0.2">
      <c r="B29" s="16" t="s">
        <v>15</v>
      </c>
      <c r="C29" s="16">
        <v>31</v>
      </c>
      <c r="D29" s="16"/>
      <c r="E29" s="16">
        <v>31</v>
      </c>
      <c r="F29" s="17">
        <f>C29/E29</f>
        <v>1</v>
      </c>
      <c r="G29"/>
      <c r="H29" s="20"/>
    </row>
    <row r="30" spans="2:8" x14ac:dyDescent="0.2">
      <c r="B30" s="16" t="s">
        <v>16</v>
      </c>
      <c r="C30" s="16">
        <v>43</v>
      </c>
      <c r="D30" s="16">
        <v>1</v>
      </c>
      <c r="E30" s="16">
        <v>44</v>
      </c>
      <c r="F30" s="17">
        <f>C30/E30</f>
        <v>0.97727272727272729</v>
      </c>
      <c r="G30">
        <f>SUM(C30:C31)</f>
        <v>61</v>
      </c>
      <c r="H30" s="20"/>
    </row>
    <row r="31" spans="2:8" x14ac:dyDescent="0.2">
      <c r="B31" s="16" t="s">
        <v>17</v>
      </c>
      <c r="C31" s="16">
        <v>18</v>
      </c>
      <c r="D31" s="16">
        <v>1</v>
      </c>
      <c r="E31" s="16">
        <v>19</v>
      </c>
      <c r="F31" s="17">
        <f>C31/E31</f>
        <v>0.94736842105263153</v>
      </c>
      <c r="G31">
        <f>SUM(E30:E31)</f>
        <v>63</v>
      </c>
      <c r="H31" s="20">
        <f>G30/G31</f>
        <v>0.96825396825396826</v>
      </c>
    </row>
    <row r="32" spans="2:8" x14ac:dyDescent="0.2">
      <c r="B32" s="16" t="s">
        <v>19</v>
      </c>
      <c r="C32" s="16">
        <v>97</v>
      </c>
      <c r="D32" s="16">
        <v>2</v>
      </c>
      <c r="E32" s="16">
        <v>99</v>
      </c>
      <c r="F32" s="17">
        <f>C32/E32</f>
        <v>0.97979797979797978</v>
      </c>
      <c r="G32"/>
      <c r="H32" s="20"/>
    </row>
    <row r="33" spans="2:19" x14ac:dyDescent="0.2">
      <c r="B33"/>
      <c r="C33"/>
      <c r="D33"/>
      <c r="E33"/>
      <c r="F33"/>
      <c r="G33"/>
      <c r="H33" s="20"/>
    </row>
    <row r="34" spans="2:19" x14ac:dyDescent="0.2">
      <c r="B34"/>
      <c r="C34"/>
      <c r="D34"/>
      <c r="E34"/>
      <c r="F34"/>
      <c r="G34"/>
      <c r="H34" s="20"/>
    </row>
    <row r="35" spans="2:19" x14ac:dyDescent="0.2">
      <c r="B35" t="s">
        <v>23</v>
      </c>
      <c r="C35">
        <v>135</v>
      </c>
      <c r="D35"/>
      <c r="E35">
        <v>7</v>
      </c>
      <c r="F35">
        <f>SUM(C35,E35)</f>
        <v>142</v>
      </c>
      <c r="G35"/>
      <c r="H35" s="20"/>
    </row>
    <row r="36" spans="2:19" x14ac:dyDescent="0.2">
      <c r="B36" t="s">
        <v>24</v>
      </c>
      <c r="C36">
        <v>173</v>
      </c>
      <c r="D36">
        <v>0.78034682080924855</v>
      </c>
      <c r="E36">
        <v>9</v>
      </c>
      <c r="F36">
        <f>C36+E36</f>
        <v>182</v>
      </c>
      <c r="G36">
        <f>F35/F36</f>
        <v>0.78021978021978022</v>
      </c>
      <c r="H36" s="20"/>
    </row>
    <row r="37" spans="2:19" x14ac:dyDescent="0.2">
      <c r="B37" t="s">
        <v>25</v>
      </c>
      <c r="C37" t="s">
        <v>26</v>
      </c>
      <c r="D37"/>
      <c r="E37"/>
      <c r="F37"/>
      <c r="G37"/>
      <c r="H37" s="20"/>
    </row>
    <row r="38" spans="2:19" x14ac:dyDescent="0.2">
      <c r="B38"/>
      <c r="C38"/>
      <c r="D38"/>
      <c r="E38"/>
      <c r="F38"/>
      <c r="G38"/>
      <c r="H38" s="20"/>
    </row>
    <row r="39" spans="2:19" x14ac:dyDescent="0.2">
      <c r="B39"/>
      <c r="C39"/>
      <c r="D39"/>
      <c r="E39"/>
      <c r="F39"/>
      <c r="G39"/>
      <c r="H39" s="20"/>
    </row>
    <row r="40" spans="2:19" x14ac:dyDescent="0.2">
      <c r="B40"/>
      <c r="C40"/>
      <c r="D40"/>
      <c r="E40"/>
      <c r="F40"/>
      <c r="G40"/>
      <c r="H40" s="20"/>
    </row>
    <row r="41" spans="2:19" x14ac:dyDescent="0.2">
      <c r="B41" s="18" t="s">
        <v>10</v>
      </c>
      <c r="C41"/>
      <c r="D41"/>
      <c r="E41"/>
      <c r="F41"/>
      <c r="G41"/>
      <c r="H41" s="20"/>
      <c r="L41" s="1" t="s">
        <v>48</v>
      </c>
    </row>
    <row r="42" spans="2:19" ht="63" x14ac:dyDescent="0.25">
      <c r="B42" s="22" t="s">
        <v>35</v>
      </c>
      <c r="C42" s="22" t="s">
        <v>46</v>
      </c>
      <c r="D42" s="22" t="s">
        <v>52</v>
      </c>
      <c r="E42" s="22" t="s">
        <v>32</v>
      </c>
      <c r="F42" s="22" t="s">
        <v>31</v>
      </c>
      <c r="G42" s="22" t="s">
        <v>41</v>
      </c>
      <c r="H42" s="22" t="s">
        <v>50</v>
      </c>
      <c r="I42" s="22" t="s">
        <v>31</v>
      </c>
      <c r="J42" s="22" t="s">
        <v>51</v>
      </c>
      <c r="K42" s="23" t="s">
        <v>47</v>
      </c>
      <c r="L42" s="24" t="s">
        <v>38</v>
      </c>
      <c r="M42" s="24" t="s">
        <v>39</v>
      </c>
      <c r="N42" s="24" t="s">
        <v>44</v>
      </c>
      <c r="O42" s="24" t="s">
        <v>45</v>
      </c>
      <c r="P42" s="24" t="s">
        <v>37</v>
      </c>
      <c r="Q42" s="25" t="s">
        <v>40</v>
      </c>
      <c r="R42" s="24" t="s">
        <v>43</v>
      </c>
      <c r="S42" s="24" t="s">
        <v>42</v>
      </c>
    </row>
    <row r="43" spans="2:19" ht="15.75" x14ac:dyDescent="0.25">
      <c r="B43" s="26" t="s">
        <v>21</v>
      </c>
      <c r="C43" s="32" t="s">
        <v>29</v>
      </c>
      <c r="D43" s="26" t="s">
        <v>30</v>
      </c>
      <c r="E43" s="26"/>
      <c r="F43" s="26"/>
      <c r="G43" s="26"/>
      <c r="H43" s="26"/>
      <c r="I43" s="26"/>
      <c r="J43" s="27"/>
      <c r="K43" s="53">
        <v>0.21</v>
      </c>
      <c r="L43" s="26"/>
      <c r="M43" s="26"/>
      <c r="N43" s="26"/>
      <c r="O43" s="26"/>
      <c r="P43" s="26"/>
      <c r="Q43" s="28"/>
      <c r="R43" s="26"/>
      <c r="S43" s="26"/>
    </row>
    <row r="44" spans="2:19" ht="45" x14ac:dyDescent="0.2">
      <c r="B44" s="29" t="s">
        <v>28</v>
      </c>
      <c r="C44" s="32" t="s">
        <v>57</v>
      </c>
      <c r="D44" s="30">
        <v>0.01</v>
      </c>
      <c r="E44" s="30">
        <v>0.99</v>
      </c>
      <c r="F44" s="26">
        <f>SUM(10,28,E28:E29,E18:E19)</f>
        <v>119</v>
      </c>
      <c r="G44" s="26">
        <f>SUM(10,28,C18:C19,C28:C29)</f>
        <v>119</v>
      </c>
      <c r="H44" s="26">
        <v>0.15</v>
      </c>
      <c r="I44" s="26">
        <v>27</v>
      </c>
      <c r="J44" s="27">
        <v>0.05</v>
      </c>
      <c r="K44" s="31">
        <f>1-((1-D44)*(1-H44)*(1-J44))</f>
        <v>0.20057500000000006</v>
      </c>
      <c r="L44" s="30">
        <v>0.97509999999999997</v>
      </c>
      <c r="M44" s="30">
        <f>(1-((L44)*(1-H44)*(1-J44)))</f>
        <v>0.21260675000000007</v>
      </c>
      <c r="N44" s="30">
        <v>0.98080000000000001</v>
      </c>
      <c r="O44" s="30">
        <f>(1-((N44)*(1-H44)*(1-J44)))</f>
        <v>0.20800400000000008</v>
      </c>
      <c r="P44" s="30">
        <v>0.98270000000000002</v>
      </c>
      <c r="Q44" s="31">
        <f>(1-((P44)*(1-H44)*(1-J44)))</f>
        <v>0.20646975000000001</v>
      </c>
      <c r="R44" s="30">
        <v>0.98660000000000003</v>
      </c>
      <c r="S44" s="30">
        <f>(1-((R44)*(1-H44)*(1-J44)))</f>
        <v>0.20332050000000002</v>
      </c>
    </row>
    <row r="45" spans="2:19" ht="63" customHeight="1" x14ac:dyDescent="0.2">
      <c r="B45" s="26" t="s">
        <v>24</v>
      </c>
      <c r="C45" s="34" t="s">
        <v>59</v>
      </c>
      <c r="D45" s="30">
        <f>1-E45</f>
        <v>0.171875</v>
      </c>
      <c r="E45" s="30">
        <f>G45/F45</f>
        <v>0.828125</v>
      </c>
      <c r="F45" s="26">
        <f>SUM(F36,E30:E31,E20:E21)</f>
        <v>256</v>
      </c>
      <c r="G45" s="26">
        <f>SUM(F35,C20:C21,C30:C31)</f>
        <v>212</v>
      </c>
      <c r="H45" s="26">
        <v>0.15</v>
      </c>
      <c r="I45" s="26">
        <v>27</v>
      </c>
      <c r="J45" s="27">
        <v>0.05</v>
      </c>
      <c r="K45" s="31">
        <f>1-((1-D45)*(1-H45)*(1-J45))</f>
        <v>0.33128906250000012</v>
      </c>
      <c r="L45" s="30">
        <v>0.7762</v>
      </c>
      <c r="M45" s="30">
        <f>(1-((L45)*(1-H45)*(1-J45)))</f>
        <v>0.37321850000000001</v>
      </c>
      <c r="N45" s="30">
        <v>0.78459999999999996</v>
      </c>
      <c r="O45" s="30">
        <f>(1-((N45)*(1-H45)*(1-J45)))</f>
        <v>0.36643550000000003</v>
      </c>
      <c r="P45" s="30">
        <v>0.7974</v>
      </c>
      <c r="Q45" s="31">
        <f>(1-((P45)*(1-H45)*(1-J45)))</f>
        <v>0.35609950000000001</v>
      </c>
      <c r="R45" s="30">
        <v>0.80520000000000003</v>
      </c>
      <c r="S45" s="30">
        <f>(1-((R45)*(1-H45)*(1-J45)))</f>
        <v>0.34980100000000003</v>
      </c>
    </row>
    <row r="46" spans="2:19" ht="45" x14ac:dyDescent="0.2">
      <c r="B46" s="26" t="s">
        <v>27</v>
      </c>
      <c r="C46" s="32" t="s">
        <v>55</v>
      </c>
      <c r="D46" s="30">
        <v>0.23</v>
      </c>
      <c r="E46" s="30">
        <f>1-D46</f>
        <v>0.77</v>
      </c>
      <c r="F46" s="26">
        <v>30</v>
      </c>
      <c r="G46" s="26">
        <v>23</v>
      </c>
      <c r="H46" s="26" t="s">
        <v>33</v>
      </c>
      <c r="I46" s="26" t="s">
        <v>33</v>
      </c>
      <c r="J46" s="27">
        <v>0.1</v>
      </c>
      <c r="K46" s="31">
        <f>1-((1-D46)*(1-J46))</f>
        <v>0.30699999999999994</v>
      </c>
      <c r="L46" s="30">
        <v>0.57720000000000005</v>
      </c>
      <c r="M46" s="30">
        <f>(1-((L46)*(1-J46)))</f>
        <v>0.48051999999999995</v>
      </c>
      <c r="N46" s="30">
        <v>0.60609999999999997</v>
      </c>
      <c r="O46" s="30">
        <f>(1-((N46)*(1-J46)))</f>
        <v>0.45450999999999997</v>
      </c>
      <c r="P46" s="30">
        <v>0.65049999999999997</v>
      </c>
      <c r="Q46" s="31">
        <f>(1-((P46)*(1-J46)))</f>
        <v>0.41454999999999997</v>
      </c>
      <c r="R46" s="30">
        <v>0.67759999999999998</v>
      </c>
      <c r="S46" s="30">
        <f>(1-((R46)*(1-J46)))</f>
        <v>0.39015999999999995</v>
      </c>
    </row>
    <row r="47" spans="2:19" x14ac:dyDescent="0.2">
      <c r="B47"/>
      <c r="C47"/>
      <c r="D47"/>
      <c r="E47"/>
      <c r="F47"/>
      <c r="G47"/>
      <c r="H47"/>
      <c r="I47"/>
      <c r="J47" s="20"/>
    </row>
    <row r="48" spans="2:19" x14ac:dyDescent="0.2">
      <c r="B48" s="18" t="s">
        <v>11</v>
      </c>
      <c r="C48"/>
      <c r="D48"/>
      <c r="E48"/>
      <c r="F48"/>
      <c r="G48"/>
      <c r="H48"/>
      <c r="I48"/>
      <c r="J48" s="20"/>
    </row>
    <row r="49" spans="2:19" ht="63" x14ac:dyDescent="0.25">
      <c r="B49" s="24" t="s">
        <v>35</v>
      </c>
      <c r="C49" s="24" t="s">
        <v>46</v>
      </c>
      <c r="D49" s="24" t="s">
        <v>52</v>
      </c>
      <c r="E49" s="24" t="s">
        <v>32</v>
      </c>
      <c r="F49" s="24" t="s">
        <v>31</v>
      </c>
      <c r="G49" s="24" t="s">
        <v>41</v>
      </c>
      <c r="H49" s="24" t="s">
        <v>50</v>
      </c>
      <c r="I49" s="24" t="s">
        <v>31</v>
      </c>
      <c r="J49" s="24" t="s">
        <v>51</v>
      </c>
      <c r="K49" s="25" t="s">
        <v>47</v>
      </c>
      <c r="L49" s="24" t="s">
        <v>38</v>
      </c>
      <c r="M49" s="24" t="s">
        <v>39</v>
      </c>
      <c r="N49" s="24" t="s">
        <v>44</v>
      </c>
      <c r="O49" s="24" t="s">
        <v>45</v>
      </c>
      <c r="P49" s="24" t="s">
        <v>37</v>
      </c>
      <c r="Q49" s="25" t="s">
        <v>40</v>
      </c>
      <c r="R49" s="24" t="s">
        <v>43</v>
      </c>
      <c r="S49" s="24" t="s">
        <v>42</v>
      </c>
    </row>
    <row r="50" spans="2:19" x14ac:dyDescent="0.2">
      <c r="B50" s="26" t="s">
        <v>21</v>
      </c>
      <c r="C50" s="32" t="s">
        <v>29</v>
      </c>
      <c r="D50" s="26" t="s">
        <v>30</v>
      </c>
      <c r="E50" s="26"/>
      <c r="F50" s="26"/>
      <c r="G50" s="26"/>
      <c r="H50" s="26"/>
      <c r="I50" s="26"/>
      <c r="J50" s="27"/>
      <c r="K50" s="28"/>
      <c r="L50" s="26"/>
      <c r="M50" s="26"/>
      <c r="N50" s="26"/>
      <c r="O50" s="26"/>
      <c r="P50" s="26"/>
      <c r="Q50" s="28"/>
      <c r="R50" s="26"/>
      <c r="S50" s="26"/>
    </row>
    <row r="51" spans="2:19" ht="45" x14ac:dyDescent="0.2">
      <c r="B51" s="29" t="s">
        <v>28</v>
      </c>
      <c r="C51" s="32" t="s">
        <v>56</v>
      </c>
      <c r="D51" s="30">
        <v>0.01</v>
      </c>
      <c r="E51" s="30">
        <v>0.99</v>
      </c>
      <c r="F51" s="26">
        <v>119</v>
      </c>
      <c r="G51" s="26">
        <v>119</v>
      </c>
      <c r="H51" s="26">
        <v>0.15</v>
      </c>
      <c r="I51" s="26">
        <v>27</v>
      </c>
      <c r="J51" s="27">
        <v>0.05</v>
      </c>
      <c r="K51" s="31">
        <f>1-((1-D51)*(1-H51)*(1-J51))</f>
        <v>0.20057500000000006</v>
      </c>
      <c r="L51" s="30">
        <v>0.97509999999999997</v>
      </c>
      <c r="M51" s="30">
        <f>(1-((L51)*(1-H51)*(1-J51)))</f>
        <v>0.21260675000000007</v>
      </c>
      <c r="N51" s="30">
        <v>0.98080000000000001</v>
      </c>
      <c r="O51" s="30">
        <f>(1-((N51)*(1-H51)*(1-J51)))</f>
        <v>0.20800400000000008</v>
      </c>
      <c r="P51" s="30">
        <v>0.98270000000000002</v>
      </c>
      <c r="Q51" s="31">
        <f>(1-((P51)*(1-H51)*(1-J51)))</f>
        <v>0.20646975000000001</v>
      </c>
      <c r="R51" s="30">
        <v>0.98660000000000003</v>
      </c>
      <c r="S51" s="30">
        <f>(1-((R51)*(1-H51)*(1-J51)))</f>
        <v>0.20332050000000002</v>
      </c>
    </row>
    <row r="52" spans="2:19" ht="30" x14ac:dyDescent="0.2">
      <c r="B52" s="26" t="s">
        <v>24</v>
      </c>
      <c r="C52" s="32" t="s">
        <v>53</v>
      </c>
      <c r="D52" s="33">
        <f>1-E52</f>
        <v>3.1746031746031744E-2</v>
      </c>
      <c r="E52" s="30">
        <v>0.96825396825396826</v>
      </c>
      <c r="F52" s="26">
        <f>SUM(E30:E31)</f>
        <v>63</v>
      </c>
      <c r="G52" s="26">
        <v>61</v>
      </c>
      <c r="H52" s="26">
        <v>0.15</v>
      </c>
      <c r="I52" s="26">
        <v>27</v>
      </c>
      <c r="J52" s="27">
        <v>0.05</v>
      </c>
      <c r="K52" s="31">
        <f>1-((1-D52)*(1-H52)*(1-J52))</f>
        <v>0.21813492063492068</v>
      </c>
      <c r="L52" s="30">
        <v>0.89</v>
      </c>
      <c r="M52" s="30">
        <f>(1-((L52)*(1-H52)*(1-J52)))</f>
        <v>0.28132500000000005</v>
      </c>
      <c r="N52" s="30">
        <v>0.90339999999999998</v>
      </c>
      <c r="O52" s="30">
        <f>(1-((N52)*(1-H52)*(1-J52)))</f>
        <v>0.27050450000000004</v>
      </c>
      <c r="P52" s="30">
        <v>0.92259999999999998</v>
      </c>
      <c r="Q52" s="31">
        <f>(1-((P52)*(1-H52)*(1-J52)))</f>
        <v>0.25500050000000007</v>
      </c>
      <c r="R52" s="30">
        <v>0.93330000000000002</v>
      </c>
      <c r="S52" s="30">
        <f>(1-((R52)*(1-H52)*(1-J52)))</f>
        <v>0.24636024999999995</v>
      </c>
    </row>
    <row r="53" spans="2:19" ht="45" x14ac:dyDescent="0.2">
      <c r="B53" s="26" t="s">
        <v>27</v>
      </c>
      <c r="C53" s="32" t="s">
        <v>55</v>
      </c>
      <c r="D53" s="30">
        <v>0.23</v>
      </c>
      <c r="E53" s="30">
        <f>(G53/F53)</f>
        <v>0.76666666666666672</v>
      </c>
      <c r="F53" s="26">
        <v>30</v>
      </c>
      <c r="G53" s="26">
        <v>23</v>
      </c>
      <c r="H53" s="26" t="s">
        <v>33</v>
      </c>
      <c r="I53" s="26" t="s">
        <v>33</v>
      </c>
      <c r="J53" s="27">
        <v>0.1</v>
      </c>
      <c r="K53" s="31">
        <f>1-((1-D53)*(1-J53))</f>
        <v>0.30699999999999994</v>
      </c>
      <c r="L53" s="30">
        <v>0.57720000000000005</v>
      </c>
      <c r="M53" s="30">
        <f>(1-((L53)*(1-J53)))</f>
        <v>0.48051999999999995</v>
      </c>
      <c r="N53" s="30">
        <v>0.60609999999999997</v>
      </c>
      <c r="O53" s="30">
        <f>(1-((N53)*(1-J53)))</f>
        <v>0.45450999999999997</v>
      </c>
      <c r="P53" s="30">
        <v>0.65049999999999997</v>
      </c>
      <c r="Q53" s="31">
        <f>(1-((P53)*(1-J53)))</f>
        <v>0.41454999999999997</v>
      </c>
      <c r="R53" s="30">
        <v>0.67759999999999998</v>
      </c>
      <c r="S53" s="30">
        <f>(1-((R53)*(1-J53)))</f>
        <v>0.39015999999999995</v>
      </c>
    </row>
    <row r="54" spans="2:19" x14ac:dyDescent="0.2">
      <c r="B54"/>
      <c r="C54"/>
      <c r="D54"/>
      <c r="E54"/>
      <c r="F54"/>
      <c r="G54"/>
      <c r="H54"/>
      <c r="I54"/>
      <c r="J54" s="20"/>
    </row>
    <row r="55" spans="2:19" x14ac:dyDescent="0.2">
      <c r="B55" s="18" t="s">
        <v>36</v>
      </c>
      <c r="C55"/>
      <c r="D55"/>
      <c r="E55"/>
      <c r="F55"/>
      <c r="G55"/>
      <c r="H55"/>
      <c r="I55"/>
      <c r="J55" s="20"/>
    </row>
    <row r="56" spans="2:19" ht="63" x14ac:dyDescent="0.25">
      <c r="B56" s="24" t="s">
        <v>35</v>
      </c>
      <c r="C56" s="24" t="s">
        <v>46</v>
      </c>
      <c r="D56" s="24" t="s">
        <v>49</v>
      </c>
      <c r="E56" s="24" t="s">
        <v>32</v>
      </c>
      <c r="F56" s="24" t="s">
        <v>31</v>
      </c>
      <c r="G56" s="24" t="s">
        <v>41</v>
      </c>
      <c r="H56" s="24" t="s">
        <v>50</v>
      </c>
      <c r="I56" s="24" t="s">
        <v>31</v>
      </c>
      <c r="J56" s="24" t="s">
        <v>34</v>
      </c>
      <c r="K56" s="25" t="s">
        <v>47</v>
      </c>
      <c r="L56" s="24" t="s">
        <v>38</v>
      </c>
      <c r="M56" s="24" t="s">
        <v>39</v>
      </c>
      <c r="N56" s="24" t="s">
        <v>44</v>
      </c>
      <c r="O56" s="24" t="s">
        <v>45</v>
      </c>
      <c r="P56" s="24" t="s">
        <v>37</v>
      </c>
      <c r="Q56" s="25" t="s">
        <v>40</v>
      </c>
      <c r="R56" s="24" t="s">
        <v>43</v>
      </c>
      <c r="S56" s="24" t="s">
        <v>42</v>
      </c>
    </row>
    <row r="57" spans="2:19" x14ac:dyDescent="0.2">
      <c r="B57" s="26" t="s">
        <v>21</v>
      </c>
      <c r="C57" s="32" t="s">
        <v>29</v>
      </c>
      <c r="D57" s="26" t="s">
        <v>30</v>
      </c>
      <c r="E57" s="26"/>
      <c r="F57" s="26"/>
      <c r="G57" s="26"/>
      <c r="H57" s="26"/>
      <c r="I57" s="26"/>
      <c r="J57" s="27"/>
      <c r="K57" s="28"/>
      <c r="L57" s="26"/>
      <c r="M57" s="26"/>
      <c r="N57" s="26"/>
      <c r="O57" s="26"/>
      <c r="P57" s="26"/>
      <c r="Q57" s="28"/>
      <c r="R57" s="26"/>
      <c r="S57" s="26"/>
    </row>
    <row r="58" spans="2:19" ht="45" x14ac:dyDescent="0.2">
      <c r="B58" s="29" t="s">
        <v>28</v>
      </c>
      <c r="C58" s="32" t="s">
        <v>54</v>
      </c>
      <c r="D58" s="30">
        <v>0.21978021978021978</v>
      </c>
      <c r="E58" s="30">
        <f>1-D58</f>
        <v>0.78021978021978022</v>
      </c>
      <c r="F58" s="26">
        <v>0</v>
      </c>
      <c r="G58" s="26">
        <v>0</v>
      </c>
      <c r="H58" s="26">
        <v>0.15</v>
      </c>
      <c r="I58" s="26">
        <v>27</v>
      </c>
      <c r="J58" s="27">
        <v>0.05</v>
      </c>
      <c r="K58" s="31">
        <f>1-((1-D58)*(1-H58)*(1-J58))</f>
        <v>0.36997252747252751</v>
      </c>
      <c r="L58" s="30">
        <v>0.71299999999999997</v>
      </c>
      <c r="M58" s="30">
        <f>(1-((L58)*(1-H58)*(1-J58)))</f>
        <v>0.42425250000000003</v>
      </c>
      <c r="N58" s="30">
        <v>0.72370000000000001</v>
      </c>
      <c r="O58" s="30">
        <f>(1-((N58)*(1-H58)*(1-J58)))</f>
        <v>0.41561225000000013</v>
      </c>
      <c r="P58" s="30">
        <v>0.74019999999999997</v>
      </c>
      <c r="Q58" s="31">
        <f>(1-((P58)*(1-H58)*(1-J58)))</f>
        <v>0.40228850000000005</v>
      </c>
      <c r="R58" s="30">
        <v>0.75029999999999997</v>
      </c>
      <c r="S58" s="30">
        <f>(1-((R58)*(1-H58)*(1-J58)))</f>
        <v>0.39413275000000003</v>
      </c>
    </row>
    <row r="59" spans="2:19" ht="45" x14ac:dyDescent="0.2">
      <c r="B59" s="26" t="s">
        <v>24</v>
      </c>
      <c r="C59" s="32" t="s">
        <v>54</v>
      </c>
      <c r="D59" s="30">
        <f>(1-F35/F36)</f>
        <v>0.21978021978021978</v>
      </c>
      <c r="E59" s="30">
        <f>G59/F59</f>
        <v>0.78021978021978022</v>
      </c>
      <c r="F59" s="26">
        <f>F36</f>
        <v>182</v>
      </c>
      <c r="G59" s="26">
        <v>142</v>
      </c>
      <c r="H59" s="26">
        <v>0.15</v>
      </c>
      <c r="I59" s="26">
        <v>27</v>
      </c>
      <c r="J59" s="27">
        <v>0.05</v>
      </c>
      <c r="K59" s="31">
        <f>1-((1-D59)*(1-H59)*(1-J59))</f>
        <v>0.36997252747252751</v>
      </c>
      <c r="L59" s="30">
        <v>0.71299999999999997</v>
      </c>
      <c r="M59" s="30">
        <f>(1-((L59)*(1-H59)*(1-J59)))</f>
        <v>0.42425250000000003</v>
      </c>
      <c r="N59" s="30">
        <v>0.72370000000000001</v>
      </c>
      <c r="O59" s="30">
        <f>(1-((N59)*(1-H59)*(1-J59)))</f>
        <v>0.41561225000000013</v>
      </c>
      <c r="P59" s="30">
        <v>0.74019999999999997</v>
      </c>
      <c r="Q59" s="31">
        <f>(1-((P59)*(1-H59)*(1-J59)))</f>
        <v>0.40228850000000005</v>
      </c>
      <c r="R59" s="30">
        <v>0.75029999999999997</v>
      </c>
      <c r="S59" s="30">
        <f>(1-((R59)*(1-H59)*(1-J59)))</f>
        <v>0.39413275000000003</v>
      </c>
    </row>
    <row r="60" spans="2:19" ht="45" x14ac:dyDescent="0.2">
      <c r="B60" s="26" t="s">
        <v>27</v>
      </c>
      <c r="C60" s="32" t="s">
        <v>58</v>
      </c>
      <c r="D60" s="30">
        <v>0.26</v>
      </c>
      <c r="E60" s="30">
        <f>(G60/F60)</f>
        <v>0.75</v>
      </c>
      <c r="F60" s="26">
        <v>20</v>
      </c>
      <c r="G60" s="26">
        <v>15</v>
      </c>
      <c r="H60" s="26" t="s">
        <v>33</v>
      </c>
      <c r="I60" s="26" t="s">
        <v>33</v>
      </c>
      <c r="J60" s="27">
        <v>0.1</v>
      </c>
      <c r="K60" s="31">
        <f>1-((1-D60)*(1-J60))</f>
        <v>0.33399999999999996</v>
      </c>
      <c r="L60" s="30">
        <v>0.50900000000000001</v>
      </c>
      <c r="M60" s="30">
        <f>(1-((L60)*(1-J60)))</f>
        <v>0.54190000000000005</v>
      </c>
      <c r="N60" s="30">
        <v>0.5444</v>
      </c>
      <c r="O60" s="30">
        <f>(1-((N60)*(1-J60)))</f>
        <v>0.51004000000000005</v>
      </c>
      <c r="P60" s="30">
        <v>0.59970000000000001</v>
      </c>
      <c r="Q60" s="31">
        <f>(1-((P60)*(1-J60)))</f>
        <v>0.46026999999999996</v>
      </c>
      <c r="R60" s="30">
        <v>0.63349999999999995</v>
      </c>
      <c r="S60" s="30">
        <f>(1-((R60)*(1-J60)))</f>
        <v>0.42985000000000007</v>
      </c>
    </row>
    <row r="61" spans="2:19" x14ac:dyDescent="0.2">
      <c r="B61"/>
      <c r="C61"/>
      <c r="D61"/>
      <c r="E61"/>
      <c r="F61"/>
      <c r="G61"/>
      <c r="H61" s="20"/>
    </row>
    <row r="62" spans="2:19" x14ac:dyDescent="0.2">
      <c r="B62"/>
      <c r="C62"/>
      <c r="D62"/>
      <c r="E62"/>
      <c r="F62"/>
      <c r="G62"/>
      <c r="H62" s="20"/>
    </row>
    <row r="63" spans="2:19" x14ac:dyDescent="0.2">
      <c r="B63"/>
      <c r="C63"/>
      <c r="D63"/>
      <c r="E63"/>
      <c r="F63"/>
      <c r="G63"/>
      <c r="H63" s="20"/>
    </row>
    <row r="64" spans="2:19" x14ac:dyDescent="0.2">
      <c r="B64"/>
      <c r="C64"/>
      <c r="D64"/>
      <c r="E64"/>
      <c r="F64"/>
      <c r="G64"/>
      <c r="H64" s="20"/>
    </row>
    <row r="65" spans="2:8" x14ac:dyDescent="0.2">
      <c r="B65"/>
      <c r="C65"/>
      <c r="D65"/>
      <c r="E65"/>
      <c r="F65"/>
      <c r="G65"/>
      <c r="H65" s="20"/>
    </row>
    <row r="66" spans="2:8" x14ac:dyDescent="0.2">
      <c r="B66"/>
      <c r="C66"/>
      <c r="D66"/>
      <c r="E66"/>
      <c r="F66"/>
      <c r="G66"/>
      <c r="H66" s="20"/>
    </row>
    <row r="67" spans="2:8" x14ac:dyDescent="0.2">
      <c r="B67"/>
      <c r="C67"/>
      <c r="D67"/>
      <c r="E67"/>
      <c r="F67"/>
      <c r="G67"/>
      <c r="H67" s="20"/>
    </row>
    <row r="68" spans="2:8" x14ac:dyDescent="0.2">
      <c r="B68"/>
      <c r="C68"/>
      <c r="D68"/>
      <c r="E68"/>
      <c r="F68"/>
      <c r="G68"/>
      <c r="H68" s="20"/>
    </row>
    <row r="69" spans="2:8" x14ac:dyDescent="0.2">
      <c r="B69"/>
      <c r="C69"/>
      <c r="D69"/>
      <c r="E69"/>
      <c r="F69"/>
      <c r="G69"/>
      <c r="H69" s="20"/>
    </row>
    <row r="70" spans="2:8" x14ac:dyDescent="0.2">
      <c r="B70"/>
      <c r="C70"/>
      <c r="D70"/>
      <c r="E70"/>
      <c r="F70"/>
      <c r="G70"/>
      <c r="H70" s="20"/>
    </row>
    <row r="71" spans="2:8" x14ac:dyDescent="0.2">
      <c r="B71"/>
      <c r="C71"/>
      <c r="D71"/>
      <c r="E71"/>
      <c r="F71"/>
      <c r="G71"/>
      <c r="H71" s="20"/>
    </row>
    <row r="72" spans="2:8" x14ac:dyDescent="0.2">
      <c r="B72"/>
      <c r="C72"/>
      <c r="D72"/>
      <c r="E72"/>
      <c r="F72"/>
      <c r="G72"/>
      <c r="H72" s="20"/>
    </row>
    <row r="73" spans="2:8" x14ac:dyDescent="0.2">
      <c r="B73"/>
      <c r="C73"/>
      <c r="D73"/>
      <c r="E73"/>
      <c r="F73"/>
      <c r="G73"/>
      <c r="H73" s="20"/>
    </row>
    <row r="74" spans="2:8" x14ac:dyDescent="0.2">
      <c r="B74"/>
      <c r="C74"/>
      <c r="D74"/>
      <c r="E74"/>
      <c r="F74"/>
      <c r="G74"/>
      <c r="H74" s="20"/>
    </row>
    <row r="75" spans="2:8" x14ac:dyDescent="0.2">
      <c r="B75"/>
      <c r="C75"/>
      <c r="D75"/>
      <c r="E75"/>
      <c r="F75"/>
      <c r="G75"/>
      <c r="H75" s="20"/>
    </row>
    <row r="76" spans="2:8" x14ac:dyDescent="0.2">
      <c r="B76"/>
      <c r="C76"/>
      <c r="D76"/>
      <c r="E76"/>
      <c r="F76"/>
      <c r="G76"/>
      <c r="H76" s="20"/>
    </row>
    <row r="77" spans="2:8" x14ac:dyDescent="0.2">
      <c r="B77"/>
      <c r="C77"/>
      <c r="D77"/>
      <c r="E77"/>
      <c r="F77"/>
      <c r="G77"/>
      <c r="H77" s="20"/>
    </row>
    <row r="78" spans="2:8" x14ac:dyDescent="0.2">
      <c r="B78"/>
      <c r="C78"/>
      <c r="D78"/>
      <c r="E78"/>
      <c r="F78"/>
      <c r="G78"/>
      <c r="H78" s="20"/>
    </row>
    <row r="79" spans="2:8" x14ac:dyDescent="0.2">
      <c r="B79"/>
      <c r="C79"/>
      <c r="D79"/>
      <c r="E79"/>
      <c r="F79"/>
      <c r="G79"/>
      <c r="H79" s="20"/>
    </row>
    <row r="80" spans="2:8" x14ac:dyDescent="0.2">
      <c r="B80"/>
      <c r="C80"/>
      <c r="D80"/>
      <c r="E80"/>
      <c r="F80"/>
      <c r="G80"/>
      <c r="H80" s="20"/>
    </row>
    <row r="81" spans="2:8" x14ac:dyDescent="0.2">
      <c r="B81"/>
      <c r="C81"/>
      <c r="D81"/>
      <c r="E81"/>
      <c r="F81"/>
      <c r="G81"/>
      <c r="H81" s="20"/>
    </row>
    <row r="82" spans="2:8" x14ac:dyDescent="0.2">
      <c r="B82"/>
      <c r="C82"/>
      <c r="D82"/>
      <c r="E82"/>
      <c r="F82"/>
      <c r="G82"/>
      <c r="H82" s="20"/>
    </row>
    <row r="83" spans="2:8" x14ac:dyDescent="0.2">
      <c r="B83"/>
      <c r="C83"/>
      <c r="D83"/>
      <c r="E83"/>
      <c r="F83"/>
      <c r="G83"/>
      <c r="H83" s="20"/>
    </row>
    <row r="84" spans="2:8" x14ac:dyDescent="0.2">
      <c r="B84"/>
      <c r="C84"/>
      <c r="D84"/>
      <c r="E84"/>
      <c r="F84"/>
      <c r="G84"/>
      <c r="H84" s="20"/>
    </row>
    <row r="85" spans="2:8" x14ac:dyDescent="0.2">
      <c r="B85"/>
      <c r="C85"/>
      <c r="D85"/>
      <c r="E85"/>
      <c r="F85"/>
      <c r="G85"/>
      <c r="H85" s="20"/>
    </row>
    <row r="86" spans="2:8" x14ac:dyDescent="0.2">
      <c r="B86"/>
      <c r="C86"/>
      <c r="D86"/>
      <c r="E86"/>
      <c r="F86"/>
      <c r="G86"/>
      <c r="H86" s="20"/>
    </row>
    <row r="87" spans="2:8" x14ac:dyDescent="0.2">
      <c r="B87"/>
      <c r="C87"/>
      <c r="D87"/>
      <c r="E87"/>
      <c r="F87"/>
      <c r="G87"/>
      <c r="H87" s="20"/>
    </row>
    <row r="88" spans="2:8" x14ac:dyDescent="0.2">
      <c r="B88"/>
      <c r="C88"/>
      <c r="D88"/>
      <c r="E88"/>
      <c r="F88"/>
      <c r="G88"/>
      <c r="H88" s="20"/>
    </row>
    <row r="89" spans="2:8" x14ac:dyDescent="0.2">
      <c r="B89"/>
      <c r="C89"/>
      <c r="D89"/>
      <c r="E89"/>
      <c r="F89"/>
      <c r="G89"/>
      <c r="H89" s="20"/>
    </row>
    <row r="90" spans="2:8" x14ac:dyDescent="0.2">
      <c r="B90"/>
      <c r="C90"/>
      <c r="D90"/>
      <c r="E90"/>
      <c r="F90"/>
      <c r="G90"/>
      <c r="H90" s="20"/>
    </row>
    <row r="91" spans="2:8" x14ac:dyDescent="0.2">
      <c r="B91"/>
      <c r="C91"/>
      <c r="D91"/>
      <c r="E91"/>
      <c r="F91"/>
      <c r="G91"/>
      <c r="H91" s="20"/>
    </row>
    <row r="92" spans="2:8" x14ac:dyDescent="0.2">
      <c r="B92"/>
      <c r="C92"/>
      <c r="D92"/>
      <c r="E92"/>
      <c r="F92"/>
      <c r="G92"/>
      <c r="H92" s="20"/>
    </row>
    <row r="93" spans="2:8" x14ac:dyDescent="0.2">
      <c r="B93"/>
      <c r="C93"/>
      <c r="D93"/>
      <c r="E93"/>
      <c r="F93"/>
      <c r="G93"/>
      <c r="H93" s="20"/>
    </row>
    <row r="94" spans="2:8" x14ac:dyDescent="0.2">
      <c r="B94"/>
      <c r="C94"/>
      <c r="D94"/>
      <c r="E94"/>
      <c r="F94"/>
      <c r="G94"/>
      <c r="H94" s="20"/>
    </row>
    <row r="95" spans="2:8" x14ac:dyDescent="0.2">
      <c r="B95"/>
      <c r="C95"/>
      <c r="D95"/>
      <c r="E95"/>
      <c r="F95"/>
      <c r="G95"/>
      <c r="H95" s="20"/>
    </row>
    <row r="96" spans="2:8" x14ac:dyDescent="0.2">
      <c r="B96"/>
      <c r="C96"/>
      <c r="D96"/>
      <c r="E96"/>
      <c r="F96"/>
      <c r="G96"/>
      <c r="H96" s="20"/>
    </row>
    <row r="97" spans="2:8" x14ac:dyDescent="0.2">
      <c r="B97"/>
      <c r="C97"/>
      <c r="D97"/>
      <c r="E97"/>
      <c r="F97"/>
      <c r="G97"/>
      <c r="H97" s="20"/>
    </row>
    <row r="98" spans="2:8" x14ac:dyDescent="0.2">
      <c r="B98"/>
      <c r="C98"/>
      <c r="D98"/>
      <c r="E98"/>
      <c r="F98"/>
      <c r="G98"/>
      <c r="H98" s="20"/>
    </row>
    <row r="99" spans="2:8" x14ac:dyDescent="0.2">
      <c r="B99"/>
      <c r="C99"/>
      <c r="D99"/>
      <c r="E99"/>
      <c r="F99"/>
      <c r="G99"/>
      <c r="H99" s="20"/>
    </row>
    <row r="100" spans="2:8" x14ac:dyDescent="0.2">
      <c r="B100"/>
      <c r="C100"/>
      <c r="D100"/>
      <c r="E100"/>
      <c r="F100"/>
      <c r="G100"/>
      <c r="H100" s="20"/>
    </row>
    <row r="101" spans="2:8" x14ac:dyDescent="0.2">
      <c r="B101"/>
      <c r="C101"/>
      <c r="D101"/>
      <c r="E101"/>
      <c r="F101"/>
      <c r="G101"/>
      <c r="H101" s="20"/>
    </row>
    <row r="102" spans="2:8" x14ac:dyDescent="0.2">
      <c r="B102"/>
      <c r="C102"/>
      <c r="D102"/>
      <c r="E102"/>
      <c r="F102"/>
      <c r="G102"/>
      <c r="H102" s="20"/>
    </row>
    <row r="103" spans="2:8" x14ac:dyDescent="0.2">
      <c r="B103"/>
      <c r="C103"/>
      <c r="D103"/>
      <c r="E103"/>
      <c r="F103"/>
      <c r="G103"/>
      <c r="H103" s="20"/>
    </row>
    <row r="104" spans="2:8" x14ac:dyDescent="0.2">
      <c r="B104"/>
      <c r="C104"/>
      <c r="D104"/>
      <c r="E104"/>
      <c r="F104"/>
      <c r="G104"/>
      <c r="H104" s="20"/>
    </row>
    <row r="105" spans="2:8" x14ac:dyDescent="0.2">
      <c r="B105"/>
      <c r="C105"/>
      <c r="D105"/>
      <c r="E105"/>
      <c r="F105"/>
      <c r="G105"/>
      <c r="H105" s="20"/>
    </row>
    <row r="106" spans="2:8" x14ac:dyDescent="0.2">
      <c r="B106"/>
      <c r="C106"/>
      <c r="D106"/>
      <c r="E106"/>
      <c r="F106"/>
      <c r="G106"/>
      <c r="H106" s="20"/>
    </row>
    <row r="107" spans="2:8" x14ac:dyDescent="0.2">
      <c r="B107"/>
      <c r="C107"/>
      <c r="D107"/>
      <c r="E107"/>
      <c r="F107"/>
      <c r="G107"/>
      <c r="H107" s="20"/>
    </row>
    <row r="108" spans="2:8" x14ac:dyDescent="0.2">
      <c r="B108"/>
      <c r="C108"/>
      <c r="D108"/>
      <c r="E108"/>
      <c r="F108"/>
      <c r="G108"/>
      <c r="H108" s="20"/>
    </row>
    <row r="109" spans="2:8" x14ac:dyDescent="0.2">
      <c r="B109"/>
      <c r="C109"/>
      <c r="D109"/>
      <c r="E109"/>
      <c r="F109"/>
      <c r="G109"/>
      <c r="H109" s="20"/>
    </row>
  </sheetData>
  <phoneticPr fontId="1" type="noConversion"/>
  <printOptions gridLines="1"/>
  <pageMargins left="0.75" right="0.75" top="1" bottom="1" header="0.5" footer="0.5"/>
  <pageSetup scale="18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 Table 5. Species Short Term</vt:lpstr>
      <vt:lpstr>Table 6. Rates and CIs</vt:lpstr>
      <vt:lpstr>Table 7. Point and CIs raw</vt:lpstr>
      <vt:lpstr>Raw Hannah Data</vt:lpstr>
      <vt:lpstr>Sheet1</vt:lpstr>
      <vt:lpstr>Fishdata</vt:lpstr>
      <vt:lpstr>Fishdata!Print_Area</vt:lpstr>
    </vt:vector>
  </TitlesOfParts>
  <Company>ODFW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 Rankin</dc:creator>
  <cp:lastModifiedBy>Budrick, John@Wildlife</cp:lastModifiedBy>
  <cp:lastPrinted>2010-12-14T21:45:55Z</cp:lastPrinted>
  <dcterms:created xsi:type="dcterms:W3CDTF">2009-05-08T20:48:54Z</dcterms:created>
  <dcterms:modified xsi:type="dcterms:W3CDTF">2022-02-08T18:00:25Z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John.Budrick@wildlife.ca.gov</vt:lpwstr>
  </property>
  <property fmtid="{D5CDD505-2E9C-101B-9397-08002B2CF9AE}" pid="5" name="MSIP_Label_6e685f86-ed8d-482b-be3a-2b7af73f9b7f_SetDate">
    <vt:lpwstr>2022-02-02T18:29:17.7166737Z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675c1d8b-7dfd-487a-9bf6-e9a845dfc511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