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aker\Documents\Thesis\doc\"/>
    </mc:Choice>
  </mc:AlternateContent>
  <xr:revisionPtr revIDLastSave="0" documentId="13_ncr:1_{CCC85A68-7F0E-47C7-BD20-83288268A266}" xr6:coauthVersionLast="47" xr6:coauthVersionMax="47" xr10:uidLastSave="{00000000-0000-0000-0000-000000000000}"/>
  <bookViews>
    <workbookView xWindow="15" yWindow="15" windowWidth="28770" windowHeight="15450" xr2:uid="{00000000-000D-0000-FFFF-FFFF00000000}"/>
  </bookViews>
  <sheets>
    <sheet name="Minor corrections" sheetId="10" r:id="rId1"/>
    <sheet name="Summary" sheetId="1" r:id="rId2"/>
    <sheet name="2021"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1" i="1" l="1"/>
  <c r="S11" i="1"/>
  <c r="I29" i="1"/>
  <c r="F41" i="1"/>
  <c r="I41" i="1"/>
  <c r="P10" i="1"/>
  <c r="Q10" i="1"/>
  <c r="U10" i="1"/>
  <c r="V10" i="1"/>
  <c r="T10" i="1"/>
  <c r="O10" i="1"/>
  <c r="P9" i="1"/>
  <c r="Q9" i="1" s="1"/>
  <c r="T16" i="1"/>
  <c r="U16" i="1"/>
  <c r="T17" i="1"/>
  <c r="U17" i="1"/>
  <c r="T18" i="1"/>
  <c r="U18" i="1"/>
  <c r="T19" i="1"/>
  <c r="U19" i="1"/>
  <c r="T20" i="1"/>
  <c r="U20" i="1"/>
  <c r="S17" i="1"/>
  <c r="S18" i="1"/>
  <c r="S19" i="1"/>
  <c r="S20" i="1"/>
  <c r="S21" i="1"/>
  <c r="S16" i="1"/>
  <c r="T25" i="1"/>
  <c r="U25" i="1"/>
  <c r="V25" i="1"/>
  <c r="T26" i="1"/>
  <c r="U26" i="1"/>
  <c r="V26" i="1"/>
  <c r="S26" i="1"/>
  <c r="S25" i="1"/>
  <c r="V5" i="1"/>
  <c r="V13" i="1"/>
  <c r="V6" i="1"/>
  <c r="V14" i="1" s="1"/>
  <c r="V7" i="1"/>
  <c r="V8" i="1"/>
  <c r="V4" i="1"/>
  <c r="U13" i="1"/>
  <c r="U14" i="1"/>
  <c r="T14" i="1"/>
  <c r="T13" i="1"/>
  <c r="S14" i="1"/>
  <c r="S13" i="1"/>
  <c r="S5" i="1"/>
  <c r="T5" i="1"/>
  <c r="U5" i="1"/>
  <c r="S6" i="1"/>
  <c r="T6" i="1"/>
  <c r="U6" i="1"/>
  <c r="S7" i="1"/>
  <c r="T7" i="1"/>
  <c r="U7" i="1"/>
  <c r="S8" i="1"/>
  <c r="T8" i="1"/>
  <c r="U8" i="1"/>
  <c r="S9" i="1"/>
  <c r="T4" i="1"/>
  <c r="U4" i="1"/>
  <c r="S4" i="1"/>
  <c r="P5" i="1"/>
  <c r="P6" i="1"/>
  <c r="Q6" i="1" s="1"/>
  <c r="P7" i="1"/>
  <c r="P8" i="1"/>
  <c r="P4" i="1"/>
  <c r="Q4" i="1" s="1"/>
  <c r="O5" i="1"/>
  <c r="O6" i="1"/>
  <c r="O7" i="1"/>
  <c r="O8" i="1"/>
  <c r="O9" i="1"/>
  <c r="O4" i="1"/>
  <c r="D29" i="1"/>
  <c r="I18" i="1"/>
  <c r="I19" i="1"/>
  <c r="I20" i="1"/>
  <c r="I21" i="1"/>
  <c r="I22" i="1"/>
  <c r="I23" i="1"/>
  <c r="I24" i="1"/>
  <c r="I25" i="1"/>
  <c r="I26" i="1"/>
  <c r="I17" i="1"/>
  <c r="G7" i="9"/>
  <c r="G8" i="9"/>
  <c r="G9" i="9"/>
  <c r="G10" i="9"/>
  <c r="G11" i="9"/>
  <c r="G12" i="9"/>
  <c r="G13" i="9"/>
  <c r="G14" i="9"/>
  <c r="I42" i="1" l="1"/>
  <c r="S10" i="1"/>
  <c r="U9" i="1"/>
  <c r="V9" i="1"/>
  <c r="T9" i="1"/>
  <c r="Q7" i="1"/>
  <c r="Q8" i="1"/>
  <c r="Q5" i="1"/>
  <c r="I27" i="1"/>
  <c r="I28" i="1" s="1"/>
  <c r="I43" i="1"/>
  <c r="I44" i="1" s="1"/>
  <c r="H9" i="9"/>
  <c r="H10" i="9"/>
  <c r="H11" i="9"/>
  <c r="H12" i="9"/>
  <c r="H13" i="9"/>
  <c r="H14" i="9"/>
  <c r="H8" i="9"/>
  <c r="H7" i="9"/>
  <c r="D7" i="9" s="1"/>
  <c r="C1" i="9"/>
  <c r="G2" i="9" s="1"/>
  <c r="H2" i="9" s="1"/>
  <c r="J8" i="9" l="1"/>
  <c r="J7" i="9"/>
  <c r="D9" i="9" l="1"/>
  <c r="D10" i="9" s="1"/>
  <c r="D11" i="9" s="1"/>
  <c r="D12" i="9" s="1"/>
  <c r="D13" i="9" s="1"/>
  <c r="D14" i="9" s="1"/>
  <c r="C3" i="9" s="1"/>
  <c r="D3" i="9" s="1"/>
  <c r="F7" i="9" l="1"/>
  <c r="F8" i="9" s="1"/>
  <c r="F9" i="9" s="1"/>
  <c r="F10" i="9" s="1"/>
  <c r="F11" i="9" s="1"/>
  <c r="F12" i="9" s="1"/>
  <c r="F13" i="9" s="1"/>
  <c r="F14" i="9" s="1"/>
  <c r="C4" i="9" s="1"/>
  <c r="D4" i="9" s="1"/>
  <c r="J10" i="9"/>
  <c r="J11" i="9"/>
  <c r="J9" i="9"/>
  <c r="J12" i="9"/>
  <c r="J14" i="9" l="1"/>
  <c r="J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jaker</author>
  </authors>
  <commentList>
    <comment ref="L7" authorId="0" shapeId="0" xr:uid="{2CCF8F82-A926-4AE1-9176-2A9D4AA6B39C}">
      <text>
        <r>
          <rPr>
            <b/>
            <sz val="9"/>
            <color indexed="81"/>
            <rFont val="Tahoma"/>
            <charset val="1"/>
          </rPr>
          <t>jaker:</t>
        </r>
        <r>
          <rPr>
            <sz val="9"/>
            <color indexed="81"/>
            <rFont val="Tahoma"/>
            <charset val="1"/>
          </rPr>
          <t xml:space="preserve">
NB: Originally made a 20-day weekend inclusive deadline for the jan 26. Now nudgeting days spent on revision before submission</t>
        </r>
      </text>
    </comment>
    <comment ref="E11" authorId="0" shapeId="0" xr:uid="{0544DF64-D56D-4D33-86FE-90789BB6946F}">
      <text>
        <r>
          <rPr>
            <b/>
            <sz val="9"/>
            <color indexed="81"/>
            <rFont val="Tahoma"/>
            <charset val="1"/>
          </rPr>
          <t>jaker:</t>
        </r>
        <r>
          <rPr>
            <sz val="9"/>
            <color indexed="81"/>
            <rFont val="Tahoma"/>
            <charset val="1"/>
          </rPr>
          <t xml:space="preserve">
Revision absorbed into Intro</t>
        </r>
      </text>
    </comment>
  </commentList>
</comments>
</file>

<file path=xl/sharedStrings.xml><?xml version="1.0" encoding="utf-8"?>
<sst xmlns="http://schemas.openxmlformats.org/spreadsheetml/2006/main" count="304" uniqueCount="173">
  <si>
    <t>Chapter</t>
  </si>
  <si>
    <t>Title</t>
  </si>
  <si>
    <t>Status</t>
  </si>
  <si>
    <t>Priority</t>
  </si>
  <si>
    <t>Overview</t>
  </si>
  <si>
    <t>Transition measurements</t>
  </si>
  <si>
    <t>Tuneout</t>
  </si>
  <si>
    <t>Quantum depletion</t>
  </si>
  <si>
    <t>Conclusion</t>
  </si>
  <si>
    <t>Status key</t>
  </si>
  <si>
    <t>Done</t>
  </si>
  <si>
    <t>Empty</t>
  </si>
  <si>
    <t>Progress summary</t>
  </si>
  <si>
    <t>Submission target</t>
  </si>
  <si>
    <t>Abstract</t>
  </si>
  <si>
    <t>Introduction</t>
  </si>
  <si>
    <t>Background</t>
  </si>
  <si>
    <t>Spectroscopy</t>
  </si>
  <si>
    <t>Depletion</t>
  </si>
  <si>
    <t>Lattice</t>
  </si>
  <si>
    <t>Next</t>
  </si>
  <si>
    <t>Filled</t>
  </si>
  <si>
    <t>WIP</t>
  </si>
  <si>
    <t>Finalize paper</t>
  </si>
  <si>
    <t>Days on</t>
  </si>
  <si>
    <t>Due</t>
  </si>
  <si>
    <t>Start date</t>
  </si>
  <si>
    <t>Integrate, background, add TO/forbid?</t>
  </si>
  <si>
    <t>Days til due</t>
  </si>
  <si>
    <t>Theoretical background</t>
  </si>
  <si>
    <t>Experimental infrastructure</t>
  </si>
  <si>
    <t>Weekends</t>
  </si>
  <si>
    <t>Total days</t>
  </si>
  <si>
    <t>Revision time</t>
  </si>
  <si>
    <t>Draft target</t>
  </si>
  <si>
    <t>Today's date</t>
  </si>
  <si>
    <t>Days to go</t>
  </si>
  <si>
    <t>Revision buffer</t>
  </si>
  <si>
    <t>Unstructured text/notes</t>
  </si>
  <si>
    <t>Draft</t>
  </si>
  <si>
    <t>Finish</t>
  </si>
  <si>
    <t>Towards a lattice trap</t>
  </si>
  <si>
    <t>Send to S</t>
  </si>
  <si>
    <t>Send to A</t>
  </si>
  <si>
    <t>Talk</t>
  </si>
  <si>
    <t>S reply</t>
  </si>
  <si>
    <t>A reply</t>
  </si>
  <si>
    <t>Deliver</t>
  </si>
  <si>
    <t>Chapter todo</t>
  </si>
  <si>
    <t>Task</t>
  </si>
  <si>
    <t>Time</t>
  </si>
  <si>
    <t>S revise</t>
  </si>
  <si>
    <t>A revise</t>
  </si>
  <si>
    <t>Total time</t>
  </si>
  <si>
    <t>Total</t>
  </si>
  <si>
    <t>Total w days</t>
  </si>
  <si>
    <t>Next task</t>
  </si>
  <si>
    <t>With?</t>
  </si>
  <si>
    <t>Jake</t>
  </si>
  <si>
    <t>Further time</t>
  </si>
  <si>
    <t>Further tasks</t>
  </si>
  <si>
    <t>Inc weekend</t>
  </si>
  <si>
    <t>Proof</t>
  </si>
  <si>
    <t>Task list</t>
  </si>
  <si>
    <t>Countdown</t>
  </si>
  <si>
    <t>Dates starting</t>
  </si>
  <si>
    <t>Time spent</t>
  </si>
  <si>
    <t>Time budget</t>
  </si>
  <si>
    <t>Next tasks</t>
  </si>
  <si>
    <t>Final revision</t>
  </si>
  <si>
    <t>Final proof</t>
  </si>
  <si>
    <t>final comments</t>
  </si>
  <si>
    <t>Rough draft</t>
  </si>
  <si>
    <t>Initial est. date</t>
  </si>
  <si>
    <t>Running est. date</t>
  </si>
  <si>
    <t>Chapters</t>
  </si>
  <si>
    <t>&lt;--Time budget for final proofread</t>
  </si>
  <si>
    <t>Sean</t>
  </si>
  <si>
    <t>Review time</t>
  </si>
  <si>
    <t>S days</t>
  </si>
  <si>
    <t>A days</t>
  </si>
  <si>
    <t>Pages</t>
  </si>
  <si>
    <t>Days/page</t>
  </si>
  <si>
    <t>pages/week</t>
  </si>
  <si>
    <t>S</t>
  </si>
  <si>
    <t>A</t>
  </si>
  <si>
    <t>Pages/day</t>
  </si>
  <si>
    <t>Median</t>
  </si>
  <si>
    <t>Average</t>
  </si>
  <si>
    <t>Review order switched</t>
  </si>
  <si>
    <t>Spectrometry --- &gt; spectrometry.</t>
  </si>
  <si>
    <t>Page numbering starts on “0” instead of “1”, seems odd.</t>
  </si>
  <si>
    <t>Footnote 3, “Planck” not capitalised.</t>
  </si>
  <si>
    <t xml:space="preserve"> extra space after He*.</t>
  </si>
  <si>
    <t xml:space="preserve"> “Hydrogen”, “Helium” written with caps, should be lowercase.</t>
  </si>
  <si>
    <t xml:space="preserve"> footnote – “we consider -- Doubly” --&gt; “we consider. Doubly…”.</t>
  </si>
  <si>
    <t xml:space="preserve"> “coefficiencts” misspelled.</t>
  </si>
  <si>
    <t xml:space="preserve"> typo in GPE, should be “i \hbar” on left, rather than “-\hbar”.</t>
  </si>
  <si>
    <t xml:space="preserve"> “bell-type” --&gt; “Bell-type”.</t>
  </si>
  <si>
    <t xml:space="preserve"> “413nm” --&gt; “413 nm”.</t>
  </si>
  <si>
    <t>Eq. (2.2), the subscript “lab” should not be italicised.</t>
  </si>
  <si>
    <t>Missing space between number and unit in “2mm” and “1cm”.</t>
  </si>
  <si>
    <t>In the footnote, “analogoous” misspelled.</t>
  </si>
  <si>
    <t>Bad latex reference resulting in “??” partway down the page.</t>
  </si>
  <si>
    <t>“19.8eV” missing the space before the unit.</t>
  </si>
  <si>
    <t>Latex float issue(?) leading to a large space in the page.</t>
  </si>
  <si>
    <t>similarly, a large space here.</t>
  </si>
  <si>
    <t xml:space="preserve"> “section 5.3gives” missing a space</t>
  </si>
  <si>
    <t xml:space="preserve"> “smallest precision” to “highest precision”</t>
  </si>
  <si>
    <t xml:space="preserve"> Ref. [18], “Bose-einstein”; Ref. [19] “structure of scince”</t>
  </si>
  <si>
    <t xml:space="preserve"> Ref. [63], “evidence,” should be capitalised, “condesnation”</t>
  </si>
  <si>
    <t xml:space="preserve"> Refs. [174, 175] duplicate.</t>
  </si>
  <si>
    <t xml:space="preserve"> Refs. [187, 188] duplicate.</t>
  </si>
  <si>
    <t xml:space="preserve"> Refs. [229, 230] duplicate.</t>
  </si>
  <si>
    <t xml:space="preserve"> Ref [237] “87RbD-line” missing space.</t>
  </si>
  <si>
    <t xml:space="preserve"> Ref. [250], latex typo</t>
  </si>
  <si>
    <t xml:space="preserve"> Ref. [351], typo “Optics COmmunications”; Ref. [353] formatting issues</t>
  </si>
  <si>
    <t>line 5, “Bell-type” typo</t>
  </si>
  <si>
    <t>line 4, “ molecular pumps” (extra fullstop)</t>
  </si>
  <si>
    <t>line 5, fullstop missing</t>
  </si>
  <si>
    <t>line 13, LVIS should be defined.</t>
  </si>
  <si>
    <t xml:space="preserve"> line “…chapters ??..”</t>
  </si>
  <si>
    <t xml:space="preserve"> “a.k.a.”</t>
  </si>
  <si>
    <t xml:space="preserve"> “faraday” should be “Faraday”</t>
  </si>
  <si>
    <t xml:space="preserve"> Is ETP the name of the manufacturer of the part?</t>
  </si>
  <si>
    <t xml:space="preserve"> “..1 0 ms delay ..” extra space in 10</t>
  </si>
  <si>
    <t xml:space="preserve"> “Unforunately..”, second para, second line, typo</t>
  </si>
  <si>
    <t xml:space="preserve"> “dipole fibers” is too colloquial.</t>
  </si>
  <si>
    <t>“…photon scattering signal…” what is it?</t>
  </si>
  <si>
    <t>The RF linewidth of the crystal oscillator of 300kHz sounds excessively large.</t>
  </si>
  <si>
    <t>uK in Roman font</t>
  </si>
  <si>
    <t xml:space="preserve"> \chi^2/dof ~ 1 needs a space.</t>
  </si>
  <si>
    <t xml:space="preserve"> “ 1140(20) MHz” should not italicized</t>
  </si>
  <si>
    <t xml:space="preserve"> “also” twice..</t>
  </si>
  <si>
    <t xml:space="preserve"> “…alternative approach presented in section 6.2.1”. It is section 6.2.1</t>
  </si>
  <si>
    <t xml:space="preserve"> “especially” spelt wrong.</t>
  </si>
  <si>
    <t>the significance of p-value should be stated.</t>
  </si>
  <si>
    <t>Page</t>
  </si>
  <si>
    <t>Examiner comment</t>
  </si>
  <si>
    <t>In the footnote the statement is a bit confusing as worded – it seems to imply that a collimated beam will converge to a focus.</t>
  </si>
  <si>
    <t>“One of the most accessible lattice systems to realize with ultracold atoms is the Bose-Hubbard model.” – the wording is strange, just a typo(?) Bose-Hubbard is not a lattice system? Reword.</t>
  </si>
  <si>
    <t xml:space="preserve"> “in Tab 5.2” inconsistent with later usage down the page, “table 5.2” and also elsewhere where “Tab. XX” is used.</t>
  </si>
  <si>
    <t xml:space="preserve"> figure shows power in mW, while the caption describes the powers in Watts. Would modify the figure axis to be consistent.</t>
  </si>
  <si>
    <t xml:space="preserve"> Figure 6.8: From the text, it appears that these results are from the theory collaborators. They should be attributed in the figure caption.</t>
  </si>
  <si>
    <t>line 10, “faraday” should be Faraday. There are several more instances of this typo in this chapter.</t>
  </si>
  <si>
    <t xml:space="preserve"> First sentence: a larger range of momentum states does not necessarily mean a large phase space density.</t>
  </si>
  <si>
    <t>“..transduction from photon scattering to…”, the word “transduction” means something different.</t>
  </si>
  <si>
    <t>The issue of the limitation of the dynamic range should be explained. Also the contradictory issues of SNR and saturation can be dealt with two different sets of measurements, right?</t>
  </si>
  <si>
    <t>“Connection to the experiment” should be emboldened (maybe just quote the section number).</t>
  </si>
  <si>
    <t>“The tune-out frequency, where an atom does not interact with applied laser light…”. It is not true that at tune out frequency atoms do not interact with light, in fact, the imaginary part of the polarizability does not cancel at the tune out point.</t>
  </si>
  <si>
    <t>An energy level diagram would be apt to help follow the text. “Section 5.3 gives…” needs a space.</t>
  </si>
  <si>
    <t>“An equivalent model can be constructed using an LC circuit - the object of ultimate interest is the equation of motion,…” sounds very strange.</t>
  </si>
  <si>
    <t>“ NIM crate..” Is NIM defined?</t>
  </si>
  <si>
    <t>Comment</t>
  </si>
  <si>
    <t>0 is even</t>
  </si>
  <si>
    <t>y</t>
  </si>
  <si>
    <t>n</t>
  </si>
  <si>
    <t>c</t>
  </si>
  <si>
    <t>No beam is perfectly collimated, and they will eventually come to a minimum waist then diverge. In any case, replaced with 'Technically speaking, the beam is not collimated in the same manner as a laser beam.
	The divergence is reduced, but not eliminated such that the spot size remains fixed or becomes focused'</t>
  </si>
  <si>
    <t>Replaced with 'One of the most accessible many-body systems to realize with ultracold bosons in an optical lattice is the Bose-Hubbard model.'</t>
  </si>
  <si>
    <t>Removed acronym and left only references to the system components</t>
  </si>
  <si>
    <t>Given a fixed atomic density, the statement is accurate, but I have amended to "Deeper optical dipole traps can contain more atoms at a given temperature by virtue of trapping over a larger range of particle momenta"</t>
  </si>
  <si>
    <t>"The dipole beams were first aligned to overlap with the magnetic trap by piping resonant light (at 1083 nm) through the dipole beam delivery fibres instead of 1550 nm."</t>
  </si>
  <si>
    <t>I think this is fine, but have changed to "The functional relationship between photon scattering and atom loss via evaporative cooling is complicated and not linear."</t>
  </si>
  <si>
    <t>It's defined later in the sentence. Still, changed to "In both cases the effect of photon scattering manifests as a reduction of the total trapped final number $N$ relative to the final number $N_c$ in calibration shots."</t>
  </si>
  <si>
    <t>Fair assessment. It was actually in the RF driver output. I've added a sentence "In the first case, the linewidth is a result of frequency instability in the RF drive generation system. In the second, a newer drive system was in use which afforded better performance." It might be worth fixing this as it could affect in to the in-trap cooling performance.</t>
  </si>
  <si>
    <t>Changed to 'The tune-out frequency, where an atom feels no force resulting from applied laser light, is an observable that tests QED independently of the conventional measurement of energy level differences.'</t>
  </si>
  <si>
    <t>Relegated LC comment to footnote</t>
  </si>
  <si>
    <t>I think the XX here is a placeholder by the examiner. I have changed both instances to read 'Tab.'</t>
  </si>
  <si>
    <t xml:space="preserve">Latex error. The source code refs to the right section. </t>
  </si>
  <si>
    <t>Not duplicated, just very similar titles. Ref 229 is an experimental result, ref 230 is theory concerning the former.</t>
  </si>
  <si>
    <t>The former, amended.</t>
  </si>
  <si>
    <t>This seems unnecessary, the figure is perfectly legible.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</si>
</sst>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color theme="9"/>
      <name val="Calibri"/>
      <family val="2"/>
      <scheme val="minor"/>
    </font>
    <font>
      <b/>
      <u/>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0" fillId="0" borderId="0" xfId="0" applyFont="1"/>
    <xf numFmtId="14" fontId="0" fillId="0" borderId="0" xfId="0" applyNumberFormat="1"/>
    <xf numFmtId="15" fontId="0" fillId="0" borderId="0" xfId="0" applyNumberFormat="1"/>
    <xf numFmtId="2" fontId="0" fillId="0" borderId="0" xfId="0" applyNumberFormat="1"/>
    <xf numFmtId="16" fontId="0" fillId="0" borderId="0" xfId="0" applyNumberFormat="1"/>
    <xf numFmtId="0" fontId="0" fillId="2" borderId="0" xfId="0" applyFill="1"/>
    <xf numFmtId="0" fontId="0" fillId="3" borderId="0" xfId="0" applyFill="1"/>
    <xf numFmtId="0" fontId="0" fillId="0" borderId="0" xfId="0" applyBorder="1"/>
    <xf numFmtId="0" fontId="0" fillId="0" borderId="0" xfId="0" applyFill="1" applyBorder="1"/>
    <xf numFmtId="0" fontId="0" fillId="4" borderId="0" xfId="0" applyFill="1"/>
    <xf numFmtId="0" fontId="0" fillId="5" borderId="0" xfId="0" applyFill="1" applyBorder="1"/>
    <xf numFmtId="0" fontId="1" fillId="0" borderId="0" xfId="0" applyFont="1" applyBorder="1"/>
    <xf numFmtId="0" fontId="1" fillId="0" borderId="0" xfId="0" applyFont="1" applyFill="1" applyBorder="1"/>
    <xf numFmtId="0" fontId="0" fillId="0" borderId="0" xfId="0" applyFont="1" applyBorder="1"/>
    <xf numFmtId="0" fontId="0" fillId="0" borderId="0" xfId="0" applyFont="1" applyFill="1" applyBorder="1"/>
    <xf numFmtId="0" fontId="0" fillId="0" borderId="0" xfId="0" applyFill="1"/>
    <xf numFmtId="0" fontId="4" fillId="2" borderId="0" xfId="0" applyFont="1" applyFill="1"/>
    <xf numFmtId="0" fontId="0" fillId="6" borderId="0" xfId="0" applyFill="1"/>
    <xf numFmtId="0" fontId="0" fillId="7" borderId="0" xfId="0" applyFill="1"/>
    <xf numFmtId="0" fontId="0" fillId="0" borderId="0" xfId="0" applyFont="1" applyFill="1"/>
    <xf numFmtId="0" fontId="5" fillId="0" borderId="0" xfId="0" applyFont="1"/>
    <xf numFmtId="17" fontId="0" fillId="2" borderId="0" xfId="0" applyNumberFormat="1" applyFill="1"/>
    <xf numFmtId="16" fontId="0" fillId="2" borderId="0" xfId="0" applyNumberFormat="1" applyFill="1"/>
    <xf numFmtId="16" fontId="6" fillId="2" borderId="0" xfId="0" applyNumberFormat="1" applyFont="1" applyFill="1"/>
    <xf numFmtId="14" fontId="0" fillId="0" borderId="0" xfId="0" applyNumberFormat="1" applyBorder="1"/>
    <xf numFmtId="16" fontId="0" fillId="0" borderId="0" xfId="0" applyNumberFormat="1" applyFill="1"/>
    <xf numFmtId="0" fontId="6"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C1BF-E025-4B76-B3E9-58E25C8C700F}">
  <dimension ref="A1:D62"/>
  <sheetViews>
    <sheetView tabSelected="1" workbookViewId="0">
      <pane ySplit="1" topLeftCell="A2" activePane="bottomLeft" state="frozen"/>
      <selection pane="bottomLeft" activeCell="C2" sqref="C2"/>
    </sheetView>
  </sheetViews>
  <sheetFormatPr defaultRowHeight="15" x14ac:dyDescent="0.25"/>
  <cols>
    <col min="2" max="2" width="5.7109375" bestFit="1" customWidth="1"/>
    <col min="3" max="3" width="103.28515625" customWidth="1"/>
    <col min="4" max="4" width="255.7109375" bestFit="1" customWidth="1"/>
  </cols>
  <sheetData>
    <row r="1" spans="1:4" x14ac:dyDescent="0.25">
      <c r="A1" t="s">
        <v>137</v>
      </c>
      <c r="B1" t="s">
        <v>10</v>
      </c>
      <c r="C1" t="s">
        <v>138</v>
      </c>
      <c r="D1" t="s">
        <v>153</v>
      </c>
    </row>
    <row r="2" spans="1:4" x14ac:dyDescent="0.25">
      <c r="A2">
        <v>11</v>
      </c>
      <c r="B2" s="1" t="s">
        <v>157</v>
      </c>
      <c r="C2" t="s">
        <v>93</v>
      </c>
    </row>
    <row r="3" spans="1:4" x14ac:dyDescent="0.25">
      <c r="A3">
        <v>59</v>
      </c>
      <c r="B3" s="1" t="s">
        <v>157</v>
      </c>
      <c r="C3" t="s">
        <v>103</v>
      </c>
    </row>
    <row r="4" spans="1:4" x14ac:dyDescent="0.25">
      <c r="A4">
        <v>59</v>
      </c>
      <c r="B4" s="1" t="s">
        <v>157</v>
      </c>
      <c r="C4" t="s">
        <v>121</v>
      </c>
    </row>
    <row r="5" spans="1:4" x14ac:dyDescent="0.25">
      <c r="A5">
        <v>80</v>
      </c>
      <c r="B5" s="1" t="s">
        <v>157</v>
      </c>
      <c r="C5" t="s">
        <v>105</v>
      </c>
    </row>
    <row r="6" spans="1:4" x14ac:dyDescent="0.25">
      <c r="A6">
        <v>84</v>
      </c>
      <c r="B6" s="1" t="s">
        <v>157</v>
      </c>
      <c r="C6" t="s">
        <v>106</v>
      </c>
    </row>
    <row r="7" spans="1:4" x14ac:dyDescent="0.25">
      <c r="A7">
        <v>151</v>
      </c>
      <c r="B7" s="1" t="s">
        <v>157</v>
      </c>
      <c r="C7" t="s">
        <v>148</v>
      </c>
    </row>
    <row r="8" spans="1:4" x14ac:dyDescent="0.25">
      <c r="A8">
        <v>192</v>
      </c>
      <c r="B8" s="1" t="s">
        <v>157</v>
      </c>
      <c r="C8" t="s">
        <v>134</v>
      </c>
      <c r="D8" t="s">
        <v>169</v>
      </c>
    </row>
    <row r="9" spans="1:4" x14ac:dyDescent="0.25">
      <c r="A9">
        <v>249</v>
      </c>
      <c r="B9" s="1" t="s">
        <v>157</v>
      </c>
      <c r="C9" t="s">
        <v>115</v>
      </c>
    </row>
    <row r="10" spans="1:4" x14ac:dyDescent="0.25">
      <c r="A10">
        <v>250</v>
      </c>
      <c r="B10" s="1" t="s">
        <v>157</v>
      </c>
      <c r="C10" t="s">
        <v>116</v>
      </c>
    </row>
    <row r="11" spans="1:4" x14ac:dyDescent="0.25">
      <c r="A11">
        <v>0</v>
      </c>
      <c r="B11" s="1" t="s">
        <v>155</v>
      </c>
      <c r="C11" t="s">
        <v>91</v>
      </c>
      <c r="D11" t="s">
        <v>154</v>
      </c>
    </row>
    <row r="12" spans="1:4" x14ac:dyDescent="0.25">
      <c r="A12">
        <v>121</v>
      </c>
      <c r="B12" s="1" t="s">
        <v>156</v>
      </c>
      <c r="C12" t="s">
        <v>147</v>
      </c>
    </row>
    <row r="13" spans="1:4" x14ac:dyDescent="0.25">
      <c r="A13">
        <v>173</v>
      </c>
      <c r="B13" s="1" t="s">
        <v>155</v>
      </c>
      <c r="C13" t="s">
        <v>142</v>
      </c>
      <c r="D13" t="s">
        <v>172</v>
      </c>
    </row>
    <row r="14" spans="1:4" x14ac:dyDescent="0.25">
      <c r="A14">
        <v>197</v>
      </c>
      <c r="B14" s="1" t="s">
        <v>156</v>
      </c>
      <c r="C14" t="s">
        <v>136</v>
      </c>
    </row>
    <row r="15" spans="1:4" x14ac:dyDescent="0.25">
      <c r="A15">
        <v>0</v>
      </c>
      <c r="B15" s="1" t="s">
        <v>155</v>
      </c>
      <c r="C15" s="2" t="s">
        <v>90</v>
      </c>
    </row>
    <row r="16" spans="1:4" x14ac:dyDescent="0.25">
      <c r="A16">
        <v>3</v>
      </c>
      <c r="B16" s="1" t="s">
        <v>155</v>
      </c>
      <c r="C16" t="s">
        <v>92</v>
      </c>
    </row>
    <row r="17" spans="1:4" x14ac:dyDescent="0.25">
      <c r="A17">
        <v>17</v>
      </c>
      <c r="B17" s="1" t="s">
        <v>155</v>
      </c>
      <c r="C17" t="s">
        <v>94</v>
      </c>
    </row>
    <row r="18" spans="1:4" x14ac:dyDescent="0.25">
      <c r="A18">
        <v>26</v>
      </c>
      <c r="B18" s="1" t="s">
        <v>155</v>
      </c>
      <c r="C18" t="s">
        <v>95</v>
      </c>
    </row>
    <row r="19" spans="1:4" x14ac:dyDescent="0.25">
      <c r="A19">
        <v>28</v>
      </c>
      <c r="B19" s="1" t="s">
        <v>155</v>
      </c>
      <c r="C19" t="s">
        <v>96</v>
      </c>
    </row>
    <row r="20" spans="1:4" x14ac:dyDescent="0.25">
      <c r="A20">
        <v>39</v>
      </c>
      <c r="B20" s="1" t="s">
        <v>155</v>
      </c>
      <c r="C20" t="s">
        <v>97</v>
      </c>
    </row>
    <row r="21" spans="1:4" x14ac:dyDescent="0.25">
      <c r="A21">
        <v>44</v>
      </c>
      <c r="B21" s="1" t="s">
        <v>155</v>
      </c>
      <c r="C21" t="s">
        <v>98</v>
      </c>
    </row>
    <row r="22" spans="1:4" x14ac:dyDescent="0.25">
      <c r="A22">
        <v>44</v>
      </c>
      <c r="B22" s="1" t="s">
        <v>155</v>
      </c>
      <c r="C22" t="s">
        <v>99</v>
      </c>
    </row>
    <row r="23" spans="1:4" x14ac:dyDescent="0.25">
      <c r="A23">
        <v>44</v>
      </c>
      <c r="B23" s="1" t="s">
        <v>155</v>
      </c>
      <c r="C23" t="s">
        <v>117</v>
      </c>
    </row>
    <row r="24" spans="1:4" x14ac:dyDescent="0.25">
      <c r="A24">
        <v>45</v>
      </c>
      <c r="B24" s="1" t="s">
        <v>155</v>
      </c>
      <c r="C24" t="s">
        <v>118</v>
      </c>
    </row>
    <row r="25" spans="1:4" x14ac:dyDescent="0.25">
      <c r="A25">
        <v>45</v>
      </c>
      <c r="B25" s="1" t="s">
        <v>155</v>
      </c>
      <c r="C25" t="s">
        <v>119</v>
      </c>
    </row>
    <row r="26" spans="1:4" x14ac:dyDescent="0.25">
      <c r="A26">
        <v>45</v>
      </c>
      <c r="B26" s="1" t="s">
        <v>155</v>
      </c>
      <c r="C26" t="s">
        <v>144</v>
      </c>
    </row>
    <row r="27" spans="1:4" x14ac:dyDescent="0.25">
      <c r="A27">
        <v>45</v>
      </c>
      <c r="B27" s="1" t="s">
        <v>155</v>
      </c>
      <c r="C27" t="s">
        <v>120</v>
      </c>
    </row>
    <row r="28" spans="1:4" ht="30" x14ac:dyDescent="0.25">
      <c r="A28">
        <v>50</v>
      </c>
      <c r="B28" s="1" t="s">
        <v>155</v>
      </c>
      <c r="C28" t="s">
        <v>139</v>
      </c>
      <c r="D28" s="29" t="s">
        <v>158</v>
      </c>
    </row>
    <row r="29" spans="1:4" x14ac:dyDescent="0.25">
      <c r="A29">
        <v>51</v>
      </c>
      <c r="B29" s="1" t="s">
        <v>155</v>
      </c>
      <c r="C29" t="s">
        <v>100</v>
      </c>
    </row>
    <row r="30" spans="1:4" x14ac:dyDescent="0.25">
      <c r="A30">
        <v>53</v>
      </c>
      <c r="B30" s="1" t="s">
        <v>155</v>
      </c>
      <c r="C30" t="s">
        <v>101</v>
      </c>
    </row>
    <row r="31" spans="1:4" x14ac:dyDescent="0.25">
      <c r="A31">
        <v>58</v>
      </c>
      <c r="B31" s="1" t="s">
        <v>155</v>
      </c>
      <c r="C31" t="s">
        <v>102</v>
      </c>
    </row>
    <row r="32" spans="1:4" x14ac:dyDescent="0.25">
      <c r="A32">
        <v>63</v>
      </c>
      <c r="B32" s="1" t="s">
        <v>155</v>
      </c>
      <c r="C32" t="s">
        <v>104</v>
      </c>
    </row>
    <row r="33" spans="1:4" x14ac:dyDescent="0.25">
      <c r="A33">
        <v>88</v>
      </c>
      <c r="B33" s="1" t="s">
        <v>155</v>
      </c>
      <c r="C33" t="s">
        <v>140</v>
      </c>
      <c r="D33" t="s">
        <v>159</v>
      </c>
    </row>
    <row r="34" spans="1:4" x14ac:dyDescent="0.25">
      <c r="A34">
        <v>91</v>
      </c>
      <c r="B34" s="1" t="s">
        <v>155</v>
      </c>
      <c r="C34" t="s">
        <v>122</v>
      </c>
    </row>
    <row r="35" spans="1:4" x14ac:dyDescent="0.25">
      <c r="A35">
        <v>95</v>
      </c>
      <c r="B35" s="1" t="s">
        <v>155</v>
      </c>
      <c r="C35" t="s">
        <v>123</v>
      </c>
    </row>
    <row r="36" spans="1:4" x14ac:dyDescent="0.25">
      <c r="A36">
        <v>95</v>
      </c>
      <c r="B36" s="1" t="s">
        <v>155</v>
      </c>
      <c r="C36" t="s">
        <v>124</v>
      </c>
      <c r="D36" t="s">
        <v>171</v>
      </c>
    </row>
    <row r="37" spans="1:4" x14ac:dyDescent="0.25">
      <c r="A37">
        <v>103</v>
      </c>
      <c r="B37" s="1" t="s">
        <v>155</v>
      </c>
      <c r="C37" t="s">
        <v>125</v>
      </c>
    </row>
    <row r="38" spans="1:4" x14ac:dyDescent="0.25">
      <c r="A38">
        <v>104</v>
      </c>
      <c r="B38" s="1" t="s">
        <v>155</v>
      </c>
      <c r="C38" t="s">
        <v>126</v>
      </c>
    </row>
    <row r="39" spans="1:4" x14ac:dyDescent="0.25">
      <c r="A39">
        <v>104</v>
      </c>
      <c r="B39" s="1" t="s">
        <v>155</v>
      </c>
      <c r="C39" t="s">
        <v>152</v>
      </c>
      <c r="D39" t="s">
        <v>160</v>
      </c>
    </row>
    <row r="40" spans="1:4" x14ac:dyDescent="0.25">
      <c r="A40">
        <v>106</v>
      </c>
      <c r="B40" s="1" t="s">
        <v>155</v>
      </c>
      <c r="C40" t="s">
        <v>145</v>
      </c>
      <c r="D40" t="s">
        <v>161</v>
      </c>
    </row>
    <row r="41" spans="1:4" x14ac:dyDescent="0.25">
      <c r="A41">
        <v>107</v>
      </c>
      <c r="B41" s="1" t="s">
        <v>155</v>
      </c>
      <c r="C41" t="s">
        <v>127</v>
      </c>
      <c r="D41" t="s">
        <v>162</v>
      </c>
    </row>
    <row r="42" spans="1:4" x14ac:dyDescent="0.25">
      <c r="A42">
        <v>119</v>
      </c>
      <c r="B42" s="1" t="s">
        <v>155</v>
      </c>
      <c r="C42" t="s">
        <v>128</v>
      </c>
      <c r="D42" t="s">
        <v>164</v>
      </c>
    </row>
    <row r="43" spans="1:4" x14ac:dyDescent="0.25">
      <c r="A43">
        <v>121</v>
      </c>
      <c r="B43" s="1" t="s">
        <v>155</v>
      </c>
      <c r="C43" t="s">
        <v>146</v>
      </c>
      <c r="D43" t="s">
        <v>163</v>
      </c>
    </row>
    <row r="44" spans="1:4" x14ac:dyDescent="0.25">
      <c r="A44">
        <v>126</v>
      </c>
      <c r="B44" s="1" t="s">
        <v>155</v>
      </c>
      <c r="C44" t="s">
        <v>130</v>
      </c>
    </row>
    <row r="45" spans="1:4" x14ac:dyDescent="0.25">
      <c r="A45">
        <v>130</v>
      </c>
      <c r="B45" s="1" t="s">
        <v>155</v>
      </c>
      <c r="C45" t="s">
        <v>129</v>
      </c>
      <c r="D45" t="s">
        <v>165</v>
      </c>
    </row>
    <row r="46" spans="1:4" x14ac:dyDescent="0.25">
      <c r="A46">
        <v>134</v>
      </c>
      <c r="B46" s="1" t="s">
        <v>155</v>
      </c>
      <c r="C46" t="s">
        <v>107</v>
      </c>
    </row>
    <row r="47" spans="1:4" x14ac:dyDescent="0.25">
      <c r="A47">
        <v>135</v>
      </c>
      <c r="B47" s="1" t="s">
        <v>155</v>
      </c>
      <c r="C47" t="s">
        <v>149</v>
      </c>
      <c r="D47" t="s">
        <v>166</v>
      </c>
    </row>
    <row r="48" spans="1:4" x14ac:dyDescent="0.25">
      <c r="A48">
        <v>136</v>
      </c>
      <c r="B48" s="1" t="s">
        <v>155</v>
      </c>
      <c r="C48" t="s">
        <v>151</v>
      </c>
      <c r="D48" t="s">
        <v>167</v>
      </c>
    </row>
    <row r="49" spans="1:4" x14ac:dyDescent="0.25">
      <c r="A49">
        <v>167</v>
      </c>
      <c r="B49" s="1" t="s">
        <v>155</v>
      </c>
      <c r="C49" t="s">
        <v>131</v>
      </c>
    </row>
    <row r="50" spans="1:4" x14ac:dyDescent="0.25">
      <c r="A50">
        <v>169</v>
      </c>
      <c r="B50" s="1" t="s">
        <v>155</v>
      </c>
      <c r="C50" t="s">
        <v>141</v>
      </c>
      <c r="D50" t="s">
        <v>168</v>
      </c>
    </row>
    <row r="51" spans="1:4" x14ac:dyDescent="0.25">
      <c r="A51">
        <v>169</v>
      </c>
      <c r="B51" s="1" t="s">
        <v>155</v>
      </c>
      <c r="C51" t="s">
        <v>132</v>
      </c>
    </row>
    <row r="52" spans="1:4" x14ac:dyDescent="0.25">
      <c r="A52">
        <v>171</v>
      </c>
      <c r="B52" s="1" t="s">
        <v>155</v>
      </c>
      <c r="C52" t="s">
        <v>133</v>
      </c>
    </row>
    <row r="53" spans="1:4" x14ac:dyDescent="0.25">
      <c r="A53">
        <v>181</v>
      </c>
      <c r="B53" s="1" t="s">
        <v>155</v>
      </c>
      <c r="C53" t="s">
        <v>108</v>
      </c>
    </row>
    <row r="54" spans="1:4" x14ac:dyDescent="0.25">
      <c r="A54">
        <v>194</v>
      </c>
      <c r="B54" s="1" t="s">
        <v>155</v>
      </c>
      <c r="C54" t="s">
        <v>135</v>
      </c>
    </row>
    <row r="55" spans="1:4" x14ac:dyDescent="0.25">
      <c r="A55">
        <v>208</v>
      </c>
      <c r="B55" s="1" t="s">
        <v>155</v>
      </c>
      <c r="C55" t="s">
        <v>143</v>
      </c>
    </row>
    <row r="56" spans="1:4" x14ac:dyDescent="0.25">
      <c r="A56">
        <v>224</v>
      </c>
      <c r="B56" s="1" t="s">
        <v>155</v>
      </c>
      <c r="C56" t="s">
        <v>109</v>
      </c>
    </row>
    <row r="57" spans="1:4" x14ac:dyDescent="0.25">
      <c r="A57">
        <v>227</v>
      </c>
      <c r="B57" s="1" t="s">
        <v>155</v>
      </c>
      <c r="C57" t="s">
        <v>110</v>
      </c>
    </row>
    <row r="58" spans="1:4" x14ac:dyDescent="0.25">
      <c r="A58">
        <v>236</v>
      </c>
      <c r="B58" s="1" t="s">
        <v>155</v>
      </c>
      <c r="C58" t="s">
        <v>111</v>
      </c>
    </row>
    <row r="59" spans="1:4" x14ac:dyDescent="0.25">
      <c r="A59">
        <v>237</v>
      </c>
      <c r="B59" s="1" t="s">
        <v>155</v>
      </c>
      <c r="C59" t="s">
        <v>112</v>
      </c>
    </row>
    <row r="60" spans="1:4" x14ac:dyDescent="0.25">
      <c r="A60">
        <v>240</v>
      </c>
      <c r="B60" s="1" t="s">
        <v>155</v>
      </c>
      <c r="C60" t="s">
        <v>113</v>
      </c>
      <c r="D60" t="s">
        <v>170</v>
      </c>
    </row>
    <row r="61" spans="1:4" x14ac:dyDescent="0.25">
      <c r="A61">
        <v>241</v>
      </c>
      <c r="B61" s="1" t="s">
        <v>155</v>
      </c>
      <c r="C61" t="s">
        <v>114</v>
      </c>
    </row>
    <row r="62" spans="1:4" x14ac:dyDescent="0.25">
      <c r="A62">
        <v>134</v>
      </c>
      <c r="B62" s="1" t="s">
        <v>155</v>
      </c>
      <c r="C62" t="s">
        <v>150</v>
      </c>
    </row>
  </sheetData>
  <sortState xmlns:xlrd2="http://schemas.microsoft.com/office/spreadsheetml/2017/richdata2" ref="A2:D62">
    <sortCondition ref="B2:B62"/>
  </sortState>
  <conditionalFormatting sqref="B2:B62">
    <cfRule type="colorScale" priority="1">
      <colorScale>
        <cfvo type="min"/>
        <cfvo type="max"/>
        <color rgb="FFFF7128"/>
        <color rgb="FFFFEF9C"/>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80"/>
  <sheetViews>
    <sheetView topLeftCell="B1" workbookViewId="0">
      <selection activeCell="G11" sqref="G11"/>
    </sheetView>
  </sheetViews>
  <sheetFormatPr defaultRowHeight="15" x14ac:dyDescent="0.25"/>
  <cols>
    <col min="1" max="1" width="20.7109375" customWidth="1"/>
    <col min="2" max="2" width="9.7109375" customWidth="1"/>
    <col min="3" max="3" width="25.28515625" bestFit="1" customWidth="1"/>
    <col min="4" max="4" width="13.140625" customWidth="1"/>
    <col min="5" max="5" width="14.28515625" bestFit="1" customWidth="1"/>
    <col min="6" max="6" width="11.42578125" customWidth="1"/>
    <col min="7" max="7" width="13.42578125" customWidth="1"/>
    <col min="8" max="8" width="17.5703125" bestFit="1" customWidth="1"/>
    <col min="9" max="9" width="11.5703125" bestFit="1" customWidth="1"/>
    <col min="10" max="10" width="8.7109375" customWidth="1"/>
    <col min="11" max="11" width="10.28515625" customWidth="1"/>
    <col min="12" max="12" width="12.140625" customWidth="1"/>
    <col min="13" max="13" width="8.42578125" bestFit="1" customWidth="1"/>
    <col min="14" max="14" width="10.5703125" customWidth="1"/>
    <col min="17" max="17" width="8.5703125" customWidth="1"/>
    <col min="18" max="18" width="10.7109375" bestFit="1" customWidth="1"/>
  </cols>
  <sheetData>
    <row r="2" spans="1:22" x14ac:dyDescent="0.25">
      <c r="A2" s="1" t="s">
        <v>12</v>
      </c>
      <c r="M2" t="s">
        <v>78</v>
      </c>
      <c r="S2" t="s">
        <v>82</v>
      </c>
    </row>
    <row r="3" spans="1:22" x14ac:dyDescent="0.25">
      <c r="B3" s="22" t="s">
        <v>75</v>
      </c>
      <c r="C3" s="1" t="s">
        <v>1</v>
      </c>
      <c r="D3" s="1" t="s">
        <v>39</v>
      </c>
      <c r="E3" s="1" t="s">
        <v>42</v>
      </c>
      <c r="F3" s="1" t="s">
        <v>45</v>
      </c>
      <c r="G3" s="1" t="s">
        <v>43</v>
      </c>
      <c r="H3" s="1" t="s">
        <v>46</v>
      </c>
      <c r="I3" s="1" t="s">
        <v>40</v>
      </c>
      <c r="K3" s="1" t="s">
        <v>9</v>
      </c>
      <c r="M3" s="1" t="s">
        <v>0</v>
      </c>
      <c r="N3" s="1" t="s">
        <v>1</v>
      </c>
      <c r="O3" t="s">
        <v>79</v>
      </c>
      <c r="P3" t="s">
        <v>80</v>
      </c>
      <c r="Q3" t="s">
        <v>54</v>
      </c>
      <c r="R3" s="1" t="s">
        <v>81</v>
      </c>
      <c r="S3" t="s">
        <v>84</v>
      </c>
      <c r="T3" t="s">
        <v>85</v>
      </c>
      <c r="U3" t="s">
        <v>54</v>
      </c>
      <c r="V3" t="s">
        <v>83</v>
      </c>
    </row>
    <row r="4" spans="1:22" x14ac:dyDescent="0.25">
      <c r="C4" s="1" t="s">
        <v>14</v>
      </c>
      <c r="D4" s="7"/>
      <c r="E4" s="24">
        <v>44406</v>
      </c>
      <c r="F4" s="24">
        <v>44421</v>
      </c>
      <c r="G4" s="24">
        <v>44428</v>
      </c>
      <c r="H4" s="24">
        <v>44431</v>
      </c>
      <c r="I4" s="25">
        <v>44470</v>
      </c>
      <c r="K4">
        <v>0</v>
      </c>
      <c r="L4" t="s">
        <v>11</v>
      </c>
      <c r="M4" t="s">
        <v>14</v>
      </c>
      <c r="N4" s="1" t="s">
        <v>14</v>
      </c>
      <c r="O4">
        <f t="shared" ref="O4:O11" si="0">F4-E4</f>
        <v>15</v>
      </c>
      <c r="P4">
        <f t="shared" ref="P4:P10" si="1">H4-G4</f>
        <v>3</v>
      </c>
      <c r="Q4">
        <f>P4+O4</f>
        <v>18</v>
      </c>
      <c r="R4" s="1">
        <v>1</v>
      </c>
      <c r="S4">
        <f>O4/$R4</f>
        <v>15</v>
      </c>
      <c r="T4">
        <f t="shared" ref="T4:U4" si="2">P4/$R4</f>
        <v>3</v>
      </c>
      <c r="U4">
        <f t="shared" si="2"/>
        <v>18</v>
      </c>
      <c r="V4">
        <f>7*R4/Q4</f>
        <v>0.3888888888888889</v>
      </c>
    </row>
    <row r="5" spans="1:22" x14ac:dyDescent="0.25">
      <c r="B5">
        <v>0</v>
      </c>
      <c r="C5" s="1" t="s">
        <v>4</v>
      </c>
      <c r="D5" s="7"/>
      <c r="E5" s="23">
        <v>44375</v>
      </c>
      <c r="F5" s="24">
        <v>44378</v>
      </c>
      <c r="G5" s="25">
        <v>44441</v>
      </c>
      <c r="H5" s="25">
        <v>44454</v>
      </c>
      <c r="I5" s="25">
        <v>44469</v>
      </c>
      <c r="K5" s="8">
        <v>1</v>
      </c>
      <c r="L5" t="s">
        <v>38</v>
      </c>
      <c r="M5">
        <v>0</v>
      </c>
      <c r="N5" s="1" t="s">
        <v>4</v>
      </c>
      <c r="O5">
        <f t="shared" si="0"/>
        <v>3</v>
      </c>
      <c r="P5">
        <f t="shared" si="1"/>
        <v>13</v>
      </c>
      <c r="Q5">
        <f t="shared" ref="Q5:Q10" si="3">P5+O5</f>
        <v>16</v>
      </c>
      <c r="R5" s="1">
        <v>7</v>
      </c>
      <c r="S5">
        <f t="shared" ref="S5:S11" si="4">O5/$R5</f>
        <v>0.42857142857142855</v>
      </c>
      <c r="T5">
        <f t="shared" ref="T5:T10" si="5">P5/$R5</f>
        <v>1.8571428571428572</v>
      </c>
      <c r="U5">
        <f t="shared" ref="U5:U10" si="6">Q5/$R5</f>
        <v>2.2857142857142856</v>
      </c>
      <c r="V5">
        <f>7*R5/Q5</f>
        <v>3.0625</v>
      </c>
    </row>
    <row r="6" spans="1:22" x14ac:dyDescent="0.25">
      <c r="B6">
        <v>1</v>
      </c>
      <c r="C6" s="1" t="s">
        <v>29</v>
      </c>
      <c r="D6" s="7"/>
      <c r="E6" s="24">
        <v>44295</v>
      </c>
      <c r="F6" s="24">
        <v>44308</v>
      </c>
      <c r="G6" s="24">
        <v>44344</v>
      </c>
      <c r="H6" s="25">
        <v>44368</v>
      </c>
      <c r="I6" s="25">
        <v>44469</v>
      </c>
      <c r="K6" s="20">
        <v>2</v>
      </c>
      <c r="L6" t="s">
        <v>72</v>
      </c>
      <c r="M6">
        <v>1</v>
      </c>
      <c r="N6" s="1" t="s">
        <v>29</v>
      </c>
      <c r="O6">
        <f t="shared" si="0"/>
        <v>13</v>
      </c>
      <c r="P6">
        <f t="shared" si="1"/>
        <v>24</v>
      </c>
      <c r="Q6">
        <f t="shared" si="3"/>
        <v>37</v>
      </c>
      <c r="R6" s="1">
        <v>14</v>
      </c>
      <c r="S6">
        <f t="shared" si="4"/>
        <v>0.9285714285714286</v>
      </c>
      <c r="T6">
        <f t="shared" si="5"/>
        <v>1.7142857142857142</v>
      </c>
      <c r="U6">
        <f t="shared" si="6"/>
        <v>2.6428571428571428</v>
      </c>
      <c r="V6">
        <f t="shared" ref="V6:V10" si="7">7*R6/Q6</f>
        <v>2.6486486486486487</v>
      </c>
    </row>
    <row r="7" spans="1:22" x14ac:dyDescent="0.25">
      <c r="B7">
        <v>2</v>
      </c>
      <c r="C7" s="1" t="s">
        <v>30</v>
      </c>
      <c r="D7" s="7"/>
      <c r="E7" s="24">
        <v>44295</v>
      </c>
      <c r="F7" s="24">
        <v>44308</v>
      </c>
      <c r="G7" s="24">
        <v>44344</v>
      </c>
      <c r="H7" s="25">
        <v>44368</v>
      </c>
      <c r="I7" s="25">
        <v>44470</v>
      </c>
      <c r="K7" s="11">
        <v>3</v>
      </c>
      <c r="L7" t="s">
        <v>70</v>
      </c>
      <c r="M7">
        <v>2</v>
      </c>
      <c r="N7" s="1" t="s">
        <v>30</v>
      </c>
      <c r="O7">
        <f t="shared" si="0"/>
        <v>13</v>
      </c>
      <c r="P7">
        <f t="shared" si="1"/>
        <v>24</v>
      </c>
      <c r="Q7">
        <f t="shared" si="3"/>
        <v>37</v>
      </c>
      <c r="R7" s="1">
        <v>20</v>
      </c>
      <c r="S7">
        <f t="shared" si="4"/>
        <v>0.65</v>
      </c>
      <c r="T7">
        <f t="shared" si="5"/>
        <v>1.2</v>
      </c>
      <c r="U7">
        <f t="shared" si="6"/>
        <v>1.85</v>
      </c>
      <c r="V7">
        <f t="shared" si="7"/>
        <v>3.7837837837837838</v>
      </c>
    </row>
    <row r="8" spans="1:22" x14ac:dyDescent="0.25">
      <c r="B8">
        <v>3</v>
      </c>
      <c r="C8" s="1" t="s">
        <v>41</v>
      </c>
      <c r="D8" s="7"/>
      <c r="E8" s="24">
        <v>44383</v>
      </c>
      <c r="F8" s="24">
        <v>44407</v>
      </c>
      <c r="G8" s="24">
        <v>44443</v>
      </c>
      <c r="H8" s="24">
        <v>44451</v>
      </c>
      <c r="I8" s="25">
        <v>44470</v>
      </c>
      <c r="K8" s="7">
        <v>4</v>
      </c>
      <c r="L8" t="s">
        <v>10</v>
      </c>
      <c r="M8">
        <v>3</v>
      </c>
      <c r="N8" s="1" t="s">
        <v>41</v>
      </c>
      <c r="O8">
        <f t="shared" si="0"/>
        <v>24</v>
      </c>
      <c r="P8">
        <f t="shared" si="1"/>
        <v>8</v>
      </c>
      <c r="Q8">
        <f t="shared" si="3"/>
        <v>32</v>
      </c>
      <c r="R8" s="1">
        <v>25</v>
      </c>
      <c r="S8">
        <f t="shared" si="4"/>
        <v>0.96</v>
      </c>
      <c r="T8">
        <f t="shared" si="5"/>
        <v>0.32</v>
      </c>
      <c r="U8">
        <f t="shared" si="6"/>
        <v>1.28</v>
      </c>
      <c r="V8">
        <f t="shared" si="7"/>
        <v>5.46875</v>
      </c>
    </row>
    <row r="9" spans="1:22" x14ac:dyDescent="0.25">
      <c r="B9">
        <v>4</v>
      </c>
      <c r="C9" s="1" t="s">
        <v>5</v>
      </c>
      <c r="D9" s="7"/>
      <c r="E9" s="24">
        <v>44383</v>
      </c>
      <c r="F9" s="24">
        <v>44403</v>
      </c>
      <c r="G9" s="24">
        <v>44441</v>
      </c>
      <c r="H9" s="24"/>
      <c r="I9" s="25">
        <v>44470</v>
      </c>
      <c r="J9" s="17"/>
      <c r="M9">
        <v>4</v>
      </c>
      <c r="N9" s="1" t="s">
        <v>5</v>
      </c>
      <c r="O9">
        <f t="shared" si="0"/>
        <v>20</v>
      </c>
      <c r="P9">
        <f t="shared" si="1"/>
        <v>-44441</v>
      </c>
      <c r="Q9">
        <f t="shared" si="3"/>
        <v>-44421</v>
      </c>
      <c r="R9" s="1">
        <v>11</v>
      </c>
      <c r="S9">
        <f t="shared" si="4"/>
        <v>1.8181818181818181</v>
      </c>
      <c r="T9">
        <f t="shared" si="5"/>
        <v>-4040.090909090909</v>
      </c>
      <c r="U9">
        <f t="shared" si="6"/>
        <v>-4038.2727272727275</v>
      </c>
      <c r="V9">
        <f t="shared" si="7"/>
        <v>-1.733414376083384E-3</v>
      </c>
    </row>
    <row r="10" spans="1:22" x14ac:dyDescent="0.25">
      <c r="B10">
        <v>5</v>
      </c>
      <c r="C10" s="1" t="s">
        <v>6</v>
      </c>
      <c r="D10" s="7"/>
      <c r="E10" s="24">
        <v>44449</v>
      </c>
      <c r="F10" s="24">
        <v>44467</v>
      </c>
      <c r="G10" s="24">
        <v>44468</v>
      </c>
      <c r="H10" s="27"/>
      <c r="I10" s="28"/>
      <c r="J10" s="21" t="s">
        <v>89</v>
      </c>
      <c r="M10">
        <v>5</v>
      </c>
      <c r="N10" s="1" t="s">
        <v>6</v>
      </c>
      <c r="O10">
        <f t="shared" si="0"/>
        <v>18</v>
      </c>
      <c r="P10">
        <f t="shared" si="1"/>
        <v>-44468</v>
      </c>
      <c r="Q10">
        <f t="shared" si="3"/>
        <v>-44450</v>
      </c>
      <c r="R10" s="1">
        <v>32</v>
      </c>
      <c r="S10">
        <f t="shared" si="4"/>
        <v>0.5625</v>
      </c>
      <c r="T10">
        <f t="shared" si="5"/>
        <v>-1389.625</v>
      </c>
      <c r="U10">
        <f t="shared" si="6"/>
        <v>-1389.0625</v>
      </c>
      <c r="V10">
        <f t="shared" si="7"/>
        <v>-5.0393700787401572E-3</v>
      </c>
    </row>
    <row r="11" spans="1:22" x14ac:dyDescent="0.25">
      <c r="B11">
        <v>6</v>
      </c>
      <c r="C11" s="1" t="s">
        <v>7</v>
      </c>
      <c r="D11" s="7"/>
      <c r="E11" s="24">
        <v>44468</v>
      </c>
      <c r="F11" s="24">
        <v>44475</v>
      </c>
      <c r="I11" s="28"/>
      <c r="J11" s="21" t="s">
        <v>89</v>
      </c>
      <c r="M11">
        <v>6</v>
      </c>
      <c r="N11" s="1" t="s">
        <v>7</v>
      </c>
      <c r="O11">
        <f t="shared" si="0"/>
        <v>7</v>
      </c>
      <c r="R11" s="1">
        <v>29</v>
      </c>
      <c r="S11">
        <f t="shared" si="4"/>
        <v>0.2413793103448276</v>
      </c>
    </row>
    <row r="12" spans="1:22" x14ac:dyDescent="0.25">
      <c r="B12">
        <v>7</v>
      </c>
      <c r="C12" s="1" t="s">
        <v>8</v>
      </c>
      <c r="D12" s="7"/>
      <c r="E12" s="24">
        <v>44453</v>
      </c>
      <c r="F12" s="24">
        <v>44463</v>
      </c>
      <c r="G12" s="24">
        <v>44466</v>
      </c>
      <c r="H12" s="24">
        <v>44468</v>
      </c>
      <c r="I12" s="25">
        <v>44468</v>
      </c>
      <c r="M12">
        <v>7</v>
      </c>
      <c r="N12" s="1" t="s">
        <v>8</v>
      </c>
      <c r="R12" s="1">
        <v>4</v>
      </c>
    </row>
    <row r="13" spans="1:22" x14ac:dyDescent="0.25">
      <c r="I13" s="9"/>
      <c r="J13" s="9"/>
      <c r="K13" s="9"/>
      <c r="L13" s="9"/>
      <c r="N13" s="9"/>
      <c r="O13" s="9"/>
      <c r="P13" s="9"/>
      <c r="Q13" s="9"/>
      <c r="R13" s="9" t="s">
        <v>88</v>
      </c>
      <c r="S13">
        <f>AVERAGE(S5:S8)</f>
        <v>0.74178571428571427</v>
      </c>
      <c r="T13">
        <f>AVERAGE(T5:T8)</f>
        <v>1.2728571428571429</v>
      </c>
      <c r="U13">
        <f>AVERAGE(U5:U8)</f>
        <v>2.014642857142857</v>
      </c>
      <c r="V13">
        <f>AVERAGE(V5:V8)</f>
        <v>3.7409206081081083</v>
      </c>
    </row>
    <row r="14" spans="1:22" x14ac:dyDescent="0.25">
      <c r="B14" s="22" t="s">
        <v>63</v>
      </c>
      <c r="I14" s="9"/>
      <c r="J14" s="9"/>
      <c r="K14" s="9"/>
      <c r="L14" s="9"/>
      <c r="N14" s="9"/>
      <c r="O14" s="9"/>
      <c r="P14" s="9"/>
      <c r="Q14" s="9"/>
      <c r="R14" s="9" t="s">
        <v>87</v>
      </c>
      <c r="S14">
        <f>MEDIAN(S5:S8)</f>
        <v>0.78928571428571437</v>
      </c>
      <c r="T14">
        <f>MEDIAN(T5:T8)</f>
        <v>1.4571428571428571</v>
      </c>
      <c r="U14">
        <f>MEDIAN(U5:U8)</f>
        <v>2.0678571428571431</v>
      </c>
      <c r="V14">
        <f>MEDIAN(V5:V8)</f>
        <v>3.4231418918918921</v>
      </c>
    </row>
    <row r="15" spans="1:22" x14ac:dyDescent="0.25">
      <c r="C15" s="1" t="s">
        <v>65</v>
      </c>
      <c r="D15" s="6">
        <v>44403</v>
      </c>
      <c r="I15" s="9"/>
      <c r="J15" s="9"/>
      <c r="K15" s="9"/>
      <c r="L15" s="9"/>
      <c r="N15" s="9"/>
      <c r="O15" s="9"/>
      <c r="P15" s="9"/>
      <c r="Q15" s="9"/>
      <c r="S15" s="13" t="s">
        <v>86</v>
      </c>
    </row>
    <row r="16" spans="1:22" x14ac:dyDescent="0.25">
      <c r="C16" s="1" t="s">
        <v>48</v>
      </c>
      <c r="D16" s="1" t="s">
        <v>49</v>
      </c>
      <c r="E16" s="1" t="s">
        <v>67</v>
      </c>
      <c r="F16" s="1" t="s">
        <v>66</v>
      </c>
      <c r="G16" s="1" t="s">
        <v>68</v>
      </c>
      <c r="H16" s="13" t="s">
        <v>50</v>
      </c>
      <c r="I16" s="14" t="s">
        <v>53</v>
      </c>
      <c r="J16" s="9"/>
      <c r="K16" s="9"/>
      <c r="N16" s="9"/>
      <c r="O16" s="9"/>
      <c r="P16" s="9"/>
      <c r="Q16" s="9"/>
      <c r="R16" s="1">
        <v>1</v>
      </c>
      <c r="S16">
        <f>1/S4</f>
        <v>6.6666666666666666E-2</v>
      </c>
      <c r="T16">
        <f t="shared" ref="T16:U16" si="8">1/T4</f>
        <v>0.33333333333333331</v>
      </c>
      <c r="U16">
        <f t="shared" si="8"/>
        <v>5.5555555555555552E-2</v>
      </c>
    </row>
    <row r="17" spans="2:22" x14ac:dyDescent="0.25">
      <c r="C17" s="1" t="s">
        <v>14</v>
      </c>
      <c r="D17" s="21" t="s">
        <v>51</v>
      </c>
      <c r="E17" s="21">
        <v>1</v>
      </c>
      <c r="F17" s="21"/>
      <c r="G17" s="2" t="s">
        <v>52</v>
      </c>
      <c r="H17">
        <v>0</v>
      </c>
      <c r="I17" s="15">
        <f>E17+H17</f>
        <v>1</v>
      </c>
      <c r="J17" s="9"/>
      <c r="P17" s="9"/>
      <c r="Q17" s="12"/>
      <c r="R17" s="1">
        <v>7</v>
      </c>
      <c r="S17">
        <f t="shared" ref="S17:U21" si="9">1/S5</f>
        <v>2.3333333333333335</v>
      </c>
      <c r="T17">
        <f t="shared" si="9"/>
        <v>0.53846153846153844</v>
      </c>
      <c r="U17">
        <f t="shared" si="9"/>
        <v>0.4375</v>
      </c>
    </row>
    <row r="18" spans="2:22" x14ac:dyDescent="0.25">
      <c r="C18" s="1" t="s">
        <v>4</v>
      </c>
      <c r="D18" s="21" t="s">
        <v>51</v>
      </c>
      <c r="E18" s="21">
        <v>0.5</v>
      </c>
      <c r="F18" s="21"/>
      <c r="G18" s="2" t="s">
        <v>52</v>
      </c>
      <c r="H18" s="15">
        <v>1</v>
      </c>
      <c r="I18" s="15">
        <f t="shared" ref="I18:I26" si="10">E18+H18</f>
        <v>1.5</v>
      </c>
      <c r="J18" s="9"/>
      <c r="P18" s="9"/>
      <c r="Q18" s="9"/>
      <c r="R18" s="1">
        <v>14</v>
      </c>
      <c r="S18">
        <f t="shared" si="9"/>
        <v>1.0769230769230769</v>
      </c>
      <c r="T18">
        <f t="shared" si="9"/>
        <v>0.58333333333333337</v>
      </c>
      <c r="U18">
        <f t="shared" si="9"/>
        <v>0.3783783783783784</v>
      </c>
    </row>
    <row r="19" spans="2:22" x14ac:dyDescent="0.25">
      <c r="C19" s="1" t="s">
        <v>29</v>
      </c>
      <c r="D19" s="21" t="s">
        <v>52</v>
      </c>
      <c r="E19" s="21">
        <v>0.5</v>
      </c>
      <c r="F19" s="21"/>
      <c r="G19" s="2"/>
      <c r="H19" s="15"/>
      <c r="I19" s="15">
        <f t="shared" si="10"/>
        <v>0.5</v>
      </c>
      <c r="J19" s="9"/>
      <c r="P19" s="9"/>
      <c r="Q19" s="9"/>
      <c r="R19" s="1">
        <v>20</v>
      </c>
      <c r="S19">
        <f t="shared" si="9"/>
        <v>1.5384615384615383</v>
      </c>
      <c r="T19">
        <f t="shared" si="9"/>
        <v>0.83333333333333337</v>
      </c>
      <c r="U19">
        <f t="shared" si="9"/>
        <v>0.54054054054054046</v>
      </c>
    </row>
    <row r="20" spans="2:22" x14ac:dyDescent="0.25">
      <c r="C20" s="1" t="s">
        <v>30</v>
      </c>
      <c r="D20" s="21" t="s">
        <v>52</v>
      </c>
      <c r="E20" s="21">
        <v>3</v>
      </c>
      <c r="F20" s="21"/>
      <c r="G20" s="2"/>
      <c r="H20" s="15">
        <v>0</v>
      </c>
      <c r="I20" s="15">
        <f t="shared" si="10"/>
        <v>3</v>
      </c>
      <c r="J20" s="9"/>
      <c r="K20" s="9"/>
      <c r="N20" s="9"/>
      <c r="O20" s="9"/>
      <c r="P20" s="9"/>
      <c r="Q20" s="9"/>
      <c r="R20" s="1">
        <v>25</v>
      </c>
      <c r="S20">
        <f t="shared" si="9"/>
        <v>1.0416666666666667</v>
      </c>
      <c r="T20">
        <f t="shared" si="9"/>
        <v>3.125</v>
      </c>
      <c r="U20">
        <f t="shared" si="9"/>
        <v>0.78125</v>
      </c>
    </row>
    <row r="21" spans="2:22" x14ac:dyDescent="0.25">
      <c r="C21" s="1" t="s">
        <v>41</v>
      </c>
      <c r="D21" s="21" t="s">
        <v>51</v>
      </c>
      <c r="E21" s="21">
        <v>5</v>
      </c>
      <c r="F21" s="21"/>
      <c r="G21" s="2" t="s">
        <v>52</v>
      </c>
      <c r="H21" s="15">
        <v>2</v>
      </c>
      <c r="I21" s="15">
        <f t="shared" si="10"/>
        <v>7</v>
      </c>
      <c r="J21" s="9"/>
      <c r="K21" s="9"/>
      <c r="N21" s="9"/>
      <c r="O21" s="9"/>
      <c r="P21" s="9"/>
      <c r="Q21" s="9"/>
      <c r="R21" s="1">
        <v>11</v>
      </c>
      <c r="S21">
        <f t="shared" si="9"/>
        <v>0.55000000000000004</v>
      </c>
    </row>
    <row r="22" spans="2:22" x14ac:dyDescent="0.25">
      <c r="C22" s="1" t="s">
        <v>5</v>
      </c>
      <c r="D22" s="21" t="s">
        <v>52</v>
      </c>
      <c r="E22" s="21">
        <v>1</v>
      </c>
      <c r="F22" s="21"/>
      <c r="G22" s="2" t="s">
        <v>52</v>
      </c>
      <c r="H22" s="15">
        <v>1</v>
      </c>
      <c r="I22" s="15">
        <f t="shared" si="10"/>
        <v>2</v>
      </c>
      <c r="J22" s="9"/>
      <c r="K22" s="9"/>
      <c r="N22" s="9"/>
      <c r="O22" s="9"/>
      <c r="P22" s="10"/>
      <c r="Q22" s="9"/>
      <c r="R22" s="1">
        <v>32</v>
      </c>
    </row>
    <row r="23" spans="2:22" x14ac:dyDescent="0.25">
      <c r="C23" s="1" t="s">
        <v>6</v>
      </c>
      <c r="D23" s="21" t="s">
        <v>39</v>
      </c>
      <c r="E23" s="21">
        <v>20</v>
      </c>
      <c r="F23" s="21"/>
      <c r="G23" s="2" t="s">
        <v>52</v>
      </c>
      <c r="H23" s="15">
        <v>1</v>
      </c>
      <c r="I23" s="15">
        <f t="shared" si="10"/>
        <v>21</v>
      </c>
      <c r="J23" s="9"/>
      <c r="K23" s="9"/>
      <c r="M23" s="9"/>
      <c r="N23" s="9"/>
      <c r="O23" s="9"/>
      <c r="P23" s="9"/>
      <c r="Q23" s="9"/>
      <c r="R23" s="1">
        <v>29</v>
      </c>
    </row>
    <row r="24" spans="2:22" x14ac:dyDescent="0.25">
      <c r="C24" s="1" t="s">
        <v>7</v>
      </c>
      <c r="D24" s="21" t="s">
        <v>51</v>
      </c>
      <c r="E24" s="21">
        <v>2</v>
      </c>
      <c r="F24" s="21"/>
      <c r="G24" s="2" t="s">
        <v>52</v>
      </c>
      <c r="H24" s="16">
        <v>2</v>
      </c>
      <c r="I24" s="15">
        <f t="shared" si="10"/>
        <v>4</v>
      </c>
      <c r="J24" s="9"/>
      <c r="K24" s="9"/>
      <c r="M24" s="9"/>
      <c r="N24" s="9"/>
      <c r="O24" s="9"/>
      <c r="P24" s="9"/>
      <c r="Q24" s="9"/>
      <c r="R24" s="1">
        <v>4</v>
      </c>
    </row>
    <row r="25" spans="2:22" x14ac:dyDescent="0.25">
      <c r="C25" s="1" t="s">
        <v>8</v>
      </c>
      <c r="D25" s="2" t="s">
        <v>51</v>
      </c>
      <c r="E25" s="2">
        <v>3</v>
      </c>
      <c r="F25" s="2"/>
      <c r="G25" s="2" t="s">
        <v>52</v>
      </c>
      <c r="H25" s="15">
        <v>0.5</v>
      </c>
      <c r="I25" s="15">
        <f t="shared" si="10"/>
        <v>3.5</v>
      </c>
      <c r="J25" s="9"/>
      <c r="K25" s="9"/>
      <c r="M25" s="9"/>
      <c r="N25" s="9"/>
      <c r="O25" s="9"/>
      <c r="P25" s="9"/>
      <c r="Q25" s="9"/>
      <c r="R25" s="9" t="s">
        <v>88</v>
      </c>
      <c r="S25">
        <f t="shared" ref="S25:V26" si="11">1/S13</f>
        <v>1.348098218584497</v>
      </c>
      <c r="T25">
        <f t="shared" si="11"/>
        <v>0.78563411896745228</v>
      </c>
      <c r="U25">
        <f t="shared" si="11"/>
        <v>0.49636589257223901</v>
      </c>
      <c r="V25">
        <f t="shared" si="11"/>
        <v>0.26731387932494211</v>
      </c>
    </row>
    <row r="26" spans="2:22" x14ac:dyDescent="0.25">
      <c r="C26" s="1" t="s">
        <v>44</v>
      </c>
      <c r="D26" s="2" t="s">
        <v>39</v>
      </c>
      <c r="E26">
        <v>3</v>
      </c>
      <c r="F26" s="2"/>
      <c r="G26" s="2" t="s">
        <v>47</v>
      </c>
      <c r="H26" s="16">
        <v>1</v>
      </c>
      <c r="I26" s="15">
        <f t="shared" si="10"/>
        <v>4</v>
      </c>
      <c r="J26" s="9"/>
      <c r="K26" s="9"/>
      <c r="M26" s="9"/>
      <c r="N26" s="9"/>
      <c r="O26" s="9"/>
      <c r="P26" s="9"/>
      <c r="Q26" s="9"/>
      <c r="R26" s="9" t="s">
        <v>87</v>
      </c>
      <c r="S26">
        <f t="shared" si="11"/>
        <v>1.2669683257918551</v>
      </c>
      <c r="T26">
        <f t="shared" si="11"/>
        <v>0.68627450980392157</v>
      </c>
      <c r="U26">
        <f t="shared" si="11"/>
        <v>0.48359240069084625</v>
      </c>
      <c r="V26">
        <f t="shared" si="11"/>
        <v>0.29212928694793977</v>
      </c>
    </row>
    <row r="27" spans="2:22" x14ac:dyDescent="0.25">
      <c r="H27" s="13" t="s">
        <v>55</v>
      </c>
      <c r="I27" s="16">
        <f>SUM(I17:I26)</f>
        <v>47.5</v>
      </c>
      <c r="J27" s="9"/>
      <c r="K27" s="9"/>
      <c r="M27" s="9"/>
      <c r="N27" s="9"/>
      <c r="O27" s="9"/>
      <c r="P27" s="9"/>
      <c r="Q27" s="9"/>
      <c r="R27" s="9"/>
    </row>
    <row r="28" spans="2:22" x14ac:dyDescent="0.25">
      <c r="H28" s="9" t="s">
        <v>53</v>
      </c>
      <c r="I28" s="16">
        <f>I27*(7/5)</f>
        <v>66.5</v>
      </c>
      <c r="J28" s="9"/>
      <c r="K28" s="9"/>
      <c r="M28" s="9"/>
      <c r="O28" s="9"/>
      <c r="P28" s="9"/>
      <c r="Q28" s="9"/>
      <c r="R28" s="26"/>
      <c r="T28" s="6"/>
    </row>
    <row r="29" spans="2:22" x14ac:dyDescent="0.25">
      <c r="B29" s="22" t="s">
        <v>64</v>
      </c>
      <c r="C29" s="1" t="s">
        <v>35</v>
      </c>
      <c r="D29" s="3">
        <f ca="1">TODAY()</f>
        <v>44667</v>
      </c>
      <c r="H29" t="s">
        <v>73</v>
      </c>
      <c r="I29" s="6">
        <f>D15+I28</f>
        <v>44469.5</v>
      </c>
      <c r="J29" s="14"/>
      <c r="K29" s="9"/>
      <c r="L29" s="9"/>
      <c r="M29" s="9"/>
      <c r="N29" s="9"/>
      <c r="O29" s="9"/>
      <c r="P29" s="9"/>
      <c r="Q29" s="9"/>
      <c r="R29" s="9"/>
      <c r="S29" s="10"/>
    </row>
    <row r="30" spans="2:22" x14ac:dyDescent="0.25">
      <c r="C30" s="1" t="s">
        <v>0</v>
      </c>
      <c r="D30" s="1" t="s">
        <v>57</v>
      </c>
      <c r="E30" s="1" t="s">
        <v>56</v>
      </c>
      <c r="F30" s="1" t="s">
        <v>24</v>
      </c>
      <c r="G30" s="1" t="s">
        <v>60</v>
      </c>
      <c r="I30" s="13" t="s">
        <v>59</v>
      </c>
      <c r="J30" s="2"/>
      <c r="K30" s="9"/>
      <c r="L30" s="9"/>
      <c r="M30" s="9"/>
      <c r="O30" s="1"/>
      <c r="Q30" s="9"/>
    </row>
    <row r="31" spans="2:22" x14ac:dyDescent="0.25">
      <c r="B31">
        <v>0</v>
      </c>
      <c r="C31" s="1" t="s">
        <v>14</v>
      </c>
      <c r="D31" s="20" t="s">
        <v>58</v>
      </c>
      <c r="E31" s="2"/>
      <c r="F31" s="21"/>
      <c r="G31" t="s">
        <v>62</v>
      </c>
      <c r="I31" s="9">
        <v>1</v>
      </c>
      <c r="J31" s="13" t="s">
        <v>76</v>
      </c>
      <c r="K31" s="9"/>
      <c r="L31" s="9"/>
      <c r="M31" s="9"/>
      <c r="O31" s="1"/>
      <c r="Q31" s="9"/>
    </row>
    <row r="32" spans="2:22" x14ac:dyDescent="0.25">
      <c r="B32">
        <v>1</v>
      </c>
      <c r="C32" s="1" t="s">
        <v>4</v>
      </c>
      <c r="D32" s="20" t="s">
        <v>58</v>
      </c>
      <c r="F32" s="17">
        <v>0</v>
      </c>
      <c r="G32" t="s">
        <v>62</v>
      </c>
      <c r="I32" s="9"/>
      <c r="J32" s="9"/>
      <c r="K32" s="9"/>
      <c r="L32" s="9"/>
      <c r="M32" s="9"/>
      <c r="O32" s="1"/>
      <c r="Q32" s="9"/>
      <c r="R32" s="9"/>
    </row>
    <row r="33" spans="1:18" x14ac:dyDescent="0.25">
      <c r="B33">
        <v>2</v>
      </c>
      <c r="C33" s="1" t="s">
        <v>29</v>
      </c>
      <c r="D33" s="20" t="s">
        <v>58</v>
      </c>
      <c r="G33" t="s">
        <v>62</v>
      </c>
      <c r="I33" s="9"/>
      <c r="J33" s="9"/>
      <c r="K33" s="9"/>
      <c r="L33" s="9"/>
      <c r="M33" s="9"/>
      <c r="O33" s="1"/>
      <c r="Q33" s="10"/>
      <c r="R33" s="9"/>
    </row>
    <row r="34" spans="1:18" x14ac:dyDescent="0.25">
      <c r="B34">
        <v>3</v>
      </c>
      <c r="C34" s="1" t="s">
        <v>30</v>
      </c>
      <c r="D34" s="20" t="s">
        <v>58</v>
      </c>
      <c r="G34" t="s">
        <v>62</v>
      </c>
      <c r="I34" s="9"/>
      <c r="J34" s="9"/>
      <c r="K34" s="9"/>
      <c r="L34" s="9"/>
      <c r="M34" s="9"/>
      <c r="O34" s="1"/>
      <c r="Q34" s="10"/>
      <c r="R34" s="9"/>
    </row>
    <row r="35" spans="1:18" x14ac:dyDescent="0.25">
      <c r="B35">
        <v>4</v>
      </c>
      <c r="C35" s="1" t="s">
        <v>41</v>
      </c>
      <c r="D35" s="20" t="s">
        <v>58</v>
      </c>
      <c r="F35" s="5">
        <v>0</v>
      </c>
      <c r="G35" t="s">
        <v>62</v>
      </c>
      <c r="I35" s="10"/>
      <c r="O35" s="1"/>
      <c r="Q35" s="10"/>
    </row>
    <row r="36" spans="1:18" x14ac:dyDescent="0.25">
      <c r="B36">
        <v>5</v>
      </c>
      <c r="C36" s="1" t="s">
        <v>5</v>
      </c>
      <c r="D36" s="20" t="s">
        <v>58</v>
      </c>
      <c r="F36">
        <v>0</v>
      </c>
      <c r="G36" t="s">
        <v>62</v>
      </c>
      <c r="O36" s="1"/>
      <c r="Q36" s="10"/>
    </row>
    <row r="37" spans="1:18" x14ac:dyDescent="0.25">
      <c r="B37">
        <v>6</v>
      </c>
      <c r="C37" s="1" t="s">
        <v>6</v>
      </c>
      <c r="D37" s="19" t="s">
        <v>77</v>
      </c>
      <c r="E37" s="2"/>
      <c r="G37" t="s">
        <v>69</v>
      </c>
      <c r="I37">
        <v>2</v>
      </c>
      <c r="O37" s="1"/>
      <c r="Q37" s="10"/>
    </row>
    <row r="38" spans="1:18" x14ac:dyDescent="0.25">
      <c r="B38">
        <v>7</v>
      </c>
      <c r="C38" s="1" t="s">
        <v>7</v>
      </c>
      <c r="D38" s="19" t="s">
        <v>77</v>
      </c>
      <c r="E38" s="2"/>
      <c r="F38">
        <v>0</v>
      </c>
      <c r="G38" t="s">
        <v>71</v>
      </c>
      <c r="I38">
        <v>1</v>
      </c>
      <c r="O38" s="1"/>
      <c r="Q38" s="10"/>
    </row>
    <row r="39" spans="1:18" x14ac:dyDescent="0.25">
      <c r="B39">
        <v>8</v>
      </c>
      <c r="C39" s="1" t="s">
        <v>8</v>
      </c>
      <c r="D39" s="20" t="s">
        <v>58</v>
      </c>
      <c r="E39" s="2"/>
      <c r="F39">
        <v>0</v>
      </c>
      <c r="I39">
        <v>0</v>
      </c>
    </row>
    <row r="40" spans="1:18" x14ac:dyDescent="0.25">
      <c r="C40" s="1" t="s">
        <v>44</v>
      </c>
      <c r="D40" s="20" t="s">
        <v>58</v>
      </c>
      <c r="E40" s="2"/>
      <c r="F40">
        <v>0</v>
      </c>
      <c r="I40">
        <v>0</v>
      </c>
    </row>
    <row r="41" spans="1:18" x14ac:dyDescent="0.25">
      <c r="A41" s="1"/>
      <c r="C41" s="1"/>
      <c r="F41">
        <f>SUM(F31:F40)</f>
        <v>0</v>
      </c>
      <c r="H41" s="6"/>
      <c r="I41">
        <f>SUM(I31:I40)</f>
        <v>4</v>
      </c>
    </row>
    <row r="42" spans="1:18" x14ac:dyDescent="0.25">
      <c r="C42" s="1"/>
      <c r="H42" s="6" t="s">
        <v>54</v>
      </c>
      <c r="I42">
        <f>I41+F41</f>
        <v>4</v>
      </c>
    </row>
    <row r="43" spans="1:18" x14ac:dyDescent="0.25">
      <c r="H43" t="s">
        <v>61</v>
      </c>
      <c r="I43">
        <f>(7/5)*I42</f>
        <v>5.6</v>
      </c>
    </row>
    <row r="44" spans="1:18" x14ac:dyDescent="0.25">
      <c r="H44" t="s">
        <v>74</v>
      </c>
      <c r="I44" s="6">
        <f ca="1">D29+ROUNDUP(I43,0)</f>
        <v>44673</v>
      </c>
    </row>
    <row r="47" spans="1:18" x14ac:dyDescent="0.25">
      <c r="C47" s="17"/>
    </row>
    <row r="48" spans="1:18" x14ac:dyDescent="0.25">
      <c r="C48" s="17"/>
    </row>
    <row r="49" spans="3:7" x14ac:dyDescent="0.25">
      <c r="C49" s="10"/>
    </row>
    <row r="50" spans="3:7" x14ac:dyDescent="0.25">
      <c r="C50" s="10"/>
    </row>
    <row r="51" spans="3:7" x14ac:dyDescent="0.25">
      <c r="C51" s="10"/>
    </row>
    <row r="52" spans="3:7" x14ac:dyDescent="0.25">
      <c r="C52" s="17"/>
    </row>
    <row r="53" spans="3:7" x14ac:dyDescent="0.25">
      <c r="E53" s="3"/>
    </row>
    <row r="55" spans="3:7" x14ac:dyDescent="0.25">
      <c r="F55" s="6"/>
      <c r="G55" s="3"/>
    </row>
    <row r="56" spans="3:7" x14ac:dyDescent="0.25">
      <c r="F56" s="6"/>
    </row>
    <row r="57" spans="3:7" x14ac:dyDescent="0.25">
      <c r="F57" s="6"/>
    </row>
    <row r="59" spans="3:7" x14ac:dyDescent="0.25">
      <c r="F59" s="6"/>
    </row>
    <row r="63" spans="3:7" x14ac:dyDescent="0.25">
      <c r="F63" s="6"/>
    </row>
    <row r="64" spans="3:7" x14ac:dyDescent="0.25">
      <c r="F64" s="6"/>
    </row>
    <row r="68" spans="3:13" x14ac:dyDescent="0.25">
      <c r="F68" s="6"/>
      <c r="G68" s="6"/>
    </row>
    <row r="71" spans="3:13" x14ac:dyDescent="0.25">
      <c r="C71" s="22"/>
      <c r="D71" s="1"/>
      <c r="E71" s="1"/>
      <c r="F71" s="1"/>
      <c r="G71" s="1"/>
      <c r="H71" s="1"/>
      <c r="I71" s="1"/>
      <c r="J71" s="1"/>
    </row>
    <row r="72" spans="3:13" x14ac:dyDescent="0.25">
      <c r="D72" s="1"/>
      <c r="E72" s="7"/>
      <c r="F72" s="24"/>
      <c r="G72" s="24"/>
      <c r="H72" s="24"/>
      <c r="I72" s="24"/>
      <c r="J72" s="7"/>
      <c r="M72" s="6"/>
    </row>
    <row r="73" spans="3:13" x14ac:dyDescent="0.25">
      <c r="D73" s="1"/>
      <c r="E73" s="7"/>
      <c r="F73" s="23"/>
      <c r="G73" s="24"/>
      <c r="H73" s="25"/>
      <c r="I73" s="25"/>
      <c r="J73" s="18"/>
      <c r="M73" s="6"/>
    </row>
    <row r="74" spans="3:13" x14ac:dyDescent="0.25">
      <c r="D74" s="1"/>
      <c r="E74" s="7"/>
      <c r="F74" s="24"/>
      <c r="G74" s="24"/>
      <c r="H74" s="24"/>
      <c r="I74" s="25"/>
      <c r="J74" s="7"/>
      <c r="M74" s="6"/>
    </row>
    <row r="75" spans="3:13" x14ac:dyDescent="0.25">
      <c r="D75" s="1"/>
      <c r="E75" s="7"/>
      <c r="F75" s="24"/>
      <c r="G75" s="24"/>
      <c r="H75" s="24"/>
      <c r="I75" s="25"/>
      <c r="J75" s="18"/>
      <c r="M75" s="6"/>
    </row>
    <row r="76" spans="3:13" x14ac:dyDescent="0.25">
      <c r="D76" s="1"/>
      <c r="E76" s="7"/>
      <c r="F76" s="24"/>
      <c r="G76" s="24"/>
      <c r="H76" s="24"/>
      <c r="I76" s="24"/>
      <c r="J76" s="7"/>
      <c r="M76" s="6"/>
    </row>
    <row r="77" spans="3:13" x14ac:dyDescent="0.25">
      <c r="D77" s="1"/>
      <c r="E77" s="7"/>
      <c r="F77" s="24"/>
      <c r="G77" s="24"/>
      <c r="H77" s="24"/>
      <c r="I77" s="6"/>
      <c r="M77" s="6"/>
    </row>
    <row r="78" spans="3:13" x14ac:dyDescent="0.25">
      <c r="D78" s="1"/>
      <c r="E78" s="7"/>
      <c r="F78" s="24"/>
      <c r="G78" s="6"/>
      <c r="H78" s="6"/>
      <c r="I78" s="6"/>
    </row>
    <row r="79" spans="3:13" x14ac:dyDescent="0.25">
      <c r="D79" s="1"/>
      <c r="E79" s="7"/>
      <c r="F79" s="27"/>
      <c r="G79" s="6"/>
      <c r="H79" s="6"/>
      <c r="I79" s="6"/>
    </row>
    <row r="80" spans="3:13" x14ac:dyDescent="0.25">
      <c r="D80" s="1"/>
      <c r="E80" s="7"/>
      <c r="F80" s="24"/>
      <c r="G80" s="6"/>
      <c r="H80" s="6"/>
      <c r="I80" s="6"/>
    </row>
  </sheetData>
  <conditionalFormatting sqref="D13">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86C7-B733-4A1C-8B30-B043A00420F4}">
  <dimension ref="A1:L14"/>
  <sheetViews>
    <sheetView workbookViewId="0">
      <selection activeCell="B16" sqref="B16"/>
    </sheetView>
  </sheetViews>
  <sheetFormatPr defaultRowHeight="15" x14ac:dyDescent="0.25"/>
  <cols>
    <col min="2" max="2" width="17" bestFit="1" customWidth="1"/>
    <col min="3" max="3" width="10.7109375" bestFit="1" customWidth="1"/>
    <col min="4" max="4" width="20.7109375" bestFit="1" customWidth="1"/>
    <col min="5" max="5" width="13.28515625" bestFit="1" customWidth="1"/>
    <col min="6" max="6" width="12" customWidth="1"/>
    <col min="7" max="7" width="10.7109375" bestFit="1" customWidth="1"/>
    <col min="8" max="8" width="11.28515625" bestFit="1" customWidth="1"/>
  </cols>
  <sheetData>
    <row r="1" spans="1:12" x14ac:dyDescent="0.25">
      <c r="B1" t="s">
        <v>35</v>
      </c>
      <c r="C1" s="3">
        <f ca="1">TODAY()</f>
        <v>44667</v>
      </c>
      <c r="D1" t="s">
        <v>36</v>
      </c>
    </row>
    <row r="2" spans="1:12" x14ac:dyDescent="0.25">
      <c r="B2" t="s">
        <v>26</v>
      </c>
      <c r="C2" s="4">
        <v>44222</v>
      </c>
      <c r="G2">
        <f ca="1">C1-C2</f>
        <v>445</v>
      </c>
      <c r="H2">
        <f ca="1">0.8*G2</f>
        <v>356</v>
      </c>
    </row>
    <row r="3" spans="1:12" x14ac:dyDescent="0.25">
      <c r="B3" t="s">
        <v>34</v>
      </c>
      <c r="C3" s="3">
        <f>D14</f>
        <v>44334</v>
      </c>
      <c r="D3">
        <f ca="1">C3-C1</f>
        <v>-333</v>
      </c>
    </row>
    <row r="4" spans="1:12" x14ac:dyDescent="0.25">
      <c r="B4" t="s">
        <v>13</v>
      </c>
      <c r="C4" s="3">
        <f>F14</f>
        <v>44362</v>
      </c>
      <c r="D4">
        <f>C4-C2</f>
        <v>140</v>
      </c>
    </row>
    <row r="6" spans="1:12" x14ac:dyDescent="0.25">
      <c r="A6" s="1" t="s">
        <v>0</v>
      </c>
      <c r="B6" s="1" t="s">
        <v>1</v>
      </c>
      <c r="C6" s="1" t="s">
        <v>24</v>
      </c>
      <c r="D6" s="1" t="s">
        <v>25</v>
      </c>
      <c r="E6" s="1" t="s">
        <v>33</v>
      </c>
      <c r="F6" s="1" t="s">
        <v>25</v>
      </c>
      <c r="G6" s="1" t="s">
        <v>31</v>
      </c>
      <c r="H6" s="1" t="s">
        <v>32</v>
      </c>
      <c r="I6" s="1" t="s">
        <v>3</v>
      </c>
      <c r="J6" s="1" t="s">
        <v>28</v>
      </c>
      <c r="K6" s="1" t="s">
        <v>2</v>
      </c>
      <c r="L6" s="1" t="s">
        <v>20</v>
      </c>
    </row>
    <row r="7" spans="1:12" x14ac:dyDescent="0.25">
      <c r="A7">
        <v>4</v>
      </c>
      <c r="B7" t="s">
        <v>18</v>
      </c>
      <c r="C7">
        <v>5</v>
      </c>
      <c r="D7" s="3">
        <f t="shared" ref="D7:D14" si="0">_xlfn.SINGLE(IF(I7&lt;2,$C$2+H7,H7+_xlfn.XLOOKUP(I7-1,I$7:I$14,D$7:D$14,0)))</f>
        <v>44229</v>
      </c>
      <c r="E7">
        <v>5</v>
      </c>
      <c r="F7" s="3">
        <f t="shared" ref="F7:F14" si="1">_xlfn.SINGLE(IF(I7&lt;2,$C$3+ROUNDDOWN(1.2*E7,0),ROUNDDOWN(1.2*E7,0)+_xlfn.XLOOKUP(I7-1,I$7:I$14,F$7:F$14,0)))</f>
        <v>44340</v>
      </c>
      <c r="G7">
        <f t="shared" ref="G7:G14" si="2">2*ROUNDDOWN(C7/5,0)</f>
        <v>2</v>
      </c>
      <c r="H7">
        <f t="shared" ref="H7:H14" si="3">C7+G7</f>
        <v>7</v>
      </c>
      <c r="I7">
        <v>1</v>
      </c>
      <c r="J7" s="5">
        <f t="shared" ref="J7:J14" ca="1" si="4">D7-TODAY()</f>
        <v>-438</v>
      </c>
      <c r="K7" t="s">
        <v>22</v>
      </c>
      <c r="L7" t="s">
        <v>23</v>
      </c>
    </row>
    <row r="8" spans="1:12" x14ac:dyDescent="0.25">
      <c r="A8">
        <v>2</v>
      </c>
      <c r="B8" t="s">
        <v>16</v>
      </c>
      <c r="C8">
        <v>20</v>
      </c>
      <c r="D8" s="3">
        <v>44286</v>
      </c>
      <c r="E8">
        <v>5</v>
      </c>
      <c r="F8" s="3">
        <f t="shared" si="1"/>
        <v>44346</v>
      </c>
      <c r="G8">
        <f t="shared" si="2"/>
        <v>8</v>
      </c>
      <c r="H8">
        <f t="shared" si="3"/>
        <v>28</v>
      </c>
      <c r="I8">
        <v>2</v>
      </c>
      <c r="J8" s="5">
        <f t="shared" ca="1" si="4"/>
        <v>-381</v>
      </c>
    </row>
    <row r="9" spans="1:12" x14ac:dyDescent="0.25">
      <c r="A9">
        <v>5</v>
      </c>
      <c r="B9" t="s">
        <v>19</v>
      </c>
      <c r="C9">
        <v>15</v>
      </c>
      <c r="D9" s="3">
        <f t="shared" si="0"/>
        <v>44307</v>
      </c>
      <c r="E9">
        <v>5</v>
      </c>
      <c r="F9" s="3">
        <f t="shared" si="1"/>
        <v>44352</v>
      </c>
      <c r="G9">
        <f t="shared" si="2"/>
        <v>6</v>
      </c>
      <c r="H9">
        <f t="shared" si="3"/>
        <v>21</v>
      </c>
      <c r="I9">
        <v>3</v>
      </c>
      <c r="J9" s="5">
        <f t="shared" ca="1" si="4"/>
        <v>-360</v>
      </c>
    </row>
    <row r="10" spans="1:12" x14ac:dyDescent="0.25">
      <c r="A10">
        <v>1</v>
      </c>
      <c r="B10" t="s">
        <v>15</v>
      </c>
      <c r="C10">
        <v>5</v>
      </c>
      <c r="D10" s="3">
        <f t="shared" si="0"/>
        <v>44314</v>
      </c>
      <c r="E10">
        <v>3</v>
      </c>
      <c r="F10" s="3">
        <f t="shared" si="1"/>
        <v>44355</v>
      </c>
      <c r="G10">
        <f t="shared" si="2"/>
        <v>2</v>
      </c>
      <c r="H10">
        <f t="shared" si="3"/>
        <v>7</v>
      </c>
      <c r="I10">
        <v>4</v>
      </c>
      <c r="J10" s="5">
        <f t="shared" ca="1" si="4"/>
        <v>-353</v>
      </c>
    </row>
    <row r="11" spans="1:12" x14ac:dyDescent="0.25">
      <c r="A11">
        <v>6</v>
      </c>
      <c r="B11" t="s">
        <v>8</v>
      </c>
      <c r="C11">
        <v>5</v>
      </c>
      <c r="D11" s="3">
        <f t="shared" si="0"/>
        <v>44321</v>
      </c>
      <c r="E11">
        <v>2</v>
      </c>
      <c r="F11" s="3">
        <f t="shared" si="1"/>
        <v>44357</v>
      </c>
      <c r="G11">
        <f t="shared" si="2"/>
        <v>2</v>
      </c>
      <c r="H11">
        <f t="shared" si="3"/>
        <v>7</v>
      </c>
      <c r="I11">
        <v>5</v>
      </c>
      <c r="J11" s="5">
        <f t="shared" ca="1" si="4"/>
        <v>-346</v>
      </c>
    </row>
    <row r="12" spans="1:12" x14ac:dyDescent="0.25">
      <c r="A12">
        <v>3</v>
      </c>
      <c r="B12" t="s">
        <v>17</v>
      </c>
      <c r="C12">
        <v>4</v>
      </c>
      <c r="D12" s="3">
        <f t="shared" si="0"/>
        <v>44325</v>
      </c>
      <c r="E12">
        <v>3</v>
      </c>
      <c r="F12" s="3">
        <f t="shared" si="1"/>
        <v>44360</v>
      </c>
      <c r="G12">
        <f t="shared" si="2"/>
        <v>0</v>
      </c>
      <c r="H12">
        <f t="shared" si="3"/>
        <v>4</v>
      </c>
      <c r="I12">
        <v>6</v>
      </c>
      <c r="J12" s="5">
        <f t="shared" ca="1" si="4"/>
        <v>-342</v>
      </c>
      <c r="K12" t="s">
        <v>21</v>
      </c>
      <c r="L12" t="s">
        <v>27</v>
      </c>
    </row>
    <row r="13" spans="1:12" x14ac:dyDescent="0.25">
      <c r="A13">
        <v>0</v>
      </c>
      <c r="B13" t="s">
        <v>14</v>
      </c>
      <c r="C13">
        <v>2</v>
      </c>
      <c r="D13" s="3">
        <f t="shared" si="0"/>
        <v>44327</v>
      </c>
      <c r="E13">
        <v>2</v>
      </c>
      <c r="F13" s="3">
        <f t="shared" si="1"/>
        <v>44362</v>
      </c>
      <c r="G13">
        <f t="shared" si="2"/>
        <v>0</v>
      </c>
      <c r="H13">
        <f t="shared" si="3"/>
        <v>2</v>
      </c>
      <c r="I13">
        <v>7</v>
      </c>
      <c r="J13" s="5">
        <f t="shared" ca="1" si="4"/>
        <v>-340</v>
      </c>
    </row>
    <row r="14" spans="1:12" x14ac:dyDescent="0.25">
      <c r="B14" t="s">
        <v>37</v>
      </c>
      <c r="C14">
        <v>5</v>
      </c>
      <c r="D14" s="3">
        <f t="shared" si="0"/>
        <v>44334</v>
      </c>
      <c r="E14">
        <v>0</v>
      </c>
      <c r="F14" s="3">
        <f t="shared" si="1"/>
        <v>44362</v>
      </c>
      <c r="G14">
        <f t="shared" si="2"/>
        <v>2</v>
      </c>
      <c r="H14">
        <f t="shared" si="3"/>
        <v>7</v>
      </c>
      <c r="I14">
        <v>8</v>
      </c>
      <c r="J14" s="5">
        <f t="shared" ca="1" si="4"/>
        <v>-333</v>
      </c>
    </row>
  </sheetData>
  <sortState xmlns:xlrd2="http://schemas.microsoft.com/office/spreadsheetml/2017/richdata2" ref="A8:G14">
    <sortCondition ref="G8:G14"/>
  </sortState>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Minor corrections</vt:lpstr>
      <vt:lpstr>Summary</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jaker</dc:creator>
  <cp:lastModifiedBy>jaker</cp:lastModifiedBy>
  <dcterms:created xsi:type="dcterms:W3CDTF">2019-12-08T06:29:44Z</dcterms:created>
  <dcterms:modified xsi:type="dcterms:W3CDTF">2022-04-16T05:51:18Z</dcterms:modified>
</cp:coreProperties>
</file>