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saxion.sharepoint.com/teams/O365-Course-Team-113290-groep1.2/Shared Documents/group 9/"/>
    </mc:Choice>
  </mc:AlternateContent>
  <xr:revisionPtr revIDLastSave="642" documentId="11_CD13439F105F3453823552819DB168BB26ED410C" xr6:coauthVersionLast="47" xr6:coauthVersionMax="47" xr10:uidLastSave="{627DC3B7-A1B0-49C1-BE7B-450918ED3015}"/>
  <bookViews>
    <workbookView xWindow="-120" yWindow="-120" windowWidth="38640" windowHeight="21120" activeTab="2" xr2:uid="{00000000-000D-0000-FFFF-FFFF00000000}"/>
  </bookViews>
  <sheets>
    <sheet name="Version_1" sheetId="1" r:id="rId1"/>
    <sheet name="Version_1.1" sheetId="2" r:id="rId2"/>
    <sheet name="Version_1.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6" i="3"/>
  <c r="G5" i="3"/>
  <c r="J10" i="2"/>
  <c r="J6" i="2"/>
  <c r="G13" i="2"/>
  <c r="G10" i="2"/>
  <c r="G5" i="2"/>
  <c r="G4" i="2"/>
  <c r="G6" i="2"/>
  <c r="J5" i="2" s="1"/>
  <c r="G11" i="2"/>
  <c r="B22" i="2"/>
  <c r="G12" i="2"/>
  <c r="G9" i="2"/>
  <c r="B28" i="2"/>
  <c r="C27" i="2"/>
  <c r="B27" i="2"/>
  <c r="H11" i="2"/>
  <c r="H10" i="2"/>
  <c r="H9" i="2"/>
  <c r="G3" i="2"/>
  <c r="G13" i="1"/>
  <c r="G4" i="1"/>
  <c r="G12" i="1"/>
  <c r="B25" i="1"/>
  <c r="C24" i="1"/>
  <c r="B24" i="1"/>
  <c r="B26" i="1"/>
  <c r="B21" i="1"/>
  <c r="B28" i="1" s="1"/>
  <c r="B20" i="1"/>
  <c r="G9" i="1"/>
  <c r="H11" i="1"/>
  <c r="H9" i="1"/>
  <c r="H10" i="1"/>
  <c r="G3" i="1"/>
  <c r="G5" i="1" s="1"/>
  <c r="G6" i="1" s="1"/>
  <c r="G7" i="3" l="1"/>
  <c r="B29" i="2"/>
  <c r="B23" i="2"/>
  <c r="B30" i="2" s="1"/>
  <c r="J6" i="1"/>
  <c r="C19" i="1" s="1"/>
  <c r="G10" i="1"/>
  <c r="C20" i="1"/>
  <c r="C32" i="1" s="1"/>
  <c r="C21" i="1"/>
  <c r="B27" i="1"/>
  <c r="J7" i="2" l="1"/>
  <c r="C22" i="2"/>
  <c r="G11" i="1"/>
  <c r="D32" i="1"/>
  <c r="J9" i="2" l="1"/>
  <c r="C23" i="2"/>
  <c r="J7" i="1"/>
  <c r="J5" i="1"/>
  <c r="C25" i="1" s="1"/>
  <c r="C28" i="2" l="1"/>
  <c r="C35" i="2"/>
  <c r="D35" i="2"/>
  <c r="C28" i="1"/>
  <c r="C27" i="1"/>
  <c r="C26" i="1"/>
  <c r="D33" i="1" s="1"/>
  <c r="C33" i="1"/>
  <c r="E32" i="1"/>
  <c r="F33" i="1"/>
  <c r="F32" i="1"/>
  <c r="C29" i="2" l="1"/>
  <c r="C30" i="2"/>
  <c r="D36" i="2"/>
  <c r="C36" i="2"/>
  <c r="E35" i="2" l="1"/>
  <c r="F35" i="2" s="1"/>
  <c r="F36" i="2" l="1"/>
</calcChain>
</file>

<file path=xl/sharedStrings.xml><?xml version="1.0" encoding="utf-8"?>
<sst xmlns="http://schemas.openxmlformats.org/spreadsheetml/2006/main" count="96" uniqueCount="42">
  <si>
    <t>Eisen</t>
  </si>
  <si>
    <t>Handmatig handeling</t>
  </si>
  <si>
    <t>Handmatig</t>
  </si>
  <si>
    <t>Jaar terugverdientijd</t>
  </si>
  <si>
    <t>Valves/Uur</t>
  </si>
  <si>
    <t>Berekening</t>
  </si>
  <si>
    <t>Machine is sneller/zelfde snelheid als handmatig</t>
  </si>
  <si>
    <t>Valves/Jaar</t>
  </si>
  <si>
    <t>Uur/Jaar</t>
  </si>
  <si>
    <t>Budget</t>
  </si>
  <si>
    <t>Aannames</t>
  </si>
  <si>
    <t>Materiaal/Jaar</t>
  </si>
  <si>
    <t>p.p.v. hand</t>
  </si>
  <si>
    <t>€ uurlijkse kosten handmatig</t>
  </si>
  <si>
    <t>p.p.v. auto</t>
  </si>
  <si>
    <t>Seconden per valve automatisch</t>
  </si>
  <si>
    <t>Automatisch</t>
  </si>
  <si>
    <t>Valves/uur handmatig</t>
  </si>
  <si>
    <t>€ per valve aan elektrische kosten</t>
  </si>
  <si>
    <t>Uur deviatie in productiewisseling</t>
  </si>
  <si>
    <t>Uur per 6 dagen smeren</t>
  </si>
  <si>
    <t>Elektrisch/Jaar</t>
  </si>
  <si>
    <t>Weken per jaar productie</t>
  </si>
  <si>
    <t>Beide scenario's hebben dezelfde valves/jaar</t>
  </si>
  <si>
    <t>Grafiek Handmatig</t>
  </si>
  <si>
    <t>x-as (Valves)</t>
  </si>
  <si>
    <t>y-as (Geld)</t>
  </si>
  <si>
    <t>Grafiek Automatisch</t>
  </si>
  <si>
    <t>snijpunt (b)</t>
  </si>
  <si>
    <t>richting (a)</t>
  </si>
  <si>
    <t>kruising valves</t>
  </si>
  <si>
    <t>kruising geld</t>
  </si>
  <si>
    <t>handmatig</t>
  </si>
  <si>
    <t>automatisch</t>
  </si>
  <si>
    <t>-</t>
  </si>
  <si>
    <t>Uur per 5 dagen smeren</t>
  </si>
  <si>
    <t>Arbeidskosten/jaar</t>
  </si>
  <si>
    <t>Operationele kosten/jaar</t>
  </si>
  <si>
    <t>Besparing</t>
  </si>
  <si>
    <t>Besparing/valve</t>
  </si>
  <si>
    <t>Uur per 5 dagen automatisch</t>
  </si>
  <si>
    <t>Kosten vallen weg bij automatisch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</si>
</sst>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2]\ * #,##0.00_ ;_ [$€-2]\ * \-#,##0.00_ ;_ [$€-2]\ * &quot;-&quot;??_ ;_ @_ "/>
    <numFmt numFmtId="165" formatCode="_ [$€-2]\ * #,##0_ ;_ [$€-2]\ * \-#,##0_ ;_ [$€-2]\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2" borderId="4" xfId="0" applyFill="1" applyBorder="1"/>
    <xf numFmtId="0" fontId="0" fillId="2" borderId="2" xfId="0" applyFill="1" applyBorder="1"/>
    <xf numFmtId="0" fontId="0" fillId="3" borderId="4" xfId="0" applyFill="1" applyBorder="1"/>
    <xf numFmtId="165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0" fontId="0" fillId="3" borderId="8" xfId="0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165" fontId="0" fillId="3" borderId="2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5" fontId="0" fillId="3" borderId="4" xfId="0" applyNumberFormat="1" applyFill="1" applyBorder="1"/>
    <xf numFmtId="165" fontId="0" fillId="3" borderId="6" xfId="0" applyNumberFormat="1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0" fillId="0" borderId="15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9" xfId="0" applyFill="1" applyBorder="1"/>
    <xf numFmtId="1" fontId="0" fillId="3" borderId="20" xfId="0" applyNumberFormat="1" applyFill="1" applyBorder="1"/>
    <xf numFmtId="1" fontId="0" fillId="3" borderId="16" xfId="0" applyNumberFormat="1" applyFill="1" applyBorder="1"/>
    <xf numFmtId="2" fontId="0" fillId="3" borderId="16" xfId="0" applyNumberFormat="1" applyFill="1" applyBorder="1"/>
    <xf numFmtId="0" fontId="0" fillId="3" borderId="16" xfId="0" applyFill="1" applyBorder="1"/>
    <xf numFmtId="1" fontId="0" fillId="3" borderId="17" xfId="0" applyNumberFormat="1" applyFill="1" applyBorder="1"/>
    <xf numFmtId="1" fontId="0" fillId="3" borderId="19" xfId="0" applyNumberFormat="1" applyFill="1" applyBorder="1"/>
    <xf numFmtId="0" fontId="1" fillId="0" borderId="24" xfId="0" applyFont="1" applyBorder="1"/>
    <xf numFmtId="0" fontId="0" fillId="0" borderId="24" xfId="0" applyBorder="1"/>
    <xf numFmtId="0" fontId="0" fillId="0" borderId="2" xfId="0" applyBorder="1"/>
    <xf numFmtId="164" fontId="0" fillId="3" borderId="2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/>
    <xf numFmtId="9" fontId="0" fillId="2" borderId="4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Kosten handmatig/automatisch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Handmatig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Version_1!$B$18:$B$21</c:f>
              <c:numCache>
                <c:formatCode>General</c:formatCode>
                <c:ptCount val="4"/>
                <c:pt idx="0">
                  <c:v>0</c:v>
                </c:pt>
                <c:pt idx="1">
                  <c:v>96000</c:v>
                </c:pt>
                <c:pt idx="2">
                  <c:v>192000</c:v>
                </c:pt>
                <c:pt idx="3">
                  <c:v>288000</c:v>
                </c:pt>
              </c:numCache>
            </c:numRef>
          </c:xVal>
          <c:yVal>
            <c:numRef>
              <c:f>Version_1!$C$18:$C$21</c:f>
              <c:numCache>
                <c:formatCode>_ [$€-2]\ * #,##0_ ;_ [$€-2]\ * \-#,##0_ ;_ [$€-2]\ * "-"??_ ;_ @_ </c:formatCode>
                <c:ptCount val="4"/>
                <c:pt idx="0">
                  <c:v>0</c:v>
                </c:pt>
                <c:pt idx="1">
                  <c:v>38400</c:v>
                </c:pt>
                <c:pt idx="2">
                  <c:v>76800</c:v>
                </c:pt>
                <c:pt idx="3">
                  <c:v>115200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7-4B36-A82D-624C7A9AE549}"/>
            </c:ext>
          </c:extLst>
        </c:ser>
        <c:ser>
          <c:idx val="1"/>
          <c:order val="1"/>
          <c:tx>
            <c:v>Automatisch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Version_1!$B$25:$B$28</c:f>
              <c:numCache>
                <c:formatCode>General</c:formatCode>
                <c:ptCount val="4"/>
                <c:pt idx="0">
                  <c:v>0</c:v>
                </c:pt>
                <c:pt idx="1">
                  <c:v>96000</c:v>
                </c:pt>
                <c:pt idx="2">
                  <c:v>192000</c:v>
                </c:pt>
                <c:pt idx="3">
                  <c:v>288000</c:v>
                </c:pt>
              </c:numCache>
            </c:numRef>
          </c:xVal>
          <c:yVal>
            <c:numRef>
              <c:f>Version_1!$C$25:$C$28</c:f>
              <c:numCache>
                <c:formatCode>_ [$€-2]\ * #,##0_ ;_ [$€-2]\ * \-#,##0_ ;_ [$€-2]\ * "-"??_ ;_ @_ </c:formatCode>
                <c:ptCount val="4"/>
                <c:pt idx="0">
                  <c:v>63466.666666666664</c:v>
                </c:pt>
                <c:pt idx="1">
                  <c:v>71093.333333333328</c:v>
                </c:pt>
                <c:pt idx="2">
                  <c:v>78720</c:v>
                </c:pt>
                <c:pt idx="3">
                  <c:v>86346.666666666657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7-4B36-A82D-624C7A9A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96831"/>
        <c:axId val="1012394431"/>
      </c:scatterChart>
      <c:valAx>
        <c:axId val="1012396831"/>
        <c:scaling>
          <c:orientation val="minMax"/>
          <c:max val="28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valves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2394431"/>
        <c:crosses val="autoZero"/>
        <c:crossBetween val="midCat"/>
      </c:valAx>
      <c:valAx>
        <c:axId val="10123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Totale 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[$€-2]\ * #,##0_ ;_ [$€-2]\ * \-#,##0_ ;_ [$€-2]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239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Kosten handmatig/automatisch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Handmatig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Version_1.1!$B$21:$B$24</c:f>
              <c:numCache>
                <c:formatCode>General</c:formatCode>
                <c:ptCount val="4"/>
                <c:pt idx="0">
                  <c:v>0</c:v>
                </c:pt>
                <c:pt idx="1">
                  <c:v>2808000</c:v>
                </c:pt>
                <c:pt idx="2">
                  <c:v>5616000</c:v>
                </c:pt>
              </c:numCache>
            </c:numRef>
          </c:xVal>
          <c:yVal>
            <c:numRef>
              <c:f>Version_1.1!$C$21:$C$24</c:f>
              <c:numCache>
                <c:formatCode>_ [$€-2]\ * #.##0_ ;_ [$€-2]\ * \-#.##0_ ;_ [$€-2]\ * "-"??_ ;_ @_ </c:formatCode>
                <c:ptCount val="4"/>
                <c:pt idx="0">
                  <c:v>0</c:v>
                </c:pt>
                <c:pt idx="1">
                  <c:v>1123200</c:v>
                </c:pt>
                <c:pt idx="2">
                  <c:v>2246400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A1-AAE3-84A23EA7CBB5}"/>
            </c:ext>
          </c:extLst>
        </c:ser>
        <c:ser>
          <c:idx val="1"/>
          <c:order val="1"/>
          <c:tx>
            <c:v>Automatisch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Version_1.1!$B$28:$B$31</c:f>
              <c:numCache>
                <c:formatCode>General</c:formatCode>
                <c:ptCount val="4"/>
                <c:pt idx="0">
                  <c:v>0</c:v>
                </c:pt>
                <c:pt idx="1">
                  <c:v>2808000</c:v>
                </c:pt>
                <c:pt idx="2">
                  <c:v>5616000</c:v>
                </c:pt>
              </c:numCache>
            </c:numRef>
          </c:xVal>
          <c:yVal>
            <c:numRef>
              <c:f>Version_1.1!$C$28:$C$31</c:f>
              <c:numCache>
                <c:formatCode>_ [$€-2]\ * #.##0_ ;_ [$€-2]\ * \-#.##0_ ;_ [$€-2]\ * "-"??_ ;_ @_ </c:formatCode>
                <c:ptCount val="4"/>
                <c:pt idx="0">
                  <c:v>384000</c:v>
                </c:pt>
                <c:pt idx="1">
                  <c:v>540000</c:v>
                </c:pt>
                <c:pt idx="2">
                  <c:v>696000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EA1-AAE3-84A23EA7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96831"/>
        <c:axId val="1012394431"/>
      </c:scatterChart>
      <c:valAx>
        <c:axId val="1012396831"/>
        <c:scaling>
          <c:orientation val="minMax"/>
          <c:max val="7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valves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2394431"/>
        <c:crosses val="autoZero"/>
        <c:crossBetween val="midCat"/>
      </c:valAx>
      <c:valAx>
        <c:axId val="1012394431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Totale 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[$€-2]\ * #.##0_ ;_ [$€-2]\ * \-#.##0_ ;_ [$€-2]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239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</xdr:colOff>
      <xdr:row>15</xdr:row>
      <xdr:rowOff>1340</xdr:rowOff>
    </xdr:from>
    <xdr:to>
      <xdr:col>11</xdr:col>
      <xdr:colOff>8283</xdr:colOff>
      <xdr:row>29</xdr:row>
      <xdr:rowOff>0</xdr:rowOff>
    </xdr:to>
    <xdr:graphicFrame macro="">
      <xdr:nvGraphicFramePr>
        <xdr:cNvPr id="64" name="Grafiek 1">
          <a:extLst>
            <a:ext uri="{FF2B5EF4-FFF2-40B4-BE49-F238E27FC236}">
              <a16:creationId xmlns:a16="http://schemas.microsoft.com/office/drawing/2014/main" id="{7062FB60-2051-9DE8-8716-AB2EBD80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</xdr:colOff>
      <xdr:row>18</xdr:row>
      <xdr:rowOff>1340</xdr:rowOff>
    </xdr:from>
    <xdr:to>
      <xdr:col>11</xdr:col>
      <xdr:colOff>8283</xdr:colOff>
      <xdr:row>32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E1D10A-BA0D-4B1B-B925-82460D5AE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zoomScale="84" zoomScaleNormal="115" workbookViewId="0">
      <selection activeCell="L14" sqref="L14"/>
    </sheetView>
  </sheetViews>
  <sheetFormatPr defaultRowHeight="15" x14ac:dyDescent="0.25"/>
  <cols>
    <col min="2" max="2" width="11.28515625" customWidth="1"/>
    <col min="3" max="3" width="17.85546875" customWidth="1"/>
    <col min="4" max="4" width="12" customWidth="1"/>
    <col min="5" max="5" width="13.85546875" customWidth="1"/>
    <col min="6" max="6" width="11.85546875" customWidth="1"/>
    <col min="7" max="7" width="20.28515625" bestFit="1" customWidth="1"/>
    <col min="8" max="8" width="15.5703125" bestFit="1" customWidth="1"/>
    <col min="9" max="9" width="9.28515625" customWidth="1"/>
    <col min="11" max="11" width="10.7109375" bestFit="1" customWidth="1"/>
    <col min="12" max="12" width="15.5703125" bestFit="1" customWidth="1"/>
    <col min="15" max="15" width="11.14062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31"/>
      <c r="D2" s="31"/>
      <c r="E2" s="11"/>
      <c r="G2" s="10" t="s">
        <v>1</v>
      </c>
      <c r="H2" s="11"/>
      <c r="J2" s="15"/>
      <c r="K2" s="4" t="s">
        <v>2</v>
      </c>
    </row>
    <row r="3" spans="2:11" ht="15.75" thickBot="1" x14ac:dyDescent="0.3">
      <c r="B3" s="29">
        <v>2</v>
      </c>
      <c r="C3" s="30" t="s">
        <v>3</v>
      </c>
      <c r="D3" s="30"/>
      <c r="E3" s="9"/>
      <c r="G3" s="20">
        <f>B9</f>
        <v>125</v>
      </c>
      <c r="H3" s="9" t="s">
        <v>4</v>
      </c>
      <c r="J3" s="22"/>
      <c r="K3" s="13" t="s">
        <v>5</v>
      </c>
    </row>
    <row r="4" spans="2:11" ht="15.75" thickBot="1" x14ac:dyDescent="0.3">
      <c r="B4" s="28" t="s">
        <v>6</v>
      </c>
      <c r="C4" s="12"/>
      <c r="D4" s="12"/>
      <c r="E4" s="13"/>
      <c r="G4" s="16">
        <f>G3*B12*B13</f>
        <v>96000</v>
      </c>
      <c r="H4" s="5" t="s">
        <v>7</v>
      </c>
    </row>
    <row r="5" spans="2:11" ht="15.75" thickBot="1" x14ac:dyDescent="0.3">
      <c r="G5" s="16">
        <f>G4/G3</f>
        <v>768</v>
      </c>
      <c r="H5" s="5" t="s">
        <v>8</v>
      </c>
      <c r="J5" s="23">
        <f>(G6-G13)*2</f>
        <v>63466.666666666664</v>
      </c>
      <c r="K5" s="4" t="s">
        <v>9</v>
      </c>
    </row>
    <row r="6" spans="2:11" ht="15.75" thickBot="1" x14ac:dyDescent="0.3">
      <c r="B6" s="10" t="s">
        <v>10</v>
      </c>
      <c r="C6" s="31"/>
      <c r="D6" s="31"/>
      <c r="E6" s="11"/>
      <c r="G6" s="27">
        <f>G5*B7</f>
        <v>38400</v>
      </c>
      <c r="H6" s="6" t="s">
        <v>11</v>
      </c>
      <c r="J6" s="24">
        <f>G6/G4</f>
        <v>0.4</v>
      </c>
      <c r="K6" s="5" t="s">
        <v>12</v>
      </c>
    </row>
    <row r="7" spans="2:11" ht="15.75" thickBot="1" x14ac:dyDescent="0.3">
      <c r="B7" s="29">
        <v>50</v>
      </c>
      <c r="C7" s="32" t="s">
        <v>13</v>
      </c>
      <c r="D7" s="30"/>
      <c r="E7" s="9"/>
      <c r="J7" s="25">
        <f>(G13+G12)/G10</f>
        <v>7.9444444444444443E-2</v>
      </c>
      <c r="K7" s="13" t="s">
        <v>14</v>
      </c>
    </row>
    <row r="8" spans="2:11" ht="15.75" thickBot="1" x14ac:dyDescent="0.3">
      <c r="B8" s="14">
        <v>5</v>
      </c>
      <c r="C8" s="2" t="s">
        <v>15</v>
      </c>
      <c r="D8" s="2"/>
      <c r="E8" s="5"/>
      <c r="G8" s="10" t="s">
        <v>16</v>
      </c>
      <c r="H8" s="11"/>
      <c r="K8" s="1"/>
    </row>
    <row r="9" spans="2:11" x14ac:dyDescent="0.25">
      <c r="B9" s="14">
        <v>125</v>
      </c>
      <c r="C9" s="2" t="s">
        <v>17</v>
      </c>
      <c r="D9" s="2"/>
      <c r="E9" s="5"/>
      <c r="G9" s="20">
        <f>(60/B8)*60</f>
        <v>720</v>
      </c>
      <c r="H9" s="9" t="str">
        <f>H3</f>
        <v>Valves/Uur</v>
      </c>
    </row>
    <row r="10" spans="2:11" x14ac:dyDescent="0.25">
      <c r="B10" s="14">
        <v>0.01</v>
      </c>
      <c r="C10" s="3" t="s">
        <v>18</v>
      </c>
      <c r="D10" s="2"/>
      <c r="E10" s="5"/>
      <c r="G10" s="16">
        <f>G4</f>
        <v>96000</v>
      </c>
      <c r="H10" s="5" t="str">
        <f>H4</f>
        <v>Valves/Jaar</v>
      </c>
    </row>
    <row r="11" spans="2:11" x14ac:dyDescent="0.25">
      <c r="B11" s="14">
        <v>0</v>
      </c>
      <c r="C11" s="3" t="s">
        <v>19</v>
      </c>
      <c r="D11" s="2"/>
      <c r="E11" s="5"/>
      <c r="G11" s="21">
        <f>G10/G9</f>
        <v>133.33333333333334</v>
      </c>
      <c r="H11" s="5" t="str">
        <f>H5</f>
        <v>Uur/Jaar</v>
      </c>
    </row>
    <row r="12" spans="2:11" x14ac:dyDescent="0.25">
      <c r="B12" s="14">
        <v>16</v>
      </c>
      <c r="C12" s="3" t="s">
        <v>20</v>
      </c>
      <c r="D12" s="2"/>
      <c r="E12" s="5"/>
      <c r="G12" s="26">
        <f>G10*B10</f>
        <v>960</v>
      </c>
      <c r="H12" s="7" t="s">
        <v>21</v>
      </c>
    </row>
    <row r="13" spans="2:11" ht="15.75" thickBot="1" x14ac:dyDescent="0.3">
      <c r="B13" s="14">
        <v>48</v>
      </c>
      <c r="C13" s="3" t="s">
        <v>22</v>
      </c>
      <c r="D13" s="2"/>
      <c r="E13" s="5"/>
      <c r="G13" s="27">
        <f>G11*B7</f>
        <v>6666.666666666667</v>
      </c>
      <c r="H13" s="6" t="s">
        <v>11</v>
      </c>
    </row>
    <row r="14" spans="2:11" ht="15.75" thickBot="1" x14ac:dyDescent="0.3">
      <c r="B14" s="28" t="s">
        <v>23</v>
      </c>
      <c r="C14" s="12"/>
      <c r="D14" s="12"/>
      <c r="E14" s="13"/>
    </row>
    <row r="15" spans="2:11" ht="15.75" thickBot="1" x14ac:dyDescent="0.3"/>
    <row r="16" spans="2:11" ht="15.75" thickBot="1" x14ac:dyDescent="0.3">
      <c r="B16" s="10" t="s">
        <v>24</v>
      </c>
      <c r="C16" s="11"/>
    </row>
    <row r="17" spans="2:6" x14ac:dyDescent="0.25">
      <c r="B17" s="8" t="s">
        <v>25</v>
      </c>
      <c r="C17" s="9" t="s">
        <v>26</v>
      </c>
    </row>
    <row r="18" spans="2:6" x14ac:dyDescent="0.25">
      <c r="B18" s="16">
        <v>0</v>
      </c>
      <c r="C18" s="17">
        <v>0</v>
      </c>
    </row>
    <row r="19" spans="2:6" x14ac:dyDescent="0.25">
      <c r="B19" s="16">
        <v>96000</v>
      </c>
      <c r="C19" s="17">
        <f>B19*J$6</f>
        <v>38400</v>
      </c>
    </row>
    <row r="20" spans="2:6" x14ac:dyDescent="0.25">
      <c r="B20" s="16">
        <f>B19*2</f>
        <v>192000</v>
      </c>
      <c r="C20" s="17">
        <f>B20*J$6</f>
        <v>76800</v>
      </c>
    </row>
    <row r="21" spans="2:6" ht="15.75" thickBot="1" x14ac:dyDescent="0.3">
      <c r="B21" s="18">
        <f>B19*3</f>
        <v>288000</v>
      </c>
      <c r="C21" s="19">
        <f>B21*J$6</f>
        <v>115200</v>
      </c>
    </row>
    <row r="22" spans="2:6" ht="15.75" thickBot="1" x14ac:dyDescent="0.3"/>
    <row r="23" spans="2:6" ht="15.75" thickBot="1" x14ac:dyDescent="0.3">
      <c r="B23" s="10" t="s">
        <v>27</v>
      </c>
      <c r="C23" s="11"/>
    </row>
    <row r="24" spans="2:6" x14ac:dyDescent="0.25">
      <c r="B24" s="8" t="str">
        <f>B17</f>
        <v>x-as (Valves)</v>
      </c>
      <c r="C24" s="9" t="str">
        <f>C17</f>
        <v>y-as (Geld)</v>
      </c>
    </row>
    <row r="25" spans="2:6" x14ac:dyDescent="0.25">
      <c r="B25" s="16">
        <f>B18</f>
        <v>0</v>
      </c>
      <c r="C25" s="17">
        <f>J5</f>
        <v>63466.666666666664</v>
      </c>
    </row>
    <row r="26" spans="2:6" x14ac:dyDescent="0.25">
      <c r="B26" s="16">
        <f>B19</f>
        <v>96000</v>
      </c>
      <c r="C26" s="17">
        <f>C25+(B26*J$7)</f>
        <v>71093.333333333328</v>
      </c>
    </row>
    <row r="27" spans="2:6" x14ac:dyDescent="0.25">
      <c r="B27" s="16">
        <f>B20</f>
        <v>192000</v>
      </c>
      <c r="C27" s="17">
        <f>C25+(B27*J$7)</f>
        <v>78720</v>
      </c>
    </row>
    <row r="28" spans="2:6" ht="15.75" thickBot="1" x14ac:dyDescent="0.3">
      <c r="B28" s="18">
        <f>B21</f>
        <v>288000</v>
      </c>
      <c r="C28" s="19">
        <f>C25+(B28*J$7)</f>
        <v>86346.666666666657</v>
      </c>
    </row>
    <row r="30" spans="2:6" ht="15.75" thickBot="1" x14ac:dyDescent="0.3"/>
    <row r="31" spans="2:6" ht="15.75" thickBot="1" x14ac:dyDescent="0.3">
      <c r="B31" s="35"/>
      <c r="C31" s="36" t="s">
        <v>28</v>
      </c>
      <c r="D31" s="36" t="s">
        <v>29</v>
      </c>
      <c r="E31" s="36" t="s">
        <v>30</v>
      </c>
      <c r="F31" s="37" t="s">
        <v>31</v>
      </c>
    </row>
    <row r="32" spans="2:6" x14ac:dyDescent="0.25">
      <c r="B32" s="34" t="s">
        <v>32</v>
      </c>
      <c r="C32" s="38">
        <f>INTERCEPT(C18:C21,B18:B21)</f>
        <v>0</v>
      </c>
      <c r="D32" s="38">
        <f>SLOPE(C18:C21,B18:B21)</f>
        <v>0.4</v>
      </c>
      <c r="E32" s="44">
        <f>(C33-C32)/(D32-D33)</f>
        <v>197989.60138648175</v>
      </c>
      <c r="F32" s="39">
        <f>E32*D32+C32</f>
        <v>79195.840554592709</v>
      </c>
    </row>
    <row r="33" spans="2:6" ht="15.75" thickBot="1" x14ac:dyDescent="0.3">
      <c r="B33" s="33" t="s">
        <v>33</v>
      </c>
      <c r="C33" s="40">
        <f>INTERCEPT(C25:C28,B25:B28)</f>
        <v>63466.666666666657</v>
      </c>
      <c r="D33" s="41">
        <f>SLOPE(C25:C28,B25:B28)</f>
        <v>7.9444444444444429E-2</v>
      </c>
      <c r="E33" s="42" t="s">
        <v>34</v>
      </c>
      <c r="F33" s="43">
        <f>D33*E32+C33</f>
        <v>79195.840554592709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EDE5-9B75-48B7-9DBB-3542F3ADB675}">
  <dimension ref="B1:K36"/>
  <sheetViews>
    <sheetView zoomScale="70" zoomScaleNormal="70" workbookViewId="0">
      <selection activeCell="A2" sqref="A2:L39"/>
    </sheetView>
  </sheetViews>
  <sheetFormatPr defaultRowHeight="15" x14ac:dyDescent="0.25"/>
  <cols>
    <col min="2" max="2" width="11.28515625" customWidth="1"/>
    <col min="3" max="3" width="17.85546875" customWidth="1"/>
    <col min="4" max="4" width="12" customWidth="1"/>
    <col min="5" max="5" width="13.85546875" customWidth="1"/>
    <col min="6" max="6" width="11.85546875" customWidth="1"/>
    <col min="7" max="7" width="20.28515625" bestFit="1" customWidth="1"/>
    <col min="8" max="8" width="23.42578125" bestFit="1" customWidth="1"/>
    <col min="9" max="9" width="9.28515625" customWidth="1"/>
    <col min="10" max="10" width="14.140625" bestFit="1" customWidth="1"/>
    <col min="11" max="11" width="15.140625" bestFit="1" customWidth="1"/>
    <col min="12" max="12" width="15.5703125" bestFit="1" customWidth="1"/>
    <col min="15" max="15" width="11.14062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31"/>
      <c r="D2" s="31"/>
      <c r="E2" s="11"/>
      <c r="G2" s="10" t="s">
        <v>1</v>
      </c>
      <c r="H2" s="11"/>
      <c r="J2" s="15"/>
      <c r="K2" s="4" t="s">
        <v>2</v>
      </c>
    </row>
    <row r="3" spans="2:11" ht="15.75" thickBot="1" x14ac:dyDescent="0.3">
      <c r="B3" s="29">
        <v>2</v>
      </c>
      <c r="C3" s="30" t="s">
        <v>3</v>
      </c>
      <c r="D3" s="30"/>
      <c r="E3" s="9"/>
      <c r="G3" s="20">
        <f>B9</f>
        <v>125</v>
      </c>
      <c r="H3" s="9" t="s">
        <v>4</v>
      </c>
      <c r="J3" s="22"/>
      <c r="K3" s="13" t="s">
        <v>5</v>
      </c>
    </row>
    <row r="4" spans="2:11" ht="15.75" thickBot="1" x14ac:dyDescent="0.3">
      <c r="B4" s="28" t="s">
        <v>6</v>
      </c>
      <c r="C4" s="12"/>
      <c r="D4" s="12"/>
      <c r="E4" s="13"/>
      <c r="G4" s="16">
        <f>G3*B12*B13*5</f>
        <v>480000</v>
      </c>
      <c r="H4" s="5" t="s">
        <v>7</v>
      </c>
    </row>
    <row r="5" spans="2:11" ht="15.75" thickBot="1" x14ac:dyDescent="0.3">
      <c r="G5" s="16">
        <f>G4/G3</f>
        <v>3840</v>
      </c>
      <c r="H5" s="5" t="s">
        <v>8</v>
      </c>
      <c r="J5" s="23">
        <f>G6-G13</f>
        <v>36000</v>
      </c>
      <c r="K5" s="4" t="s">
        <v>38</v>
      </c>
    </row>
    <row r="6" spans="2:11" ht="15.75" thickBot="1" x14ac:dyDescent="0.3">
      <c r="B6" s="49" t="s">
        <v>10</v>
      </c>
      <c r="C6" s="50"/>
      <c r="D6" s="50"/>
      <c r="E6" s="51"/>
      <c r="G6" s="27">
        <f>G5*B7</f>
        <v>192000</v>
      </c>
      <c r="H6" s="6" t="s">
        <v>36</v>
      </c>
      <c r="J6" s="24">
        <f>G6/G4</f>
        <v>0.4</v>
      </c>
      <c r="K6" s="5" t="s">
        <v>12</v>
      </c>
    </row>
    <row r="7" spans="2:11" ht="15.75" thickBot="1" x14ac:dyDescent="0.3">
      <c r="B7" s="15">
        <v>50</v>
      </c>
      <c r="C7" s="45" t="s">
        <v>13</v>
      </c>
      <c r="D7" s="46"/>
      <c r="E7" s="4"/>
      <c r="J7" s="25">
        <f>(G13+G12)/G10</f>
        <v>5.5555555555555552E-2</v>
      </c>
      <c r="K7" s="13" t="s">
        <v>14</v>
      </c>
    </row>
    <row r="8" spans="2:11" ht="15.75" thickBot="1" x14ac:dyDescent="0.3">
      <c r="B8" s="14">
        <v>8</v>
      </c>
      <c r="C8" s="2" t="s">
        <v>15</v>
      </c>
      <c r="D8" s="2"/>
      <c r="E8" s="5"/>
      <c r="G8" s="10" t="s">
        <v>16</v>
      </c>
      <c r="H8" s="11"/>
    </row>
    <row r="9" spans="2:11" x14ac:dyDescent="0.25">
      <c r="B9" s="14">
        <v>125</v>
      </c>
      <c r="C9" s="2" t="s">
        <v>17</v>
      </c>
      <c r="D9" s="2"/>
      <c r="E9" s="5"/>
      <c r="G9" s="20">
        <f>3600/B8</f>
        <v>450</v>
      </c>
      <c r="H9" s="9" t="str">
        <f>H3</f>
        <v>Valves/Uur</v>
      </c>
      <c r="J9" s="48">
        <f>J6-J7</f>
        <v>0.34444444444444444</v>
      </c>
      <c r="K9" s="4" t="s">
        <v>39</v>
      </c>
    </row>
    <row r="10" spans="2:11" ht="15.75" thickBot="1" x14ac:dyDescent="0.3">
      <c r="B10" s="14">
        <v>0</v>
      </c>
      <c r="C10" s="3" t="s">
        <v>18</v>
      </c>
      <c r="D10" s="2"/>
      <c r="E10" s="5"/>
      <c r="G10" s="16">
        <f>G9*B15*52</f>
        <v>2808000</v>
      </c>
      <c r="H10" s="5" t="str">
        <f>H4</f>
        <v>Valves/Jaar</v>
      </c>
      <c r="J10" s="27">
        <f>G6*2</f>
        <v>384000</v>
      </c>
      <c r="K10" s="13" t="s">
        <v>9</v>
      </c>
    </row>
    <row r="11" spans="2:11" x14ac:dyDescent="0.25">
      <c r="B11" s="14">
        <v>0</v>
      </c>
      <c r="C11" s="3" t="s">
        <v>19</v>
      </c>
      <c r="D11" s="2"/>
      <c r="E11" s="5"/>
      <c r="G11" s="21">
        <f>G10/G9</f>
        <v>6240</v>
      </c>
      <c r="H11" s="5" t="str">
        <f>H5</f>
        <v>Uur/Jaar</v>
      </c>
    </row>
    <row r="12" spans="2:11" x14ac:dyDescent="0.25">
      <c r="B12" s="14">
        <v>16</v>
      </c>
      <c r="C12" s="3" t="s">
        <v>35</v>
      </c>
      <c r="D12" s="2"/>
      <c r="E12" s="5"/>
      <c r="G12" s="26">
        <f>G10*B10</f>
        <v>0</v>
      </c>
      <c r="H12" s="7" t="s">
        <v>21</v>
      </c>
    </row>
    <row r="13" spans="2:11" ht="15.75" thickBot="1" x14ac:dyDescent="0.3">
      <c r="B13" s="14">
        <v>48</v>
      </c>
      <c r="C13" s="3" t="s">
        <v>22</v>
      </c>
      <c r="D13" s="2"/>
      <c r="E13" s="5"/>
      <c r="G13" s="27">
        <f>G11*(B7*B14)</f>
        <v>156000</v>
      </c>
      <c r="H13" s="6" t="s">
        <v>37</v>
      </c>
    </row>
    <row r="14" spans="2:11" x14ac:dyDescent="0.25">
      <c r="B14" s="53">
        <v>0.5</v>
      </c>
      <c r="C14" s="3" t="s">
        <v>41</v>
      </c>
      <c r="D14" s="2"/>
      <c r="E14" s="5"/>
    </row>
    <row r="15" spans="2:11" ht="15.75" thickBot="1" x14ac:dyDescent="0.3">
      <c r="B15" s="28">
        <v>120</v>
      </c>
      <c r="C15" s="52" t="s">
        <v>40</v>
      </c>
      <c r="D15" s="12"/>
      <c r="E15" s="13"/>
    </row>
    <row r="18" spans="2:3" ht="15.75" thickBot="1" x14ac:dyDescent="0.3"/>
    <row r="19" spans="2:3" ht="15.75" thickBot="1" x14ac:dyDescent="0.3">
      <c r="B19" s="10" t="s">
        <v>24</v>
      </c>
      <c r="C19" s="11"/>
    </row>
    <row r="20" spans="2:3" x14ac:dyDescent="0.25">
      <c r="B20" s="47" t="s">
        <v>25</v>
      </c>
      <c r="C20" s="4" t="s">
        <v>26</v>
      </c>
    </row>
    <row r="21" spans="2:3" x14ac:dyDescent="0.25">
      <c r="B21" s="16">
        <v>0</v>
      </c>
      <c r="C21" s="17">
        <v>0</v>
      </c>
    </row>
    <row r="22" spans="2:3" x14ac:dyDescent="0.25">
      <c r="B22" s="16">
        <f>G10</f>
        <v>2808000</v>
      </c>
      <c r="C22" s="17">
        <f>B22*J$6</f>
        <v>1123200</v>
      </c>
    </row>
    <row r="23" spans="2:3" ht="15.75" thickBot="1" x14ac:dyDescent="0.3">
      <c r="B23" s="18">
        <f>B22*2</f>
        <v>5616000</v>
      </c>
      <c r="C23" s="19">
        <f>B23*J$6</f>
        <v>2246400</v>
      </c>
    </row>
    <row r="25" spans="2:3" ht="15.75" thickBot="1" x14ac:dyDescent="0.3"/>
    <row r="26" spans="2:3" ht="15.75" thickBot="1" x14ac:dyDescent="0.3">
      <c r="B26" s="10" t="s">
        <v>27</v>
      </c>
      <c r="C26" s="11"/>
    </row>
    <row r="27" spans="2:3" x14ac:dyDescent="0.25">
      <c r="B27" s="8" t="str">
        <f>B20</f>
        <v>x-as (Valves)</v>
      </c>
      <c r="C27" s="9" t="str">
        <f>C20</f>
        <v>y-as (Geld)</v>
      </c>
    </row>
    <row r="28" spans="2:3" x14ac:dyDescent="0.25">
      <c r="B28" s="16">
        <f>B21</f>
        <v>0</v>
      </c>
      <c r="C28" s="17">
        <f>J10</f>
        <v>384000</v>
      </c>
    </row>
    <row r="29" spans="2:3" x14ac:dyDescent="0.25">
      <c r="B29" s="16">
        <f>B22</f>
        <v>2808000</v>
      </c>
      <c r="C29" s="17">
        <f>C28+(B29*J$7)</f>
        <v>540000</v>
      </c>
    </row>
    <row r="30" spans="2:3" ht="15.75" thickBot="1" x14ac:dyDescent="0.3">
      <c r="B30" s="18">
        <f>B23</f>
        <v>5616000</v>
      </c>
      <c r="C30" s="19">
        <f>C28+(B30*J$7)</f>
        <v>696000</v>
      </c>
    </row>
    <row r="33" spans="2:6" ht="15.75" thickBot="1" x14ac:dyDescent="0.3"/>
    <row r="34" spans="2:6" ht="15.75" thickBot="1" x14ac:dyDescent="0.3">
      <c r="B34" s="35"/>
      <c r="C34" s="36" t="s">
        <v>28</v>
      </c>
      <c r="D34" s="36" t="s">
        <v>29</v>
      </c>
      <c r="E34" s="36" t="s">
        <v>30</v>
      </c>
      <c r="F34" s="37" t="s">
        <v>31</v>
      </c>
    </row>
    <row r="35" spans="2:6" x14ac:dyDescent="0.25">
      <c r="B35" s="34" t="s">
        <v>32</v>
      </c>
      <c r="C35" s="38">
        <f>INTERCEPT(C21:C24,B21:B24)</f>
        <v>0</v>
      </c>
      <c r="D35" s="38">
        <f>SLOPE(C21:C24,B21:B24)</f>
        <v>0.4</v>
      </c>
      <c r="E35" s="44">
        <f>(C36-C35)/(D35-D36)</f>
        <v>1114838.7096774194</v>
      </c>
      <c r="F35" s="39">
        <f>E35*D35+C35</f>
        <v>445935.48387096776</v>
      </c>
    </row>
    <row r="36" spans="2:6" ht="15.75" thickBot="1" x14ac:dyDescent="0.3">
      <c r="B36" s="33" t="s">
        <v>33</v>
      </c>
      <c r="C36" s="40">
        <f>INTERCEPT(C28:C31,B28:B31)</f>
        <v>384000</v>
      </c>
      <c r="D36" s="41">
        <f>SLOPE(C28:C31,B28:B31)</f>
        <v>5.5555555555555552E-2</v>
      </c>
      <c r="E36" s="42" t="s">
        <v>34</v>
      </c>
      <c r="F36" s="43">
        <f>D36*E35+C36</f>
        <v>445935.48387096776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FDA0-A9E8-41C7-8158-D8F0DE329D79}">
  <dimension ref="B1:K15"/>
  <sheetViews>
    <sheetView tabSelected="1" zoomScale="160" zoomScaleNormal="160" workbookViewId="0">
      <selection activeCell="F21" sqref="F21:G21"/>
    </sheetView>
  </sheetViews>
  <sheetFormatPr defaultRowHeight="15" x14ac:dyDescent="0.25"/>
  <cols>
    <col min="2" max="3" width="10.5703125" customWidth="1"/>
    <col min="4" max="4" width="10.28515625" customWidth="1"/>
    <col min="5" max="5" width="13.140625" customWidth="1"/>
    <col min="6" max="6" width="11.7109375" customWidth="1"/>
    <col min="7" max="7" width="9.85546875" bestFit="1" customWidth="1"/>
    <col min="8" max="8" width="23.42578125" bestFit="1" customWidth="1"/>
    <col min="11" max="11" width="15.14062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31"/>
      <c r="D2" s="31"/>
      <c r="E2" s="11"/>
      <c r="G2" s="10" t="s">
        <v>1</v>
      </c>
      <c r="H2" s="11"/>
      <c r="J2" s="15"/>
      <c r="K2" s="4" t="s">
        <v>2</v>
      </c>
    </row>
    <row r="3" spans="2:11" ht="15.75" thickBot="1" x14ac:dyDescent="0.3">
      <c r="B3" s="29">
        <v>2</v>
      </c>
      <c r="C3" s="30" t="s">
        <v>3</v>
      </c>
      <c r="D3" s="30"/>
      <c r="E3" s="9"/>
      <c r="G3" s="20">
        <f>B9</f>
        <v>125</v>
      </c>
      <c r="H3" s="9" t="s">
        <v>4</v>
      </c>
      <c r="J3" s="22"/>
      <c r="K3" s="13" t="s">
        <v>5</v>
      </c>
    </row>
    <row r="4" spans="2:11" ht="15.75" thickBot="1" x14ac:dyDescent="0.3">
      <c r="B4" s="28" t="s">
        <v>6</v>
      </c>
      <c r="C4" s="12"/>
      <c r="D4" s="12"/>
      <c r="E4" s="13"/>
      <c r="G4" s="16">
        <f>G3*B12*B13*5</f>
        <v>480000</v>
      </c>
      <c r="H4" s="5" t="s">
        <v>7</v>
      </c>
    </row>
    <row r="5" spans="2:11" ht="15.75" thickBot="1" x14ac:dyDescent="0.3">
      <c r="G5" s="16">
        <f>G4/G3</f>
        <v>3840</v>
      </c>
      <c r="H5" s="5" t="s">
        <v>8</v>
      </c>
    </row>
    <row r="6" spans="2:11" ht="15.75" thickBot="1" x14ac:dyDescent="0.3">
      <c r="B6" s="49" t="s">
        <v>10</v>
      </c>
      <c r="C6" s="50"/>
      <c r="D6" s="50"/>
      <c r="E6" s="51"/>
      <c r="G6" s="27">
        <f>G5*B7</f>
        <v>192000</v>
      </c>
      <c r="H6" s="6" t="s">
        <v>36</v>
      </c>
    </row>
    <row r="7" spans="2:11" ht="15.75" thickBot="1" x14ac:dyDescent="0.3">
      <c r="B7" s="15">
        <v>50</v>
      </c>
      <c r="C7" s="45" t="s">
        <v>13</v>
      </c>
      <c r="D7" s="46"/>
      <c r="E7" s="4"/>
      <c r="G7" s="27">
        <f>G6*2</f>
        <v>384000</v>
      </c>
      <c r="H7" s="13" t="s">
        <v>9</v>
      </c>
    </row>
    <row r="8" spans="2:11" x14ac:dyDescent="0.25">
      <c r="B8" s="14">
        <v>8</v>
      </c>
      <c r="C8" s="2" t="s">
        <v>15</v>
      </c>
      <c r="D8" s="2"/>
      <c r="E8" s="5"/>
    </row>
    <row r="9" spans="2:11" x14ac:dyDescent="0.25">
      <c r="B9" s="14">
        <v>125</v>
      </c>
      <c r="C9" s="2" t="s">
        <v>17</v>
      </c>
      <c r="D9" s="2"/>
      <c r="E9" s="5"/>
    </row>
    <row r="10" spans="2:11" x14ac:dyDescent="0.25">
      <c r="B10" s="14">
        <v>0</v>
      </c>
      <c r="C10" s="3" t="s">
        <v>18</v>
      </c>
      <c r="D10" s="2"/>
      <c r="E10" s="5"/>
    </row>
    <row r="11" spans="2:11" x14ac:dyDescent="0.25">
      <c r="B11" s="14">
        <v>0</v>
      </c>
      <c r="C11" s="3" t="s">
        <v>19</v>
      </c>
      <c r="D11" s="2"/>
      <c r="E11" s="5"/>
    </row>
    <row r="12" spans="2:11" x14ac:dyDescent="0.25">
      <c r="B12" s="14">
        <v>16</v>
      </c>
      <c r="C12" s="3" t="s">
        <v>35</v>
      </c>
      <c r="D12" s="2"/>
      <c r="E12" s="5"/>
    </row>
    <row r="13" spans="2:11" x14ac:dyDescent="0.25">
      <c r="B13" s="14">
        <v>48</v>
      </c>
      <c r="C13" s="3" t="s">
        <v>22</v>
      </c>
      <c r="D13" s="2"/>
      <c r="E13" s="5"/>
    </row>
    <row r="14" spans="2:11" x14ac:dyDescent="0.25">
      <c r="B14" s="53">
        <v>0.5</v>
      </c>
      <c r="C14" s="3" t="s">
        <v>41</v>
      </c>
      <c r="D14" s="2"/>
      <c r="E14" s="5"/>
    </row>
    <row r="15" spans="2:11" ht="15.75" thickBot="1" x14ac:dyDescent="0.3">
      <c r="B15" s="28">
        <v>120</v>
      </c>
      <c r="C15" s="52" t="s">
        <v>40</v>
      </c>
      <c r="D15" s="12"/>
      <c r="E15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CE4358CF9434AACD5F17CD166EEBE" ma:contentTypeVersion="3" ma:contentTypeDescription="Create a new document." ma:contentTypeScope="" ma:versionID="a8bd855463ece5384adb2dcbb268b39d">
  <xsd:schema xmlns:xsd="http://www.w3.org/2001/XMLSchema" xmlns:xs="http://www.w3.org/2001/XMLSchema" xmlns:p="http://schemas.microsoft.com/office/2006/metadata/properties" xmlns:ns2="71fe66e1-c1d4-4b45-94dc-995258161867" targetNamespace="http://schemas.microsoft.com/office/2006/metadata/properties" ma:root="true" ma:fieldsID="dc9cddc4321bbcd2f41d975df775de91" ns2:_="">
    <xsd:import namespace="71fe66e1-c1d4-4b45-94dc-995258161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66e1-c1d4-4b45-94dc-995258161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95A2B2-DAE0-49B9-9710-845A5DD51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e66e1-c1d4-4b45-94dc-995258161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14A0B-8303-4C6E-9D22-D5470CF77B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13193B-88D8-4B48-BCE3-DAB757F42E7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71fe66e1-c1d4-4b45-94dc-995258161867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Version_1</vt:lpstr>
      <vt:lpstr>Version_1.1</vt:lpstr>
      <vt:lpstr>Version_1.2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Quinten Warmink</cp:lastModifiedBy>
  <cp:revision/>
  <dcterms:created xsi:type="dcterms:W3CDTF">2025-09-22T09:50:52Z</dcterms:created>
  <dcterms:modified xsi:type="dcterms:W3CDTF">2025-10-22T11:53:45Z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0x010100E64CE4358CF9434AACD5F17CD166EEBE</vt:lpwstr>
  </property>
</Properties>
</file>