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C878582-E268-440B-AA8E-7732DBA0CE63}" xr6:coauthVersionLast="40" xr6:coauthVersionMax="40" xr10:uidLastSave="{00000000-0000-0000-0000-000000000000}"/>
  <bookViews>
    <workbookView xWindow="0" yWindow="465" windowWidth="28800" windowHeight="17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<sst xmlns="http://schemas.openxmlformats.org/spreadsheetml/2006/main" count="105" uniqueCount="73">
  <si>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</si>
  <si>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</si>
  <si>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</si>
  <si>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</si>
  <si>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</si>
  <si>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</si>
  <si>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</si>
  <si>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</si>
  <si>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</si>
  <si>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</si>
  <si>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</si>
  <si>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</si>
  <si>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</si>
  <si>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</si>
  <si>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</si>
  <si>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</si>
  <si>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</si>
  <si>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</si>
  <si>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</si>
  <si>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</si>
  <si>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</si>
  <si>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</si>
  <si>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</si>
  <si>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</si>
  <si>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</si>
  <si>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</si>
  <si>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</si>
  <si>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</si>
  <si>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</si>
  <si>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</si>
  <si>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</si>
  <si>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</si>
  <si>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</si>
  <si>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</si>
  <si>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</si>
  <si>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</si>
  <si>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</si>
  <si>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</si>
  <si>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</si>
  <si>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</si>
  <si>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</si>
  <si>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</si>
  <si>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</si>
  <si>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</si>
  <si>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</si>
  <si>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</si>
  <si>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</si>
  <si>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</si>
  <si>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</si>
  <si>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</si>
  <si>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</si>
  <si>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</si>
  <si>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</si>
  <si>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</si>
  <si>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</si>
  <si>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</si>
  <si>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</si>
  <si>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</si>
  <si>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</si>
  <si>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</si>
  <si>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</si>
  <si>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</si>
  <si>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</si>
  <si>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</si>
  <si>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</si>
  <si>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</si>
  <si>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</si>
  <si>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</si>
  <si>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</si>
  <si>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</si>
  <si>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</si>
  <si>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</si>
  <si>
    <t>ADS-B to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</si>
</sst>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Relationship Id="rId1" Type="http://schemas.openxmlformats.org/officeDocument/2006/relationships/hyperlink" Target="https://www.isispace.nl/wp-content/uploads/2016/02/ISIS-Antenna-systems-Brochure-v1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nalog.com/media/en/technical-documentation/data-sheets/AD9363.pdf" TargetMode="External"/><Relationship Id="rId4" Type="http://schemas.openxmlformats.org/officeDocument/2006/relationships/hyperlink" Target="https://digitalcommons.odu.edu/cgi/viewcontent.cgi?article=1029&amp;context=engtech_fac_p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44"/>
  <sheetViews>
    <sheetView tabSelected="1" topLeftCell="F1" workbookViewId="0">
      <selection activeCell="N27" sqref="N27"/>
    </sheetView>
  </sheetViews>
  <sheetFormatPr defaultColWidth="8.85546875" defaultRowHeight="15" x14ac:dyDescent="0.25"/>
  <cols>
    <col min="5" max="5" width="13.42578125" customWidth="1"/>
    <col min="6" max="6" width="14.42578125" customWidth="1"/>
    <col min="13" max="13" width="27.140625" customWidth="1"/>
    <col min="14" max="14" width="17.42578125" customWidth="1"/>
    <col min="15" max="15" width="16" customWidth="1"/>
    <col min="19" max="19" width="27" customWidth="1"/>
    <col min="22" max="22" width="21.5703125" customWidth="1"/>
  </cols>
  <sheetData>
    <row r="3" spans="2:27" x14ac:dyDescent="0.25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5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5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5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5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5">
      <c r="N8" t="s">
        <v>16</v>
      </c>
      <c r="O8" s="1" t="s">
        <v>21</v>
      </c>
      <c r="P8">
        <v>0</v>
      </c>
      <c r="Q8">
        <v>-1.02</v>
      </c>
    </row>
    <row r="10" spans="2:27" x14ac:dyDescent="0.25">
      <c r="K10" t="s">
        <v>17</v>
      </c>
    </row>
    <row r="11" spans="2:27" x14ac:dyDescent="0.25">
      <c r="J11" t="s">
        <v>24</v>
      </c>
      <c r="K11" s="1" t="s">
        <v>66</v>
      </c>
      <c r="L11">
        <v>1</v>
      </c>
      <c r="M11" t="s">
        <v>27</v>
      </c>
      <c r="O11" t="s">
        <v>63</v>
      </c>
      <c r="P11">
        <v>9600</v>
      </c>
    </row>
    <row r="12" spans="2:27" x14ac:dyDescent="0.25">
      <c r="J12" t="s">
        <v>25</v>
      </c>
      <c r="L12">
        <v>120</v>
      </c>
      <c r="M12" t="s">
        <v>26</v>
      </c>
      <c r="O12" t="s">
        <v>64</v>
      </c>
    </row>
    <row r="13" spans="2:27" x14ac:dyDescent="0.25">
      <c r="J13" t="s">
        <v>28</v>
      </c>
      <c r="L13">
        <v>2000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5">
      <c r="J16" t="s">
        <v>4</v>
      </c>
      <c r="M16" t="s">
        <v>72</v>
      </c>
      <c r="O16" t="s">
        <v>52</v>
      </c>
      <c r="S16" t="s">
        <v>61</v>
      </c>
      <c r="V16" t="s">
        <v>62</v>
      </c>
    </row>
    <row r="18" spans="10:23" x14ac:dyDescent="0.25">
      <c r="J18" t="s">
        <v>41</v>
      </c>
      <c r="M18">
        <v>48</v>
      </c>
      <c r="O18">
        <v>30</v>
      </c>
      <c r="S18">
        <v>17</v>
      </c>
      <c r="V18">
        <v>50</v>
      </c>
    </row>
    <row r="19" spans="10:23" x14ac:dyDescent="0.25">
      <c r="J19" t="s">
        <v>42</v>
      </c>
      <c r="M19">
        <v>5</v>
      </c>
      <c r="O19">
        <v>4.5</v>
      </c>
      <c r="S19">
        <v>2.5</v>
      </c>
      <c r="V19">
        <v>12.85</v>
      </c>
    </row>
    <row r="20" spans="10:23" x14ac:dyDescent="0.25">
      <c r="J20" t="s">
        <v>45</v>
      </c>
      <c r="M20">
        <v>0</v>
      </c>
      <c r="O20">
        <v>-0.35</v>
      </c>
      <c r="S20">
        <v>-1.02</v>
      </c>
      <c r="V20">
        <v>-0.40899999999999997</v>
      </c>
    </row>
    <row r="21" spans="10:23" x14ac:dyDescent="0.25">
      <c r="J21" t="s">
        <v>47</v>
      </c>
      <c r="M21">
        <v>1090</v>
      </c>
      <c r="O21">
        <v>1090</v>
      </c>
      <c r="S21">
        <v>433</v>
      </c>
      <c r="V21">
        <v>433</v>
      </c>
    </row>
    <row r="22" spans="10:23" x14ac:dyDescent="0.25">
      <c r="J22" t="s">
        <v>48</v>
      </c>
      <c r="M22">
        <v>645</v>
      </c>
      <c r="O22">
        <v>645</v>
      </c>
      <c r="S22">
        <v>645</v>
      </c>
      <c r="V22">
        <v>645</v>
      </c>
    </row>
    <row r="23" spans="10:23" x14ac:dyDescent="0.25">
      <c r="J23" t="s">
        <v>44</v>
      </c>
      <c r="M23">
        <v>4.5</v>
      </c>
      <c r="O23">
        <v>14.5</v>
      </c>
      <c r="S23">
        <v>15</v>
      </c>
      <c r="V23">
        <v>2</v>
      </c>
    </row>
    <row r="24" spans="10:23" x14ac:dyDescent="0.25">
      <c r="J24" t="s">
        <v>49</v>
      </c>
      <c r="M24">
        <v>-1.02</v>
      </c>
      <c r="O24">
        <v>-0.40899999999999997</v>
      </c>
      <c r="S24">
        <v>-0.40899999999999997</v>
      </c>
      <c r="V24">
        <v>-1.02</v>
      </c>
    </row>
    <row r="25" spans="10:23" x14ac:dyDescent="0.25">
      <c r="J25" t="s">
        <v>46</v>
      </c>
      <c r="M25">
        <v>150</v>
      </c>
      <c r="O25">
        <v>320</v>
      </c>
      <c r="S25">
        <v>320</v>
      </c>
      <c r="V25">
        <v>150</v>
      </c>
    </row>
    <row r="26" spans="10:23" x14ac:dyDescent="0.25">
      <c r="J26" t="s">
        <v>50</v>
      </c>
      <c r="M26">
        <v>2000</v>
      </c>
      <c r="O26">
        <v>2000</v>
      </c>
      <c r="S26">
        <v>25</v>
      </c>
      <c r="V26">
        <v>25</v>
      </c>
    </row>
    <row r="27" spans="10:23" x14ac:dyDescent="0.25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/>
      <c r="S27" s="3">
        <f>10*LOG10(370/290+1)</f>
        <v>3.571459376429126</v>
      </c>
      <c r="V27">
        <f>Y5</f>
        <v>1.9</v>
      </c>
    </row>
    <row r="28" spans="10:23" x14ac:dyDescent="0.25">
      <c r="J28" t="s">
        <v>43</v>
      </c>
      <c r="M28">
        <f>20*LOG10(M22*1000)+20*LOG10(M21*1000000)+20*LOG10(4*PI()/(300000000))</f>
        <v>149.38149643756651</v>
      </c>
      <c r="N28" t="s">
        <v>56</v>
      </c>
      <c r="O28">
        <f>20*LOG10(O22*1000)+20*LOG10(O21*1000000)+20*LOG10(4*PI()/(300000000))</f>
        <v>149.38149643756651</v>
      </c>
      <c r="P28" t="s">
        <v>56</v>
      </c>
      <c r="S28">
        <f>20*LOG10(S22*1000)+20*LOG10(S21*1000000)+20*LOG10(4*PI()/(300000000))</f>
        <v>141.36272440582133</v>
      </c>
      <c r="T28" t="s">
        <v>56</v>
      </c>
      <c r="V28">
        <f>20*LOG10(V22*1000)+20*LOG10(V21*1000000)+20*LOG10(4*PI()/(300000000))</f>
        <v>141.36272440582133</v>
      </c>
      <c r="W28" t="s">
        <v>56</v>
      </c>
    </row>
    <row r="29" spans="10:23" x14ac:dyDescent="0.25">
      <c r="J29" t="s">
        <v>51</v>
      </c>
      <c r="M29">
        <f>M18+M19+M20-M28+M23+M24-M27</f>
        <v>-95.401496437566507</v>
      </c>
      <c r="N29" t="s">
        <v>55</v>
      </c>
      <c r="O29">
        <f>O18+O19+O20-O28+O23+O24</f>
        <v>-101.14049643756651</v>
      </c>
      <c r="P29" t="s">
        <v>55</v>
      </c>
      <c r="S29">
        <f>S18+S19+S20-S28+S23+S24-S27</f>
        <v>-111.86318378225046</v>
      </c>
      <c r="T29" t="s">
        <v>55</v>
      </c>
      <c r="V29">
        <f>V18+V19+V20-V28+V23+V24-V27</f>
        <v>-79.841724405821324</v>
      </c>
      <c r="W29" t="s">
        <v>55</v>
      </c>
    </row>
    <row r="30" spans="10:23" x14ac:dyDescent="0.25">
      <c r="J30" t="s">
        <v>70</v>
      </c>
      <c r="M30" s="3">
        <f>10*LOG10($AA$4*L4*L13*1000*1000)</f>
        <v>-113.82685066701706</v>
      </c>
      <c r="N30" s="3" t="s">
        <v>55</v>
      </c>
      <c r="O30" s="3">
        <f>10*LOG10($AA$4*$L$7*$L$13*1000*1000)</f>
        <v>-110.81655071037724</v>
      </c>
      <c r="P30" t="s">
        <v>55</v>
      </c>
      <c r="R30" s="3"/>
      <c r="S30" s="3">
        <f>10*LOG10($AA$4*$L$7*$P$13*1000*1000)</f>
        <v>-129.84745058029668</v>
      </c>
      <c r="T30" t="s">
        <v>55</v>
      </c>
      <c r="V30" s="3">
        <f>10*LOG10($AA$4*$L$7*$P$13*1000*1000)+V27</f>
        <v>-127.94745058029667</v>
      </c>
      <c r="W30" t="s">
        <v>55</v>
      </c>
    </row>
    <row r="31" spans="10:23" x14ac:dyDescent="0.25">
      <c r="J31" t="s">
        <v>71</v>
      </c>
      <c r="M31" s="3">
        <f>M30+M27</f>
        <v>-111.32685066701706</v>
      </c>
      <c r="N31" s="3"/>
      <c r="O31" s="3">
        <f>O30+O27</f>
        <v>-107.24509133394811</v>
      </c>
      <c r="R31" s="3"/>
      <c r="S31" s="3">
        <f>S30+S27</f>
        <v>-126.27599120386755</v>
      </c>
      <c r="V31" s="3">
        <f>V30+V27</f>
        <v>-126.04745058029667</v>
      </c>
    </row>
    <row r="32" spans="10:23" x14ac:dyDescent="0.25">
      <c r="J32" t="s">
        <v>57</v>
      </c>
      <c r="M32" s="3">
        <f>M29-M31</f>
        <v>15.925354229450548</v>
      </c>
      <c r="N32" t="s">
        <v>56</v>
      </c>
      <c r="O32" s="3">
        <f>O29-O31</f>
        <v>6.1045948963815988</v>
      </c>
      <c r="P32" t="s">
        <v>56</v>
      </c>
      <c r="R32" s="3"/>
      <c r="S32" s="3">
        <f>S29-S31</f>
        <v>14.412807421617089</v>
      </c>
      <c r="T32" t="s">
        <v>56</v>
      </c>
      <c r="V32" s="3">
        <f>V29-V31</f>
        <v>46.205726174475345</v>
      </c>
      <c r="W32" t="s">
        <v>56</v>
      </c>
    </row>
    <row r="34" spans="10:23" x14ac:dyDescent="0.25">
      <c r="J34" t="s">
        <v>59</v>
      </c>
      <c r="M34">
        <f>2^($L11*1000000/($L13*1000))-1</f>
        <v>0.41421356237309515</v>
      </c>
      <c r="O34">
        <f>2^($L11*1000000/($L13*1000))-1</f>
        <v>0.41421356237309515</v>
      </c>
      <c r="S34">
        <f>2^($P11/($P$13*1000))-1</f>
        <v>0.3049549476889577</v>
      </c>
      <c r="V34">
        <f>2^($P11/($P$13*1000))-1</f>
        <v>0.3049549476889577</v>
      </c>
      <c r="W34" t="s">
        <v>56</v>
      </c>
    </row>
    <row r="35" spans="10:23" x14ac:dyDescent="0.25">
      <c r="M35">
        <f>10*LOG10(M34)</f>
        <v>-3.8277568533786299</v>
      </c>
      <c r="N35" t="s">
        <v>56</v>
      </c>
      <c r="O35">
        <f>10*LOG10(O34)</f>
        <v>-3.8277568533786299</v>
      </c>
      <c r="P35" t="s">
        <v>56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5">
      <c r="J37" t="s">
        <v>60</v>
      </c>
      <c r="M37">
        <f>M32-M35</f>
        <v>19.753111082829179</v>
      </c>
      <c r="N37" t="s">
        <v>56</v>
      </c>
      <c r="O37">
        <f>O32-O35</f>
        <v>9.9323517497602296</v>
      </c>
      <c r="P37" t="s">
        <v>56</v>
      </c>
      <c r="S37">
        <f>S32-S35</f>
        <v>19.570450582749039</v>
      </c>
      <c r="T37" t="s">
        <v>56</v>
      </c>
      <c r="V37">
        <f>V32-V35</f>
        <v>51.363369335607295</v>
      </c>
      <c r="W37" t="s">
        <v>56</v>
      </c>
    </row>
    <row r="39" spans="10:23" x14ac:dyDescent="0.25">
      <c r="J39" t="s">
        <v>69</v>
      </c>
      <c r="M39">
        <f>$L11*1000000</f>
        <v>1000000</v>
      </c>
      <c r="O39">
        <f>$L11*1000000</f>
        <v>1000000</v>
      </c>
      <c r="S39">
        <f>$P11</f>
        <v>9600</v>
      </c>
      <c r="V39">
        <f>$P11</f>
        <v>9600</v>
      </c>
    </row>
    <row r="41" spans="10:23" x14ac:dyDescent="0.25">
      <c r="J41" t="s">
        <v>58</v>
      </c>
      <c r="M41">
        <f>M32+10*LOG10($L13*1000/(M39))</f>
        <v>18.93565418609036</v>
      </c>
      <c r="N41" t="s">
        <v>56</v>
      </c>
      <c r="O41">
        <f>O32+10*LOG10($L13*1000/(O39))</f>
        <v>9.1148948530214113</v>
      </c>
      <c r="P41" t="s">
        <v>56</v>
      </c>
      <c r="S41">
        <f>S32+10*LOG10($P13*1000/(S39))</f>
        <v>18.569495177941782</v>
      </c>
      <c r="T41" t="s">
        <v>56</v>
      </c>
      <c r="V41">
        <f>V32+10*LOG10($P13*1000/(V39))</f>
        <v>50.362413930800038</v>
      </c>
      <c r="W41" t="s">
        <v>56</v>
      </c>
    </row>
    <row r="43" spans="10:23" x14ac:dyDescent="0.25">
      <c r="M43" s="2"/>
    </row>
    <row r="44" spans="10:23" x14ac:dyDescent="0.25">
      <c r="M44" s="3"/>
    </row>
  </sheetData>
  <hyperlinks>
    <hyperlink ref="O8" r:id="rId1" xr:uid="{00000000-0004-0000-0000-000000000000}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 xr:uid="{00000000-0004-0000-0000-000001000000}"/>
    <hyperlink ref="T5" r:id="rId3" xr:uid="{00000000-0004-0000-0000-000002000000}"/>
    <hyperlink ref="T6" r:id="rId4" xr:uid="{00000000-0004-0000-0000-000003000000}"/>
    <hyperlink ref="T7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2018-12-12T01:33:01Z</dcterms:modified>
</cp:coreProperties>
</file>