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1" sheetId="1" r:id="rId4"/>
    <sheet state="visible" name="Formularsvar 1" sheetId="2" r:id="rId5"/>
    <sheet state="visible" name="MVP vs KinoJoin"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of those 37 files, we raised 91 unique flags, meaning we don't count extra if two people raised the same flag. Of those 91 flags, we were unamously enige med 83 flagsne altså 90,22%
	-Jacob Grum
----
Forvirrende rækkefølge af kode, og manglende forklaring for hvordan film uden showtimes blev håndteret, også manglende forklaring for hvorfor datetime formatting blev gjort
	-Thomas Sørup Bavnhøj
----
catch der kaster error om at man fortsætter, men den fejl bliver ikke selv catchet
	-Thomas Sørup Bavnhøj
----
(Siden man giver id'er på dialoger til javascript functioner som strings, kræver det at man ændrer stringen alle steder, hvis man vil ændre id'et på en dialog)
	-Albert Dyekjær</t>
      </text>
    </comment>
    <comment authorId="0" ref="S29">
      <text>
        <t xml:space="preserve">Dekstop variabel, som blev til uniqueId, som til sidst blev fjernet
	-Albert Dyekjær</t>
      </text>
    </comment>
    <comment authorId="0" ref="G38">
      <text>
        <t xml:space="preserve">Gav overskrifter i htmlen, fjernede unødvendig _deadline parameter, fjernede passthrough methods, untanglede event info fra form hvor den kan ændres
	-Jacob Grum</t>
      </text>
    </comment>
    <comment authorId="0" ref="G37">
      <text>
        <t xml:space="preserve">Converted from static class to scoped service
	-Jacob Grum</t>
      </text>
    </comment>
    <comment authorId="0" ref="G35">
      <text>
        <t xml:space="preserve">Unknown unknowns - File removed and replaced with comments near where it happens, to help with temporal decomposition
	-Jacob Grum</t>
      </text>
    </comment>
    <comment authorId="0" ref="G32">
      <text>
        <t xml:space="preserve">Havde et crazy metode man kaldte med forskellige combinationer af true false. Metode var SaveParticipantAnswer(bool confirmed, bool SameNameConfirmed). Er i øvrigt også refactored til at være en del af joincreate.razor. - Havde istedet for en enkelt participant param, alle enkelte fields, derfor hvis man tilføjer field til participant, skal man manuelt give et nyt param med.
	-Jacob Grum</t>
      </text>
    </comment>
    <comment authorId="0" ref="G31">
      <text>
        <t xml:space="preserve">Has duplicate name "button vs Button". When we tried to use Rider Refactor to name "custom button", it screwed up and also changed the small caps button. Problemer med class override orderinging, removing own component which couldn't be overrided, and added custom tailwind styles, which can
	-Jacob Grum
----
Moved into JoinEventResults
	-Jacob Grum</t>
      </text>
    </comment>
    <comment authorId="0" ref="G30">
      <text>
        <t xml:space="preserve">Desktop- and Mobile-results moved here
	-Jacob Grum
----
Moved into JoinEventResults
	-Jacob Grum</t>
      </text>
    </comment>
    <comment authorId="0" ref="G28">
      <text>
        <t xml:space="preserve">Pass-through, moved into ResultCard
	-Jacob Grum</t>
      </text>
    </comment>
    <comment authorId="0" ref="G27">
      <text>
        <t xml:space="preserve">(Merged ShowTimeSelectorHeading+ dens flags ind i ShowTimeSelector. Defined special case out of existanc: Vi havde før en boolean om det var første film, i så fald skulle den ikke have en divider fordi den ville være imellem den og legenden, hvor vi kun ville have mellem hver film. Vi har blot rykket divider ned i bunden, og sparret en del boolean og interface. Efter merge så sørger ShowtimeSelector selv for at vise "ingen forestillinger tilgængelig" eller showtimes alt efter om der er nogle4
	-Jacob Grum</t>
      </text>
    </comment>
    <comment authorId="0" ref="G22">
      <text>
        <t xml:space="preserve">Merged Loading and LoadingWithText
	-Jacob Grum</t>
      </text>
    </comment>
    <comment authorId="0" ref="G20">
      <text>
        <t xml:space="preserve">Added title, removed unused javascript. Removed customFunctions
	-Jacob Grum</t>
      </text>
    </comment>
    <comment authorId="0" ref="G18">
      <text>
        <t xml:space="preserve">Did not use DI correctly.
	-Jacob Grum</t>
      </text>
    </comment>
    <comment authorId="0" ref="G17">
      <text>
        <t xml:space="preserve">Burde være environment variable i stedet for klasse
	-Jacob Grum</t>
      </text>
    </comment>
    <comment authorId="0" ref="G14">
      <text>
        <t xml:space="preserve">Evt have 2 metoder? En til en joinevent der lige er lavet, og en der skal filles på?
	-Jacob Grum</t>
      </text>
    </comment>
    <comment authorId="0" ref="G13">
      <text>
        <t xml:space="preserve">"one module require changes in several other modules because they share internal data. "- Age rating eksempel, kun 1 usage, 1 ændring - (beholdes for at huske debatten, resultat af debatten var, at det er ikke her som er informations leakage, det er selve anvendelsen i koden som bare er rawdogget lige ind i program.cs). Non obvious: (Ikke alle content er ens, derfor rigtige mange klasser som bare er "levels af content"
	-Jacob Grum</t>
      </text>
    </comment>
    <comment authorId="0" ref="G12">
      <text>
        <t xml:space="preserve">En del nødvendige models, kun for at få en trailer
	-Jacob Grum</t>
      </text>
    </comment>
    <comment authorId="0" ref="G11">
      <text>
        <t xml:space="preserve">1 fil til alle models, gav mest mening grundet størrelsen. VoteIndex var crazy
	-Jacob Grum</t>
      </text>
    </comment>
    <comment authorId="0" ref="G9">
      <text>
        <t xml:space="preserve">Made into subConfigs
	-Jacob Grum</t>
      </text>
    </comment>
    <comment authorId="0" ref="G7">
      <text>
        <t xml:space="preserve">Fjernede nullables i GetShowtimesFromFilters, dette blev kun brugt i testing og har bare skifted det ud med [], dette gjorde en del kode kunne fjernes. Flyttede logikken som fjernede boiler plate del af imageUrl ind i en ef core conversion
	-Jacob Grum</t>
      </text>
    </comment>
    <comment authorId="0" ref="G6">
      <text>
        <t xml:space="preserve">Using Upsert. Avoiding 29k DB calls, because foreachloop with .Where(id = idInDb)
catch der kaster error om at man fortsætter, men den fejl bliver ikke selv catchet
Er bounded på at cinema id'er er sekventielle
	-Jacob Grum</t>
      </text>
    </comment>
    <comment authorId="0" ref="U7">
      <text>
        <t xml:space="preserve">Man skal have en tæt kendskab til hvordan json objektet og strukturen ser ud for at tingene giver mening
	-Thomas Sørup Bavnhøj</t>
      </text>
    </comment>
    <comment authorId="0" ref="J20">
      <text>
        <t xml:space="preserve">ex stage 1 er åben dialog, 2 er fill out, 3 er validation, 4 er save, 5 er luk. Her sker forskellige stages ikke i samme module, men alt javascript er gemt væk i app.razor
	-Thomas Sørup Bavnhøj</t>
      </text>
    </comment>
    <comment authorId="0" ref="N22">
      <text>
        <t xml:space="preserve">Fjern kommentar når done: Både en generalised loading og en specilised loading
	-Thomas Sørup Bavnhøj</t>
      </text>
    </comment>
    <comment authorId="0" ref="J27">
      <text>
        <t xml:space="preserve">basicalyl samme årsag som til op + venstre
	-Thomas Sørup Bavnhøj</t>
      </text>
    </comment>
    <comment authorId="0" ref="I27">
      <text>
        <t xml:space="preserve">Fjern kommentar når done: ShowtimeSelectorHeading har childcontent som kommer direkte fra ShowtimeSelector, som derimod bruger Headeren. De er dybt koblet sammen
	-Thomas Sørup Bavnhøj</t>
      </text>
    </comment>
    <comment authorId="0" ref="K27">
      <text>
        <t xml:space="preserve">Den lavede ikke bare dividers rigtigt, skulle have boolean i interface og logik for at regne den boolean ud
	-Thomas Sørup Bavnhøj</t>
      </text>
    </comment>
    <comment authorId="0" ref="Q27">
      <text>
        <t xml:space="preserve">boolean med navn "shouldRender" der ikke sagde så meget, men istedet havde kommentar der beskrev implementeringen.
	-Thomas Sørup Bavnhøj</t>
      </text>
    </comment>
    <comment authorId="0" ref="R27">
      <text>
        <t xml:space="preserve">ShouldRender
	-Thomas Sørup Bavnhøj</t>
      </text>
    </comment>
    <comment authorId="0" ref="U27">
      <text>
        <t xml:space="preserve">Forvirrende brug af childcontent
	-Thomas Sørup Bavnhøj
uforudsigende behaviour med shouldRender
	-Thomas Sørup Bavnhøj</t>
      </text>
    </comment>
    <comment authorId="0" ref="P27">
      <text>
        <t xml:space="preserve">leftover fra chatgpt
	-Thomas Sørup Bavnhøj</t>
      </text>
    </comment>
    <comment authorId="0" ref="S27">
      <text>
        <t xml:space="preserve">Den her var svær, ctrl+v:
///&lt;summary&gt;This collection has EVERY showtime, with their status.&lt;/summary&gt;
/// &lt;example&gt;100 showtimes, only 1 is selected. Then 99 votes in this list will have no, and 1 will have yes &lt;/example&gt;
[Parameter]
public ICollection&lt;ParticipantVote&gt; ShowtimeChoices { get; set; } = [];)
	-Thomas Sørup Bavnhøj</t>
      </text>
    </comment>
    <comment authorId="0" ref="R24">
      <text>
        <t xml:space="preserve">Fjern kommentar når done: Der var ingen indikator for hvor navmenu var, ikke engang en kommentar
	-Thomas Sørup Bavnhøj</t>
      </text>
    </comment>
    <comment authorId="0" ref="I23">
      <text>
        <t xml:space="preserve">Fjern kommentar når done: Der var kodet både styling direkte og inde i en anden css file
	-Thomas Sørup Bavnhøj</t>
      </text>
    </comment>
    <comment authorId="0" ref="L21">
      <text>
        <t xml:space="preserve">Parsed class through a component, which could just be a method
	-Albert Dyekjær</t>
      </text>
    </comment>
    <comment authorId="0" ref="U2">
      <text>
        <t xml:space="preserve">Lack of documentation on what next() did
	-Albert Dyekjær</t>
      </text>
    </comment>
    <comment authorId="0" ref="R7">
      <text>
        <t xml:space="preserve">baseUrl, base url til hvad?
	-Thomas Sørup Bavnhøj</t>
      </text>
    </comment>
    <comment authorId="0" ref="M7">
      <text>
        <t xml:space="preserve">imageUrl replacement logik flere steder
	-Thomas Sørup Bavnhøj</t>
      </text>
    </comment>
    <comment authorId="0" ref="I7">
      <text>
        <t xml:space="preserve">imageUrl replacement logik flere steder
	-Thomas Sørup Bavnhøj</t>
      </text>
    </comment>
    <comment authorId="0" ref="S6">
      <text>
        <t xml:space="preserve">i det hele taget har vi svært ved om det er en put eller get eller post...
	-Thomas Sørup Bavnhøj</t>
      </text>
    </comment>
    <comment authorId="0" ref="R6">
      <text>
        <t xml:space="preserve">moviesOnKinoDk
	-Thomas Sørup Bavnhøj</t>
      </text>
    </comment>
    <comment authorId="0" ref="M6">
      <text>
        <t xml:space="preserve">Både vores "upsert" og vores "fetchnewest" har noget upsert funktionalitet de begge har kodet hver for sig, de deler ikke en fælles metode
	-Thomas Sørup Bavnhøj</t>
      </text>
    </comment>
    <comment authorId="0" ref="R8">
      <text>
        <t xml:space="preserve">handleKinoDataStatically
	-Albert Dyekjær</t>
      </text>
    </comment>
    <comment authorId="0" ref="O8">
      <text>
        <t xml:space="preserve">Some methods does not save changes, relying on other methods to do so
	-Albert Dyekjær</t>
      </text>
    </comment>
    <comment authorId="0" ref="I8">
      <text>
        <t xml:space="preserve">Hvis man skal upserte et nyt type objekt skal man ændre to steder
	-Albert Dyekjær</t>
      </text>
    </comment>
    <comment authorId="0" ref="K29">
      <text>
        <t xml:space="preserve">En dialog udenfor bliver åbnet når man trykker på en knap indeni
	-Thomas Sørup Bavnhøj</t>
      </text>
    </comment>
    <comment authorId="0" ref="U38">
      <text>
        <t xml:space="preserve">Ikke tydeligt hvorfor der var ekstra deadline variabel, derudover var entagled form med statisk event information forvirrende
	-Thomas Sørup Bavnhøj</t>
      </text>
    </comment>
    <comment authorId="0" ref="M38">
      <text>
        <t xml:space="preserve">der er kommet en lille smule mellem event information box, og form hvor den kan kan ændre, fx står "svarfrist begge steder"
	-Thomas Sørup Bavnhøj</t>
      </text>
    </comment>
    <comment authorId="0" ref="L38">
      <text>
        <t xml:space="preserve">update joinevent og onvotes changed
	-Thomas Sørup Bavnhøj</t>
      </text>
    </comment>
    <comment authorId="0" ref="P18">
      <text>
        <t xml:space="preserve">Chaptgpt leftover
	-Thomas Sørup Bavnhøj</t>
      </text>
    </comment>
    <comment authorId="0" ref="U26">
      <text>
        <t xml:space="preserve">"UniqueID - man vidste ikke til hvad elller hvorfor. Det er nu tilføjet forklarende kommentar"
	-Thomas Sørup Bavnhøj</t>
      </text>
    </comment>
    <comment authorId="0" ref="S26">
      <text>
        <t xml:space="preserve">"Votes" - men den bruges både som en selector i creation og votes i filling. Givet mere genrisk navn "ShowtimeChoices"
	-Thomas Sørup Bavnhøj</t>
      </text>
    </comment>
    <comment authorId="0" ref="P26">
      <text>
        <t xml:space="preserve">"Gap" og så 1 linje som lavede et gap
	-Thomas Sørup Bavnhøj</t>
      </text>
    </comment>
    <comment authorId="0" ref="M26">
      <text>
        <t xml:space="preserve">Det gør den stadig med "previousDate"
	-Thomas Sørup Bavnhøj</t>
      </text>
    </comment>
    <comment authorId="0" ref="M25">
      <text>
        <t xml:space="preserve">Fjern kommentar når done: istedet for 1 master metode som lukker/åbner alle accordions, bliver de kaldt enkeltvis hver gang, ville der ex være 15 filters bliver det 15 gange x linjer for hver gang
	-Thomas Sørup Bavnhøj</t>
      </text>
    </comment>
    <comment authorId="0" ref="U36">
      <text>
        <t xml:space="preserve">Manglende kommentar, fovirrende kode rækkefølge
	-Albert Dyekjær
Ex. dialogs i toppen
	-Thomas Sørup Bavnhøj</t>
      </text>
    </comment>
    <comment authorId="0" ref="R36">
      <text>
        <t xml:space="preserve">hostSelectOptions
	-Albert Dyekjær</t>
      </text>
    </comment>
    <comment authorId="0" ref="M36">
      <text>
        <t xml:space="preserve">Duplikat kode fra deling boks på filling, duplikat af validation kode
	-Albert Dyekjær</t>
      </text>
    </comment>
    <comment authorId="0" ref="N37">
      <text>
        <t xml:space="preserve">(vagt: man kan argumentere for at den statiske klasse inde i et general UI projekt havde direkte special kode....spørg lige jacob og albert når i læser det her)
	-Jacob Grum</t>
      </text>
    </comment>
    <comment authorId="0" ref="I20">
      <text>
        <t xml:space="preserve">(Siden man giver id'er på dialoger til javascript functioner som strings, kræver det at man ændrer stringen alle steder, hvis man vil ændre id'et på en dialog)
	-Albert Dyekjær</t>
      </text>
    </comment>
    <comment authorId="0" ref="H22">
      <text>
        <t xml:space="preserve">(fjern kommentar når done: loadingcircleandtext gjorde intet andet end at tilføje tekst)
	-Albert Dyekjær</t>
      </text>
    </comment>
  </commentList>
</comments>
</file>

<file path=xl/sharedStrings.xml><?xml version="1.0" encoding="utf-8"?>
<sst xmlns="http://schemas.openxmlformats.org/spreadsheetml/2006/main" count="1166" uniqueCount="581">
  <si>
    <t>Pullrequest</t>
  </si>
  <si>
    <t>Grouping</t>
  </si>
  <si>
    <t>Project</t>
  </si>
  <si>
    <t>File</t>
  </si>
  <si>
    <t>Minutes Red flag review/refactor</t>
  </si>
  <si>
    <t>Lines of code after refactor</t>
  </si>
  <si>
    <t>Evt kommentar</t>
  </si>
  <si>
    <t>No Shallow Module (Interface is not bigger than implementation)</t>
  </si>
  <si>
    <t>No Information Leakage (Same knowledge in multiple modules)</t>
  </si>
  <si>
    <t>No Temporal decomposition (Keep different stages of the same operation in the same module)</t>
  </si>
  <si>
    <t>No Overexposure (API should "do the right thing" without being asked)</t>
  </si>
  <si>
    <t>No Pass-through Methods (Method shouldn't just pass its arguments to another method of similar signature)</t>
  </si>
  <si>
    <t>No Repetition (Don't repeat yourself)</t>
  </si>
  <si>
    <t>No Special-General mixture (Don't mix specialized code into general code)</t>
  </si>
  <si>
    <t>Conjoined Methods (Must understand one method to understand another)</t>
  </si>
  <si>
    <t>Comment Repeats Code (Comment text is obvious from reading the code)</t>
  </si>
  <si>
    <t>Implementation Documentation Contaminates Interface (Interface comments describes implementation details</t>
  </si>
  <si>
    <t>Vague Name (name of variable or method is ambiguous)</t>
  </si>
  <si>
    <t>Hard to Pick Name (If naming is difficult, the design is probably wrong)</t>
  </si>
  <si>
    <t>Hard to Describe (If documentation is not concise, it suggests too much complexity)</t>
  </si>
  <si>
    <t>Nonobvious Code (Behaviour of code implementation is difficult to understand)</t>
  </si>
  <si>
    <t>Sum</t>
  </si>
  <si>
    <t>Finds time spent per flag. Ex file has 10 flags, spent 100 minutes, and DRY flag is 3: then DRY flag gets 30 minutes</t>
  </si>
  <si>
    <r>
      <rPr>
        <rFont val="Arial"/>
        <b/>
        <color theme="1"/>
      </rPr>
      <t xml:space="preserve">Finds flags that are </t>
    </r>
    <r>
      <rPr>
        <rFont val="Arial"/>
        <b/>
        <color rgb="FF00FF00"/>
      </rPr>
      <t>fixed</t>
    </r>
    <r>
      <rPr>
        <rFont val="Arial"/>
        <b/>
        <color theme="1"/>
      </rPr>
      <t>. Green is agreed upon to mean, a flag that is fully fixed, or at a level we find decent enough. Red means not fixed or at satisfiable level</t>
    </r>
  </si>
  <si>
    <r>
      <rPr>
        <rFont val="Arial"/>
        <b/>
        <color theme="1"/>
      </rPr>
      <t xml:space="preserve">Finds flags that are </t>
    </r>
    <r>
      <rPr>
        <rFont val="Arial"/>
        <b/>
        <color rgb="FFFF0000"/>
      </rPr>
      <t>unfixed</t>
    </r>
    <r>
      <rPr>
        <rFont val="Arial"/>
        <b/>
        <color theme="1"/>
      </rPr>
      <t>. Green is agreed upon to mean, a flag that is fully fixed, or at a level we find decent enough. Red means not fixed or at satisfiable level</t>
    </r>
  </si>
  <si>
    <t>Green</t>
  </si>
  <si>
    <t>Red</t>
  </si>
  <si>
    <t>17:Endpoints and clients</t>
  </si>
  <si>
    <t>Backend - Endpoint</t>
  </si>
  <si>
    <t>Presentation</t>
  </si>
  <si>
    <t>GlobalExceptionHandler</t>
  </si>
  <si>
    <t>KinoJoinEndpoints</t>
  </si>
  <si>
    <t>Presentation.client</t>
  </si>
  <si>
    <t>NamedHttpClients</t>
  </si>
  <si>
    <t>16: Calendar-service</t>
  </si>
  <si>
    <t>Backend - Service</t>
  </si>
  <si>
    <t>Application/Infrastruture</t>
  </si>
  <si>
    <t>CalendarService</t>
  </si>
  <si>
    <t>13: FetchNewestKinoDkDataService</t>
  </si>
  <si>
    <t>Backend - Business logic</t>
  </si>
  <si>
    <t>FetchNewestKinoDkDataService</t>
  </si>
  <si>
    <t>14: FilterApiHandler</t>
  </si>
  <si>
    <t>FilterApiHandler</t>
  </si>
  <si>
    <t xml:space="preserve">15: KinoJoinDBService </t>
  </si>
  <si>
    <t>KinoJoinDbService</t>
  </si>
  <si>
    <t>1: 4 man, Red flag review and fixes</t>
  </si>
  <si>
    <t>KinoContext</t>
  </si>
  <si>
    <t>DependencyInjection</t>
  </si>
  <si>
    <t>Models</t>
  </si>
  <si>
    <t>Domain</t>
  </si>
  <si>
    <t>KinoJoinModels</t>
  </si>
  <si>
    <t>MovieAPI</t>
  </si>
  <si>
    <t>ShowtimeAPI</t>
  </si>
  <si>
    <t>Testing - Integration</t>
  </si>
  <si>
    <t>Test</t>
  </si>
  <si>
    <t>DataGenerator</t>
  </si>
  <si>
    <t>KinoJoinApiWebAppFactory</t>
  </si>
  <si>
    <t>KinoJoinTests</t>
  </si>
  <si>
    <t>10: PresentationAppAndSettings</t>
  </si>
  <si>
    <t>Frontend - Settings</t>
  </si>
  <si>
    <t>GlobalSettings</t>
  </si>
  <si>
    <t xml:space="preserve">Frontend </t>
  </si>
  <si>
    <t>Program.cs</t>
  </si>
  <si>
    <t>Frontend</t>
  </si>
  <si>
    <t>Frontend - Custom javascript</t>
  </si>
  <si>
    <t>App.razor</t>
  </si>
  <si>
    <t>6: Moved to own folder. Made comments</t>
  </si>
  <si>
    <t>Frontend - Shared</t>
  </si>
  <si>
    <t>xxxIcon.razor</t>
  </si>
  <si>
    <t>LoadingIndicator</t>
  </si>
  <si>
    <t>7: Converted plain css to tailwind</t>
  </si>
  <si>
    <t>MainLayout</t>
  </si>
  <si>
    <t>NavMenu</t>
  </si>
  <si>
    <t>8: Searchable check box list</t>
  </si>
  <si>
    <t>SearchableCheckboxList</t>
  </si>
  <si>
    <t xml:space="preserve">9: Showtime selector </t>
  </si>
  <si>
    <t>ShowtimeByDateTable</t>
  </si>
  <si>
    <t>ShowtimeSelector</t>
  </si>
  <si>
    <t>5: Redflag review ResultComponents</t>
  </si>
  <si>
    <t>Frontend - Filling</t>
  </si>
  <si>
    <t>CalendarDialog</t>
  </si>
  <si>
    <t>ShowtimeResultCard</t>
  </si>
  <si>
    <t>JoinEventResults</t>
  </si>
  <si>
    <t>3: redflag review RegisterParticipantVote</t>
  </si>
  <si>
    <t>CustomButton</t>
  </si>
  <si>
    <t>RegisterParticipantVote</t>
  </si>
  <si>
    <t>2: Redflag review authentication</t>
  </si>
  <si>
    <t>Frontend - Auth</t>
  </si>
  <si>
    <t>AccessControl</t>
  </si>
  <si>
    <t>Authentication</t>
  </si>
  <si>
    <t>4: Redflag review TailwindGenerator</t>
  </si>
  <si>
    <t>Frontend -Tailwind helper</t>
  </si>
  <si>
    <t>GenerateCustomTailwindBeforeRuntime</t>
  </si>
  <si>
    <t>Frontend - Creation</t>
  </si>
  <si>
    <t>JoinCreate</t>
  </si>
  <si>
    <t>11: Joinfill</t>
  </si>
  <si>
    <t>Backend - Auth</t>
  </si>
  <si>
    <t>UserInfoService</t>
  </si>
  <si>
    <t>JoinFill</t>
  </si>
  <si>
    <t>SUM</t>
  </si>
  <si>
    <t>SUM Flags:</t>
  </si>
  <si>
    <t>TOTAL TIME ON EACH FLAG</t>
  </si>
  <si>
    <t>(total Tid brugt er anderledes, fordi nogle files havde 0 flags rejst! )</t>
  </si>
  <si>
    <t>Sum of Green flags</t>
  </si>
  <si>
    <t>Sum of red flags</t>
  </si>
  <si>
    <t>Max flag</t>
  </si>
  <si>
    <t>Nonobvious code</t>
  </si>
  <si>
    <t>TIME PER FLAG</t>
  </si>
  <si>
    <t>Min flag</t>
  </si>
  <si>
    <t>Implementation Documentation Contaminates Interface</t>
  </si>
  <si>
    <t>% of green flags</t>
  </si>
  <si>
    <t>Max</t>
  </si>
  <si>
    <t>Non obvious code</t>
  </si>
  <si>
    <t>% of red flags</t>
  </si>
  <si>
    <t>Min</t>
  </si>
  <si>
    <t>Hard to describe</t>
  </si>
  <si>
    <t>No repetition</t>
  </si>
  <si>
    <t>Weighted sum time fixed flags</t>
  </si>
  <si>
    <t>No temporal decomposition</t>
  </si>
  <si>
    <t>Weighted sum time unfixed flags</t>
  </si>
  <si>
    <t>Time per fixed flag-vote</t>
  </si>
  <si>
    <t>% of fixed flags</t>
  </si>
  <si>
    <t>% of unfixed flags</t>
  </si>
  <si>
    <t>Total time on each flag</t>
  </si>
  <si>
    <t>Weighted time for fixed flags</t>
  </si>
  <si>
    <t>Weighted time for unfixed flags</t>
  </si>
  <si>
    <t>Weighted time per fixed flag-vote</t>
  </si>
  <si>
    <t>Weighted time per unfixed flag-vote</t>
  </si>
  <si>
    <t>Flag % Total</t>
  </si>
  <si>
    <t>Count backend</t>
  </si>
  <si>
    <t>% backend</t>
  </si>
  <si>
    <t>Count Frontend</t>
  </si>
  <si>
    <t>% Frontend</t>
  </si>
  <si>
    <t>Count Models</t>
  </si>
  <si>
    <t>% Models</t>
  </si>
  <si>
    <t>Count Testing</t>
  </si>
  <si>
    <t>%Testing</t>
  </si>
  <si>
    <t>Time per unfixed flag-vote</t>
  </si>
  <si>
    <t>No Shallow Module</t>
  </si>
  <si>
    <t>Sum stats</t>
  </si>
  <si>
    <t>No Information Leakage</t>
  </si>
  <si>
    <t>Sum flag most</t>
  </si>
  <si>
    <t>Vague Name</t>
  </si>
  <si>
    <t>No Temporal decomposition</t>
  </si>
  <si>
    <t>Sum flag least</t>
  </si>
  <si>
    <t>Implementation Documentation contaminates interface</t>
  </si>
  <si>
    <t>No Overexposure</t>
  </si>
  <si>
    <t>No Pass-through Methods</t>
  </si>
  <si>
    <t>No Repetition</t>
  </si>
  <si>
    <t>No Special-General mixture</t>
  </si>
  <si>
    <t>Conjoined Methods</t>
  </si>
  <si>
    <t>Per vote on flag - minutes</t>
  </si>
  <si>
    <t>Most</t>
  </si>
  <si>
    <t>flag</t>
  </si>
  <si>
    <t>Least</t>
  </si>
  <si>
    <t>Comment Repeats Code</t>
  </si>
  <si>
    <t>Time per flag</t>
  </si>
  <si>
    <t>No repitition</t>
  </si>
  <si>
    <t>Time per fixed flag</t>
  </si>
  <si>
    <t>Vague name</t>
  </si>
  <si>
    <t>Time per unfixed flag</t>
  </si>
  <si>
    <t>Hard to pick name</t>
  </si>
  <si>
    <t>Hard to Pick Name</t>
  </si>
  <si>
    <t>Hard to Describe</t>
  </si>
  <si>
    <t>Nonobvious Code</t>
  </si>
  <si>
    <t>Average</t>
  </si>
  <si>
    <t>Median</t>
  </si>
  <si>
    <t>1Q</t>
  </si>
  <si>
    <t>3Q</t>
  </si>
  <si>
    <t>Standardafvigelse</t>
  </si>
  <si>
    <t>bemærk stor forskel her, ovenover</t>
  </si>
  <si>
    <t>legend: Unique flags (4 votes on a specific flag on a specific file = 1)</t>
  </si>
  <si>
    <t>FILES STATS</t>
  </si>
  <si>
    <t>Count</t>
  </si>
  <si>
    <t>%</t>
  </si>
  <si>
    <t>Count of files</t>
  </si>
  <si>
    <t>Count of unique flag per file we agree on:</t>
  </si>
  <si>
    <t>Count of unique flag per file we do not agree on:</t>
  </si>
  <si>
    <t>Count of fixed unique flags</t>
  </si>
  <si>
    <t>Count of unfixed unique flags</t>
  </si>
  <si>
    <t>Count of files with no flags at all</t>
  </si>
  <si>
    <t>Count of files with a flag</t>
  </si>
  <si>
    <t>Count of frontend files</t>
  </si>
  <si>
    <t>Count of backend files</t>
  </si>
  <si>
    <t>Count of model files</t>
  </si>
  <si>
    <t>Count of testing files</t>
  </si>
  <si>
    <t>Legend: non-unique (4 votes on flag = 4)</t>
  </si>
  <si>
    <t>Fixed / Unfixed, non-unique counting of flags (all votes count)</t>
  </si>
  <si>
    <t xml:space="preserve">Total fixed flags </t>
  </si>
  <si>
    <t>Total unfixed flags</t>
  </si>
  <si>
    <t>Groupings</t>
  </si>
  <si>
    <t>Sum Time</t>
  </si>
  <si>
    <t>% Time</t>
  </si>
  <si>
    <t>Sum Flags</t>
  </si>
  <si>
    <t>% Flags</t>
  </si>
  <si>
    <t>Total</t>
  </si>
  <si>
    <t>Sum Frontend</t>
  </si>
  <si>
    <t>Sum Backend</t>
  </si>
  <si>
    <t>Sum Models</t>
  </si>
  <si>
    <t>Sum Testing</t>
  </si>
  <si>
    <t>Korrelation and hypothesis testing</t>
  </si>
  <si>
    <t>Hypoteser</t>
  </si>
  <si>
    <t>R korrelation</t>
  </si>
  <si>
    <t>P værdi</t>
  </si>
  <si>
    <t>Tid vs Flag</t>
  </si>
  <si>
    <t>Tid vs Linjers kode</t>
  </si>
  <si>
    <t>Flag vs Linjers kode</t>
  </si>
  <si>
    <t>Tid vs fixede flag</t>
  </si>
  <si>
    <t>Tid vs ikke-fixede flag</t>
  </si>
  <si>
    <t xml:space="preserve">Min Max stats. </t>
  </si>
  <si>
    <t>Mest</t>
  </si>
  <si>
    <t>Flag</t>
  </si>
  <si>
    <t>Mindst</t>
  </si>
  <si>
    <t>Minutter</t>
  </si>
  <si>
    <t>Alle flags</t>
  </si>
  <si>
    <t>IDCI*</t>
  </si>
  <si>
    <t>Fixed flag</t>
  </si>
  <si>
    <t>Unfixed flag</t>
  </si>
  <si>
    <t>Per flag-stemme</t>
  </si>
  <si>
    <t>Alle flag</t>
  </si>
  <si>
    <t>Frevkens</t>
  </si>
  <si>
    <t>Antal</t>
  </si>
  <si>
    <t>* IDCI = Implementation Documentation contaminates interface</t>
  </si>
  <si>
    <t>Til std afv</t>
  </si>
  <si>
    <t>0 flags</t>
  </si>
  <si>
    <t>1+ flags</t>
  </si>
  <si>
    <t>Compared with files with no flags at all</t>
  </si>
  <si>
    <t>Description</t>
  </si>
  <si>
    <t>Time on files with no flags</t>
  </si>
  <si>
    <t>Average time on file with no flags</t>
  </si>
  <si>
    <t>Average time on files with flags</t>
  </si>
  <si>
    <t>Antagelser: Normalfordelt</t>
  </si>
  <si>
    <t>Tid: Nej - Loc: Nej - Flags per file: nej</t>
  </si>
  <si>
    <t>FLAG RANGERING</t>
  </si>
  <si>
    <t>MINDST TID ANVENDT = første plads (1) (vores rangering: 1-10, tæt på 1)</t>
  </si>
  <si>
    <t>MEST TID ANVENDT = sidste plads (14) (vores rangering: 1-10, tæt på 10)</t>
  </si>
  <si>
    <t>Rød = højt sandsynlighed for at være komboflag</t>
  </si>
  <si>
    <t>vores 4 scores</t>
  </si>
  <si>
    <t>Komboforklaring</t>
  </si>
  <si>
    <t>Total tid</t>
  </si>
  <si>
    <t>Fixet tid</t>
  </si>
  <si>
    <t>Ikke-fixet tid</t>
  </si>
  <si>
    <t>Jacob</t>
  </si>
  <si>
    <t>Albert</t>
  </si>
  <si>
    <t>Thomas</t>
  </si>
  <si>
    <t>Thor</t>
  </si>
  <si>
    <t>Vores rangering</t>
  </si>
  <si>
    <t>COMBINED SCORE</t>
  </si>
  <si>
    <t>Tit med: no repetition</t>
  </si>
  <si>
    <t>Tit med: no shallow module</t>
  </si>
  <si>
    <t>Tit med: shallow module</t>
  </si>
  <si>
    <t>Tit med: alt</t>
  </si>
  <si>
    <t>legend: combined total = Orderby(total tid + fixed tid + ikke-fixet tid + vores rangering)</t>
  </si>
  <si>
    <t>Math for at finde combined total</t>
  </si>
  <si>
    <t>Math for at finde vores rangering</t>
  </si>
  <si>
    <t>NAVN</t>
  </si>
  <si>
    <t>Combined score</t>
  </si>
  <si>
    <t>Plads</t>
  </si>
  <si>
    <t>Titel: Rangering af flag</t>
  </si>
  <si>
    <t>Ikke-komboflag</t>
  </si>
  <si>
    <t>Kombineret rank</t>
  </si>
  <si>
    <t>Komboflag</t>
  </si>
  <si>
    <t>Kombineret rangering</t>
  </si>
  <si>
    <t>* IDCI: Implementation Documentation Contaminates Interface. Bemærk som nævnt I afsnittet, dette flag er statistisk misledende, da vi grundet definitionen stortset aldrig stødte på dette flag.</t>
  </si>
  <si>
    <t>Tid brugtsstempel</t>
  </si>
  <si>
    <t>Unavngivet spørgsmål</t>
  </si>
  <si>
    <t>Rækkefølge</t>
  </si>
  <si>
    <t>Særvisning</t>
  </si>
  <si>
    <t>Sorteringer</t>
  </si>
  <si>
    <t>KinoPrototype</t>
  </si>
  <si>
    <t>KinoJoin</t>
  </si>
  <si>
    <t>MVP</t>
  </si>
  <si>
    <t>A</t>
  </si>
  <si>
    <t>IsCompareable</t>
  </si>
  <si>
    <t>User</t>
  </si>
  <si>
    <t>Tags</t>
  </si>
  <si>
    <t>Duration (h)</t>
  </si>
  <si>
    <t>Duration (decimal)</t>
  </si>
  <si>
    <t>Personer</t>
  </si>
  <si>
    <t>Total tid (minutter) Comparable</t>
  </si>
  <si>
    <t>B</t>
  </si>
  <si>
    <t>show movies without showtimes (unless no showtimes at all)</t>
  </si>
  <si>
    <t>Thor Liam Møller Clausen</t>
  </si>
  <si>
    <t>01:41:00</t>
  </si>
  <si>
    <t>add test for filter string to filters</t>
  </si>
  <si>
    <t>00:23:00</t>
  </si>
  <si>
    <t>fixing cookie and delete option</t>
  </si>
  <si>
    <t>Albert Erik Dyekjær</t>
  </si>
  <si>
    <t>01:48:00</t>
  </si>
  <si>
    <t>fix date filter in kino api</t>
  </si>
  <si>
    <t>Jacob, Thor</t>
  </si>
  <si>
    <t>00:09:14</t>
  </si>
  <si>
    <t>last requirements meeting.</t>
  </si>
  <si>
    <t>Jacob Grum</t>
  </si>
  <si>
    <t>01:59:58</t>
  </si>
  <si>
    <t>VI STOPPEDE CLOCKIFY d. 2/4 - Tiden fra 2/4 (inklusiv dagen) og frem er registreret i bachelor måling</t>
  </si>
  <si>
    <t>00:00:01</t>
  </si>
  <si>
    <t>00:27:00</t>
  </si>
  <si>
    <t>RED FLAG REVIEWS TOTAL</t>
  </si>
  <si>
    <t>All</t>
  </si>
  <si>
    <t>-</t>
  </si>
  <si>
    <t>Working on supporting multiple filters on creation page without reload between each selection. Also on login for participants.</t>
  </si>
  <si>
    <t>06:08:05</t>
  </si>
  <si>
    <t>Red flag reviews and more integration testing</t>
  </si>
  <si>
    <t>07:12:41</t>
  </si>
  <si>
    <t>add features from hack mail</t>
  </si>
  <si>
    <t>06:43:00</t>
  </si>
  <si>
    <t>testing</t>
  </si>
  <si>
    <t>00:32:02</t>
  </si>
  <si>
    <t>Giv host mulighed for at ændre eventet</t>
  </si>
  <si>
    <t>Thomas Sørup Bavnhøj</t>
  </si>
  <si>
    <t>01:30:00</t>
  </si>
  <si>
    <t>fix arrows not working and review redflags</t>
  </si>
  <si>
    <t>08:22:58</t>
  </si>
  <si>
    <t>Improvements af hosting</t>
  </si>
  <si>
    <t>06:36:05</t>
  </si>
  <si>
    <t>get join create red flag review up to date</t>
  </si>
  <si>
    <t>01:10:00</t>
  </si>
  <si>
    <t>Working on filters on creation page</t>
  </si>
  <si>
    <t>00:25:00</t>
  </si>
  <si>
    <t>Scroll to results, debugging and more</t>
  </si>
  <si>
    <t>03:05:00</t>
  </si>
  <si>
    <t>Tid brugt (min)</t>
  </si>
  <si>
    <t>Linjer tilføjet</t>
  </si>
  <si>
    <t>Linjer fjernet</t>
  </si>
  <si>
    <t>Improvements after hosting to kino (explanation for voters, notes, only host can confirm)</t>
  </si>
  <si>
    <t>00:43:25</t>
  </si>
  <si>
    <t>Generic button</t>
  </si>
  <si>
    <t>04:10:00</t>
  </si>
  <si>
    <t>Improvements after hosting to kino (description for voters, notes)</t>
  </si>
  <si>
    <t>00:25:11</t>
  </si>
  <si>
    <t>Filling Styling changes after meeting with hack</t>
  </si>
  <si>
    <t>07:51:00</t>
  </si>
  <si>
    <t>bug fixing, cookie saving</t>
  </si>
  <si>
    <t>01:26:00</t>
  </si>
  <si>
    <t>ui fixes</t>
  </si>
  <si>
    <t>08:12:36</t>
  </si>
  <si>
    <t>Working on first revisions by Hack and Jesper - Mostly on result/filling page today</t>
  </si>
  <si>
    <t>06:05:10</t>
  </si>
  <si>
    <t>reviewing Kino requested changes (dots and arrows with blur), default buttons, restyling after they want grey background instead of white, writing more integration tests</t>
  </si>
  <si>
    <t>08:07:29</t>
  </si>
  <si>
    <t>filling improvments (ics file, sticky poster, email)</t>
  </si>
  <si>
    <t>Albert, Thomas</t>
  </si>
  <si>
    <t>04:04:00</t>
  </si>
  <si>
    <t>02:53:59</t>
  </si>
  <si>
    <t>First revision by Hack and Jesper from Kino. - Working on creation page.</t>
  </si>
  <si>
    <t>03:35:05</t>
  </si>
  <si>
    <t>Styling result cards</t>
  </si>
  <si>
    <t>01:40:19</t>
  </si>
  <si>
    <t>Sortering</t>
  </si>
  <si>
    <t>First revision by Hack and Jesper from Kino. - Working on creation page</t>
  </si>
  <si>
    <t>00:20:00</t>
  </si>
  <si>
    <t>Arrows on the edges and date gaps as dots</t>
  </si>
  <si>
    <t>03:29:36</t>
  </si>
  <si>
    <t>final polish for prototype</t>
  </si>
  <si>
    <t>Jacob, Albert, Thomas, Thor</t>
  </si>
  <si>
    <t>00:56:19</t>
  </si>
  <si>
    <t>Fixing appsettings and auth0, reviewing Albert result UI</t>
  </si>
  <si>
    <t>02:16:47</t>
  </si>
  <si>
    <t>working on filters for creation tool and setting up hosting in nginx and ngrok</t>
  </si>
  <si>
    <t>04:30:03</t>
  </si>
  <si>
    <t>01:00:00</t>
  </si>
  <si>
    <t>working on filters for creation tool</t>
  </si>
  <si>
    <t>Albert, Thomas, Thor</t>
  </si>
  <si>
    <t>01:13:32</t>
  </si>
  <si>
    <t>01:20:00</t>
  </si>
  <si>
    <t>Albert, Thor</t>
  </si>
  <si>
    <t>00:25:47</t>
  </si>
  <si>
    <t>Arrows on the damn edges</t>
  </si>
  <si>
    <t>03:13:05</t>
  </si>
  <si>
    <t>result section on filling</t>
  </si>
  <si>
    <t>Thomas, Thor</t>
  </si>
  <si>
    <t>02:40:00</t>
  </si>
  <si>
    <t>result card styling after styling meeting with hack</t>
  </si>
  <si>
    <t>03:13:52</t>
  </si>
  <si>
    <t>fix filling saving votedFor</t>
  </si>
  <si>
    <t>Jacob, Thomas, Thor</t>
  </si>
  <si>
    <t>02:20:00</t>
  </si>
  <si>
    <t>add arrow to sides of showtime selector</t>
  </si>
  <si>
    <t>03:13:08</t>
  </si>
  <si>
    <t>Auth / handling Host and participant + Dashboard for events a Host have created + startup of filtering</t>
  </si>
  <si>
    <t>Jacob, Albert</t>
  </si>
  <si>
    <t>05:52:43</t>
  </si>
  <si>
    <t>Adjusting program to first production version meeting</t>
  </si>
  <si>
    <t>02:53:39</t>
  </si>
  <si>
    <t>Last touches to make it save to the DB correctly with nested navigation properties</t>
  </si>
  <si>
    <t>02:01:08</t>
  </si>
  <si>
    <t>bug fixing</t>
  </si>
  <si>
    <t>00:54:23</t>
  </si>
  <si>
    <t>Alle</t>
  </si>
  <si>
    <t>Første omgang</t>
  </si>
  <si>
    <t>Anden omgang</t>
  </si>
  <si>
    <t>Working on getting the models saved to DB</t>
  </si>
  <si>
    <t>00:47:05</t>
  </si>
  <si>
    <t>validation attempts</t>
  </si>
  <si>
    <t>01:46:25</t>
  </si>
  <si>
    <t>KinoJoin Tid</t>
  </si>
  <si>
    <t>MVP Tid</t>
  </si>
  <si>
    <t>KinoJoin Linjer +</t>
  </si>
  <si>
    <t>MVP Linjer +</t>
  </si>
  <si>
    <t>KinoJoin Linjer -</t>
  </si>
  <si>
    <t>MVP Linjer -</t>
  </si>
  <si>
    <t>ui for filling</t>
  </si>
  <si>
    <t>00:54:00</t>
  </si>
  <si>
    <t>solo joincreate redflag review</t>
  </si>
  <si>
    <t>01:19:36</t>
  </si>
  <si>
    <t>Fix bugs related to model</t>
  </si>
  <si>
    <t>Albert, Jacob, Thomas, Thor</t>
  </si>
  <si>
    <t>00:58:00</t>
  </si>
  <si>
    <t>fixing mobile performance (cancelled)</t>
  </si>
  <si>
    <t>00:57:23</t>
  </si>
  <si>
    <t>Create filling page and set up api for getting/saving to database</t>
  </si>
  <si>
    <t>04:44:00</t>
  </si>
  <si>
    <t>optimize backend to reduce DB calls, seeding service as own service, researching validation with annotations and with class</t>
  </si>
  <si>
    <t>06:13:01</t>
  </si>
  <si>
    <t>Working on creation tool for kino prototype</t>
  </si>
  <si>
    <t>08:13:18</t>
  </si>
  <si>
    <t>blurry edges and optimize backend</t>
  </si>
  <si>
    <t>06:48:45</t>
  </si>
  <si>
    <t>Working on creation tool</t>
  </si>
  <si>
    <t>00:24:50</t>
  </si>
  <si>
    <t>Red flag review KinoContext DependencyInjection AllModels MovieAPI ShowtimeAPI, with everyone</t>
  </si>
  <si>
    <t>03:10:49</t>
  </si>
  <si>
    <t>Changing json converter to use right models</t>
  </si>
  <si>
    <t>01:12:17</t>
  </si>
  <si>
    <t>Red flag review prep</t>
  </si>
  <si>
    <t>00:50:00</t>
  </si>
  <si>
    <t>t-test</t>
  </si>
  <si>
    <t>Program og Tid</t>
  </si>
  <si>
    <t>Program og linjer +</t>
  </si>
  <si>
    <t>Program og linjer -</t>
  </si>
  <si>
    <t>Understanding jacobs json parser</t>
  </si>
  <si>
    <t>00:05:07</t>
  </si>
  <si>
    <t>styling</t>
  </si>
  <si>
    <t>03:30:00</t>
  </si>
  <si>
    <t>p-værdi</t>
  </si>
  <si>
    <t>Setting up WASM project with proper httpclient and helping people with postgres</t>
  </si>
  <si>
    <t>00:48:31</t>
  </si>
  <si>
    <t>Age rating</t>
  </si>
  <si>
    <t>02:55:21</t>
  </si>
  <si>
    <t>CORS debugging</t>
  </si>
  <si>
    <t>00:26:10</t>
  </si>
  <si>
    <t>Collapsable movie</t>
  </si>
  <si>
    <t>04:30:00</t>
  </si>
  <si>
    <t>Initial projekt, gitignore, EF core with postgres connection.</t>
  </si>
  <si>
    <t>00:30:50</t>
  </si>
  <si>
    <t>Move share page to filling</t>
  </si>
  <si>
    <t>01:43:01</t>
  </si>
  <si>
    <t>Total tid (min)</t>
  </si>
  <si>
    <t>Fixing dialogs and tooltip styling</t>
  </si>
  <si>
    <t>00:25:25</t>
  </si>
  <si>
    <t>lazy loading and age rating review</t>
  </si>
  <si>
    <t>05:44:56</t>
  </si>
  <si>
    <t>stlying review</t>
  </si>
  <si>
    <t>06:00:00</t>
  </si>
  <si>
    <t>style review</t>
  </si>
  <si>
    <t>06:02:23</t>
  </si>
  <si>
    <t>Styling according to feedback from peers</t>
  </si>
  <si>
    <t>style review, feedback from school mates</t>
  </si>
  <si>
    <t>06:01:00</t>
  </si>
  <si>
    <t>06:08:06</t>
  </si>
  <si>
    <t>optimizing backend, finally got it fully working, removing monkey, moving endpoints to carter</t>
  </si>
  <si>
    <t>06:12:15</t>
  </si>
  <si>
    <t>refactor joinCreate</t>
  </si>
  <si>
    <t>08:30:06</t>
  </si>
  <si>
    <t>styling and performance fix</t>
  </si>
  <si>
    <t>03:37:47</t>
  </si>
  <si>
    <t>joinCreate and voteindex refactor</t>
  </si>
  <si>
    <t>07:44:27</t>
  </si>
  <si>
    <t>Working on upsert backend again - got it working finally</t>
  </si>
  <si>
    <t>07:44:13</t>
  </si>
  <si>
    <t>Trying to fix backend (failing)</t>
  </si>
  <si>
    <t>insert fix</t>
  </si>
  <si>
    <t>02:50:46</t>
  </si>
  <si>
    <t>08:03:16</t>
  </si>
  <si>
    <t>upsert fix</t>
  </si>
  <si>
    <t>05:45:00</t>
  </si>
  <si>
    <t>Frontend styling reorganize and style filling</t>
  </si>
  <si>
    <t>08:30:00</t>
  </si>
  <si>
    <t>EF core change tracker, UI with Thomas</t>
  </si>
  <si>
    <t>08:40:13</t>
  </si>
  <si>
    <t>Researching ef core change tracker and implementing debugging</t>
  </si>
  <si>
    <t>01:38:00</t>
  </si>
  <si>
    <t>First Correct PR according to book, code review, templating, debugging upsert endpoint</t>
  </si>
  <si>
    <t>05:19:50</t>
  </si>
  <si>
    <t>SimdLinq + BenchMark research and implementation</t>
  </si>
  <si>
    <t>01:30:01</t>
  </si>
  <si>
    <t>05:21:38</t>
  </si>
  <si>
    <t>05:21:03</t>
  </si>
  <si>
    <t>red flag meeting</t>
  </si>
  <si>
    <t>05:24:34</t>
  </si>
  <si>
    <t>Styling frontend - filling page (reorganize grid to be responsive)</t>
  </si>
  <si>
    <t>02:30:00</t>
  </si>
  <si>
    <t>Styling frontend - filling page</t>
  </si>
  <si>
    <t>02:07:00</t>
  </si>
  <si>
    <t>Styling frontend - results page</t>
  </si>
  <si>
    <t>04:41:00</t>
  </si>
  <si>
    <t>results styling</t>
  </si>
  <si>
    <t>06:06:17</t>
  </si>
  <si>
    <t>debugging github actions, automatic CI. Fixing endpoints using carter. Deciding on using JoinEventDto or not. Working with Thor</t>
  </si>
  <si>
    <t>06:47:46</t>
  </si>
  <si>
    <t>fix api and join create</t>
  </si>
  <si>
    <t>10:04:28</t>
  </si>
  <si>
    <t>working on results page</t>
  </si>
  <si>
    <t>00:02:11</t>
  </si>
  <si>
    <t>Fixing broken endpoint, converting SelectOptions to many-to-many</t>
  </si>
  <si>
    <t>04:12:28</t>
  </si>
  <si>
    <t>Improved batched database query in Put JoinEvent endpoint.</t>
  </si>
  <si>
    <t>01:37:03</t>
  </si>
  <si>
    <t>05:23:26</t>
  </si>
  <si>
    <t>little refactor, reducing duplication</t>
  </si>
  <si>
    <t>00:56:20</t>
  </si>
  <si>
    <t>backend</t>
  </si>
  <si>
    <t>07:18:52</t>
  </si>
  <si>
    <t>Integration testing upsert joinevent endpoint + Carter + Bogus + TypedResults + Preseeding</t>
  </si>
  <si>
    <t>07:27:42</t>
  </si>
  <si>
    <t>Researching endpoint, looking at TypedResults and UpsertDto</t>
  </si>
  <si>
    <t>01:21:05</t>
  </si>
  <si>
    <t>Backend</t>
  </si>
  <si>
    <t>06:15:00</t>
  </si>
  <si>
    <t>Backend and dynamic coloring</t>
  </si>
  <si>
    <t>06:57:45</t>
  </si>
  <si>
    <t>08:23:00</t>
  </si>
  <si>
    <t>discussion what to do</t>
  </si>
  <si>
    <t>00:45:00</t>
  </si>
  <si>
    <t>Trying to implement testcontainers with respawn. And playwright end-to-end</t>
  </si>
  <si>
    <t>07:09:32</t>
  </si>
  <si>
    <t>Styling results desktop</t>
  </si>
  <si>
    <t>Trying to implement testcontainers</t>
  </si>
  <si>
    <t>01:55:47</t>
  </si>
  <si>
    <t>Styling and componentifying results</t>
  </si>
  <si>
    <t>02:19:00</t>
  </si>
  <si>
    <t>researching testcontainers.com + respawn - helping Thomas with migrations</t>
  </si>
  <si>
    <t>01:08:20</t>
  </si>
  <si>
    <t>setup real project</t>
  </si>
  <si>
    <t>01:56:00</t>
  </si>
  <si>
    <t>Styling</t>
  </si>
  <si>
    <t>06:47:05</t>
  </si>
  <si>
    <t>Tailwind results page</t>
  </si>
  <si>
    <t>06:50:00</t>
  </si>
  <si>
    <t>Working on showtime selector styling with Thor</t>
  </si>
  <si>
    <t>06:48:35</t>
  </si>
  <si>
    <t>researching caching in blazor WASM</t>
  </si>
  <si>
    <t>00:34:14</t>
  </si>
  <si>
    <t>Styling for filters</t>
  </si>
  <si>
    <t>02:56:12</t>
  </si>
  <si>
    <t>Reviewing showtime selctor with Albert</t>
  </si>
  <si>
    <t>showtimeselector</t>
  </si>
  <si>
    <t>03:47:47</t>
  </si>
  <si>
    <t>Componentifying, making tailwind work with autocompletion, researching tailwind, converting prototype css to tailwind css</t>
  </si>
  <si>
    <t>06:43:18</t>
  </si>
  <si>
    <t>creation filtering and refactoring</t>
  </si>
  <si>
    <t>07:36:00</t>
  </si>
  <si>
    <t>Tailwind researching</t>
  </si>
  <si>
    <t>02:00:00</t>
  </si>
  <si>
    <t>creation filtering</t>
  </si>
  <si>
    <t>03:27:00</t>
  </si>
  <si>
    <t>componentifying and setup fonts</t>
  </si>
  <si>
    <t>03:00:00</t>
  </si>
  <si>
    <t>work on authentication</t>
  </si>
  <si>
    <t>Setting up kinoJoin</t>
  </si>
  <si>
    <t>Integrating tailwind with blazor. Componentifying prototype classes, to make it easier to work multiple people async</t>
  </si>
  <si>
    <t>06:30:11</t>
  </si>
  <si>
    <t>tailwind setup, issue creation, componentification</t>
  </si>
  <si>
    <t>06:49:09</t>
  </si>
  <si>
    <t>setting up kinoJoin with authentication etc</t>
  </si>
  <si>
    <t>03:57:00</t>
  </si>
  <si>
    <t>Tailwind reasearch</t>
  </si>
  <si>
    <t>01:02:00</t>
  </si>
  <si>
    <t>tailwind styling</t>
  </si>
  <si>
    <t>Tailwind styling</t>
  </si>
  <si>
    <t>Setting up tailwind</t>
  </si>
  <si>
    <t>02:55:00</t>
  </si>
  <si>
    <t>02:17:00</t>
  </si>
  <si>
    <t>System design discussion, resumed without Thomas, he needs to read rest of book, which others read.</t>
  </si>
  <si>
    <t>Jacob, Albert, Thor</t>
  </si>
  <si>
    <t>00:48:47</t>
  </si>
  <si>
    <t>System design discussion, architecture, Clean vs VSA. Decision VSA makes it harder to make modules generalised instead of specialised. Researching clean arch. projekt setup</t>
  </si>
  <si>
    <t>05:15:48</t>
  </si>
  <si>
    <t>Timer</t>
  </si>
  <si>
    <t>sum:</t>
  </si>
</sst>
</file>

<file path=xl/styles.xml><?xml version="1.0" encoding="utf-8"?>
<styleSheet xmlns="http://schemas.openxmlformats.org/spreadsheetml/2006/main" xmlns:x14ac="http://schemas.microsoft.com/office/spreadsheetml/2009/9/ac" xmlns:mc="http://schemas.openxmlformats.org/markup-compatibility/2006">
  <fonts count="49">
    <font>
      <sz val="10.0"/>
      <color rgb="FF000000"/>
      <name val="Arial"/>
      <scheme val="minor"/>
    </font>
    <font>
      <b/>
      <u/>
      <sz val="12.0"/>
      <color rgb="FF1F1F1F"/>
      <name val="&quot;Google Sans&quot;"/>
    </font>
    <font>
      <b/>
      <u/>
      <sz val="12.0"/>
      <color rgb="FF000000"/>
      <name val="&quot;Aptos Narrow&quot;"/>
    </font>
    <font>
      <b/>
      <sz val="12.0"/>
      <color rgb="FF000000"/>
      <name val="Arial"/>
    </font>
    <font>
      <b/>
      <sz val="12.0"/>
      <color rgb="FF000000"/>
      <name val="&quot;Aptos Narrow&quot;"/>
    </font>
    <font>
      <b/>
      <sz val="12.0"/>
      <color theme="1"/>
      <name val="Arial"/>
      <scheme val="minor"/>
    </font>
    <font>
      <color theme="1"/>
      <name val="Arial"/>
      <scheme val="minor"/>
    </font>
    <font>
      <b/>
      <color theme="1"/>
      <name val="Arial"/>
      <scheme val="minor"/>
    </font>
    <font>
      <b/>
      <sz val="11.0"/>
      <color rgb="FF000000"/>
      <name val="Arial"/>
    </font>
    <font>
      <b/>
      <sz val="11.0"/>
      <color rgb="FF000000"/>
      <name val="&quot;Aptos Narrow&quot;"/>
    </font>
    <font>
      <sz val="12.0"/>
      <color rgb="FF000000"/>
      <name val="Arial"/>
    </font>
    <font>
      <sz val="12.0"/>
      <color rgb="FF9C0006"/>
      <name val="&quot;Aptos Narrow&quot;"/>
    </font>
    <font>
      <sz val="12.0"/>
      <color theme="1"/>
      <name val="Arial"/>
      <scheme val="minor"/>
    </font>
    <font>
      <sz val="12.0"/>
      <color rgb="FF000000"/>
      <name val="&quot;Aptos Narrow&quot;"/>
    </font>
    <font>
      <sz val="12.0"/>
      <color rgb="FF9C0006"/>
      <name val="Arial"/>
    </font>
    <font>
      <b/>
      <sz val="12.0"/>
      <color rgb="FF9C0006"/>
      <name val="Arial"/>
    </font>
    <font>
      <sz val="12.0"/>
      <color theme="1"/>
      <name val="Aptos Narrow"/>
    </font>
    <font>
      <b/>
      <color rgb="FF000000"/>
      <name val="Arial"/>
      <scheme val="minor"/>
    </font>
    <font>
      <b/>
      <color theme="1"/>
      <name val="Arial"/>
    </font>
    <font>
      <color theme="1"/>
      <name val="Arial"/>
    </font>
    <font>
      <sz val="12.0"/>
      <color rgb="FF000000"/>
      <name val="&quot;Google Sans Mono&quot;"/>
    </font>
    <font>
      <sz val="12.0"/>
      <color rgb="FF000000"/>
      <name val="Arial"/>
      <scheme val="minor"/>
    </font>
    <font>
      <b/>
      <u/>
      <sz val="12.0"/>
      <color theme="1"/>
      <name val="Arial"/>
      <scheme val="minor"/>
    </font>
    <font>
      <color rgb="FF0000FF"/>
      <name val="Arial"/>
      <scheme val="minor"/>
    </font>
    <font>
      <color rgb="FF980000"/>
      <name val="Arial"/>
      <scheme val="minor"/>
    </font>
    <font>
      <b/>
      <u/>
      <sz val="12.0"/>
      <color theme="1"/>
      <name val="Arial"/>
      <scheme val="minor"/>
    </font>
    <font>
      <b/>
      <u/>
      <sz val="12.0"/>
      <color theme="1"/>
      <name val="Arial"/>
      <scheme val="minor"/>
    </font>
    <font>
      <b/>
      <sz val="12.0"/>
      <color theme="1"/>
      <name val="Arial"/>
    </font>
    <font>
      <sz val="12.0"/>
      <color theme="1"/>
      <name val="Arial"/>
    </font>
    <font>
      <b/>
      <sz val="14.0"/>
      <color theme="1"/>
      <name val="Arial"/>
      <scheme val="minor"/>
    </font>
    <font>
      <sz val="14.0"/>
      <color theme="1"/>
      <name val="Arial"/>
      <scheme val="minor"/>
    </font>
    <font>
      <sz val="9.0"/>
      <color rgb="FF000000"/>
      <name val="&quot;Google Sans Mono&quot;"/>
    </font>
    <font>
      <b/>
      <u/>
      <sz val="11.0"/>
      <color theme="1"/>
      <name val="Arial"/>
    </font>
    <font>
      <b/>
      <sz val="11.0"/>
      <color theme="1"/>
      <name val="Arial"/>
    </font>
    <font>
      <sz val="11.0"/>
      <color theme="1"/>
      <name val="Arial"/>
    </font>
    <font>
      <sz val="11.0"/>
      <color rgb="FF000000"/>
      <name val="Arial"/>
    </font>
    <font>
      <sz val="11.0"/>
      <color rgb="FF1F1F1F"/>
      <name val="Arial"/>
    </font>
    <font>
      <sz val="11.0"/>
      <color rgb="FF000000"/>
      <name val="&quot;Aptos Narrow&quot;"/>
    </font>
    <font>
      <sz val="11.0"/>
      <color rgb="FFFF0000"/>
      <name val="&quot;Aptos Narrow&quot;"/>
    </font>
    <font>
      <u/>
      <sz val="11.0"/>
      <color rgb="FF000000"/>
      <name val="&quot;Aptos Narrow&quot;"/>
    </font>
    <font>
      <b/>
      <sz val="12.0"/>
      <color rgb="FFFF0000"/>
      <name val="Arial"/>
    </font>
    <font>
      <b/>
      <u/>
      <sz val="11.0"/>
      <color rgb="FF000000"/>
      <name val="&quot;Aptos Narrow&quot;"/>
    </font>
    <font>
      <sz val="11.0"/>
      <color theme="1"/>
      <name val="&quot;Aptos Narrow&quot;"/>
    </font>
    <font>
      <b/>
      <i/>
      <sz val="12.0"/>
      <color theme="1"/>
      <name val="Arial"/>
    </font>
    <font>
      <i/>
      <sz val="11.0"/>
      <color rgb="FF000000"/>
      <name val="&quot;Aptos Narrow&quot;"/>
    </font>
    <font>
      <b/>
      <color theme="1"/>
      <name val="&quot;DejaVu Sans&quot;"/>
    </font>
    <font>
      <color theme="1"/>
      <name val="&quot;DejaVu Sans&quot;"/>
    </font>
    <font/>
    <font>
      <color rgb="FF000000"/>
      <name val="Arial"/>
    </font>
  </fonts>
  <fills count="33">
    <fill>
      <patternFill patternType="none"/>
    </fill>
    <fill>
      <patternFill patternType="lightGray"/>
    </fill>
    <fill>
      <patternFill patternType="solid">
        <fgColor rgb="FFFFFFFF"/>
        <bgColor rgb="FFFFFFFF"/>
      </patternFill>
    </fill>
    <fill>
      <patternFill patternType="solid">
        <fgColor rgb="FFC27BA0"/>
        <bgColor rgb="FFC27BA0"/>
      </patternFill>
    </fill>
    <fill>
      <patternFill patternType="solid">
        <fgColor theme="0"/>
        <bgColor theme="0"/>
      </patternFill>
    </fill>
    <fill>
      <patternFill patternType="solid">
        <fgColor rgb="FFB7B7B7"/>
        <bgColor rgb="FFB7B7B7"/>
      </patternFill>
    </fill>
    <fill>
      <patternFill patternType="solid">
        <fgColor rgb="FF00FF00"/>
        <bgColor rgb="FF00FF00"/>
      </patternFill>
    </fill>
    <fill>
      <patternFill patternType="solid">
        <fgColor rgb="FFF1C232"/>
        <bgColor rgb="FFF1C232"/>
      </patternFill>
    </fill>
    <fill>
      <patternFill patternType="solid">
        <fgColor rgb="FFE06666"/>
        <bgColor rgb="FFE06666"/>
      </patternFill>
    </fill>
    <fill>
      <patternFill patternType="solid">
        <fgColor rgb="FFFF0000"/>
        <bgColor rgb="FFFF0000"/>
      </patternFill>
    </fill>
    <fill>
      <patternFill patternType="solid">
        <fgColor rgb="FF6AA84F"/>
        <bgColor rgb="FF6AA84F"/>
      </patternFill>
    </fill>
    <fill>
      <patternFill patternType="solid">
        <fgColor rgb="FF76A5AF"/>
        <bgColor rgb="FF76A5AF"/>
      </patternFill>
    </fill>
    <fill>
      <patternFill patternType="solid">
        <fgColor rgb="FFF9CB9C"/>
        <bgColor rgb="FFF9CB9C"/>
      </patternFill>
    </fill>
    <fill>
      <patternFill patternType="solid">
        <fgColor rgb="FFB4A7D6"/>
        <bgColor rgb="FFB4A7D6"/>
      </patternFill>
    </fill>
    <fill>
      <patternFill patternType="solid">
        <fgColor rgb="FFB6D7A8"/>
        <bgColor rgb="FFB6D7A8"/>
      </patternFill>
    </fill>
    <fill>
      <patternFill patternType="solid">
        <fgColor rgb="FFFF9900"/>
        <bgColor rgb="FFFF9900"/>
      </patternFill>
    </fill>
    <fill>
      <patternFill patternType="solid">
        <fgColor rgb="FFE6B8AF"/>
        <bgColor rgb="FFE6B8AF"/>
      </patternFill>
    </fill>
    <fill>
      <patternFill patternType="solid">
        <fgColor rgb="FF6FA8DC"/>
        <bgColor rgb="FF6FA8DC"/>
      </patternFill>
    </fill>
    <fill>
      <patternFill patternType="solid">
        <fgColor rgb="FFFFE599"/>
        <bgColor rgb="FFFFE599"/>
      </patternFill>
    </fill>
    <fill>
      <patternFill patternType="solid">
        <fgColor rgb="FFFFFF00"/>
        <bgColor rgb="FFFFFF00"/>
      </patternFill>
    </fill>
    <fill>
      <patternFill patternType="solid">
        <fgColor rgb="FFDD7E6B"/>
        <bgColor rgb="FFDD7E6B"/>
      </patternFill>
    </fill>
    <fill>
      <patternFill patternType="solid">
        <fgColor rgb="FF6D9EEB"/>
        <bgColor rgb="FF6D9EEB"/>
      </patternFill>
    </fill>
    <fill>
      <patternFill patternType="solid">
        <fgColor rgb="FFD9EAD3"/>
        <bgColor rgb="FFD9EAD3"/>
      </patternFill>
    </fill>
    <fill>
      <patternFill patternType="solid">
        <fgColor rgb="FFD9D9D9"/>
        <bgColor rgb="FFD9D9D9"/>
      </patternFill>
    </fill>
    <fill>
      <patternFill patternType="solid">
        <fgColor rgb="FF93C47D"/>
        <bgColor rgb="FF93C47D"/>
      </patternFill>
    </fill>
    <fill>
      <patternFill patternType="solid">
        <fgColor rgb="FFEA9999"/>
        <bgColor rgb="FFEA9999"/>
      </patternFill>
    </fill>
    <fill>
      <patternFill patternType="solid">
        <fgColor rgb="FF999999"/>
        <bgColor rgb="FF999999"/>
      </patternFill>
    </fill>
    <fill>
      <patternFill patternType="solid">
        <fgColor rgb="FFFBE2D5"/>
        <bgColor rgb="FFFBE2D5"/>
      </patternFill>
    </fill>
    <fill>
      <patternFill patternType="solid">
        <fgColor rgb="FFB5E6A2"/>
        <bgColor rgb="FFB5E6A2"/>
      </patternFill>
    </fill>
    <fill>
      <patternFill patternType="solid">
        <fgColor rgb="FFDAF2D0"/>
        <bgColor rgb="FFDAF2D0"/>
      </patternFill>
    </fill>
    <fill>
      <patternFill patternType="solid">
        <fgColor rgb="FF8ED973"/>
        <bgColor rgb="FF8ED973"/>
      </patternFill>
    </fill>
    <fill>
      <patternFill patternType="solid">
        <fgColor rgb="FFF1A983"/>
        <bgColor rgb="FFF1A983"/>
      </patternFill>
    </fill>
    <fill>
      <patternFill patternType="solid">
        <fgColor rgb="FFF7C7AC"/>
        <bgColor rgb="FFF7C7AC"/>
      </patternFill>
    </fill>
  </fills>
  <borders count="21">
    <border/>
    <border>
      <right style="thin">
        <color rgb="FF000000"/>
      </right>
    </border>
    <border>
      <left style="medium">
        <color rgb="FF000000"/>
      </left>
    </border>
    <border>
      <right style="medium">
        <color rgb="FF000000"/>
      </right>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medium">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ttom style="thin">
        <color rgb="FF000000"/>
      </bottom>
    </border>
  </borders>
  <cellStyleXfs count="1">
    <xf borderId="0" fillId="0" fontId="0" numFmtId="0" applyAlignment="1" applyFont="1"/>
  </cellStyleXfs>
  <cellXfs count="282">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vertical="bottom" wrapText="1"/>
    </xf>
    <xf borderId="1" fillId="0" fontId="3" numFmtId="0" xfId="0" applyAlignment="1" applyBorder="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wrapText="1"/>
    </xf>
    <xf borderId="0" fillId="0" fontId="6" numFmtId="0" xfId="0" applyAlignment="1" applyFont="1">
      <alignment shrinkToFit="0" wrapText="1"/>
    </xf>
    <xf borderId="2" fillId="0" fontId="7" numFmtId="0" xfId="0" applyAlignment="1" applyBorder="1" applyFont="1">
      <alignment readingOrder="0" shrinkToFit="0"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3" fontId="10" numFmtId="0" xfId="0" applyAlignment="1" applyFill="1" applyFont="1">
      <alignment horizontal="center" readingOrder="0" shrinkToFit="0" vertical="center" wrapText="0"/>
    </xf>
    <xf borderId="0" fillId="3" fontId="10" numFmtId="0" xfId="0" applyAlignment="1" applyFont="1">
      <alignment readingOrder="0" shrinkToFit="0" vertical="bottom" wrapText="0"/>
    </xf>
    <xf borderId="0" fillId="3" fontId="10" numFmtId="0" xfId="0" applyAlignment="1" applyFont="1">
      <alignment horizontal="left" readingOrder="0"/>
    </xf>
    <xf borderId="1" fillId="4" fontId="10" numFmtId="0" xfId="0" applyAlignment="1" applyBorder="1" applyFill="1" applyFont="1">
      <alignment readingOrder="0" vertical="center"/>
    </xf>
    <xf borderId="1" fillId="0" fontId="11" numFmtId="0" xfId="0" applyAlignment="1" applyBorder="1" applyFont="1">
      <alignment readingOrder="0" shrinkToFit="0" vertical="bottom" wrapText="1"/>
    </xf>
    <xf borderId="0" fillId="5" fontId="10" numFmtId="0" xfId="0" applyAlignment="1" applyFill="1" applyFont="1">
      <alignment readingOrder="0" shrinkToFit="0" vertical="bottom" wrapText="1"/>
    </xf>
    <xf borderId="0" fillId="6" fontId="10" numFmtId="0" xfId="0" applyAlignment="1" applyFill="1" applyFont="1">
      <alignment readingOrder="0" shrinkToFit="0" vertical="bottom" wrapText="1"/>
    </xf>
    <xf borderId="0" fillId="0" fontId="12" numFmtId="0" xfId="0" applyAlignment="1" applyFont="1">
      <alignment shrinkToFit="0" wrapText="1"/>
    </xf>
    <xf borderId="1" fillId="0" fontId="6" numFmtId="0" xfId="0" applyAlignment="1" applyBorder="1" applyFont="1">
      <alignment shrinkToFit="0" wrapText="1"/>
    </xf>
    <xf borderId="3" fillId="0" fontId="6" numFmtId="0" xfId="0" applyBorder="1" applyFont="1"/>
    <xf borderId="0" fillId="0" fontId="6" numFmtId="0" xfId="0" applyFont="1"/>
    <xf borderId="0" fillId="0" fontId="6" numFmtId="10" xfId="0" applyFont="1" applyNumberFormat="1"/>
    <xf borderId="0" fillId="3" fontId="13" numFmtId="0" xfId="0" applyAlignment="1" applyFont="1">
      <alignment horizontal="left" readingOrder="0"/>
    </xf>
    <xf borderId="3" fillId="5" fontId="10" numFmtId="0" xfId="0" applyAlignment="1" applyBorder="1" applyFont="1">
      <alignment readingOrder="0" shrinkToFit="0" vertical="bottom" wrapText="1"/>
    </xf>
    <xf borderId="0" fillId="0" fontId="6" numFmtId="10" xfId="0" applyAlignment="1" applyFont="1" applyNumberFormat="1">
      <alignment readingOrder="0"/>
    </xf>
    <xf borderId="0" fillId="7" fontId="10" numFmtId="0" xfId="0" applyAlignment="1" applyFill="1" applyFont="1">
      <alignment horizontal="center" readingOrder="0" shrinkToFit="0" vertical="center" wrapText="0"/>
    </xf>
    <xf borderId="0" fillId="7" fontId="10" numFmtId="0" xfId="0" applyAlignment="1" applyFont="1">
      <alignment readingOrder="0" shrinkToFit="0" wrapText="0"/>
    </xf>
    <xf borderId="0" fillId="7" fontId="10" numFmtId="0" xfId="0" applyAlignment="1" applyFont="1">
      <alignment readingOrder="0" shrinkToFit="0" vertical="bottom" wrapText="0"/>
    </xf>
    <xf borderId="1" fillId="4" fontId="10" numFmtId="0" xfId="0" applyAlignment="1" applyBorder="1" applyFont="1">
      <alignment readingOrder="0" shrinkToFit="0" vertical="center" wrapText="0"/>
    </xf>
    <xf borderId="1" fillId="0" fontId="14" numFmtId="0" xfId="0" applyAlignment="1" applyBorder="1" applyFont="1">
      <alignment readingOrder="0" shrinkToFit="0" vertical="bottom" wrapText="1"/>
    </xf>
    <xf borderId="0" fillId="8" fontId="10" numFmtId="0" xfId="0" applyAlignment="1" applyFill="1" applyFont="1">
      <alignment horizontal="center" readingOrder="0" shrinkToFit="0" vertical="center" wrapText="0"/>
    </xf>
    <xf borderId="0" fillId="8" fontId="10" numFmtId="0" xfId="0" applyAlignment="1" applyFont="1">
      <alignment readingOrder="0" shrinkToFit="0" wrapText="0"/>
    </xf>
    <xf borderId="0" fillId="8" fontId="10" numFmtId="0" xfId="0" applyAlignment="1" applyFont="1">
      <alignment readingOrder="0" shrinkToFit="0" vertical="bottom" wrapText="0"/>
    </xf>
    <xf borderId="0" fillId="9" fontId="10" numFmtId="0" xfId="0" applyAlignment="1" applyFill="1" applyFont="1">
      <alignment readingOrder="0" shrinkToFit="0" vertical="bottom" wrapText="1"/>
    </xf>
    <xf borderId="0" fillId="10" fontId="10" numFmtId="0" xfId="0" applyAlignment="1" applyFill="1" applyFont="1">
      <alignment horizontal="center" readingOrder="0" shrinkToFit="0" vertical="center" wrapText="0"/>
    </xf>
    <xf borderId="0" fillId="10" fontId="10" numFmtId="0" xfId="0" applyAlignment="1" applyFont="1">
      <alignment readingOrder="0" shrinkToFit="0" wrapText="0"/>
    </xf>
    <xf borderId="0" fillId="10" fontId="13" numFmtId="0" xfId="0" applyAlignment="1" applyFont="1">
      <alignment readingOrder="0" shrinkToFit="0" vertical="bottom" wrapText="0"/>
    </xf>
    <xf borderId="0" fillId="10" fontId="10" numFmtId="0" xfId="0" applyAlignment="1" applyFont="1">
      <alignment readingOrder="0" shrinkToFit="0" vertical="bottom" wrapText="0"/>
    </xf>
    <xf borderId="3" fillId="9" fontId="10" numFmtId="0" xfId="0" applyAlignment="1" applyBorder="1" applyFont="1">
      <alignment readingOrder="0" shrinkToFit="0" vertical="bottom" wrapText="1"/>
    </xf>
    <xf borderId="0" fillId="11" fontId="10" numFmtId="0" xfId="0" applyAlignment="1" applyFill="1" applyFont="1">
      <alignment horizontal="center" readingOrder="0" shrinkToFit="0" vertical="center" wrapText="0"/>
    </xf>
    <xf borderId="0" fillId="11" fontId="10" numFmtId="0" xfId="0" applyAlignment="1" applyFont="1">
      <alignment readingOrder="0" shrinkToFit="0" wrapText="0"/>
    </xf>
    <xf borderId="0" fillId="11" fontId="13" numFmtId="0" xfId="0" applyAlignment="1" applyFont="1">
      <alignment readingOrder="0" shrinkToFit="0" vertical="bottom" wrapText="0"/>
    </xf>
    <xf borderId="0" fillId="11" fontId="10" numFmtId="0" xfId="0" applyAlignment="1" applyFont="1">
      <alignment readingOrder="0" shrinkToFit="0" vertical="bottom" wrapText="0"/>
    </xf>
    <xf borderId="3" fillId="6" fontId="10" numFmtId="0" xfId="0" applyAlignment="1" applyBorder="1" applyFont="1">
      <alignment readingOrder="0" shrinkToFit="0" vertical="bottom" wrapText="1"/>
    </xf>
    <xf borderId="0" fillId="12" fontId="10" numFmtId="0" xfId="0" applyAlignment="1" applyFill="1" applyFont="1">
      <alignment horizontal="center" readingOrder="0" shrinkToFit="0" vertical="center" wrapText="1"/>
    </xf>
    <xf borderId="0" fillId="12" fontId="10" numFmtId="0" xfId="0" applyAlignment="1" applyFont="1">
      <alignment readingOrder="0" shrinkToFit="0" wrapText="0"/>
    </xf>
    <xf borderId="0" fillId="12" fontId="10" numFmtId="0" xfId="0" applyAlignment="1" applyFont="1">
      <alignment readingOrder="0" shrinkToFit="0" vertical="bottom" wrapText="0"/>
    </xf>
    <xf borderId="0" fillId="12" fontId="13" numFmtId="0" xfId="0" applyAlignment="1" applyFont="1">
      <alignment readingOrder="0" shrinkToFit="0" vertical="bottom" wrapText="0"/>
    </xf>
    <xf borderId="0" fillId="9" fontId="3" numFmtId="0" xfId="0" applyAlignment="1" applyFont="1">
      <alignment readingOrder="0" shrinkToFit="0" vertical="bottom" wrapText="1"/>
    </xf>
    <xf borderId="0" fillId="13" fontId="10" numFmtId="0" xfId="0" applyAlignment="1" applyFill="1" applyFont="1">
      <alignment horizontal="center" readingOrder="0" shrinkToFit="0" vertical="center" wrapText="0"/>
    </xf>
    <xf borderId="0" fillId="13" fontId="10" numFmtId="0" xfId="0" applyAlignment="1" applyFont="1">
      <alignment readingOrder="0" shrinkToFit="0" wrapText="0"/>
    </xf>
    <xf borderId="0" fillId="13" fontId="13" numFmtId="0" xfId="0" applyAlignment="1" applyFont="1">
      <alignment readingOrder="0" shrinkToFit="0" wrapText="0"/>
    </xf>
    <xf borderId="0" fillId="13" fontId="13" numFmtId="0" xfId="0" applyAlignment="1" applyFont="1">
      <alignment readingOrder="0" shrinkToFit="0" vertical="bottom" wrapText="0"/>
    </xf>
    <xf borderId="1" fillId="0" fontId="11" numFmtId="0" xfId="0" applyAlignment="1" applyBorder="1" applyFont="1">
      <alignment shrinkToFit="0" vertical="bottom" wrapText="1"/>
    </xf>
    <xf borderId="0" fillId="13" fontId="13" numFmtId="0" xfId="0" applyAlignment="1" applyFont="1">
      <alignment horizontal="left" readingOrder="0"/>
    </xf>
    <xf borderId="0" fillId="14" fontId="10" numFmtId="0" xfId="0" applyAlignment="1" applyFill="1" applyFont="1">
      <alignment horizontal="center" readingOrder="0" shrinkToFit="0" vertical="center" wrapText="0"/>
    </xf>
    <xf borderId="0" fillId="14" fontId="10" numFmtId="0" xfId="0" applyAlignment="1" applyFont="1">
      <alignment readingOrder="0" shrinkToFit="0" wrapText="0"/>
    </xf>
    <xf borderId="0" fillId="14" fontId="13" numFmtId="0" xfId="0" applyAlignment="1" applyFont="1">
      <alignment horizontal="left" readingOrder="0"/>
    </xf>
    <xf borderId="0" fillId="14" fontId="13" numFmtId="0" xfId="0" applyAlignment="1" applyFont="1">
      <alignment readingOrder="0" shrinkToFit="0" vertical="bottom" wrapText="0"/>
    </xf>
    <xf borderId="0" fillId="14" fontId="13" numFmtId="0" xfId="0" applyAlignment="1" applyFont="1">
      <alignment horizontal="left" readingOrder="0" vertical="top"/>
    </xf>
    <xf borderId="0" fillId="14" fontId="10" numFmtId="0" xfId="0" applyAlignment="1" applyFont="1">
      <alignment horizontal="left" readingOrder="0"/>
    </xf>
    <xf borderId="0" fillId="14" fontId="10" numFmtId="0" xfId="0" applyAlignment="1" applyFont="1">
      <alignment readingOrder="0" shrinkToFit="0" vertical="bottom" wrapText="0"/>
    </xf>
    <xf borderId="1" fillId="0" fontId="15" numFmtId="0" xfId="0" applyAlignment="1" applyBorder="1" applyFont="1">
      <alignment readingOrder="0" shrinkToFit="0" vertical="bottom" wrapText="1"/>
    </xf>
    <xf borderId="0" fillId="14" fontId="13" numFmtId="0" xfId="0" applyAlignment="1" applyFont="1">
      <alignment readingOrder="0" shrinkToFit="0" wrapText="0"/>
    </xf>
    <xf borderId="0" fillId="15" fontId="10" numFmtId="0" xfId="0" applyAlignment="1" applyFill="1" applyFont="1">
      <alignment horizontal="center" readingOrder="0" shrinkToFit="0" vertical="center" wrapText="0"/>
    </xf>
    <xf borderId="0" fillId="15" fontId="13" numFmtId="0" xfId="0" applyAlignment="1" applyFont="1">
      <alignment readingOrder="0" shrinkToFit="0" wrapText="0"/>
    </xf>
    <xf borderId="0" fillId="15" fontId="13" numFmtId="0" xfId="0" applyAlignment="1" applyFont="1">
      <alignment horizontal="left" readingOrder="0"/>
    </xf>
    <xf borderId="0" fillId="15" fontId="13" numFmtId="0" xfId="0" applyAlignment="1" applyFont="1">
      <alignment readingOrder="0" shrinkToFit="0" vertical="bottom" wrapText="0"/>
    </xf>
    <xf borderId="0" fillId="15" fontId="10" numFmtId="0" xfId="0" applyAlignment="1" applyFont="1">
      <alignment readingOrder="0" shrinkToFit="0" vertical="bottom" wrapText="0"/>
    </xf>
    <xf borderId="0" fillId="12" fontId="10" numFmtId="0" xfId="0" applyAlignment="1" applyFont="1">
      <alignment horizontal="center" readingOrder="0" shrinkToFit="0" vertical="center" wrapText="0"/>
    </xf>
    <xf borderId="0" fillId="12" fontId="13" numFmtId="0" xfId="0" applyAlignment="1" applyFont="1">
      <alignment readingOrder="0" shrinkToFit="0" wrapText="0"/>
    </xf>
    <xf borderId="0" fillId="12" fontId="13" numFmtId="0" xfId="0" applyAlignment="1" applyFont="1">
      <alignment horizontal="left" readingOrder="0"/>
    </xf>
    <xf borderId="0" fillId="8" fontId="16" numFmtId="0" xfId="0" applyAlignment="1" applyFont="1">
      <alignment vertical="bottom"/>
    </xf>
    <xf borderId="0" fillId="16" fontId="10" numFmtId="0" xfId="0" applyAlignment="1" applyFill="1" applyFont="1">
      <alignment horizontal="center" readingOrder="0" shrinkToFit="0" vertical="center" wrapText="0"/>
    </xf>
    <xf borderId="0" fillId="16" fontId="13" numFmtId="0" xfId="0" applyAlignment="1" applyFont="1">
      <alignment readingOrder="0" shrinkToFit="0" wrapText="0"/>
    </xf>
    <xf borderId="0" fillId="16" fontId="13" numFmtId="0" xfId="0" applyAlignment="1" applyFont="1">
      <alignment horizontal="left" readingOrder="0"/>
    </xf>
    <xf borderId="0" fillId="16" fontId="10" numFmtId="0" xfId="0" applyAlignment="1" applyFont="1">
      <alignment readingOrder="0" shrinkToFit="0" vertical="bottom" wrapText="0"/>
    </xf>
    <xf borderId="0" fillId="16" fontId="13" numFmtId="0" xfId="0" applyAlignment="1" applyFont="1">
      <alignment readingOrder="0" shrinkToFit="0" vertical="bottom" wrapText="0"/>
    </xf>
    <xf borderId="0" fillId="17" fontId="10" numFmtId="0" xfId="0" applyAlignment="1" applyFill="1" applyFont="1">
      <alignment horizontal="center" readingOrder="0" shrinkToFit="0" vertical="center" wrapText="0"/>
    </xf>
    <xf borderId="0" fillId="17" fontId="10" numFmtId="0" xfId="0" applyAlignment="1" applyFont="1">
      <alignment readingOrder="0" shrinkToFit="0" wrapText="0"/>
    </xf>
    <xf borderId="0" fillId="17" fontId="13" numFmtId="0" xfId="0" applyAlignment="1" applyFont="1">
      <alignment horizontal="left" readingOrder="0"/>
    </xf>
    <xf borderId="0" fillId="17" fontId="13" numFmtId="0" xfId="0" applyAlignment="1" applyFont="1">
      <alignment readingOrder="0" shrinkToFit="0" vertical="bottom" wrapText="0"/>
    </xf>
    <xf borderId="0" fillId="17" fontId="13" numFmtId="0" xfId="0" applyAlignment="1" applyFont="1">
      <alignment readingOrder="0" shrinkToFit="0" wrapText="0"/>
    </xf>
    <xf borderId="0" fillId="17" fontId="10" numFmtId="0" xfId="0" applyAlignment="1" applyFont="1">
      <alignment readingOrder="0" shrinkToFit="0" vertical="bottom" wrapText="0"/>
    </xf>
    <xf borderId="0" fillId="18" fontId="10" numFmtId="0" xfId="0" applyAlignment="1" applyFill="1" applyFont="1">
      <alignment horizontal="center" readingOrder="0" shrinkToFit="0" vertical="center" wrapText="0"/>
    </xf>
    <xf borderId="0" fillId="18" fontId="12" numFmtId="0" xfId="0" applyAlignment="1" applyFont="1">
      <alignment readingOrder="0"/>
    </xf>
    <xf borderId="0" fillId="18" fontId="13" numFmtId="0" xfId="0" applyAlignment="1" applyFont="1">
      <alignment horizontal="left" readingOrder="0"/>
    </xf>
    <xf borderId="1" fillId="4" fontId="12" numFmtId="0" xfId="0" applyAlignment="1" applyBorder="1" applyFont="1">
      <alignment readingOrder="0" vertical="center"/>
    </xf>
    <xf borderId="0" fillId="18" fontId="13" numFmtId="0" xfId="0" applyAlignment="1" applyFont="1">
      <alignment readingOrder="0" shrinkToFit="0" wrapText="0"/>
    </xf>
    <xf borderId="0" fillId="18" fontId="10" numFmtId="0" xfId="0" applyAlignment="1" applyFont="1">
      <alignment readingOrder="0" shrinkToFit="0" vertical="bottom" wrapText="0"/>
    </xf>
    <xf borderId="0" fillId="19" fontId="10" numFmtId="0" xfId="0" applyAlignment="1" applyFill="1" applyFont="1">
      <alignment horizontal="center" readingOrder="0" shrinkToFit="0" vertical="center" wrapText="1"/>
    </xf>
    <xf borderId="0" fillId="19" fontId="13" numFmtId="0" xfId="0" applyAlignment="1" applyFont="1">
      <alignment readingOrder="0" shrinkToFit="0" wrapText="0"/>
    </xf>
    <xf borderId="0" fillId="19" fontId="13" numFmtId="0" xfId="0" applyAlignment="1" applyFont="1">
      <alignment horizontal="left" readingOrder="0"/>
    </xf>
    <xf borderId="0" fillId="19" fontId="13" numFmtId="0" xfId="0" applyAlignment="1" applyFont="1">
      <alignment readingOrder="0" shrinkToFit="0" vertical="bottom" wrapText="0"/>
    </xf>
    <xf borderId="0" fillId="20" fontId="10" numFmtId="0" xfId="0" applyAlignment="1" applyFill="1" applyFont="1">
      <alignment horizontal="center" readingOrder="0" shrinkToFit="0" vertical="center" wrapText="0"/>
    </xf>
    <xf borderId="0" fillId="20" fontId="10" numFmtId="0" xfId="0" applyAlignment="1" applyFont="1">
      <alignment readingOrder="0" shrinkToFit="0" wrapText="0"/>
    </xf>
    <xf borderId="0" fillId="20" fontId="13" numFmtId="0" xfId="0" applyAlignment="1" applyFont="1">
      <alignment horizontal="left" readingOrder="0"/>
    </xf>
    <xf borderId="0" fillId="20" fontId="13" numFmtId="0" xfId="0" applyAlignment="1" applyFont="1">
      <alignment readingOrder="0" shrinkToFit="0" vertical="bottom" wrapText="0"/>
    </xf>
    <xf borderId="0" fillId="5" fontId="12" numFmtId="0" xfId="0" applyAlignment="1" applyFont="1">
      <alignment readingOrder="0"/>
    </xf>
    <xf borderId="0" fillId="10" fontId="13" numFmtId="0" xfId="0" applyAlignment="1" applyFont="1">
      <alignment horizontal="left" readingOrder="0"/>
    </xf>
    <xf borderId="0" fillId="21" fontId="10" numFmtId="0" xfId="0" applyAlignment="1" applyFill="1" applyFont="1">
      <alignment horizontal="center" readingOrder="0" shrinkToFit="0" vertical="center" wrapText="0"/>
    </xf>
    <xf borderId="0" fillId="21" fontId="10" numFmtId="0" xfId="0" applyAlignment="1" applyFont="1">
      <alignment readingOrder="0" shrinkToFit="0" wrapText="0"/>
    </xf>
    <xf borderId="0" fillId="21" fontId="10" numFmtId="0" xfId="0" applyAlignment="1" applyFont="1">
      <alignment horizontal="left" readingOrder="0"/>
    </xf>
    <xf borderId="0" fillId="21" fontId="10" numFmtId="0" xfId="0" applyAlignment="1" applyFont="1">
      <alignment readingOrder="0" shrinkToFit="0" vertical="bottom" wrapText="0"/>
    </xf>
    <xf borderId="0" fillId="21" fontId="13" numFmtId="0" xfId="0" applyAlignment="1" applyFont="1">
      <alignment readingOrder="0" shrinkToFit="0" wrapText="0"/>
    </xf>
    <xf borderId="0" fillId="21" fontId="13" numFmtId="0" xfId="0" applyAlignment="1" applyFont="1">
      <alignment horizontal="left" readingOrder="0"/>
    </xf>
    <xf borderId="0" fillId="0" fontId="12" numFmtId="0" xfId="0" applyFont="1"/>
    <xf borderId="4" fillId="0" fontId="5" numFmtId="0" xfId="0" applyAlignment="1" applyBorder="1" applyFont="1">
      <alignment readingOrder="0"/>
    </xf>
    <xf borderId="4" fillId="0" fontId="5" numFmtId="0" xfId="0" applyAlignment="1" applyBorder="1" applyFont="1">
      <alignment shrinkToFit="0" wrapText="1"/>
    </xf>
    <xf borderId="5" fillId="0" fontId="5" numFmtId="0" xfId="0" applyAlignment="1" applyBorder="1" applyFont="1">
      <alignment shrinkToFit="0" wrapText="1"/>
    </xf>
    <xf borderId="4" fillId="14" fontId="12" numFmtId="0" xfId="0" applyAlignment="1" applyBorder="1" applyFont="1">
      <alignment shrinkToFit="0" wrapText="1"/>
    </xf>
    <xf borderId="4" fillId="0" fontId="7" numFmtId="0" xfId="0" applyAlignment="1" applyBorder="1" applyFont="1">
      <alignment readingOrder="0" shrinkToFit="0" wrapText="1"/>
    </xf>
    <xf borderId="4" fillId="0" fontId="7" numFmtId="4" xfId="0" applyBorder="1" applyFont="1" applyNumberFormat="1"/>
    <xf borderId="0" fillId="14" fontId="17" numFmtId="4" xfId="0" applyFont="1" applyNumberFormat="1"/>
    <xf borderId="0" fillId="0" fontId="7" numFmtId="0" xfId="0" applyAlignment="1" applyFont="1">
      <alignment readingOrder="0" shrinkToFit="0" wrapText="1"/>
    </xf>
    <xf borderId="0" fillId="0" fontId="7" numFmtId="0" xfId="0" applyAlignment="1" applyFont="1">
      <alignment readingOrder="0"/>
    </xf>
    <xf borderId="4" fillId="0" fontId="7" numFmtId="0" xfId="0" applyBorder="1" applyFont="1"/>
    <xf borderId="0" fillId="14" fontId="17" numFmtId="0" xfId="0" applyFont="1"/>
    <xf borderId="0" fillId="0" fontId="17" numFmtId="0" xfId="0" applyFont="1"/>
    <xf borderId="6" fillId="0" fontId="7" numFmtId="0" xfId="0" applyAlignment="1" applyBorder="1" applyFont="1">
      <alignment readingOrder="0" shrinkToFit="0" wrapText="1"/>
    </xf>
    <xf borderId="7" fillId="0" fontId="7" numFmtId="0" xfId="0" applyBorder="1" applyFont="1"/>
    <xf borderId="0" fillId="0" fontId="6" numFmtId="0" xfId="0" applyAlignment="1" applyFont="1">
      <alignment readingOrder="0"/>
    </xf>
    <xf borderId="0" fillId="0" fontId="6" numFmtId="0" xfId="0" applyAlignment="1" applyFont="1">
      <alignment readingOrder="0" shrinkToFit="0" wrapText="1"/>
    </xf>
    <xf borderId="4" fillId="0" fontId="7" numFmtId="2" xfId="0" applyBorder="1" applyFont="1" applyNumberFormat="1"/>
    <xf borderId="0" fillId="0" fontId="12" numFmtId="0" xfId="0" applyAlignment="1" applyFont="1">
      <alignment readingOrder="0"/>
    </xf>
    <xf borderId="4" fillId="0" fontId="7" numFmtId="10" xfId="0" applyBorder="1" applyFont="1" applyNumberFormat="1"/>
    <xf borderId="0" fillId="0" fontId="5" numFmtId="0" xfId="0" applyAlignment="1" applyFont="1">
      <alignment readingOrder="0"/>
    </xf>
    <xf borderId="4" fillId="0" fontId="7" numFmtId="0" xfId="0" applyAlignment="1" applyBorder="1" applyFont="1">
      <alignment readingOrder="0"/>
    </xf>
    <xf borderId="4" fillId="0" fontId="18" numFmtId="0" xfId="0" applyAlignment="1" applyBorder="1" applyFont="1">
      <alignment readingOrder="0" shrinkToFit="0" vertical="bottom" wrapText="1"/>
    </xf>
    <xf borderId="8" fillId="0" fontId="18" numFmtId="4" xfId="0" applyAlignment="1" applyBorder="1" applyFont="1" applyNumberFormat="1">
      <alignment horizontal="right" vertical="bottom"/>
    </xf>
    <xf borderId="0" fillId="0" fontId="19" numFmtId="0" xfId="0" applyAlignment="1" applyFont="1">
      <alignment horizontal="right" vertical="bottom"/>
    </xf>
    <xf borderId="0" fillId="0" fontId="19" numFmtId="0" xfId="0" applyAlignment="1" applyFont="1">
      <alignment horizontal="right" readingOrder="0" vertical="bottom"/>
    </xf>
    <xf borderId="0" fillId="0" fontId="5" numFmtId="0" xfId="0" applyFont="1"/>
    <xf borderId="9" fillId="0" fontId="18" numFmtId="0" xfId="0" applyAlignment="1" applyBorder="1" applyFont="1">
      <alignment readingOrder="0" shrinkToFit="0" vertical="bottom" wrapText="1"/>
    </xf>
    <xf borderId="10" fillId="0" fontId="18" numFmtId="4" xfId="0" applyAlignment="1" applyBorder="1" applyFont="1" applyNumberFormat="1">
      <alignment horizontal="right" vertical="bottom"/>
    </xf>
    <xf borderId="0" fillId="0" fontId="3" numFmtId="0" xfId="0" applyAlignment="1" applyFont="1">
      <alignment readingOrder="0" shrinkToFit="0" wrapText="1"/>
    </xf>
    <xf borderId="0" fillId="0" fontId="6" numFmtId="4" xfId="0" applyFont="1" applyNumberFormat="1"/>
    <xf borderId="0" fillId="0" fontId="10" numFmtId="10" xfId="0" applyFont="1" applyNumberFormat="1"/>
    <xf borderId="0" fillId="0" fontId="10" numFmtId="0" xfId="0" applyFont="1"/>
    <xf borderId="0" fillId="2" fontId="10" numFmtId="0" xfId="0" applyFont="1"/>
    <xf borderId="0" fillId="2" fontId="20" numFmtId="0" xfId="0" applyFont="1"/>
    <xf borderId="0" fillId="0" fontId="21" numFmtId="10" xfId="0" applyFont="1" applyNumberFormat="1"/>
    <xf borderId="0" fillId="0" fontId="21" numFmtId="0" xfId="0" applyFont="1"/>
    <xf borderId="1" fillId="0" fontId="7" numFmtId="0" xfId="0" applyAlignment="1" applyBorder="1" applyFont="1">
      <alignment readingOrder="0"/>
    </xf>
    <xf borderId="0" fillId="0" fontId="6" numFmtId="2" xfId="0" applyFont="1" applyNumberFormat="1"/>
    <xf borderId="1" fillId="0" fontId="6" numFmtId="0" xfId="0" applyAlignment="1" applyBorder="1" applyFont="1">
      <alignment readingOrder="0"/>
    </xf>
    <xf borderId="11" fillId="0" fontId="3" numFmtId="0" xfId="0" applyAlignment="1" applyBorder="1" applyFont="1">
      <alignment readingOrder="0"/>
    </xf>
    <xf borderId="11" fillId="0" fontId="6" numFmtId="10" xfId="0" applyBorder="1" applyFont="1" applyNumberFormat="1"/>
    <xf borderId="11" fillId="0" fontId="6" numFmtId="4" xfId="0" applyBorder="1" applyFont="1" applyNumberFormat="1"/>
    <xf borderId="11" fillId="0" fontId="10" numFmtId="10" xfId="0" applyBorder="1" applyFont="1" applyNumberFormat="1"/>
    <xf borderId="11" fillId="0" fontId="10" numFmtId="0" xfId="0" applyBorder="1" applyFont="1"/>
    <xf borderId="9" fillId="0" fontId="7" numFmtId="0" xfId="0" applyAlignment="1" applyBorder="1" applyFont="1">
      <alignment readingOrder="0"/>
    </xf>
    <xf borderId="9" fillId="0" fontId="6" numFmtId="10" xfId="0" applyAlignment="1" applyBorder="1" applyFont="1" applyNumberFormat="1">
      <alignment readingOrder="0"/>
    </xf>
    <xf borderId="9" fillId="0" fontId="6" numFmtId="4" xfId="0" applyAlignment="1" applyBorder="1" applyFont="1" applyNumberFormat="1">
      <alignment readingOrder="0"/>
    </xf>
    <xf borderId="9" fillId="0" fontId="7" numFmtId="4" xfId="0" applyAlignment="1" applyBorder="1" applyFont="1" applyNumberFormat="1">
      <alignment readingOrder="0"/>
    </xf>
    <xf borderId="9" fillId="0" fontId="6" numFmtId="0" xfId="0" applyAlignment="1" applyBorder="1" applyFont="1">
      <alignment readingOrder="0"/>
    </xf>
    <xf borderId="4" fillId="0" fontId="6" numFmtId="10" xfId="0" applyBorder="1" applyFont="1" applyNumberFormat="1"/>
    <xf borderId="4" fillId="0" fontId="6" numFmtId="4" xfId="0" applyBorder="1" applyFont="1" applyNumberFormat="1"/>
    <xf borderId="4" fillId="0" fontId="6" numFmtId="0" xfId="0" applyBorder="1" applyFont="1"/>
    <xf borderId="0" fillId="0" fontId="12" numFmtId="0" xfId="0" applyAlignment="1" applyFont="1">
      <alignment readingOrder="0"/>
    </xf>
    <xf borderId="0" fillId="0" fontId="12" numFmtId="0" xfId="0" applyAlignment="1" applyFont="1">
      <alignment readingOrder="0" shrinkToFit="0" wrapText="1"/>
    </xf>
    <xf borderId="0" fillId="0" fontId="22" numFmtId="0" xfId="0" applyAlignment="1" applyFont="1">
      <alignment readingOrder="0"/>
    </xf>
    <xf borderId="0" fillId="0" fontId="12" numFmtId="10" xfId="0" applyAlignment="1" applyFont="1" applyNumberFormat="1">
      <alignment readingOrder="0"/>
    </xf>
    <xf borderId="0" fillId="0" fontId="12" numFmtId="10" xfId="0" applyFont="1" applyNumberFormat="1"/>
    <xf borderId="0" fillId="22" fontId="5" numFmtId="0" xfId="0" applyAlignment="1" applyFill="1" applyFont="1">
      <alignment readingOrder="0" shrinkToFit="0" wrapText="1"/>
    </xf>
    <xf borderId="0" fillId="0" fontId="23" numFmtId="0" xfId="0" applyAlignment="1" applyFont="1">
      <alignment readingOrder="0"/>
    </xf>
    <xf borderId="0" fillId="0" fontId="24" numFmtId="0" xfId="0" applyAlignment="1" applyFont="1">
      <alignment readingOrder="0"/>
    </xf>
    <xf borderId="0" fillId="0" fontId="12" numFmtId="10" xfId="0" applyAlignment="1" applyFont="1" applyNumberFormat="1">
      <alignment shrinkToFit="0" wrapText="1"/>
    </xf>
    <xf borderId="0" fillId="0" fontId="25" numFmtId="0" xfId="0" applyAlignment="1" applyFont="1">
      <alignment readingOrder="0" shrinkToFit="0" wrapText="1"/>
    </xf>
    <xf borderId="0" fillId="22" fontId="5" numFmtId="0" xfId="0" applyAlignment="1" applyFont="1">
      <alignment readingOrder="0"/>
    </xf>
    <xf borderId="0" fillId="0" fontId="26" numFmtId="0" xfId="0" applyAlignment="1" applyFont="1">
      <alignment readingOrder="0"/>
    </xf>
    <xf borderId="0" fillId="0" fontId="5" numFmtId="0" xfId="0" applyAlignment="1" applyFont="1">
      <alignment shrinkToFit="0" wrapText="1"/>
    </xf>
    <xf borderId="4" fillId="23" fontId="27" numFmtId="0" xfId="0" applyAlignment="1" applyBorder="1" applyFill="1" applyFont="1">
      <alignment readingOrder="0" shrinkToFit="0" wrapText="1"/>
    </xf>
    <xf borderId="4" fillId="23" fontId="27" numFmtId="0" xfId="0" applyAlignment="1" applyBorder="1" applyFont="1">
      <alignment readingOrder="0"/>
    </xf>
    <xf borderId="4" fillId="23" fontId="27" numFmtId="0" xfId="0" applyAlignment="1" applyBorder="1" applyFont="1">
      <alignment readingOrder="0" shrinkToFit="0" wrapText="1"/>
    </xf>
    <xf borderId="4" fillId="0" fontId="27" numFmtId="0" xfId="0" applyAlignment="1" applyBorder="1" applyFont="1">
      <alignment readingOrder="0" shrinkToFit="0" wrapText="1"/>
    </xf>
    <xf borderId="4" fillId="24" fontId="28" numFmtId="4" xfId="0" applyBorder="1" applyFill="1" applyFont="1" applyNumberFormat="1"/>
    <xf borderId="4" fillId="14" fontId="28" numFmtId="4" xfId="0" applyBorder="1" applyFont="1" applyNumberFormat="1"/>
    <xf borderId="4" fillId="18" fontId="28" numFmtId="4" xfId="0" applyBorder="1" applyFont="1" applyNumberFormat="1"/>
    <xf borderId="4" fillId="25" fontId="28" numFmtId="4" xfId="0" applyBorder="1" applyFill="1" applyFont="1" applyNumberFormat="1"/>
    <xf borderId="4" fillId="12" fontId="28" numFmtId="4" xfId="0" applyAlignment="1" applyBorder="1" applyFont="1" applyNumberFormat="1">
      <alignment readingOrder="0"/>
    </xf>
    <xf borderId="4" fillId="0" fontId="27" numFmtId="0" xfId="0" applyAlignment="1" applyBorder="1" applyFont="1">
      <alignment readingOrder="0"/>
    </xf>
    <xf borderId="4" fillId="0" fontId="29" numFmtId="0" xfId="0" applyAlignment="1" applyBorder="1" applyFont="1">
      <alignment readingOrder="0"/>
    </xf>
    <xf borderId="0" fillId="0" fontId="30" numFmtId="0" xfId="0" applyFont="1"/>
    <xf borderId="0" fillId="2" fontId="31" numFmtId="0" xfId="0" applyFont="1"/>
    <xf borderId="12" fillId="26" fontId="32" numFmtId="0" xfId="0" applyAlignment="1" applyBorder="1" applyFill="1" applyFont="1">
      <alignment readingOrder="0"/>
    </xf>
    <xf borderId="13" fillId="26" fontId="33" numFmtId="0" xfId="0" applyAlignment="1" applyBorder="1" applyFont="1">
      <alignment readingOrder="0"/>
    </xf>
    <xf borderId="14" fillId="26" fontId="33" numFmtId="0" xfId="0" applyAlignment="1" applyBorder="1" applyFont="1">
      <alignment readingOrder="0"/>
    </xf>
    <xf borderId="15" fillId="23" fontId="33" numFmtId="0" xfId="0" applyAlignment="1" applyBorder="1" applyFont="1">
      <alignment readingOrder="0"/>
    </xf>
    <xf borderId="0" fillId="23" fontId="34" numFmtId="0" xfId="0" applyAlignment="1" applyFont="1">
      <alignment readingOrder="0"/>
    </xf>
    <xf borderId="1" fillId="23" fontId="34" numFmtId="0" xfId="0" applyBorder="1" applyFont="1"/>
    <xf borderId="0" fillId="23" fontId="34" numFmtId="0" xfId="0" applyAlignment="1" applyFont="1">
      <alignment readingOrder="0"/>
    </xf>
    <xf borderId="15" fillId="0" fontId="34" numFmtId="0" xfId="0" applyAlignment="1" applyBorder="1" applyFont="1">
      <alignment readingOrder="0"/>
    </xf>
    <xf borderId="0" fillId="0" fontId="34" numFmtId="0" xfId="0" applyAlignment="1" applyFont="1">
      <alignment readingOrder="0"/>
    </xf>
    <xf borderId="1" fillId="2" fontId="35" numFmtId="0" xfId="0" applyAlignment="1" applyBorder="1" applyFont="1">
      <alignment horizontal="left" readingOrder="0"/>
    </xf>
    <xf borderId="0" fillId="0" fontId="34" numFmtId="0" xfId="0" applyAlignment="1" applyFont="1">
      <alignment readingOrder="0" shrinkToFit="0" wrapText="0"/>
    </xf>
    <xf borderId="1" fillId="2" fontId="35" numFmtId="0" xfId="0" applyAlignment="1" applyBorder="1" applyFont="1">
      <alignment horizontal="left" readingOrder="0" shrinkToFit="0" wrapText="0"/>
    </xf>
    <xf borderId="1" fillId="0" fontId="34" numFmtId="0" xfId="0" applyAlignment="1" applyBorder="1" applyFont="1">
      <alignment readingOrder="0"/>
    </xf>
    <xf borderId="1" fillId="0" fontId="34" numFmtId="0" xfId="0" applyAlignment="1" applyBorder="1" applyFont="1">
      <alignment readingOrder="0" shrinkToFit="0" wrapText="0"/>
    </xf>
    <xf borderId="0" fillId="23" fontId="34" numFmtId="0" xfId="0" applyAlignment="1" applyFont="1">
      <alignment readingOrder="0" shrinkToFit="0" wrapText="0"/>
    </xf>
    <xf borderId="1" fillId="23" fontId="34" numFmtId="0" xfId="0" applyAlignment="1" applyBorder="1" applyFont="1">
      <alignment shrinkToFit="0" wrapText="0"/>
    </xf>
    <xf borderId="0" fillId="0" fontId="34" numFmtId="3" xfId="0" applyAlignment="1" applyFont="1" applyNumberFormat="1">
      <alignment shrinkToFit="0" wrapText="1"/>
    </xf>
    <xf borderId="0" fillId="0" fontId="34" numFmtId="1" xfId="0" applyAlignment="1" applyFont="1" applyNumberFormat="1">
      <alignment shrinkToFit="0" wrapText="0"/>
    </xf>
    <xf borderId="0" fillId="0" fontId="34" numFmtId="1" xfId="0" applyAlignment="1" applyFont="1" applyNumberFormat="1">
      <alignment readingOrder="0" shrinkToFit="0" wrapText="0"/>
    </xf>
    <xf borderId="0" fillId="23" fontId="34" numFmtId="0" xfId="0" applyAlignment="1" applyFont="1">
      <alignment readingOrder="0" shrinkToFit="0" wrapText="1"/>
    </xf>
    <xf borderId="0" fillId="0" fontId="34" numFmtId="0" xfId="0" applyAlignment="1" applyFont="1">
      <alignment readingOrder="0" shrinkToFit="0" wrapText="1"/>
    </xf>
    <xf borderId="1" fillId="2" fontId="36" numFmtId="0" xfId="0" applyAlignment="1" applyBorder="1" applyFont="1">
      <alignment readingOrder="0" shrinkToFit="0" wrapText="0"/>
    </xf>
    <xf borderId="0" fillId="0" fontId="34" numFmtId="0" xfId="0" applyFont="1"/>
    <xf borderId="16" fillId="0" fontId="34" numFmtId="0" xfId="0" applyAlignment="1" applyBorder="1" applyFont="1">
      <alignment readingOrder="0"/>
    </xf>
    <xf borderId="17" fillId="0" fontId="34" numFmtId="0" xfId="0" applyBorder="1" applyFont="1"/>
    <xf borderId="10" fillId="0" fontId="34" numFmtId="0" xfId="0" applyAlignment="1" applyBorder="1" applyFont="1">
      <alignment readingOrder="0"/>
    </xf>
    <xf borderId="17" fillId="0" fontId="34" numFmtId="0" xfId="0" applyAlignment="1" applyBorder="1" applyFont="1">
      <alignment readingOrder="0" shrinkToFit="0" wrapText="0"/>
    </xf>
    <xf borderId="10" fillId="0" fontId="34" numFmtId="0" xfId="0" applyAlignment="1" applyBorder="1" applyFont="1">
      <alignment readingOrder="0" shrinkToFit="0" wrapText="0"/>
    </xf>
    <xf borderId="0" fillId="22" fontId="7" numFmtId="0" xfId="0" applyAlignment="1" applyFont="1">
      <alignment readingOrder="0"/>
    </xf>
    <xf borderId="0" fillId="0" fontId="37" numFmtId="0" xfId="0" applyAlignment="1" applyFont="1">
      <alignment shrinkToFit="0" vertical="bottom" wrapText="0"/>
    </xf>
    <xf borderId="0" fillId="0" fontId="9" numFmtId="0" xfId="0" applyAlignment="1" applyFont="1">
      <alignment readingOrder="0" shrinkToFit="0" vertical="bottom" wrapText="0"/>
    </xf>
    <xf borderId="0" fillId="0" fontId="9" numFmtId="0" xfId="0" applyAlignment="1" applyFont="1">
      <alignment shrinkToFit="0" vertical="bottom" wrapText="0"/>
    </xf>
    <xf borderId="0" fillId="0" fontId="38" numFmtId="0" xfId="0" applyAlignment="1" applyFont="1">
      <alignment readingOrder="0" shrinkToFit="0" vertical="bottom" wrapText="0"/>
    </xf>
    <xf borderId="0" fillId="0" fontId="39" numFmtId="0" xfId="0" applyAlignment="1" applyFont="1">
      <alignment horizontal="center" readingOrder="0" shrinkToFit="0" vertical="bottom" wrapText="0"/>
    </xf>
    <xf borderId="0" fillId="0" fontId="3" numFmtId="0" xfId="0" applyAlignment="1" applyFont="1">
      <alignment readingOrder="0" vertical="bottom"/>
    </xf>
    <xf borderId="0" fillId="0" fontId="37" numFmtId="0" xfId="0" applyAlignment="1" applyFont="1">
      <alignment horizontal="right" readingOrder="0" shrinkToFit="0" vertical="bottom" wrapText="0"/>
    </xf>
    <xf borderId="0" fillId="0" fontId="37" numFmtId="0" xfId="0" applyAlignment="1" applyFont="1">
      <alignment readingOrder="0" shrinkToFit="0" vertical="bottom" wrapText="0"/>
    </xf>
    <xf borderId="0" fillId="0" fontId="40" numFmtId="0" xfId="0" applyAlignment="1" applyFont="1">
      <alignment readingOrder="0" vertical="bottom"/>
    </xf>
    <xf borderId="0" fillId="27" fontId="37" numFmtId="0" xfId="0" applyAlignment="1" applyFill="1" applyFont="1">
      <alignment horizontal="right" readingOrder="0" shrinkToFit="0" vertical="bottom" wrapText="0"/>
    </xf>
    <xf borderId="0" fillId="28" fontId="37" numFmtId="0" xfId="0" applyAlignment="1" applyFill="1" applyFont="1">
      <alignment horizontal="right" readingOrder="0" shrinkToFit="0" vertical="bottom" wrapText="0"/>
    </xf>
    <xf borderId="0" fillId="29" fontId="37" numFmtId="0" xfId="0" applyAlignment="1" applyFill="1" applyFont="1">
      <alignment horizontal="right" readingOrder="0" shrinkToFit="0" vertical="bottom" wrapText="0"/>
    </xf>
    <xf borderId="0" fillId="30" fontId="37" numFmtId="0" xfId="0" applyAlignment="1" applyFill="1" applyFont="1">
      <alignment horizontal="right" readingOrder="0" shrinkToFit="0" vertical="bottom" wrapText="0"/>
    </xf>
    <xf borderId="0" fillId="31" fontId="37" numFmtId="0" xfId="0" applyAlignment="1" applyFill="1" applyFont="1">
      <alignment horizontal="right" readingOrder="0" shrinkToFit="0" vertical="bottom" wrapText="0"/>
    </xf>
    <xf borderId="0" fillId="32" fontId="37" numFmtId="0" xfId="0" applyAlignment="1" applyFill="1" applyFont="1">
      <alignment horizontal="right" readingOrder="0" shrinkToFit="0" vertical="bottom" wrapText="0"/>
    </xf>
    <xf borderId="17" fillId="0" fontId="40" numFmtId="0" xfId="0" applyAlignment="1" applyBorder="1" applyFont="1">
      <alignment readingOrder="0" vertical="bottom"/>
    </xf>
    <xf borderId="0" fillId="0" fontId="27" numFmtId="0" xfId="0" applyAlignment="1" applyFont="1">
      <alignment readingOrder="0" vertical="bottom"/>
    </xf>
    <xf borderId="0" fillId="0" fontId="9" numFmtId="0" xfId="0" applyAlignment="1" applyFont="1">
      <alignment horizontal="right" readingOrder="0" shrinkToFit="0" vertical="bottom" wrapText="0"/>
    </xf>
    <xf borderId="0" fillId="0" fontId="41" numFmtId="0" xfId="0" applyAlignment="1" applyFont="1">
      <alignment readingOrder="0" shrinkToFit="0" vertical="bottom" wrapText="0"/>
    </xf>
    <xf borderId="0" fillId="0" fontId="42" numFmtId="0" xfId="0" applyAlignment="1" applyFont="1">
      <alignment readingOrder="0" shrinkToFit="0" vertical="bottom" wrapText="0"/>
    </xf>
    <xf borderId="0" fillId="0" fontId="4" numFmtId="0" xfId="0" applyAlignment="1" applyFont="1">
      <alignment readingOrder="0" vertical="bottom"/>
    </xf>
    <xf borderId="0" fillId="0" fontId="37" numFmtId="0" xfId="0" applyAlignment="1" applyFont="1">
      <alignment horizontal="center" readingOrder="0" shrinkToFit="0" wrapText="0"/>
    </xf>
    <xf borderId="0" fillId="27" fontId="37" numFmtId="0" xfId="0" applyAlignment="1" applyFont="1">
      <alignment horizontal="center" readingOrder="0" shrinkToFit="0" wrapText="0"/>
    </xf>
    <xf borderId="0" fillId="28" fontId="37" numFmtId="0" xfId="0" applyAlignment="1" applyFont="1">
      <alignment horizontal="center" readingOrder="0" shrinkToFit="0" wrapText="0"/>
    </xf>
    <xf borderId="0" fillId="29" fontId="37" numFmtId="0" xfId="0" applyAlignment="1" applyFont="1">
      <alignment horizontal="center" readingOrder="0" shrinkToFit="0" wrapText="0"/>
    </xf>
    <xf borderId="0" fillId="30" fontId="37" numFmtId="0" xfId="0" applyAlignment="1" applyFont="1">
      <alignment horizontal="center" readingOrder="0" shrinkToFit="0" wrapText="0"/>
    </xf>
    <xf borderId="0" fillId="31" fontId="37" numFmtId="0" xfId="0" applyAlignment="1" applyFont="1">
      <alignment horizontal="center" readingOrder="0" shrinkToFit="0" wrapText="0"/>
    </xf>
    <xf borderId="0" fillId="0" fontId="43" numFmtId="0" xfId="0" applyAlignment="1" applyFont="1">
      <alignment readingOrder="0" vertical="bottom"/>
    </xf>
    <xf borderId="0" fillId="30" fontId="44" numFmtId="0" xfId="0" applyAlignment="1" applyFont="1">
      <alignment horizontal="center" readingOrder="0" shrinkToFit="0" wrapText="0"/>
    </xf>
    <xf borderId="0" fillId="28" fontId="44" numFmtId="0" xfId="0" applyAlignment="1" applyFont="1">
      <alignment horizontal="center" readingOrder="0" shrinkToFit="0" wrapText="0"/>
    </xf>
    <xf borderId="0" fillId="32" fontId="37" numFmtId="0" xfId="0" applyAlignment="1" applyFont="1">
      <alignment horizontal="center" readingOrder="0" shrinkToFit="0" wrapText="0"/>
    </xf>
    <xf borderId="0" fillId="0" fontId="28" numFmtId="0" xfId="0" applyAlignment="1" applyFont="1">
      <alignment readingOrder="0" vertical="bottom"/>
    </xf>
    <xf borderId="0" fillId="0" fontId="6" numFmtId="0" xfId="0" applyAlignment="1" applyFont="1">
      <alignment readingOrder="0"/>
    </xf>
    <xf borderId="18" fillId="0" fontId="45" numFmtId="0" xfId="0" applyAlignment="1" applyBorder="1" applyFont="1">
      <alignment readingOrder="0" shrinkToFit="0" wrapText="0"/>
    </xf>
    <xf borderId="18" fillId="0" fontId="18" numFmtId="0" xfId="0" applyAlignment="1" applyBorder="1" applyFont="1">
      <alignment readingOrder="0" shrinkToFit="0" wrapText="0"/>
    </xf>
    <xf borderId="14" fillId="0" fontId="45" numFmtId="0" xfId="0" applyAlignment="1" applyBorder="1" applyFont="1">
      <alignment readingOrder="0" shrinkToFit="0" wrapText="0"/>
    </xf>
    <xf borderId="13" fillId="0" fontId="7" numFmtId="0" xfId="0" applyAlignment="1" applyBorder="1" applyFont="1">
      <alignment readingOrder="0"/>
    </xf>
    <xf borderId="0" fillId="0" fontId="45" numFmtId="0" xfId="0" applyAlignment="1" applyFont="1">
      <alignment readingOrder="0" shrinkToFit="0" wrapText="0"/>
    </xf>
    <xf borderId="19" fillId="0" fontId="46" numFmtId="0" xfId="0" applyAlignment="1" applyBorder="1" applyFont="1">
      <alignment readingOrder="0" shrinkToFit="0" wrapText="0"/>
    </xf>
    <xf borderId="19" fillId="0" fontId="19" numFmtId="0" xfId="0" applyAlignment="1" applyBorder="1" applyFont="1">
      <alignment readingOrder="0" shrinkToFit="0" wrapText="0"/>
    </xf>
    <xf borderId="1" fillId="0" fontId="46" numFmtId="0" xfId="0" applyAlignment="1" applyBorder="1" applyFont="1">
      <alignment readingOrder="0" shrinkToFit="0" wrapText="0"/>
    </xf>
    <xf borderId="1" fillId="0" fontId="46" numFmtId="0" xfId="0" applyAlignment="1" applyBorder="1" applyFont="1">
      <alignment horizontal="right" readingOrder="0" shrinkToFit="0" wrapText="0"/>
    </xf>
    <xf borderId="19" fillId="0" fontId="37" numFmtId="0" xfId="0" applyAlignment="1" applyBorder="1" applyFont="1">
      <alignment horizontal="right" readingOrder="0" shrinkToFit="0" vertical="bottom" wrapText="0"/>
    </xf>
    <xf borderId="1" fillId="0" fontId="37" numFmtId="0" xfId="0" applyAlignment="1" applyBorder="1" applyFont="1">
      <alignment horizontal="right" readingOrder="0" shrinkToFit="0" vertical="bottom" wrapText="0"/>
    </xf>
    <xf borderId="1" fillId="0" fontId="19" numFmtId="0" xfId="0" applyAlignment="1" applyBorder="1" applyFont="1">
      <alignment readingOrder="0" shrinkToFit="0" wrapText="0"/>
    </xf>
    <xf borderId="1" fillId="0" fontId="19" numFmtId="0" xfId="0" applyAlignment="1" applyBorder="1" applyFont="1">
      <alignment horizontal="right" readingOrder="0" shrinkToFit="0" wrapText="0"/>
    </xf>
    <xf borderId="1" fillId="0" fontId="35" numFmtId="0" xfId="0" applyAlignment="1" applyBorder="1" applyFont="1">
      <alignment horizontal="right" readingOrder="0" shrinkToFit="0" vertical="bottom" wrapText="0"/>
    </xf>
    <xf borderId="0" fillId="0" fontId="35" numFmtId="0" xfId="0" applyAlignment="1" applyFont="1">
      <alignment horizontal="right" readingOrder="0" shrinkToFit="0" vertical="bottom" wrapText="0"/>
    </xf>
    <xf borderId="20" fillId="0" fontId="6" numFmtId="0" xfId="0" applyAlignment="1" applyBorder="1" applyFont="1">
      <alignment horizontal="center" readingOrder="0"/>
    </xf>
    <xf borderId="5" fillId="0" fontId="47" numFmtId="0" xfId="0" applyBorder="1" applyFont="1"/>
    <xf borderId="8" fillId="0" fontId="47" numFmtId="0" xfId="0" applyBorder="1" applyFont="1"/>
    <xf borderId="0" fillId="0" fontId="6" numFmtId="0" xfId="0" applyAlignment="1" applyFont="1">
      <alignment horizontal="center" readingOrder="0"/>
    </xf>
    <xf borderId="0" fillId="0" fontId="19" numFmtId="0" xfId="0" applyAlignment="1" applyFont="1">
      <alignment horizontal="center" readingOrder="0" vertical="bottom"/>
    </xf>
    <xf borderId="0" fillId="0" fontId="6" numFmtId="0" xfId="0" applyAlignment="1" applyFont="1">
      <alignment horizontal="center"/>
    </xf>
    <xf borderId="4" fillId="0" fontId="6" numFmtId="0" xfId="0" applyAlignment="1" applyBorder="1" applyFont="1">
      <alignment readingOrder="0"/>
    </xf>
    <xf borderId="0" fillId="0" fontId="19" numFmtId="0" xfId="0" applyAlignment="1" applyFont="1">
      <alignment vertical="bottom"/>
    </xf>
    <xf borderId="4" fillId="2" fontId="48" numFmtId="0" xfId="0" applyAlignment="1" applyBorder="1" applyFont="1">
      <alignment horizontal="left" readingOrder="0"/>
    </xf>
    <xf borderId="10" fillId="0" fontId="46" numFmtId="0" xfId="0" applyAlignment="1" applyBorder="1" applyFont="1">
      <alignment readingOrder="0" shrinkToFit="0" wrapText="0"/>
    </xf>
    <xf borderId="10" fillId="0" fontId="46" numFmtId="0" xfId="0" applyAlignment="1" applyBorder="1" applyFont="1">
      <alignment horizontal="right" readingOrder="0" shrinkToFit="0" wrapText="0"/>
    </xf>
    <xf borderId="17" fillId="0" fontId="37" numFmtId="0" xfId="0" applyAlignment="1" applyBorder="1" applyFont="1">
      <alignment horizontal="right" readingOrder="0" shrinkToFit="0" vertical="bottom" wrapText="0"/>
    </xf>
    <xf borderId="20" fillId="0" fontId="35" numFmtId="0" xfId="0" applyAlignment="1" applyBorder="1" applyFont="1">
      <alignment readingOrder="0" shrinkToFit="0" vertical="bottom" wrapText="0"/>
    </xf>
    <xf borderId="8" fillId="0" fontId="9" numFmtId="0" xfId="0" applyAlignment="1" applyBorder="1" applyFont="1">
      <alignment horizontal="right" readingOrder="0" shrinkToFit="0" vertical="bottom" wrapText="0"/>
    </xf>
    <xf borderId="20" fillId="2" fontId="36" numFmtId="0" xfId="0" applyAlignment="1" applyBorder="1" applyFont="1">
      <alignment readingOrder="0"/>
    </xf>
    <xf borderId="17" fillId="0" fontId="6" numFmtId="0" xfId="0" applyAlignment="1" applyBorder="1" applyFont="1">
      <alignment readingOrder="0"/>
    </xf>
    <xf borderId="17" fillId="0" fontId="6" numFmtId="0" xfId="0" applyBorder="1" applyFont="1"/>
    <xf borderId="17" fillId="0" fontId="6" numFmtId="10" xfId="0" applyBorder="1" applyFont="1" applyNumberForma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5"/>
    <col customWidth="1" min="2" max="2" width="37.63"/>
    <col customWidth="1" min="3" max="3" width="54.13"/>
    <col customWidth="1" min="4" max="4" width="22.75"/>
    <col customWidth="1" min="5" max="5" width="29.88"/>
    <col customWidth="1" min="6" max="6" width="33.0"/>
    <col customWidth="1" min="7" max="7" width="32.88"/>
    <col customWidth="1" min="8" max="8" width="22.38"/>
    <col customWidth="1" min="9" max="9" width="24.88"/>
    <col customWidth="1" min="10" max="10" width="15.88"/>
    <col customWidth="1" min="11" max="11" width="15.38"/>
    <col customWidth="1" min="17" max="17" width="16.0"/>
    <col customWidth="1" min="21" max="21" width="14.25"/>
    <col customWidth="1" min="24" max="24" width="20.38"/>
    <col customWidth="1" min="42" max="42" width="20.0"/>
  </cols>
  <sheetData>
    <row r="1" ht="157.5" customHeight="1">
      <c r="A1" s="1" t="s">
        <v>0</v>
      </c>
      <c r="B1" s="1" t="s">
        <v>1</v>
      </c>
      <c r="C1" s="2" t="s">
        <v>2</v>
      </c>
      <c r="D1" s="2" t="s">
        <v>3</v>
      </c>
      <c r="E1" s="3" t="s">
        <v>4</v>
      </c>
      <c r="F1" s="3" t="s">
        <v>5</v>
      </c>
      <c r="G1" s="3" t="s">
        <v>6</v>
      </c>
      <c r="H1" s="4" t="s">
        <v>7</v>
      </c>
      <c r="I1" s="5" t="s">
        <v>8</v>
      </c>
      <c r="J1" s="5" t="s">
        <v>9</v>
      </c>
      <c r="K1" s="5" t="s">
        <v>10</v>
      </c>
      <c r="L1" s="5" t="s">
        <v>11</v>
      </c>
      <c r="M1" s="5" t="s">
        <v>12</v>
      </c>
      <c r="N1" s="5" t="s">
        <v>13</v>
      </c>
      <c r="O1" s="5" t="s">
        <v>14</v>
      </c>
      <c r="P1" s="5" t="s">
        <v>15</v>
      </c>
      <c r="Q1" s="5" t="s">
        <v>16</v>
      </c>
      <c r="R1" s="5" t="s">
        <v>17</v>
      </c>
      <c r="S1" s="5" t="s">
        <v>18</v>
      </c>
      <c r="T1" s="5" t="s">
        <v>19</v>
      </c>
      <c r="U1" s="5" t="s">
        <v>20</v>
      </c>
      <c r="V1" s="6" t="s">
        <v>21</v>
      </c>
      <c r="W1" s="7"/>
      <c r="X1" s="8" t="s">
        <v>22</v>
      </c>
      <c r="Y1" s="9" t="s">
        <v>7</v>
      </c>
      <c r="Z1" s="10" t="s">
        <v>8</v>
      </c>
      <c r="AA1" s="10" t="s">
        <v>9</v>
      </c>
      <c r="AB1" s="10" t="s">
        <v>10</v>
      </c>
      <c r="AC1" s="10" t="s">
        <v>11</v>
      </c>
      <c r="AD1" s="10" t="s">
        <v>12</v>
      </c>
      <c r="AE1" s="10" t="s">
        <v>13</v>
      </c>
      <c r="AF1" s="10" t="s">
        <v>14</v>
      </c>
      <c r="AG1" s="10" t="s">
        <v>15</v>
      </c>
      <c r="AH1" s="10" t="s">
        <v>16</v>
      </c>
      <c r="AI1" s="10" t="s">
        <v>17</v>
      </c>
      <c r="AJ1" s="10" t="s">
        <v>18</v>
      </c>
      <c r="AK1" s="10" t="s">
        <v>19</v>
      </c>
      <c r="AL1" s="10" t="s">
        <v>20</v>
      </c>
      <c r="AM1" s="9" t="s">
        <v>21</v>
      </c>
      <c r="AN1" s="10"/>
      <c r="AO1" s="10"/>
      <c r="AP1" s="8" t="s">
        <v>23</v>
      </c>
      <c r="AQ1" s="9" t="s">
        <v>7</v>
      </c>
      <c r="AR1" s="10" t="s">
        <v>8</v>
      </c>
      <c r="AS1" s="10" t="s">
        <v>9</v>
      </c>
      <c r="AT1" s="10" t="s">
        <v>10</v>
      </c>
      <c r="AU1" s="10" t="s">
        <v>11</v>
      </c>
      <c r="AV1" s="10" t="s">
        <v>12</v>
      </c>
      <c r="AW1" s="10" t="s">
        <v>13</v>
      </c>
      <c r="AX1" s="10" t="s">
        <v>14</v>
      </c>
      <c r="AY1" s="10" t="s">
        <v>15</v>
      </c>
      <c r="AZ1" s="10" t="s">
        <v>16</v>
      </c>
      <c r="BA1" s="10" t="s">
        <v>17</v>
      </c>
      <c r="BB1" s="10" t="s">
        <v>18</v>
      </c>
      <c r="BC1" s="10" t="s">
        <v>19</v>
      </c>
      <c r="BD1" s="10" t="s">
        <v>20</v>
      </c>
      <c r="BE1" s="9" t="s">
        <v>21</v>
      </c>
      <c r="BF1" s="9"/>
      <c r="BG1" s="8" t="s">
        <v>24</v>
      </c>
      <c r="BH1" s="9" t="s">
        <v>7</v>
      </c>
      <c r="BI1" s="10" t="s">
        <v>8</v>
      </c>
      <c r="BJ1" s="10" t="s">
        <v>9</v>
      </c>
      <c r="BK1" s="10" t="s">
        <v>10</v>
      </c>
      <c r="BL1" s="10" t="s">
        <v>11</v>
      </c>
      <c r="BM1" s="10" t="s">
        <v>12</v>
      </c>
      <c r="BN1" s="10" t="s">
        <v>13</v>
      </c>
      <c r="BO1" s="10" t="s">
        <v>14</v>
      </c>
      <c r="BP1" s="10" t="s">
        <v>15</v>
      </c>
      <c r="BQ1" s="10" t="s">
        <v>16</v>
      </c>
      <c r="BR1" s="10" t="s">
        <v>17</v>
      </c>
      <c r="BS1" s="10" t="s">
        <v>18</v>
      </c>
      <c r="BT1" s="10" t="s">
        <v>19</v>
      </c>
      <c r="BU1" s="10" t="s">
        <v>20</v>
      </c>
      <c r="BV1" s="9" t="s">
        <v>21</v>
      </c>
      <c r="BW1" s="9"/>
      <c r="BX1" s="9" t="s">
        <v>25</v>
      </c>
      <c r="BY1" s="9" t="s">
        <v>26</v>
      </c>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row>
    <row r="2">
      <c r="A2" s="11" t="s">
        <v>27</v>
      </c>
      <c r="B2" s="12" t="s">
        <v>28</v>
      </c>
      <c r="C2" s="13" t="s">
        <v>29</v>
      </c>
      <c r="D2" s="13" t="s">
        <v>30</v>
      </c>
      <c r="E2" s="14">
        <v>20.0</v>
      </c>
      <c r="F2" s="14">
        <v>40.0</v>
      </c>
      <c r="G2" s="15"/>
      <c r="H2" s="16">
        <v>0.0</v>
      </c>
      <c r="I2" s="16">
        <v>0.0</v>
      </c>
      <c r="J2" s="16">
        <v>0.0</v>
      </c>
      <c r="K2" s="16">
        <v>0.0</v>
      </c>
      <c r="L2" s="16">
        <v>0.0</v>
      </c>
      <c r="M2" s="16">
        <v>0.0</v>
      </c>
      <c r="N2" s="16">
        <v>0.0</v>
      </c>
      <c r="O2" s="16">
        <v>0.0</v>
      </c>
      <c r="P2" s="16">
        <v>0.0</v>
      </c>
      <c r="Q2" s="16">
        <v>0.0</v>
      </c>
      <c r="R2" s="16">
        <v>0.0</v>
      </c>
      <c r="S2" s="16">
        <v>0.0</v>
      </c>
      <c r="T2" s="16">
        <v>0.0</v>
      </c>
      <c r="U2" s="17">
        <v>4.0</v>
      </c>
      <c r="V2" s="18">
        <f t="shared" ref="V2:V38" si="2">Sum(H2:U2)</f>
        <v>4</v>
      </c>
      <c r="W2" s="7"/>
      <c r="X2" s="19"/>
      <c r="Y2" s="20">
        <f t="shared" ref="Y2:AL2" si="1">IF($V2=0, 0, H2/$V2*$E2)
</f>
        <v>0</v>
      </c>
      <c r="Z2" s="20">
        <f t="shared" si="1"/>
        <v>0</v>
      </c>
      <c r="AA2" s="20">
        <f t="shared" si="1"/>
        <v>0</v>
      </c>
      <c r="AB2" s="20">
        <f t="shared" si="1"/>
        <v>0</v>
      </c>
      <c r="AC2" s="20">
        <f t="shared" si="1"/>
        <v>0</v>
      </c>
      <c r="AD2" s="20">
        <f t="shared" si="1"/>
        <v>0</v>
      </c>
      <c r="AE2" s="20">
        <f t="shared" si="1"/>
        <v>0</v>
      </c>
      <c r="AF2" s="20">
        <f t="shared" si="1"/>
        <v>0</v>
      </c>
      <c r="AG2" s="20">
        <f t="shared" si="1"/>
        <v>0</v>
      </c>
      <c r="AH2" s="20">
        <f t="shared" si="1"/>
        <v>0</v>
      </c>
      <c r="AI2" s="20">
        <f t="shared" si="1"/>
        <v>0</v>
      </c>
      <c r="AJ2" s="20">
        <f t="shared" si="1"/>
        <v>0</v>
      </c>
      <c r="AK2" s="20">
        <f t="shared" si="1"/>
        <v>0</v>
      </c>
      <c r="AL2" s="20">
        <f t="shared" si="1"/>
        <v>20</v>
      </c>
      <c r="AM2" s="21">
        <f t="shared" ref="AM2:AM39" si="4">sum(Y2:AL2)</f>
        <v>20</v>
      </c>
      <c r="AP2" s="19"/>
      <c r="AQ2" s="16">
        <v>0.0</v>
      </c>
      <c r="AR2" s="16">
        <v>0.0</v>
      </c>
      <c r="AS2" s="16">
        <v>0.0</v>
      </c>
      <c r="AT2" s="16">
        <v>0.0</v>
      </c>
      <c r="AU2" s="16">
        <v>0.0</v>
      </c>
      <c r="AV2" s="16">
        <v>0.0</v>
      </c>
      <c r="AW2" s="16">
        <v>0.0</v>
      </c>
      <c r="AX2" s="16">
        <v>0.0</v>
      </c>
      <c r="AY2" s="16">
        <v>0.0</v>
      </c>
      <c r="AZ2" s="16">
        <v>0.0</v>
      </c>
      <c r="BA2" s="16">
        <v>0.0</v>
      </c>
      <c r="BB2" s="16">
        <v>0.0</v>
      </c>
      <c r="BC2" s="16">
        <v>0.0</v>
      </c>
      <c r="BD2" s="17">
        <v>4.0</v>
      </c>
      <c r="BE2" s="21">
        <f t="shared" ref="BE2:BE39" si="5">sum(AQ2:BD2)</f>
        <v>4</v>
      </c>
      <c r="BG2" s="19"/>
      <c r="BH2" s="16">
        <v>0.0</v>
      </c>
      <c r="BI2" s="16">
        <v>0.0</v>
      </c>
      <c r="BJ2" s="16">
        <v>0.0</v>
      </c>
      <c r="BK2" s="16">
        <v>0.0</v>
      </c>
      <c r="BL2" s="16">
        <v>0.0</v>
      </c>
      <c r="BM2" s="16">
        <v>0.0</v>
      </c>
      <c r="BN2" s="16">
        <v>0.0</v>
      </c>
      <c r="BO2" s="16">
        <v>0.0</v>
      </c>
      <c r="BP2" s="16">
        <v>0.0</v>
      </c>
      <c r="BQ2" s="16">
        <v>0.0</v>
      </c>
      <c r="BR2" s="16">
        <v>0.0</v>
      </c>
      <c r="BS2" s="16">
        <v>0.0</v>
      </c>
      <c r="BT2" s="16">
        <v>0.0</v>
      </c>
      <c r="BU2" s="17">
        <v>0.0</v>
      </c>
      <c r="BV2" s="21">
        <f t="shared" ref="BV2:BV39" si="6">sum(BH2:BU2)</f>
        <v>0</v>
      </c>
      <c r="BX2" s="22">
        <f>BE2/V2</f>
        <v>1</v>
      </c>
      <c r="BY2" s="22">
        <f>BV2/V2</f>
        <v>0</v>
      </c>
    </row>
    <row r="3">
      <c r="B3" s="12" t="s">
        <v>28</v>
      </c>
      <c r="C3" s="23" t="s">
        <v>29</v>
      </c>
      <c r="D3" s="23" t="s">
        <v>31</v>
      </c>
      <c r="E3" s="14">
        <v>40.0</v>
      </c>
      <c r="F3" s="14">
        <v>116.0</v>
      </c>
      <c r="G3" s="15"/>
      <c r="H3" s="16">
        <v>0.0</v>
      </c>
      <c r="I3" s="16">
        <v>0.0</v>
      </c>
      <c r="J3" s="16">
        <v>0.0</v>
      </c>
      <c r="K3" s="16">
        <v>0.0</v>
      </c>
      <c r="L3" s="16">
        <v>0.0</v>
      </c>
      <c r="M3" s="16">
        <v>0.0</v>
      </c>
      <c r="N3" s="16">
        <v>0.0</v>
      </c>
      <c r="O3" s="16">
        <v>0.0</v>
      </c>
      <c r="P3" s="16">
        <v>0.0</v>
      </c>
      <c r="Q3" s="16">
        <v>0.0</v>
      </c>
      <c r="R3" s="16">
        <v>0.0</v>
      </c>
      <c r="S3" s="16">
        <v>0.0</v>
      </c>
      <c r="T3" s="16">
        <v>0.0</v>
      </c>
      <c r="U3" s="24">
        <v>0.0</v>
      </c>
      <c r="V3" s="18">
        <f t="shared" si="2"/>
        <v>0</v>
      </c>
      <c r="W3" s="7"/>
      <c r="X3" s="20"/>
      <c r="Y3" s="20">
        <f t="shared" ref="Y3:AL3" si="3">IF($V3=0, 0, H3/$V3*$E3)
</f>
        <v>0</v>
      </c>
      <c r="Z3" s="20">
        <f t="shared" si="3"/>
        <v>0</v>
      </c>
      <c r="AA3" s="20">
        <f t="shared" si="3"/>
        <v>0</v>
      </c>
      <c r="AB3" s="20">
        <f t="shared" si="3"/>
        <v>0</v>
      </c>
      <c r="AC3" s="20">
        <f t="shared" si="3"/>
        <v>0</v>
      </c>
      <c r="AD3" s="20">
        <f t="shared" si="3"/>
        <v>0</v>
      </c>
      <c r="AE3" s="20">
        <f t="shared" si="3"/>
        <v>0</v>
      </c>
      <c r="AF3" s="20">
        <f t="shared" si="3"/>
        <v>0</v>
      </c>
      <c r="AG3" s="20">
        <f t="shared" si="3"/>
        <v>0</v>
      </c>
      <c r="AH3" s="20">
        <f t="shared" si="3"/>
        <v>0</v>
      </c>
      <c r="AI3" s="20">
        <f t="shared" si="3"/>
        <v>0</v>
      </c>
      <c r="AJ3" s="20">
        <f t="shared" si="3"/>
        <v>0</v>
      </c>
      <c r="AK3" s="20">
        <f t="shared" si="3"/>
        <v>0</v>
      </c>
      <c r="AL3" s="20">
        <f t="shared" si="3"/>
        <v>0</v>
      </c>
      <c r="AM3" s="21">
        <f t="shared" si="4"/>
        <v>0</v>
      </c>
      <c r="AP3" s="20"/>
      <c r="AQ3" s="16">
        <v>0.0</v>
      </c>
      <c r="AR3" s="16">
        <v>0.0</v>
      </c>
      <c r="AS3" s="16">
        <v>0.0</v>
      </c>
      <c r="AT3" s="16">
        <v>0.0</v>
      </c>
      <c r="AU3" s="16">
        <v>0.0</v>
      </c>
      <c r="AV3" s="16">
        <v>0.0</v>
      </c>
      <c r="AW3" s="16">
        <v>0.0</v>
      </c>
      <c r="AX3" s="16">
        <v>0.0</v>
      </c>
      <c r="AY3" s="16">
        <v>0.0</v>
      </c>
      <c r="AZ3" s="16">
        <v>0.0</v>
      </c>
      <c r="BA3" s="16">
        <v>0.0</v>
      </c>
      <c r="BB3" s="16">
        <v>0.0</v>
      </c>
      <c r="BC3" s="16">
        <v>0.0</v>
      </c>
      <c r="BD3" s="24">
        <v>0.0</v>
      </c>
      <c r="BE3" s="21">
        <f t="shared" si="5"/>
        <v>0</v>
      </c>
      <c r="BG3" s="20"/>
      <c r="BH3" s="16">
        <v>0.0</v>
      </c>
      <c r="BI3" s="16">
        <v>0.0</v>
      </c>
      <c r="BJ3" s="16">
        <v>0.0</v>
      </c>
      <c r="BK3" s="16">
        <v>0.0</v>
      </c>
      <c r="BL3" s="16">
        <v>0.0</v>
      </c>
      <c r="BM3" s="16">
        <v>0.0</v>
      </c>
      <c r="BN3" s="16">
        <v>0.0</v>
      </c>
      <c r="BO3" s="16">
        <v>0.0</v>
      </c>
      <c r="BP3" s="16">
        <v>0.0</v>
      </c>
      <c r="BQ3" s="16">
        <v>0.0</v>
      </c>
      <c r="BR3" s="16">
        <v>0.0</v>
      </c>
      <c r="BS3" s="16">
        <v>0.0</v>
      </c>
      <c r="BT3" s="16">
        <v>0.0</v>
      </c>
      <c r="BU3" s="24">
        <v>0.0</v>
      </c>
      <c r="BV3" s="21">
        <f t="shared" si="6"/>
        <v>0</v>
      </c>
      <c r="BX3" s="25">
        <v>0.0</v>
      </c>
      <c r="BY3" s="25">
        <v>0.0</v>
      </c>
    </row>
    <row r="4">
      <c r="B4" s="12" t="s">
        <v>28</v>
      </c>
      <c r="C4" s="23" t="s">
        <v>32</v>
      </c>
      <c r="D4" s="23" t="s">
        <v>33</v>
      </c>
      <c r="E4" s="14">
        <v>20.0</v>
      </c>
      <c r="F4" s="14">
        <v>55.0</v>
      </c>
      <c r="G4" s="15"/>
      <c r="H4" s="16">
        <v>0.0</v>
      </c>
      <c r="I4" s="16">
        <v>0.0</v>
      </c>
      <c r="J4" s="16">
        <v>0.0</v>
      </c>
      <c r="K4" s="16">
        <v>0.0</v>
      </c>
      <c r="L4" s="16">
        <v>0.0</v>
      </c>
      <c r="M4" s="16">
        <v>0.0</v>
      </c>
      <c r="N4" s="16">
        <v>0.0</v>
      </c>
      <c r="O4" s="16">
        <v>0.0</v>
      </c>
      <c r="P4" s="17">
        <v>4.0</v>
      </c>
      <c r="Q4" s="16">
        <v>0.0</v>
      </c>
      <c r="R4" s="16">
        <v>0.0</v>
      </c>
      <c r="S4" s="16">
        <v>0.0</v>
      </c>
      <c r="T4" s="16">
        <v>0.0</v>
      </c>
      <c r="U4" s="24">
        <v>0.0</v>
      </c>
      <c r="V4" s="18">
        <f t="shared" si="2"/>
        <v>4</v>
      </c>
      <c r="W4" s="7"/>
      <c r="X4" s="20"/>
      <c r="Y4" s="20">
        <f t="shared" ref="Y4:AL4" si="7">IF($V4=0, 0, H4/$V4*$E4)
</f>
        <v>0</v>
      </c>
      <c r="Z4" s="20">
        <f t="shared" si="7"/>
        <v>0</v>
      </c>
      <c r="AA4" s="20">
        <f t="shared" si="7"/>
        <v>0</v>
      </c>
      <c r="AB4" s="20">
        <f t="shared" si="7"/>
        <v>0</v>
      </c>
      <c r="AC4" s="20">
        <f t="shared" si="7"/>
        <v>0</v>
      </c>
      <c r="AD4" s="20">
        <f t="shared" si="7"/>
        <v>0</v>
      </c>
      <c r="AE4" s="20">
        <f t="shared" si="7"/>
        <v>0</v>
      </c>
      <c r="AF4" s="20">
        <f t="shared" si="7"/>
        <v>0</v>
      </c>
      <c r="AG4" s="20">
        <f t="shared" si="7"/>
        <v>20</v>
      </c>
      <c r="AH4" s="20">
        <f t="shared" si="7"/>
        <v>0</v>
      </c>
      <c r="AI4" s="20">
        <f t="shared" si="7"/>
        <v>0</v>
      </c>
      <c r="AJ4" s="20">
        <f t="shared" si="7"/>
        <v>0</v>
      </c>
      <c r="AK4" s="20">
        <f t="shared" si="7"/>
        <v>0</v>
      </c>
      <c r="AL4" s="20">
        <f t="shared" si="7"/>
        <v>0</v>
      </c>
      <c r="AM4" s="21">
        <f t="shared" si="4"/>
        <v>20</v>
      </c>
      <c r="AP4" s="20"/>
      <c r="AQ4" s="16">
        <v>0.0</v>
      </c>
      <c r="AR4" s="16">
        <v>0.0</v>
      </c>
      <c r="AS4" s="16">
        <v>0.0</v>
      </c>
      <c r="AT4" s="16">
        <v>0.0</v>
      </c>
      <c r="AU4" s="16">
        <v>0.0</v>
      </c>
      <c r="AV4" s="16">
        <v>0.0</v>
      </c>
      <c r="AW4" s="16">
        <v>0.0</v>
      </c>
      <c r="AX4" s="16">
        <v>0.0</v>
      </c>
      <c r="AY4" s="17">
        <v>4.0</v>
      </c>
      <c r="AZ4" s="16">
        <v>0.0</v>
      </c>
      <c r="BA4" s="16">
        <v>0.0</v>
      </c>
      <c r="BB4" s="16">
        <v>0.0</v>
      </c>
      <c r="BC4" s="16">
        <v>0.0</v>
      </c>
      <c r="BD4" s="24">
        <v>0.0</v>
      </c>
      <c r="BE4" s="21">
        <f t="shared" si="5"/>
        <v>4</v>
      </c>
      <c r="BG4" s="20"/>
      <c r="BH4" s="16">
        <v>0.0</v>
      </c>
      <c r="BI4" s="16">
        <v>0.0</v>
      </c>
      <c r="BJ4" s="16">
        <v>0.0</v>
      </c>
      <c r="BK4" s="16">
        <v>0.0</v>
      </c>
      <c r="BL4" s="16">
        <v>0.0</v>
      </c>
      <c r="BM4" s="16">
        <v>0.0</v>
      </c>
      <c r="BN4" s="16">
        <v>0.0</v>
      </c>
      <c r="BO4" s="16">
        <v>0.0</v>
      </c>
      <c r="BP4" s="17">
        <v>0.0</v>
      </c>
      <c r="BQ4" s="16">
        <v>0.0</v>
      </c>
      <c r="BR4" s="16">
        <v>0.0</v>
      </c>
      <c r="BS4" s="16">
        <v>0.0</v>
      </c>
      <c r="BT4" s="16">
        <v>0.0</v>
      </c>
      <c r="BU4" s="24">
        <v>0.0</v>
      </c>
      <c r="BV4" s="21">
        <f t="shared" si="6"/>
        <v>0</v>
      </c>
      <c r="BX4" s="22">
        <f>BE4/V4</f>
        <v>1</v>
      </c>
      <c r="BY4" s="22">
        <f>BV4/V4</f>
        <v>0</v>
      </c>
    </row>
    <row r="5">
      <c r="A5" s="26" t="s">
        <v>34</v>
      </c>
      <c r="B5" s="27" t="s">
        <v>35</v>
      </c>
      <c r="C5" s="28" t="s">
        <v>36</v>
      </c>
      <c r="D5" s="28" t="s">
        <v>37</v>
      </c>
      <c r="E5" s="29">
        <v>285.0</v>
      </c>
      <c r="F5" s="29">
        <v>74.0</v>
      </c>
      <c r="G5" s="30"/>
      <c r="H5" s="16">
        <v>0.0</v>
      </c>
      <c r="I5" s="16">
        <v>0.0</v>
      </c>
      <c r="J5" s="16">
        <v>0.0</v>
      </c>
      <c r="K5" s="16">
        <v>0.0</v>
      </c>
      <c r="L5" s="16">
        <v>0.0</v>
      </c>
      <c r="M5" s="16">
        <v>0.0</v>
      </c>
      <c r="N5" s="16">
        <v>0.0</v>
      </c>
      <c r="O5" s="16">
        <v>0.0</v>
      </c>
      <c r="P5" s="16">
        <v>0.0</v>
      </c>
      <c r="Q5" s="16">
        <v>0.0</v>
      </c>
      <c r="R5" s="16">
        <v>0.0</v>
      </c>
      <c r="S5" s="16">
        <v>0.0</v>
      </c>
      <c r="T5" s="16">
        <v>0.0</v>
      </c>
      <c r="U5" s="24">
        <v>0.0</v>
      </c>
      <c r="V5" s="18">
        <f t="shared" si="2"/>
        <v>0</v>
      </c>
      <c r="W5" s="7"/>
      <c r="X5" s="20"/>
      <c r="Y5" s="20">
        <f t="shared" ref="Y5:AL5" si="8">IF($V5=0, 0, H5/$V5*$E5)
</f>
        <v>0</v>
      </c>
      <c r="Z5" s="20">
        <f t="shared" si="8"/>
        <v>0</v>
      </c>
      <c r="AA5" s="20">
        <f t="shared" si="8"/>
        <v>0</v>
      </c>
      <c r="AB5" s="20">
        <f t="shared" si="8"/>
        <v>0</v>
      </c>
      <c r="AC5" s="20">
        <f t="shared" si="8"/>
        <v>0</v>
      </c>
      <c r="AD5" s="20">
        <f t="shared" si="8"/>
        <v>0</v>
      </c>
      <c r="AE5" s="20">
        <f t="shared" si="8"/>
        <v>0</v>
      </c>
      <c r="AF5" s="20">
        <f t="shared" si="8"/>
        <v>0</v>
      </c>
      <c r="AG5" s="20">
        <f t="shared" si="8"/>
        <v>0</v>
      </c>
      <c r="AH5" s="20">
        <f t="shared" si="8"/>
        <v>0</v>
      </c>
      <c r="AI5" s="20">
        <f t="shared" si="8"/>
        <v>0</v>
      </c>
      <c r="AJ5" s="20">
        <f t="shared" si="8"/>
        <v>0</v>
      </c>
      <c r="AK5" s="20">
        <f t="shared" si="8"/>
        <v>0</v>
      </c>
      <c r="AL5" s="20">
        <f t="shared" si="8"/>
        <v>0</v>
      </c>
      <c r="AM5" s="21">
        <f t="shared" si="4"/>
        <v>0</v>
      </c>
      <c r="AP5" s="20"/>
      <c r="AQ5" s="16">
        <v>0.0</v>
      </c>
      <c r="AR5" s="16">
        <v>0.0</v>
      </c>
      <c r="AS5" s="16">
        <v>0.0</v>
      </c>
      <c r="AT5" s="16">
        <v>0.0</v>
      </c>
      <c r="AU5" s="16">
        <v>0.0</v>
      </c>
      <c r="AV5" s="16">
        <v>0.0</v>
      </c>
      <c r="AW5" s="16">
        <v>0.0</v>
      </c>
      <c r="AX5" s="16">
        <v>0.0</v>
      </c>
      <c r="AY5" s="16">
        <v>0.0</v>
      </c>
      <c r="AZ5" s="16">
        <v>0.0</v>
      </c>
      <c r="BA5" s="16">
        <v>0.0</v>
      </c>
      <c r="BB5" s="16">
        <v>0.0</v>
      </c>
      <c r="BC5" s="16">
        <v>0.0</v>
      </c>
      <c r="BD5" s="24">
        <v>0.0</v>
      </c>
      <c r="BE5" s="21">
        <f t="shared" si="5"/>
        <v>0</v>
      </c>
      <c r="BG5" s="20"/>
      <c r="BH5" s="16">
        <v>0.0</v>
      </c>
      <c r="BI5" s="16">
        <v>0.0</v>
      </c>
      <c r="BJ5" s="16">
        <v>0.0</v>
      </c>
      <c r="BK5" s="16">
        <v>0.0</v>
      </c>
      <c r="BL5" s="16">
        <v>0.0</v>
      </c>
      <c r="BM5" s="16">
        <v>0.0</v>
      </c>
      <c r="BN5" s="16">
        <v>0.0</v>
      </c>
      <c r="BO5" s="16">
        <v>0.0</v>
      </c>
      <c r="BP5" s="16">
        <v>0.0</v>
      </c>
      <c r="BQ5" s="16">
        <v>0.0</v>
      </c>
      <c r="BR5" s="16">
        <v>0.0</v>
      </c>
      <c r="BS5" s="16">
        <v>0.0</v>
      </c>
      <c r="BT5" s="16">
        <v>0.0</v>
      </c>
      <c r="BU5" s="24">
        <v>0.0</v>
      </c>
      <c r="BV5" s="21">
        <f t="shared" si="6"/>
        <v>0</v>
      </c>
      <c r="BX5" s="25">
        <v>0.0</v>
      </c>
      <c r="BY5" s="25">
        <v>0.0</v>
      </c>
    </row>
    <row r="6">
      <c r="A6" s="31" t="s">
        <v>38</v>
      </c>
      <c r="B6" s="32" t="s">
        <v>39</v>
      </c>
      <c r="C6" s="33" t="s">
        <v>36</v>
      </c>
      <c r="D6" s="33" t="s">
        <v>40</v>
      </c>
      <c r="E6" s="29">
        <v>328.0</v>
      </c>
      <c r="F6" s="29">
        <v>136.0</v>
      </c>
      <c r="G6" s="30"/>
      <c r="H6" s="16">
        <v>0.0</v>
      </c>
      <c r="I6" s="16">
        <v>0.0</v>
      </c>
      <c r="J6" s="16">
        <v>0.0</v>
      </c>
      <c r="K6" s="16">
        <v>0.0</v>
      </c>
      <c r="L6" s="16">
        <v>0.0</v>
      </c>
      <c r="M6" s="34">
        <v>4.0</v>
      </c>
      <c r="N6" s="16">
        <v>0.0</v>
      </c>
      <c r="O6" s="16">
        <v>0.0</v>
      </c>
      <c r="P6" s="16">
        <v>0.0</v>
      </c>
      <c r="Q6" s="16">
        <v>0.0</v>
      </c>
      <c r="R6" s="17">
        <v>1.0</v>
      </c>
      <c r="S6" s="34">
        <v>4.0</v>
      </c>
      <c r="T6" s="16">
        <v>0.0</v>
      </c>
      <c r="U6" s="24">
        <v>0.0</v>
      </c>
      <c r="V6" s="18">
        <f t="shared" si="2"/>
        <v>9</v>
      </c>
      <c r="W6" s="7"/>
      <c r="X6" s="20"/>
      <c r="Y6" s="20">
        <f t="shared" ref="Y6:AL6" si="9">IF($V6=0, 0, H6/$V6*$E6)
</f>
        <v>0</v>
      </c>
      <c r="Z6" s="20">
        <f t="shared" si="9"/>
        <v>0</v>
      </c>
      <c r="AA6" s="20">
        <f t="shared" si="9"/>
        <v>0</v>
      </c>
      <c r="AB6" s="20">
        <f t="shared" si="9"/>
        <v>0</v>
      </c>
      <c r="AC6" s="20">
        <f t="shared" si="9"/>
        <v>0</v>
      </c>
      <c r="AD6" s="20">
        <f t="shared" si="9"/>
        <v>145.7777778</v>
      </c>
      <c r="AE6" s="20">
        <f t="shared" si="9"/>
        <v>0</v>
      </c>
      <c r="AF6" s="20">
        <f t="shared" si="9"/>
        <v>0</v>
      </c>
      <c r="AG6" s="20">
        <f t="shared" si="9"/>
        <v>0</v>
      </c>
      <c r="AH6" s="20">
        <f t="shared" si="9"/>
        <v>0</v>
      </c>
      <c r="AI6" s="20">
        <f t="shared" si="9"/>
        <v>36.44444444</v>
      </c>
      <c r="AJ6" s="20">
        <f t="shared" si="9"/>
        <v>145.7777778</v>
      </c>
      <c r="AK6" s="20">
        <f t="shared" si="9"/>
        <v>0</v>
      </c>
      <c r="AL6" s="20">
        <f t="shared" si="9"/>
        <v>0</v>
      </c>
      <c r="AM6" s="21">
        <f t="shared" si="4"/>
        <v>328</v>
      </c>
      <c r="AP6" s="20"/>
      <c r="AQ6" s="16">
        <v>0.0</v>
      </c>
      <c r="AR6" s="16">
        <v>0.0</v>
      </c>
      <c r="AS6" s="16">
        <v>0.0</v>
      </c>
      <c r="AT6" s="16">
        <v>0.0</v>
      </c>
      <c r="AU6" s="16">
        <v>0.0</v>
      </c>
      <c r="AV6" s="34">
        <v>0.0</v>
      </c>
      <c r="AW6" s="16">
        <v>0.0</v>
      </c>
      <c r="AX6" s="16">
        <v>0.0</v>
      </c>
      <c r="AY6" s="16">
        <v>0.0</v>
      </c>
      <c r="AZ6" s="16">
        <v>0.0</v>
      </c>
      <c r="BA6" s="17">
        <v>1.0</v>
      </c>
      <c r="BB6" s="34">
        <v>0.0</v>
      </c>
      <c r="BC6" s="16">
        <v>0.0</v>
      </c>
      <c r="BD6" s="24">
        <v>0.0</v>
      </c>
      <c r="BE6" s="21">
        <f t="shared" si="5"/>
        <v>1</v>
      </c>
      <c r="BG6" s="20"/>
      <c r="BH6" s="16">
        <v>0.0</v>
      </c>
      <c r="BI6" s="16">
        <v>0.0</v>
      </c>
      <c r="BJ6" s="16">
        <v>0.0</v>
      </c>
      <c r="BK6" s="16">
        <v>0.0</v>
      </c>
      <c r="BL6" s="16">
        <v>0.0</v>
      </c>
      <c r="BM6" s="34">
        <v>4.0</v>
      </c>
      <c r="BN6" s="16">
        <v>0.0</v>
      </c>
      <c r="BO6" s="16">
        <v>0.0</v>
      </c>
      <c r="BP6" s="16">
        <v>0.0</v>
      </c>
      <c r="BQ6" s="16">
        <v>0.0</v>
      </c>
      <c r="BR6" s="17">
        <v>0.0</v>
      </c>
      <c r="BS6" s="34">
        <v>4.0</v>
      </c>
      <c r="BT6" s="16">
        <v>0.0</v>
      </c>
      <c r="BU6" s="24">
        <v>0.0</v>
      </c>
      <c r="BV6" s="21">
        <f t="shared" si="6"/>
        <v>8</v>
      </c>
      <c r="BX6" s="22">
        <f t="shared" ref="BX6:BX8" si="11">BE6/V6</f>
        <v>0.1111111111</v>
      </c>
      <c r="BY6" s="22">
        <f t="shared" ref="BY6:BY8" si="12">BV6/V6</f>
        <v>0.8888888889</v>
      </c>
    </row>
    <row r="7">
      <c r="A7" s="35" t="s">
        <v>41</v>
      </c>
      <c r="B7" s="36" t="s">
        <v>39</v>
      </c>
      <c r="C7" s="37" t="s">
        <v>36</v>
      </c>
      <c r="D7" s="38" t="s">
        <v>42</v>
      </c>
      <c r="E7" s="29">
        <v>150.0</v>
      </c>
      <c r="F7" s="29">
        <v>336.0</v>
      </c>
      <c r="G7" s="30"/>
      <c r="H7" s="16">
        <v>0.0</v>
      </c>
      <c r="I7" s="34">
        <v>4.0</v>
      </c>
      <c r="J7" s="16">
        <v>0.0</v>
      </c>
      <c r="K7" s="16">
        <v>0.0</v>
      </c>
      <c r="L7" s="16">
        <v>0.0</v>
      </c>
      <c r="M7" s="34">
        <v>4.0</v>
      </c>
      <c r="N7" s="16">
        <v>0.0</v>
      </c>
      <c r="O7" s="16">
        <v>0.0</v>
      </c>
      <c r="P7" s="16">
        <v>0.0</v>
      </c>
      <c r="Q7" s="16">
        <v>0.0</v>
      </c>
      <c r="R7" s="17">
        <v>4.0</v>
      </c>
      <c r="S7" s="16">
        <v>0.0</v>
      </c>
      <c r="T7" s="16">
        <v>0.0</v>
      </c>
      <c r="U7" s="39">
        <v>4.0</v>
      </c>
      <c r="V7" s="18">
        <f t="shared" si="2"/>
        <v>16</v>
      </c>
      <c r="W7" s="7"/>
      <c r="X7" s="20"/>
      <c r="Y7" s="20">
        <f t="shared" ref="Y7:AL7" si="10">IF($V7=0, 0, H7/$V7*$E7)
</f>
        <v>0</v>
      </c>
      <c r="Z7" s="20">
        <f t="shared" si="10"/>
        <v>37.5</v>
      </c>
      <c r="AA7" s="20">
        <f t="shared" si="10"/>
        <v>0</v>
      </c>
      <c r="AB7" s="20">
        <f t="shared" si="10"/>
        <v>0</v>
      </c>
      <c r="AC7" s="20">
        <f t="shared" si="10"/>
        <v>0</v>
      </c>
      <c r="AD7" s="20">
        <f t="shared" si="10"/>
        <v>37.5</v>
      </c>
      <c r="AE7" s="20">
        <f t="shared" si="10"/>
        <v>0</v>
      </c>
      <c r="AF7" s="20">
        <f t="shared" si="10"/>
        <v>0</v>
      </c>
      <c r="AG7" s="20">
        <f t="shared" si="10"/>
        <v>0</v>
      </c>
      <c r="AH7" s="20">
        <f t="shared" si="10"/>
        <v>0</v>
      </c>
      <c r="AI7" s="20">
        <f t="shared" si="10"/>
        <v>37.5</v>
      </c>
      <c r="AJ7" s="20">
        <f t="shared" si="10"/>
        <v>0</v>
      </c>
      <c r="AK7" s="20">
        <f t="shared" si="10"/>
        <v>0</v>
      </c>
      <c r="AL7" s="20">
        <f t="shared" si="10"/>
        <v>37.5</v>
      </c>
      <c r="AM7" s="21">
        <f t="shared" si="4"/>
        <v>150</v>
      </c>
      <c r="AP7" s="20"/>
      <c r="AQ7" s="16">
        <v>0.0</v>
      </c>
      <c r="AR7" s="34">
        <v>0.0</v>
      </c>
      <c r="AS7" s="16">
        <v>0.0</v>
      </c>
      <c r="AT7" s="16">
        <v>0.0</v>
      </c>
      <c r="AU7" s="16">
        <v>0.0</v>
      </c>
      <c r="AV7" s="34">
        <v>0.0</v>
      </c>
      <c r="AW7" s="16">
        <v>0.0</v>
      </c>
      <c r="AX7" s="16">
        <v>0.0</v>
      </c>
      <c r="AY7" s="16">
        <v>0.0</v>
      </c>
      <c r="AZ7" s="16">
        <v>0.0</v>
      </c>
      <c r="BA7" s="17">
        <v>4.0</v>
      </c>
      <c r="BB7" s="16">
        <v>0.0</v>
      </c>
      <c r="BC7" s="16">
        <v>0.0</v>
      </c>
      <c r="BD7" s="39">
        <v>0.0</v>
      </c>
      <c r="BE7" s="21">
        <f t="shared" si="5"/>
        <v>4</v>
      </c>
      <c r="BG7" s="20"/>
      <c r="BH7" s="16">
        <v>0.0</v>
      </c>
      <c r="BI7" s="34">
        <v>4.0</v>
      </c>
      <c r="BJ7" s="16">
        <v>0.0</v>
      </c>
      <c r="BK7" s="16">
        <v>0.0</v>
      </c>
      <c r="BL7" s="16">
        <v>0.0</v>
      </c>
      <c r="BM7" s="34">
        <v>4.0</v>
      </c>
      <c r="BN7" s="16">
        <v>0.0</v>
      </c>
      <c r="BO7" s="16">
        <v>0.0</v>
      </c>
      <c r="BP7" s="16">
        <v>0.0</v>
      </c>
      <c r="BQ7" s="16">
        <v>0.0</v>
      </c>
      <c r="BR7" s="17">
        <v>0.0</v>
      </c>
      <c r="BS7" s="16">
        <v>0.0</v>
      </c>
      <c r="BT7" s="16">
        <v>0.0</v>
      </c>
      <c r="BU7" s="39">
        <v>4.0</v>
      </c>
      <c r="BV7" s="21">
        <f t="shared" si="6"/>
        <v>12</v>
      </c>
      <c r="BX7" s="22">
        <f t="shared" si="11"/>
        <v>0.25</v>
      </c>
      <c r="BY7" s="22">
        <f t="shared" si="12"/>
        <v>0.75</v>
      </c>
    </row>
    <row r="8">
      <c r="A8" s="40" t="s">
        <v>43</v>
      </c>
      <c r="B8" s="41" t="s">
        <v>39</v>
      </c>
      <c r="C8" s="42" t="s">
        <v>36</v>
      </c>
      <c r="D8" s="43" t="s">
        <v>44</v>
      </c>
      <c r="E8" s="29">
        <v>288.0</v>
      </c>
      <c r="F8" s="29">
        <v>539.0</v>
      </c>
      <c r="G8" s="30"/>
      <c r="H8" s="16">
        <v>0.0</v>
      </c>
      <c r="I8" s="34">
        <v>4.0</v>
      </c>
      <c r="J8" s="16">
        <v>0.0</v>
      </c>
      <c r="K8" s="16">
        <v>0.0</v>
      </c>
      <c r="L8" s="16">
        <v>0.0</v>
      </c>
      <c r="M8" s="16">
        <v>0.0</v>
      </c>
      <c r="N8" s="16">
        <v>0.0</v>
      </c>
      <c r="O8" s="34">
        <v>4.0</v>
      </c>
      <c r="P8" s="17">
        <v>4.0</v>
      </c>
      <c r="Q8" s="16">
        <v>0.0</v>
      </c>
      <c r="R8" s="17">
        <v>4.0</v>
      </c>
      <c r="S8" s="16">
        <v>0.0</v>
      </c>
      <c r="T8" s="16">
        <v>0.0</v>
      </c>
      <c r="U8" s="44">
        <v>4.0</v>
      </c>
      <c r="V8" s="18">
        <f t="shared" si="2"/>
        <v>20</v>
      </c>
      <c r="W8" s="7"/>
      <c r="X8" s="20"/>
      <c r="Y8" s="20">
        <f t="shared" ref="Y8:AL8" si="13">IF($V8=0, 0, H8/$V8*$E8)
</f>
        <v>0</v>
      </c>
      <c r="Z8" s="20">
        <f t="shared" si="13"/>
        <v>57.6</v>
      </c>
      <c r="AA8" s="20">
        <f t="shared" si="13"/>
        <v>0</v>
      </c>
      <c r="AB8" s="20">
        <f t="shared" si="13"/>
        <v>0</v>
      </c>
      <c r="AC8" s="20">
        <f t="shared" si="13"/>
        <v>0</v>
      </c>
      <c r="AD8" s="20">
        <f t="shared" si="13"/>
        <v>0</v>
      </c>
      <c r="AE8" s="20">
        <f t="shared" si="13"/>
        <v>0</v>
      </c>
      <c r="AF8" s="20">
        <f t="shared" si="13"/>
        <v>57.6</v>
      </c>
      <c r="AG8" s="20">
        <f t="shared" si="13"/>
        <v>57.6</v>
      </c>
      <c r="AH8" s="20">
        <f t="shared" si="13"/>
        <v>0</v>
      </c>
      <c r="AI8" s="20">
        <f t="shared" si="13"/>
        <v>57.6</v>
      </c>
      <c r="AJ8" s="20">
        <f t="shared" si="13"/>
        <v>0</v>
      </c>
      <c r="AK8" s="20">
        <f t="shared" si="13"/>
        <v>0</v>
      </c>
      <c r="AL8" s="20">
        <f t="shared" si="13"/>
        <v>57.6</v>
      </c>
      <c r="AM8" s="21">
        <f t="shared" si="4"/>
        <v>288</v>
      </c>
      <c r="AP8" s="20"/>
      <c r="AQ8" s="16">
        <v>0.0</v>
      </c>
      <c r="AR8" s="34">
        <v>0.0</v>
      </c>
      <c r="AS8" s="16">
        <v>0.0</v>
      </c>
      <c r="AT8" s="16">
        <v>0.0</v>
      </c>
      <c r="AU8" s="16">
        <v>0.0</v>
      </c>
      <c r="AV8" s="16">
        <v>0.0</v>
      </c>
      <c r="AW8" s="16">
        <v>0.0</v>
      </c>
      <c r="AX8" s="34">
        <v>0.0</v>
      </c>
      <c r="AY8" s="17">
        <v>4.0</v>
      </c>
      <c r="AZ8" s="16">
        <v>0.0</v>
      </c>
      <c r="BA8" s="17">
        <v>4.0</v>
      </c>
      <c r="BB8" s="16">
        <v>0.0</v>
      </c>
      <c r="BC8" s="16">
        <v>0.0</v>
      </c>
      <c r="BD8" s="44">
        <v>4.0</v>
      </c>
      <c r="BE8" s="21">
        <f t="shared" si="5"/>
        <v>12</v>
      </c>
      <c r="BG8" s="20"/>
      <c r="BH8" s="16">
        <v>0.0</v>
      </c>
      <c r="BI8" s="34">
        <v>4.0</v>
      </c>
      <c r="BJ8" s="16">
        <v>0.0</v>
      </c>
      <c r="BK8" s="16">
        <v>0.0</v>
      </c>
      <c r="BL8" s="16">
        <v>0.0</v>
      </c>
      <c r="BM8" s="16">
        <v>0.0</v>
      </c>
      <c r="BN8" s="16">
        <v>0.0</v>
      </c>
      <c r="BO8" s="34">
        <v>4.0</v>
      </c>
      <c r="BP8" s="17">
        <v>0.0</v>
      </c>
      <c r="BQ8" s="16">
        <v>0.0</v>
      </c>
      <c r="BR8" s="17">
        <v>0.0</v>
      </c>
      <c r="BS8" s="16">
        <v>0.0</v>
      </c>
      <c r="BT8" s="16">
        <v>0.0</v>
      </c>
      <c r="BU8" s="44">
        <v>0.0</v>
      </c>
      <c r="BV8" s="21">
        <f t="shared" si="6"/>
        <v>8</v>
      </c>
      <c r="BX8" s="22">
        <f t="shared" si="11"/>
        <v>0.6</v>
      </c>
      <c r="BY8" s="22">
        <f t="shared" si="12"/>
        <v>0.4</v>
      </c>
    </row>
    <row r="9">
      <c r="A9" s="45" t="s">
        <v>45</v>
      </c>
      <c r="B9" s="46" t="s">
        <v>39</v>
      </c>
      <c r="C9" s="47" t="s">
        <v>36</v>
      </c>
      <c r="D9" s="48" t="s">
        <v>46</v>
      </c>
      <c r="E9" s="29">
        <v>80.0</v>
      </c>
      <c r="F9" s="29">
        <v>41.0</v>
      </c>
      <c r="G9" s="30"/>
      <c r="H9" s="16">
        <v>0.0</v>
      </c>
      <c r="I9" s="16">
        <v>0.0</v>
      </c>
      <c r="J9" s="16">
        <v>0.0</v>
      </c>
      <c r="K9" s="16">
        <v>0.0</v>
      </c>
      <c r="L9" s="16">
        <v>0.0</v>
      </c>
      <c r="M9" s="16">
        <v>0.0</v>
      </c>
      <c r="N9" s="16">
        <v>0.0</v>
      </c>
      <c r="O9" s="16">
        <v>0.0</v>
      </c>
      <c r="P9" s="16">
        <v>0.0</v>
      </c>
      <c r="Q9" s="16">
        <v>0.0</v>
      </c>
      <c r="R9" s="16">
        <v>0.0</v>
      </c>
      <c r="S9" s="16">
        <v>0.0</v>
      </c>
      <c r="T9" s="16">
        <v>0.0</v>
      </c>
      <c r="U9" s="24">
        <v>0.0</v>
      </c>
      <c r="V9" s="18">
        <f t="shared" si="2"/>
        <v>0</v>
      </c>
      <c r="W9" s="7"/>
      <c r="X9" s="20"/>
      <c r="Y9" s="20">
        <f t="shared" ref="Y9:AL9" si="14">IF($V9=0, 0, H9/$V9*$E9)
</f>
        <v>0</v>
      </c>
      <c r="Z9" s="20">
        <f t="shared" si="14"/>
        <v>0</v>
      </c>
      <c r="AA9" s="20">
        <f t="shared" si="14"/>
        <v>0</v>
      </c>
      <c r="AB9" s="20">
        <f t="shared" si="14"/>
        <v>0</v>
      </c>
      <c r="AC9" s="20">
        <f t="shared" si="14"/>
        <v>0</v>
      </c>
      <c r="AD9" s="20">
        <f t="shared" si="14"/>
        <v>0</v>
      </c>
      <c r="AE9" s="20">
        <f t="shared" si="14"/>
        <v>0</v>
      </c>
      <c r="AF9" s="20">
        <f t="shared" si="14"/>
        <v>0</v>
      </c>
      <c r="AG9" s="20">
        <f t="shared" si="14"/>
        <v>0</v>
      </c>
      <c r="AH9" s="20">
        <f t="shared" si="14"/>
        <v>0</v>
      </c>
      <c r="AI9" s="20">
        <f t="shared" si="14"/>
        <v>0</v>
      </c>
      <c r="AJ9" s="20">
        <f t="shared" si="14"/>
        <v>0</v>
      </c>
      <c r="AK9" s="20">
        <f t="shared" si="14"/>
        <v>0</v>
      </c>
      <c r="AL9" s="20">
        <f t="shared" si="14"/>
        <v>0</v>
      </c>
      <c r="AM9" s="21">
        <f t="shared" si="4"/>
        <v>0</v>
      </c>
      <c r="AP9" s="20"/>
      <c r="AQ9" s="16">
        <v>0.0</v>
      </c>
      <c r="AR9" s="16">
        <v>0.0</v>
      </c>
      <c r="AS9" s="16">
        <v>0.0</v>
      </c>
      <c r="AT9" s="16">
        <v>0.0</v>
      </c>
      <c r="AU9" s="16">
        <v>0.0</v>
      </c>
      <c r="AV9" s="16">
        <v>0.0</v>
      </c>
      <c r="AW9" s="16">
        <v>0.0</v>
      </c>
      <c r="AX9" s="16">
        <v>0.0</v>
      </c>
      <c r="AY9" s="16">
        <v>0.0</v>
      </c>
      <c r="AZ9" s="16">
        <v>0.0</v>
      </c>
      <c r="BA9" s="16">
        <v>0.0</v>
      </c>
      <c r="BB9" s="16">
        <v>0.0</v>
      </c>
      <c r="BC9" s="16">
        <v>0.0</v>
      </c>
      <c r="BD9" s="24">
        <v>0.0</v>
      </c>
      <c r="BE9" s="21">
        <f t="shared" si="5"/>
        <v>0</v>
      </c>
      <c r="BG9" s="20"/>
      <c r="BH9" s="16">
        <v>0.0</v>
      </c>
      <c r="BI9" s="16">
        <v>0.0</v>
      </c>
      <c r="BJ9" s="16">
        <v>0.0</v>
      </c>
      <c r="BK9" s="16">
        <v>0.0</v>
      </c>
      <c r="BL9" s="16">
        <v>0.0</v>
      </c>
      <c r="BM9" s="16">
        <v>0.0</v>
      </c>
      <c r="BN9" s="16">
        <v>0.0</v>
      </c>
      <c r="BO9" s="16">
        <v>0.0</v>
      </c>
      <c r="BP9" s="16">
        <v>0.0</v>
      </c>
      <c r="BQ9" s="16">
        <v>0.0</v>
      </c>
      <c r="BR9" s="16">
        <v>0.0</v>
      </c>
      <c r="BS9" s="16">
        <v>0.0</v>
      </c>
      <c r="BT9" s="16">
        <v>0.0</v>
      </c>
      <c r="BU9" s="24">
        <v>0.0</v>
      </c>
      <c r="BV9" s="21">
        <f t="shared" si="6"/>
        <v>0</v>
      </c>
      <c r="BX9" s="25">
        <v>0.0</v>
      </c>
      <c r="BY9" s="25">
        <v>0.0</v>
      </c>
    </row>
    <row r="10">
      <c r="B10" s="46" t="s">
        <v>39</v>
      </c>
      <c r="C10" s="47" t="s">
        <v>36</v>
      </c>
      <c r="D10" s="48" t="s">
        <v>47</v>
      </c>
      <c r="E10" s="29">
        <v>10.0</v>
      </c>
      <c r="F10" s="29">
        <v>11.0</v>
      </c>
      <c r="G10" s="15"/>
      <c r="H10" s="34">
        <v>4.0</v>
      </c>
      <c r="I10" s="16">
        <v>0.0</v>
      </c>
      <c r="J10" s="16">
        <v>0.0</v>
      </c>
      <c r="K10" s="16">
        <v>0.0</v>
      </c>
      <c r="L10" s="16">
        <v>0.0</v>
      </c>
      <c r="M10" s="16">
        <v>0.0</v>
      </c>
      <c r="N10" s="16">
        <v>0.0</v>
      </c>
      <c r="O10" s="16">
        <v>0.0</v>
      </c>
      <c r="P10" s="16">
        <v>0.0</v>
      </c>
      <c r="Q10" s="16">
        <v>0.0</v>
      </c>
      <c r="R10" s="16">
        <v>0.0</v>
      </c>
      <c r="S10" s="16">
        <v>0.0</v>
      </c>
      <c r="T10" s="16">
        <v>0.0</v>
      </c>
      <c r="U10" s="24">
        <v>0.0</v>
      </c>
      <c r="V10" s="18">
        <f t="shared" si="2"/>
        <v>4</v>
      </c>
      <c r="W10" s="7"/>
      <c r="X10" s="20"/>
      <c r="Y10" s="20">
        <f t="shared" ref="Y10:AL10" si="15">IF($V10=0, 0, H10/$V10*$E10)
</f>
        <v>10</v>
      </c>
      <c r="Z10" s="20">
        <f t="shared" si="15"/>
        <v>0</v>
      </c>
      <c r="AA10" s="20">
        <f t="shared" si="15"/>
        <v>0</v>
      </c>
      <c r="AB10" s="20">
        <f t="shared" si="15"/>
        <v>0</v>
      </c>
      <c r="AC10" s="20">
        <f t="shared" si="15"/>
        <v>0</v>
      </c>
      <c r="AD10" s="20">
        <f t="shared" si="15"/>
        <v>0</v>
      </c>
      <c r="AE10" s="20">
        <f t="shared" si="15"/>
        <v>0</v>
      </c>
      <c r="AF10" s="20">
        <f t="shared" si="15"/>
        <v>0</v>
      </c>
      <c r="AG10" s="20">
        <f t="shared" si="15"/>
        <v>0</v>
      </c>
      <c r="AH10" s="20">
        <f t="shared" si="15"/>
        <v>0</v>
      </c>
      <c r="AI10" s="20">
        <f t="shared" si="15"/>
        <v>0</v>
      </c>
      <c r="AJ10" s="20">
        <f t="shared" si="15"/>
        <v>0</v>
      </c>
      <c r="AK10" s="20">
        <f t="shared" si="15"/>
        <v>0</v>
      </c>
      <c r="AL10" s="20">
        <f t="shared" si="15"/>
        <v>0</v>
      </c>
      <c r="AM10" s="21">
        <f t="shared" si="4"/>
        <v>10</v>
      </c>
      <c r="AP10" s="20"/>
      <c r="AQ10" s="34">
        <v>0.0</v>
      </c>
      <c r="AR10" s="16">
        <v>0.0</v>
      </c>
      <c r="AS10" s="16">
        <v>0.0</v>
      </c>
      <c r="AT10" s="16">
        <v>0.0</v>
      </c>
      <c r="AU10" s="16">
        <v>0.0</v>
      </c>
      <c r="AV10" s="16">
        <v>0.0</v>
      </c>
      <c r="AW10" s="16">
        <v>0.0</v>
      </c>
      <c r="AX10" s="16">
        <v>0.0</v>
      </c>
      <c r="AY10" s="16">
        <v>0.0</v>
      </c>
      <c r="AZ10" s="16">
        <v>0.0</v>
      </c>
      <c r="BA10" s="16">
        <v>0.0</v>
      </c>
      <c r="BB10" s="16">
        <v>0.0</v>
      </c>
      <c r="BC10" s="16">
        <v>0.0</v>
      </c>
      <c r="BD10" s="24">
        <v>0.0</v>
      </c>
      <c r="BE10" s="21">
        <f t="shared" si="5"/>
        <v>0</v>
      </c>
      <c r="BG10" s="20"/>
      <c r="BH10" s="34">
        <v>4.0</v>
      </c>
      <c r="BI10" s="16">
        <v>0.0</v>
      </c>
      <c r="BJ10" s="16">
        <v>0.0</v>
      </c>
      <c r="BK10" s="16">
        <v>0.0</v>
      </c>
      <c r="BL10" s="16">
        <v>0.0</v>
      </c>
      <c r="BM10" s="16">
        <v>0.0</v>
      </c>
      <c r="BN10" s="16">
        <v>0.0</v>
      </c>
      <c r="BO10" s="16">
        <v>0.0</v>
      </c>
      <c r="BP10" s="16">
        <v>0.0</v>
      </c>
      <c r="BQ10" s="16">
        <v>0.0</v>
      </c>
      <c r="BR10" s="16">
        <v>0.0</v>
      </c>
      <c r="BS10" s="16">
        <v>0.0</v>
      </c>
      <c r="BT10" s="16">
        <v>0.0</v>
      </c>
      <c r="BU10" s="24">
        <v>0.0</v>
      </c>
      <c r="BV10" s="21">
        <f t="shared" si="6"/>
        <v>4</v>
      </c>
      <c r="BX10" s="22">
        <f t="shared" ref="BX10:BX13" si="17">BE10/V10</f>
        <v>0</v>
      </c>
      <c r="BY10" s="22">
        <f t="shared" ref="BY10:BY13" si="18">BV10/V10</f>
        <v>1</v>
      </c>
    </row>
    <row r="11">
      <c r="B11" s="46" t="s">
        <v>48</v>
      </c>
      <c r="C11" s="48" t="s">
        <v>49</v>
      </c>
      <c r="D11" s="47" t="s">
        <v>50</v>
      </c>
      <c r="E11" s="29">
        <v>280.0</v>
      </c>
      <c r="F11" s="29">
        <v>209.0</v>
      </c>
      <c r="G11" s="30"/>
      <c r="H11" s="16">
        <v>0.0</v>
      </c>
      <c r="I11" s="16">
        <v>0.0</v>
      </c>
      <c r="J11" s="16">
        <v>0.0</v>
      </c>
      <c r="K11" s="16">
        <v>0.0</v>
      </c>
      <c r="L11" s="16">
        <v>0.0</v>
      </c>
      <c r="M11" s="16">
        <v>0.0</v>
      </c>
      <c r="N11" s="16">
        <v>0.0</v>
      </c>
      <c r="O11" s="17">
        <v>4.0</v>
      </c>
      <c r="P11" s="17">
        <v>3.0</v>
      </c>
      <c r="Q11" s="16">
        <v>0.0</v>
      </c>
      <c r="R11" s="17">
        <v>4.0</v>
      </c>
      <c r="S11" s="16">
        <v>0.0</v>
      </c>
      <c r="T11" s="16">
        <v>0.0</v>
      </c>
      <c r="U11" s="44">
        <v>4.0</v>
      </c>
      <c r="V11" s="18">
        <f t="shared" si="2"/>
        <v>15</v>
      </c>
      <c r="W11" s="7"/>
      <c r="X11" s="20"/>
      <c r="Y11" s="20">
        <f t="shared" ref="Y11:AL11" si="16">IF($V11=0, 0, H11/$V11*$E11)
</f>
        <v>0</v>
      </c>
      <c r="Z11" s="20">
        <f t="shared" si="16"/>
        <v>0</v>
      </c>
      <c r="AA11" s="20">
        <f t="shared" si="16"/>
        <v>0</v>
      </c>
      <c r="AB11" s="20">
        <f t="shared" si="16"/>
        <v>0</v>
      </c>
      <c r="AC11" s="20">
        <f t="shared" si="16"/>
        <v>0</v>
      </c>
      <c r="AD11" s="20">
        <f t="shared" si="16"/>
        <v>0</v>
      </c>
      <c r="AE11" s="20">
        <f t="shared" si="16"/>
        <v>0</v>
      </c>
      <c r="AF11" s="20">
        <f t="shared" si="16"/>
        <v>74.66666667</v>
      </c>
      <c r="AG11" s="20">
        <f t="shared" si="16"/>
        <v>56</v>
      </c>
      <c r="AH11" s="20">
        <f t="shared" si="16"/>
        <v>0</v>
      </c>
      <c r="AI11" s="20">
        <f t="shared" si="16"/>
        <v>74.66666667</v>
      </c>
      <c r="AJ11" s="20">
        <f t="shared" si="16"/>
        <v>0</v>
      </c>
      <c r="AK11" s="20">
        <f t="shared" si="16"/>
        <v>0</v>
      </c>
      <c r="AL11" s="20">
        <f t="shared" si="16"/>
        <v>74.66666667</v>
      </c>
      <c r="AM11" s="21">
        <f t="shared" si="4"/>
        <v>280</v>
      </c>
      <c r="AP11" s="20"/>
      <c r="AQ11" s="16">
        <v>0.0</v>
      </c>
      <c r="AR11" s="16">
        <v>0.0</v>
      </c>
      <c r="AS11" s="16">
        <v>0.0</v>
      </c>
      <c r="AT11" s="16">
        <v>0.0</v>
      </c>
      <c r="AU11" s="16">
        <v>0.0</v>
      </c>
      <c r="AV11" s="16">
        <v>0.0</v>
      </c>
      <c r="AW11" s="16">
        <v>0.0</v>
      </c>
      <c r="AX11" s="17">
        <v>4.0</v>
      </c>
      <c r="AY11" s="17">
        <v>3.0</v>
      </c>
      <c r="AZ11" s="16">
        <v>0.0</v>
      </c>
      <c r="BA11" s="17">
        <v>4.0</v>
      </c>
      <c r="BB11" s="16">
        <v>0.0</v>
      </c>
      <c r="BC11" s="16">
        <v>0.0</v>
      </c>
      <c r="BD11" s="44">
        <v>4.0</v>
      </c>
      <c r="BE11" s="21">
        <f t="shared" si="5"/>
        <v>15</v>
      </c>
      <c r="BG11" s="20"/>
      <c r="BH11" s="16">
        <v>0.0</v>
      </c>
      <c r="BI11" s="16">
        <v>0.0</v>
      </c>
      <c r="BJ11" s="16">
        <v>0.0</v>
      </c>
      <c r="BK11" s="16">
        <v>0.0</v>
      </c>
      <c r="BL11" s="16">
        <v>0.0</v>
      </c>
      <c r="BM11" s="16">
        <v>0.0</v>
      </c>
      <c r="BN11" s="16">
        <v>0.0</v>
      </c>
      <c r="BO11" s="17">
        <v>0.0</v>
      </c>
      <c r="BP11" s="17">
        <v>0.0</v>
      </c>
      <c r="BQ11" s="16">
        <v>0.0</v>
      </c>
      <c r="BR11" s="17">
        <v>0.0</v>
      </c>
      <c r="BS11" s="16">
        <v>0.0</v>
      </c>
      <c r="BT11" s="16">
        <v>0.0</v>
      </c>
      <c r="BU11" s="44">
        <v>0.0</v>
      </c>
      <c r="BV11" s="21">
        <f t="shared" si="6"/>
        <v>0</v>
      </c>
      <c r="BX11" s="22">
        <f t="shared" si="17"/>
        <v>1</v>
      </c>
      <c r="BY11" s="22">
        <f t="shared" si="18"/>
        <v>0</v>
      </c>
    </row>
    <row r="12">
      <c r="B12" s="46" t="s">
        <v>48</v>
      </c>
      <c r="C12" s="48" t="s">
        <v>49</v>
      </c>
      <c r="D12" s="48" t="s">
        <v>51</v>
      </c>
      <c r="E12" s="29">
        <v>44.0</v>
      </c>
      <c r="F12" s="29">
        <v>28.0</v>
      </c>
      <c r="G12" s="30"/>
      <c r="H12" s="34">
        <v>4.0</v>
      </c>
      <c r="I12" s="16">
        <v>0.0</v>
      </c>
      <c r="J12" s="16">
        <v>0.0</v>
      </c>
      <c r="K12" s="16">
        <v>0.0</v>
      </c>
      <c r="L12" s="16">
        <v>0.0</v>
      </c>
      <c r="M12" s="16">
        <v>0.0</v>
      </c>
      <c r="N12" s="16">
        <v>0.0</v>
      </c>
      <c r="O12" s="16">
        <v>0.0</v>
      </c>
      <c r="P12" s="16">
        <v>0.0</v>
      </c>
      <c r="Q12" s="16">
        <v>0.0</v>
      </c>
      <c r="R12" s="34">
        <v>4.0</v>
      </c>
      <c r="S12" s="16">
        <v>0.0</v>
      </c>
      <c r="T12" s="49">
        <v>4.0</v>
      </c>
      <c r="U12" s="24">
        <v>0.0</v>
      </c>
      <c r="V12" s="18">
        <f t="shared" si="2"/>
        <v>12</v>
      </c>
      <c r="W12" s="7"/>
      <c r="X12" s="20"/>
      <c r="Y12" s="20">
        <f t="shared" ref="Y12:AL12" si="19">IF($V12=0, 0, H12/$V12*$E12)
</f>
        <v>14.66666667</v>
      </c>
      <c r="Z12" s="20">
        <f t="shared" si="19"/>
        <v>0</v>
      </c>
      <c r="AA12" s="20">
        <f t="shared" si="19"/>
        <v>0</v>
      </c>
      <c r="AB12" s="20">
        <f t="shared" si="19"/>
        <v>0</v>
      </c>
      <c r="AC12" s="20">
        <f t="shared" si="19"/>
        <v>0</v>
      </c>
      <c r="AD12" s="20">
        <f t="shared" si="19"/>
        <v>0</v>
      </c>
      <c r="AE12" s="20">
        <f t="shared" si="19"/>
        <v>0</v>
      </c>
      <c r="AF12" s="20">
        <f t="shared" si="19"/>
        <v>0</v>
      </c>
      <c r="AG12" s="20">
        <f t="shared" si="19"/>
        <v>0</v>
      </c>
      <c r="AH12" s="20">
        <f t="shared" si="19"/>
        <v>0</v>
      </c>
      <c r="AI12" s="20">
        <f t="shared" si="19"/>
        <v>14.66666667</v>
      </c>
      <c r="AJ12" s="20">
        <f t="shared" si="19"/>
        <v>0</v>
      </c>
      <c r="AK12" s="20">
        <f t="shared" si="19"/>
        <v>14.66666667</v>
      </c>
      <c r="AL12" s="20">
        <f t="shared" si="19"/>
        <v>0</v>
      </c>
      <c r="AM12" s="21">
        <f t="shared" si="4"/>
        <v>44</v>
      </c>
      <c r="AP12" s="20"/>
      <c r="AQ12" s="34">
        <v>0.0</v>
      </c>
      <c r="AR12" s="16">
        <v>0.0</v>
      </c>
      <c r="AS12" s="16">
        <v>0.0</v>
      </c>
      <c r="AT12" s="16">
        <v>0.0</v>
      </c>
      <c r="AU12" s="16">
        <v>0.0</v>
      </c>
      <c r="AV12" s="16">
        <v>0.0</v>
      </c>
      <c r="AW12" s="16">
        <v>0.0</v>
      </c>
      <c r="AX12" s="16">
        <v>0.0</v>
      </c>
      <c r="AY12" s="16">
        <v>0.0</v>
      </c>
      <c r="AZ12" s="16">
        <v>0.0</v>
      </c>
      <c r="BA12" s="34">
        <v>0.0</v>
      </c>
      <c r="BB12" s="16">
        <v>0.0</v>
      </c>
      <c r="BC12" s="49">
        <v>0.0</v>
      </c>
      <c r="BD12" s="24">
        <v>0.0</v>
      </c>
      <c r="BE12" s="21">
        <f t="shared" si="5"/>
        <v>0</v>
      </c>
      <c r="BG12" s="20"/>
      <c r="BH12" s="34">
        <v>4.0</v>
      </c>
      <c r="BI12" s="16">
        <v>0.0</v>
      </c>
      <c r="BJ12" s="16">
        <v>0.0</v>
      </c>
      <c r="BK12" s="16">
        <v>0.0</v>
      </c>
      <c r="BL12" s="16">
        <v>0.0</v>
      </c>
      <c r="BM12" s="16">
        <v>0.0</v>
      </c>
      <c r="BN12" s="16">
        <v>0.0</v>
      </c>
      <c r="BO12" s="16">
        <v>0.0</v>
      </c>
      <c r="BP12" s="16">
        <v>0.0</v>
      </c>
      <c r="BQ12" s="16">
        <v>0.0</v>
      </c>
      <c r="BR12" s="34">
        <v>4.0</v>
      </c>
      <c r="BS12" s="16">
        <v>0.0</v>
      </c>
      <c r="BT12" s="49">
        <v>4.0</v>
      </c>
      <c r="BU12" s="24">
        <v>0.0</v>
      </c>
      <c r="BV12" s="21">
        <f t="shared" si="6"/>
        <v>12</v>
      </c>
      <c r="BX12" s="22">
        <f t="shared" si="17"/>
        <v>0</v>
      </c>
      <c r="BY12" s="22">
        <f t="shared" si="18"/>
        <v>1</v>
      </c>
    </row>
    <row r="13">
      <c r="B13" s="46" t="s">
        <v>48</v>
      </c>
      <c r="C13" s="48" t="s">
        <v>49</v>
      </c>
      <c r="D13" s="48" t="s">
        <v>52</v>
      </c>
      <c r="E13" s="29">
        <v>280.0</v>
      </c>
      <c r="F13" s="29">
        <v>225.0</v>
      </c>
      <c r="G13" s="30"/>
      <c r="H13" s="34">
        <v>4.0</v>
      </c>
      <c r="I13" s="16">
        <v>0.0</v>
      </c>
      <c r="J13" s="16">
        <v>0.0</v>
      </c>
      <c r="K13" s="16">
        <v>0.0</v>
      </c>
      <c r="L13" s="16">
        <v>0.0</v>
      </c>
      <c r="M13" s="34">
        <v>4.0</v>
      </c>
      <c r="N13" s="16">
        <v>0.0</v>
      </c>
      <c r="O13" s="16">
        <v>0.0</v>
      </c>
      <c r="P13" s="17">
        <v>4.0</v>
      </c>
      <c r="Q13" s="16">
        <v>0.0</v>
      </c>
      <c r="R13" s="34">
        <v>4.0</v>
      </c>
      <c r="S13" s="16">
        <v>0.0</v>
      </c>
      <c r="T13" s="34">
        <v>4.0</v>
      </c>
      <c r="U13" s="24">
        <v>0.0</v>
      </c>
      <c r="V13" s="18">
        <f t="shared" si="2"/>
        <v>20</v>
      </c>
      <c r="W13" s="7"/>
      <c r="X13" s="20"/>
      <c r="Y13" s="20">
        <f t="shared" ref="Y13:AL13" si="20">IF($V13=0, 0, H13/$V13*$E13)
</f>
        <v>56</v>
      </c>
      <c r="Z13" s="20">
        <f t="shared" si="20"/>
        <v>0</v>
      </c>
      <c r="AA13" s="20">
        <f t="shared" si="20"/>
        <v>0</v>
      </c>
      <c r="AB13" s="20">
        <f t="shared" si="20"/>
        <v>0</v>
      </c>
      <c r="AC13" s="20">
        <f t="shared" si="20"/>
        <v>0</v>
      </c>
      <c r="AD13" s="20">
        <f t="shared" si="20"/>
        <v>56</v>
      </c>
      <c r="AE13" s="20">
        <f t="shared" si="20"/>
        <v>0</v>
      </c>
      <c r="AF13" s="20">
        <f t="shared" si="20"/>
        <v>0</v>
      </c>
      <c r="AG13" s="20">
        <f t="shared" si="20"/>
        <v>56</v>
      </c>
      <c r="AH13" s="20">
        <f t="shared" si="20"/>
        <v>0</v>
      </c>
      <c r="AI13" s="20">
        <f t="shared" si="20"/>
        <v>56</v>
      </c>
      <c r="AJ13" s="20">
        <f t="shared" si="20"/>
        <v>0</v>
      </c>
      <c r="AK13" s="20">
        <f t="shared" si="20"/>
        <v>56</v>
      </c>
      <c r="AL13" s="20">
        <f t="shared" si="20"/>
        <v>0</v>
      </c>
      <c r="AM13" s="21">
        <f t="shared" si="4"/>
        <v>280</v>
      </c>
      <c r="AP13" s="20"/>
      <c r="AQ13" s="34">
        <v>0.0</v>
      </c>
      <c r="AR13" s="16">
        <v>0.0</v>
      </c>
      <c r="AS13" s="16">
        <v>0.0</v>
      </c>
      <c r="AT13" s="16">
        <v>0.0</v>
      </c>
      <c r="AU13" s="16">
        <v>0.0</v>
      </c>
      <c r="AV13" s="34">
        <v>0.0</v>
      </c>
      <c r="AW13" s="16">
        <v>0.0</v>
      </c>
      <c r="AX13" s="16">
        <v>0.0</v>
      </c>
      <c r="AY13" s="17">
        <v>4.0</v>
      </c>
      <c r="AZ13" s="16">
        <v>0.0</v>
      </c>
      <c r="BA13" s="34">
        <v>0.0</v>
      </c>
      <c r="BB13" s="16">
        <v>0.0</v>
      </c>
      <c r="BC13" s="34">
        <v>0.0</v>
      </c>
      <c r="BD13" s="24">
        <v>0.0</v>
      </c>
      <c r="BE13" s="21">
        <f t="shared" si="5"/>
        <v>4</v>
      </c>
      <c r="BG13" s="20"/>
      <c r="BH13" s="34">
        <v>4.0</v>
      </c>
      <c r="BI13" s="16">
        <v>0.0</v>
      </c>
      <c r="BJ13" s="16">
        <v>0.0</v>
      </c>
      <c r="BK13" s="16">
        <v>0.0</v>
      </c>
      <c r="BL13" s="16">
        <v>0.0</v>
      </c>
      <c r="BM13" s="34">
        <v>4.0</v>
      </c>
      <c r="BN13" s="16">
        <v>0.0</v>
      </c>
      <c r="BO13" s="16">
        <v>0.0</v>
      </c>
      <c r="BP13" s="17">
        <v>0.0</v>
      </c>
      <c r="BQ13" s="16">
        <v>0.0</v>
      </c>
      <c r="BR13" s="34">
        <v>4.0</v>
      </c>
      <c r="BS13" s="16">
        <v>0.0</v>
      </c>
      <c r="BT13" s="34">
        <v>4.0</v>
      </c>
      <c r="BU13" s="24">
        <v>0.0</v>
      </c>
      <c r="BV13" s="21">
        <f t="shared" si="6"/>
        <v>16</v>
      </c>
      <c r="BX13" s="22">
        <f t="shared" si="17"/>
        <v>0.2</v>
      </c>
      <c r="BY13" s="22">
        <f t="shared" si="18"/>
        <v>0.8</v>
      </c>
    </row>
    <row r="14">
      <c r="A14" s="50">
        <v>18.0</v>
      </c>
      <c r="B14" s="51" t="s">
        <v>53</v>
      </c>
      <c r="C14" s="52" t="s">
        <v>54</v>
      </c>
      <c r="D14" s="53" t="s">
        <v>55</v>
      </c>
      <c r="E14" s="29">
        <v>30.0</v>
      </c>
      <c r="F14" s="29">
        <v>121.0</v>
      </c>
      <c r="G14" s="15"/>
      <c r="H14" s="16">
        <v>0.0</v>
      </c>
      <c r="I14" s="16">
        <v>0.0</v>
      </c>
      <c r="J14" s="16">
        <v>0.0</v>
      </c>
      <c r="K14" s="16">
        <v>0.0</v>
      </c>
      <c r="L14" s="16">
        <v>0.0</v>
      </c>
      <c r="M14" s="16">
        <v>0.0</v>
      </c>
      <c r="N14" s="16">
        <v>0.0</v>
      </c>
      <c r="O14" s="16">
        <v>0.0</v>
      </c>
      <c r="P14" s="16">
        <v>0.0</v>
      </c>
      <c r="Q14" s="16">
        <v>0.0</v>
      </c>
      <c r="R14" s="16">
        <v>0.0</v>
      </c>
      <c r="S14" s="16">
        <v>0.0</v>
      </c>
      <c r="T14" s="16">
        <v>0.0</v>
      </c>
      <c r="U14" s="24">
        <v>0.0</v>
      </c>
      <c r="V14" s="18">
        <f t="shared" si="2"/>
        <v>0</v>
      </c>
      <c r="W14" s="7"/>
      <c r="X14" s="20"/>
      <c r="Y14" s="20">
        <f t="shared" ref="Y14:AL14" si="21">IF($V14=0, 0, H14/$V14*$E14)
</f>
        <v>0</v>
      </c>
      <c r="Z14" s="20">
        <f t="shared" si="21"/>
        <v>0</v>
      </c>
      <c r="AA14" s="20">
        <f t="shared" si="21"/>
        <v>0</v>
      </c>
      <c r="AB14" s="20">
        <f t="shared" si="21"/>
        <v>0</v>
      </c>
      <c r="AC14" s="20">
        <f t="shared" si="21"/>
        <v>0</v>
      </c>
      <c r="AD14" s="20">
        <f t="shared" si="21"/>
        <v>0</v>
      </c>
      <c r="AE14" s="20">
        <f t="shared" si="21"/>
        <v>0</v>
      </c>
      <c r="AF14" s="20">
        <f t="shared" si="21"/>
        <v>0</v>
      </c>
      <c r="AG14" s="20">
        <f t="shared" si="21"/>
        <v>0</v>
      </c>
      <c r="AH14" s="20">
        <f t="shared" si="21"/>
        <v>0</v>
      </c>
      <c r="AI14" s="20">
        <f t="shared" si="21"/>
        <v>0</v>
      </c>
      <c r="AJ14" s="20">
        <f t="shared" si="21"/>
        <v>0</v>
      </c>
      <c r="AK14" s="20">
        <f t="shared" si="21"/>
        <v>0</v>
      </c>
      <c r="AL14" s="20">
        <f t="shared" si="21"/>
        <v>0</v>
      </c>
      <c r="AM14" s="21">
        <f t="shared" si="4"/>
        <v>0</v>
      </c>
      <c r="AP14" s="20"/>
      <c r="AQ14" s="16">
        <v>0.0</v>
      </c>
      <c r="AR14" s="16">
        <v>0.0</v>
      </c>
      <c r="AS14" s="16">
        <v>0.0</v>
      </c>
      <c r="AT14" s="16">
        <v>0.0</v>
      </c>
      <c r="AU14" s="16">
        <v>0.0</v>
      </c>
      <c r="AV14" s="16">
        <v>0.0</v>
      </c>
      <c r="AW14" s="16">
        <v>0.0</v>
      </c>
      <c r="AX14" s="16">
        <v>0.0</v>
      </c>
      <c r="AY14" s="16">
        <v>0.0</v>
      </c>
      <c r="AZ14" s="16">
        <v>0.0</v>
      </c>
      <c r="BA14" s="16">
        <v>0.0</v>
      </c>
      <c r="BB14" s="16">
        <v>0.0</v>
      </c>
      <c r="BC14" s="16">
        <v>0.0</v>
      </c>
      <c r="BD14" s="24">
        <v>0.0</v>
      </c>
      <c r="BE14" s="21">
        <f t="shared" si="5"/>
        <v>0</v>
      </c>
      <c r="BG14" s="20"/>
      <c r="BH14" s="16">
        <v>0.0</v>
      </c>
      <c r="BI14" s="16">
        <v>0.0</v>
      </c>
      <c r="BJ14" s="16">
        <v>0.0</v>
      </c>
      <c r="BK14" s="16">
        <v>0.0</v>
      </c>
      <c r="BL14" s="16">
        <v>0.0</v>
      </c>
      <c r="BM14" s="16">
        <v>0.0</v>
      </c>
      <c r="BN14" s="16">
        <v>0.0</v>
      </c>
      <c r="BO14" s="16">
        <v>0.0</v>
      </c>
      <c r="BP14" s="16">
        <v>0.0</v>
      </c>
      <c r="BQ14" s="16">
        <v>0.0</v>
      </c>
      <c r="BR14" s="16">
        <v>0.0</v>
      </c>
      <c r="BS14" s="16">
        <v>0.0</v>
      </c>
      <c r="BT14" s="16">
        <v>0.0</v>
      </c>
      <c r="BU14" s="24">
        <v>0.0</v>
      </c>
      <c r="BV14" s="21">
        <f t="shared" si="6"/>
        <v>0</v>
      </c>
      <c r="BX14" s="25">
        <v>0.0</v>
      </c>
      <c r="BY14" s="25">
        <v>0.0</v>
      </c>
    </row>
    <row r="15">
      <c r="B15" s="51" t="s">
        <v>53</v>
      </c>
      <c r="C15" s="52" t="s">
        <v>54</v>
      </c>
      <c r="D15" s="53" t="s">
        <v>56</v>
      </c>
      <c r="E15" s="29">
        <v>30.0</v>
      </c>
      <c r="F15" s="29">
        <v>99.0</v>
      </c>
      <c r="G15" s="54"/>
      <c r="H15" s="16">
        <v>0.0</v>
      </c>
      <c r="I15" s="16">
        <v>0.0</v>
      </c>
      <c r="J15" s="16">
        <v>0.0</v>
      </c>
      <c r="K15" s="16">
        <v>0.0</v>
      </c>
      <c r="L15" s="16">
        <v>0.0</v>
      </c>
      <c r="M15" s="16">
        <v>0.0</v>
      </c>
      <c r="N15" s="16">
        <v>0.0</v>
      </c>
      <c r="O15" s="16">
        <v>0.0</v>
      </c>
      <c r="P15" s="16">
        <v>0.0</v>
      </c>
      <c r="Q15" s="16">
        <v>0.0</v>
      </c>
      <c r="R15" s="16">
        <v>0.0</v>
      </c>
      <c r="S15" s="16">
        <v>0.0</v>
      </c>
      <c r="T15" s="16">
        <v>0.0</v>
      </c>
      <c r="U15" s="24">
        <v>0.0</v>
      </c>
      <c r="V15" s="18">
        <f t="shared" si="2"/>
        <v>0</v>
      </c>
      <c r="W15" s="7"/>
      <c r="X15" s="20"/>
      <c r="Y15" s="20">
        <f t="shared" ref="Y15:AL15" si="22">IF($V15=0, 0, H15/$V15*$E15)
</f>
        <v>0</v>
      </c>
      <c r="Z15" s="20">
        <f t="shared" si="22"/>
        <v>0</v>
      </c>
      <c r="AA15" s="20">
        <f t="shared" si="22"/>
        <v>0</v>
      </c>
      <c r="AB15" s="20">
        <f t="shared" si="22"/>
        <v>0</v>
      </c>
      <c r="AC15" s="20">
        <f t="shared" si="22"/>
        <v>0</v>
      </c>
      <c r="AD15" s="20">
        <f t="shared" si="22"/>
        <v>0</v>
      </c>
      <c r="AE15" s="20">
        <f t="shared" si="22"/>
        <v>0</v>
      </c>
      <c r="AF15" s="20">
        <f t="shared" si="22"/>
        <v>0</v>
      </c>
      <c r="AG15" s="20">
        <f t="shared" si="22"/>
        <v>0</v>
      </c>
      <c r="AH15" s="20">
        <f t="shared" si="22"/>
        <v>0</v>
      </c>
      <c r="AI15" s="20">
        <f t="shared" si="22"/>
        <v>0</v>
      </c>
      <c r="AJ15" s="20">
        <f t="shared" si="22"/>
        <v>0</v>
      </c>
      <c r="AK15" s="20">
        <f t="shared" si="22"/>
        <v>0</v>
      </c>
      <c r="AL15" s="20">
        <f t="shared" si="22"/>
        <v>0</v>
      </c>
      <c r="AM15" s="21">
        <f t="shared" si="4"/>
        <v>0</v>
      </c>
      <c r="AP15" s="20"/>
      <c r="AQ15" s="16">
        <v>0.0</v>
      </c>
      <c r="AR15" s="16">
        <v>0.0</v>
      </c>
      <c r="AS15" s="16">
        <v>0.0</v>
      </c>
      <c r="AT15" s="16">
        <v>0.0</v>
      </c>
      <c r="AU15" s="16">
        <v>0.0</v>
      </c>
      <c r="AV15" s="16">
        <v>0.0</v>
      </c>
      <c r="AW15" s="16">
        <v>0.0</v>
      </c>
      <c r="AX15" s="16">
        <v>0.0</v>
      </c>
      <c r="AY15" s="16">
        <v>0.0</v>
      </c>
      <c r="AZ15" s="16">
        <v>0.0</v>
      </c>
      <c r="BA15" s="16">
        <v>0.0</v>
      </c>
      <c r="BB15" s="16">
        <v>0.0</v>
      </c>
      <c r="BC15" s="16">
        <v>0.0</v>
      </c>
      <c r="BD15" s="24">
        <v>0.0</v>
      </c>
      <c r="BE15" s="21">
        <f t="shared" si="5"/>
        <v>0</v>
      </c>
      <c r="BG15" s="20"/>
      <c r="BH15" s="16">
        <v>0.0</v>
      </c>
      <c r="BI15" s="16">
        <v>0.0</v>
      </c>
      <c r="BJ15" s="16">
        <v>0.0</v>
      </c>
      <c r="BK15" s="16">
        <v>0.0</v>
      </c>
      <c r="BL15" s="16">
        <v>0.0</v>
      </c>
      <c r="BM15" s="16">
        <v>0.0</v>
      </c>
      <c r="BN15" s="16">
        <v>0.0</v>
      </c>
      <c r="BO15" s="16">
        <v>0.0</v>
      </c>
      <c r="BP15" s="16">
        <v>0.0</v>
      </c>
      <c r="BQ15" s="16">
        <v>0.0</v>
      </c>
      <c r="BR15" s="16">
        <v>0.0</v>
      </c>
      <c r="BS15" s="16">
        <v>0.0</v>
      </c>
      <c r="BT15" s="16">
        <v>0.0</v>
      </c>
      <c r="BU15" s="24">
        <v>0.0</v>
      </c>
      <c r="BV15" s="21">
        <f t="shared" si="6"/>
        <v>0</v>
      </c>
      <c r="BX15" s="25">
        <v>0.0</v>
      </c>
      <c r="BY15" s="25">
        <v>0.0</v>
      </c>
    </row>
    <row r="16">
      <c r="B16" s="51" t="s">
        <v>53</v>
      </c>
      <c r="C16" s="52" t="s">
        <v>54</v>
      </c>
      <c r="D16" s="55" t="s">
        <v>57</v>
      </c>
      <c r="E16" s="29">
        <v>45.0</v>
      </c>
      <c r="F16" s="29">
        <v>534.0</v>
      </c>
      <c r="G16" s="54"/>
      <c r="H16" s="16">
        <v>0.0</v>
      </c>
      <c r="I16" s="16">
        <v>0.0</v>
      </c>
      <c r="J16" s="16">
        <v>0.0</v>
      </c>
      <c r="K16" s="16">
        <v>0.0</v>
      </c>
      <c r="L16" s="16">
        <v>0.0</v>
      </c>
      <c r="M16" s="16">
        <v>0.0</v>
      </c>
      <c r="N16" s="16">
        <v>0.0</v>
      </c>
      <c r="O16" s="16">
        <v>0.0</v>
      </c>
      <c r="P16" s="34">
        <v>4.0</v>
      </c>
      <c r="Q16" s="16">
        <v>0.0</v>
      </c>
      <c r="R16" s="16">
        <v>0.0</v>
      </c>
      <c r="S16" s="16">
        <v>0.0</v>
      </c>
      <c r="T16" s="16">
        <v>0.0</v>
      </c>
      <c r="U16" s="24">
        <v>0.0</v>
      </c>
      <c r="V16" s="18">
        <f t="shared" si="2"/>
        <v>4</v>
      </c>
      <c r="W16" s="7"/>
      <c r="X16" s="20"/>
      <c r="Y16" s="20">
        <f t="shared" ref="Y16:AL16" si="23">IF($V16=0, 0, H16/$V16*$E16)
</f>
        <v>0</v>
      </c>
      <c r="Z16" s="20">
        <f t="shared" si="23"/>
        <v>0</v>
      </c>
      <c r="AA16" s="20">
        <f t="shared" si="23"/>
        <v>0</v>
      </c>
      <c r="AB16" s="20">
        <f t="shared" si="23"/>
        <v>0</v>
      </c>
      <c r="AC16" s="20">
        <f t="shared" si="23"/>
        <v>0</v>
      </c>
      <c r="AD16" s="20">
        <f t="shared" si="23"/>
        <v>0</v>
      </c>
      <c r="AE16" s="20">
        <f t="shared" si="23"/>
        <v>0</v>
      </c>
      <c r="AF16" s="20">
        <f t="shared" si="23"/>
        <v>0</v>
      </c>
      <c r="AG16" s="20">
        <f t="shared" si="23"/>
        <v>45</v>
      </c>
      <c r="AH16" s="20">
        <f t="shared" si="23"/>
        <v>0</v>
      </c>
      <c r="AI16" s="20">
        <f t="shared" si="23"/>
        <v>0</v>
      </c>
      <c r="AJ16" s="20">
        <f t="shared" si="23"/>
        <v>0</v>
      </c>
      <c r="AK16" s="20">
        <f t="shared" si="23"/>
        <v>0</v>
      </c>
      <c r="AL16" s="20">
        <f t="shared" si="23"/>
        <v>0</v>
      </c>
      <c r="AM16" s="21">
        <f t="shared" si="4"/>
        <v>45</v>
      </c>
      <c r="AP16" s="20"/>
      <c r="AQ16" s="16">
        <v>0.0</v>
      </c>
      <c r="AR16" s="16">
        <v>0.0</v>
      </c>
      <c r="AS16" s="16">
        <v>0.0</v>
      </c>
      <c r="AT16" s="16">
        <v>0.0</v>
      </c>
      <c r="AU16" s="16">
        <v>0.0</v>
      </c>
      <c r="AV16" s="16">
        <v>0.0</v>
      </c>
      <c r="AW16" s="16">
        <v>0.0</v>
      </c>
      <c r="AX16" s="16">
        <v>0.0</v>
      </c>
      <c r="AY16" s="34">
        <v>0.0</v>
      </c>
      <c r="AZ16" s="16">
        <v>0.0</v>
      </c>
      <c r="BA16" s="16">
        <v>0.0</v>
      </c>
      <c r="BB16" s="16">
        <v>0.0</v>
      </c>
      <c r="BC16" s="16">
        <v>0.0</v>
      </c>
      <c r="BD16" s="24">
        <v>0.0</v>
      </c>
      <c r="BE16" s="21">
        <f t="shared" si="5"/>
        <v>0</v>
      </c>
      <c r="BG16" s="20"/>
      <c r="BH16" s="16">
        <v>0.0</v>
      </c>
      <c r="BI16" s="16">
        <v>0.0</v>
      </c>
      <c r="BJ16" s="16">
        <v>0.0</v>
      </c>
      <c r="BK16" s="16">
        <v>0.0</v>
      </c>
      <c r="BL16" s="16">
        <v>0.0</v>
      </c>
      <c r="BM16" s="16">
        <v>0.0</v>
      </c>
      <c r="BN16" s="16">
        <v>0.0</v>
      </c>
      <c r="BO16" s="16">
        <v>0.0</v>
      </c>
      <c r="BP16" s="34">
        <v>4.0</v>
      </c>
      <c r="BQ16" s="16">
        <v>0.0</v>
      </c>
      <c r="BR16" s="16">
        <v>0.0</v>
      </c>
      <c r="BS16" s="16">
        <v>0.0</v>
      </c>
      <c r="BT16" s="16">
        <v>0.0</v>
      </c>
      <c r="BU16" s="24">
        <v>0.0</v>
      </c>
      <c r="BV16" s="21">
        <f t="shared" si="6"/>
        <v>4</v>
      </c>
      <c r="BX16" s="22">
        <f t="shared" ref="BX16:BX18" si="25">BE16/V16</f>
        <v>0</v>
      </c>
      <c r="BY16" s="22">
        <f t="shared" ref="BY16:BY18" si="26">BV16/V16</f>
        <v>1</v>
      </c>
    </row>
    <row r="17">
      <c r="A17" s="56" t="s">
        <v>58</v>
      </c>
      <c r="B17" s="57" t="s">
        <v>59</v>
      </c>
      <c r="C17" s="58" t="s">
        <v>29</v>
      </c>
      <c r="D17" s="59" t="s">
        <v>60</v>
      </c>
      <c r="E17" s="29">
        <v>15.0</v>
      </c>
      <c r="F17" s="29">
        <v>12.0</v>
      </c>
      <c r="G17" s="30"/>
      <c r="H17" s="34">
        <v>4.0</v>
      </c>
      <c r="I17" s="16">
        <v>0.0</v>
      </c>
      <c r="J17" s="16">
        <v>0.0</v>
      </c>
      <c r="K17" s="16">
        <v>0.0</v>
      </c>
      <c r="L17" s="16">
        <v>0.0</v>
      </c>
      <c r="M17" s="16">
        <v>0.0</v>
      </c>
      <c r="N17" s="16">
        <v>0.0</v>
      </c>
      <c r="O17" s="16">
        <v>0.0</v>
      </c>
      <c r="P17" s="16">
        <v>0.0</v>
      </c>
      <c r="Q17" s="16">
        <v>0.0</v>
      </c>
      <c r="R17" s="16">
        <v>0.0</v>
      </c>
      <c r="S17" s="16">
        <v>0.0</v>
      </c>
      <c r="T17" s="16">
        <v>0.0</v>
      </c>
      <c r="U17" s="24">
        <v>0.0</v>
      </c>
      <c r="V17" s="18">
        <f t="shared" si="2"/>
        <v>4</v>
      </c>
      <c r="W17" s="7"/>
      <c r="X17" s="20"/>
      <c r="Y17" s="20">
        <f t="shared" ref="Y17:AL17" si="24">IF($V17=0, 0, H17/$V17*$E17)
</f>
        <v>15</v>
      </c>
      <c r="Z17" s="20">
        <f t="shared" si="24"/>
        <v>0</v>
      </c>
      <c r="AA17" s="20">
        <f t="shared" si="24"/>
        <v>0</v>
      </c>
      <c r="AB17" s="20">
        <f t="shared" si="24"/>
        <v>0</v>
      </c>
      <c r="AC17" s="20">
        <f t="shared" si="24"/>
        <v>0</v>
      </c>
      <c r="AD17" s="20">
        <f t="shared" si="24"/>
        <v>0</v>
      </c>
      <c r="AE17" s="20">
        <f t="shared" si="24"/>
        <v>0</v>
      </c>
      <c r="AF17" s="20">
        <f t="shared" si="24"/>
        <v>0</v>
      </c>
      <c r="AG17" s="20">
        <f t="shared" si="24"/>
        <v>0</v>
      </c>
      <c r="AH17" s="20">
        <f t="shared" si="24"/>
        <v>0</v>
      </c>
      <c r="AI17" s="20">
        <f t="shared" si="24"/>
        <v>0</v>
      </c>
      <c r="AJ17" s="20">
        <f t="shared" si="24"/>
        <v>0</v>
      </c>
      <c r="AK17" s="20">
        <f t="shared" si="24"/>
        <v>0</v>
      </c>
      <c r="AL17" s="20">
        <f t="shared" si="24"/>
        <v>0</v>
      </c>
      <c r="AM17" s="21">
        <f t="shared" si="4"/>
        <v>15</v>
      </c>
      <c r="AP17" s="20"/>
      <c r="AQ17" s="34">
        <v>0.0</v>
      </c>
      <c r="AR17" s="16">
        <v>0.0</v>
      </c>
      <c r="AS17" s="16">
        <v>0.0</v>
      </c>
      <c r="AT17" s="16">
        <v>0.0</v>
      </c>
      <c r="AU17" s="16">
        <v>0.0</v>
      </c>
      <c r="AV17" s="16">
        <v>0.0</v>
      </c>
      <c r="AW17" s="16">
        <v>0.0</v>
      </c>
      <c r="AX17" s="16">
        <v>0.0</v>
      </c>
      <c r="AY17" s="16">
        <v>0.0</v>
      </c>
      <c r="AZ17" s="16">
        <v>0.0</v>
      </c>
      <c r="BA17" s="16">
        <v>0.0</v>
      </c>
      <c r="BB17" s="16">
        <v>0.0</v>
      </c>
      <c r="BC17" s="16">
        <v>0.0</v>
      </c>
      <c r="BD17" s="24">
        <v>0.0</v>
      </c>
      <c r="BE17" s="21">
        <f t="shared" si="5"/>
        <v>0</v>
      </c>
      <c r="BG17" s="20"/>
      <c r="BH17" s="34">
        <v>4.0</v>
      </c>
      <c r="BI17" s="16">
        <v>0.0</v>
      </c>
      <c r="BJ17" s="16">
        <v>0.0</v>
      </c>
      <c r="BK17" s="16">
        <v>0.0</v>
      </c>
      <c r="BL17" s="16">
        <v>0.0</v>
      </c>
      <c r="BM17" s="16">
        <v>0.0</v>
      </c>
      <c r="BN17" s="16">
        <v>0.0</v>
      </c>
      <c r="BO17" s="16">
        <v>0.0</v>
      </c>
      <c r="BP17" s="16">
        <v>0.0</v>
      </c>
      <c r="BQ17" s="16">
        <v>0.0</v>
      </c>
      <c r="BR17" s="16">
        <v>0.0</v>
      </c>
      <c r="BS17" s="16">
        <v>0.0</v>
      </c>
      <c r="BT17" s="16">
        <v>0.0</v>
      </c>
      <c r="BU17" s="24">
        <v>0.0</v>
      </c>
      <c r="BV17" s="21">
        <f t="shared" si="6"/>
        <v>4</v>
      </c>
      <c r="BX17" s="22">
        <f t="shared" si="25"/>
        <v>0</v>
      </c>
      <c r="BY17" s="22">
        <f t="shared" si="26"/>
        <v>1</v>
      </c>
    </row>
    <row r="18">
      <c r="B18" s="57" t="s">
        <v>61</v>
      </c>
      <c r="C18" s="58" t="s">
        <v>29</v>
      </c>
      <c r="D18" s="60" t="s">
        <v>62</v>
      </c>
      <c r="E18" s="29">
        <v>16.0</v>
      </c>
      <c r="F18" s="29">
        <v>59.0</v>
      </c>
      <c r="G18" s="30"/>
      <c r="H18" s="16">
        <v>0.0</v>
      </c>
      <c r="I18" s="16">
        <v>0.0</v>
      </c>
      <c r="J18" s="16">
        <v>0.0</v>
      </c>
      <c r="K18" s="16">
        <v>0.0</v>
      </c>
      <c r="L18" s="16">
        <v>0.0</v>
      </c>
      <c r="M18" s="16">
        <v>0.0</v>
      </c>
      <c r="N18" s="16">
        <v>0.0</v>
      </c>
      <c r="O18" s="16">
        <v>0.0</v>
      </c>
      <c r="P18" s="17">
        <v>4.0</v>
      </c>
      <c r="Q18" s="16">
        <v>0.0</v>
      </c>
      <c r="R18" s="16">
        <v>0.0</v>
      </c>
      <c r="S18" s="16">
        <v>0.0</v>
      </c>
      <c r="T18" s="16">
        <v>0.0</v>
      </c>
      <c r="U18" s="24">
        <v>0.0</v>
      </c>
      <c r="V18" s="18">
        <f t="shared" si="2"/>
        <v>4</v>
      </c>
      <c r="W18" s="7"/>
      <c r="X18" s="20"/>
      <c r="Y18" s="20">
        <f t="shared" ref="Y18:AL18" si="27">IF($V18=0, 0, H18/$V18*$E18)
</f>
        <v>0</v>
      </c>
      <c r="Z18" s="20">
        <f t="shared" si="27"/>
        <v>0</v>
      </c>
      <c r="AA18" s="20">
        <f t="shared" si="27"/>
        <v>0</v>
      </c>
      <c r="AB18" s="20">
        <f t="shared" si="27"/>
        <v>0</v>
      </c>
      <c r="AC18" s="20">
        <f t="shared" si="27"/>
        <v>0</v>
      </c>
      <c r="AD18" s="20">
        <f t="shared" si="27"/>
        <v>0</v>
      </c>
      <c r="AE18" s="20">
        <f t="shared" si="27"/>
        <v>0</v>
      </c>
      <c r="AF18" s="20">
        <f t="shared" si="27"/>
        <v>0</v>
      </c>
      <c r="AG18" s="20">
        <f t="shared" si="27"/>
        <v>16</v>
      </c>
      <c r="AH18" s="20">
        <f t="shared" si="27"/>
        <v>0</v>
      </c>
      <c r="AI18" s="20">
        <f t="shared" si="27"/>
        <v>0</v>
      </c>
      <c r="AJ18" s="20">
        <f t="shared" si="27"/>
        <v>0</v>
      </c>
      <c r="AK18" s="20">
        <f t="shared" si="27"/>
        <v>0</v>
      </c>
      <c r="AL18" s="20">
        <f t="shared" si="27"/>
        <v>0</v>
      </c>
      <c r="AM18" s="21">
        <f t="shared" si="4"/>
        <v>16</v>
      </c>
      <c r="AP18" s="20"/>
      <c r="AQ18" s="16">
        <v>0.0</v>
      </c>
      <c r="AR18" s="16">
        <v>0.0</v>
      </c>
      <c r="AS18" s="16">
        <v>0.0</v>
      </c>
      <c r="AT18" s="16">
        <v>0.0</v>
      </c>
      <c r="AU18" s="16">
        <v>0.0</v>
      </c>
      <c r="AV18" s="16">
        <v>0.0</v>
      </c>
      <c r="AW18" s="16">
        <v>0.0</v>
      </c>
      <c r="AX18" s="16">
        <v>0.0</v>
      </c>
      <c r="AY18" s="17">
        <v>4.0</v>
      </c>
      <c r="AZ18" s="16">
        <v>0.0</v>
      </c>
      <c r="BA18" s="16">
        <v>0.0</v>
      </c>
      <c r="BB18" s="16">
        <v>0.0</v>
      </c>
      <c r="BC18" s="16">
        <v>0.0</v>
      </c>
      <c r="BD18" s="24">
        <v>0.0</v>
      </c>
      <c r="BE18" s="21">
        <f t="shared" si="5"/>
        <v>4</v>
      </c>
      <c r="BG18" s="20"/>
      <c r="BH18" s="16">
        <v>0.0</v>
      </c>
      <c r="BI18" s="16">
        <v>0.0</v>
      </c>
      <c r="BJ18" s="16">
        <v>0.0</v>
      </c>
      <c r="BK18" s="16">
        <v>0.0</v>
      </c>
      <c r="BL18" s="16">
        <v>0.0</v>
      </c>
      <c r="BM18" s="16">
        <v>0.0</v>
      </c>
      <c r="BN18" s="16">
        <v>0.0</v>
      </c>
      <c r="BO18" s="16">
        <v>0.0</v>
      </c>
      <c r="BP18" s="17">
        <v>0.0</v>
      </c>
      <c r="BQ18" s="16">
        <v>0.0</v>
      </c>
      <c r="BR18" s="16">
        <v>0.0</v>
      </c>
      <c r="BS18" s="16">
        <v>0.0</v>
      </c>
      <c r="BT18" s="16">
        <v>0.0</v>
      </c>
      <c r="BU18" s="24">
        <v>0.0</v>
      </c>
      <c r="BV18" s="21">
        <f t="shared" si="6"/>
        <v>0</v>
      </c>
      <c r="BX18" s="22">
        <f t="shared" si="25"/>
        <v>1</v>
      </c>
      <c r="BY18" s="22">
        <f t="shared" si="26"/>
        <v>0</v>
      </c>
    </row>
    <row r="19">
      <c r="B19" s="57" t="s">
        <v>63</v>
      </c>
      <c r="C19" s="61" t="s">
        <v>32</v>
      </c>
      <c r="D19" s="62" t="s">
        <v>62</v>
      </c>
      <c r="E19" s="29">
        <v>15.0</v>
      </c>
      <c r="F19" s="29">
        <v>28.0</v>
      </c>
      <c r="G19" s="63"/>
      <c r="H19" s="16">
        <v>0.0</v>
      </c>
      <c r="I19" s="16">
        <v>0.0</v>
      </c>
      <c r="J19" s="16">
        <v>0.0</v>
      </c>
      <c r="K19" s="16">
        <v>0.0</v>
      </c>
      <c r="L19" s="16">
        <v>0.0</v>
      </c>
      <c r="M19" s="16">
        <v>0.0</v>
      </c>
      <c r="N19" s="16">
        <v>0.0</v>
      </c>
      <c r="O19" s="16">
        <v>0.0</v>
      </c>
      <c r="P19" s="16">
        <v>0.0</v>
      </c>
      <c r="Q19" s="16">
        <v>0.0</v>
      </c>
      <c r="R19" s="16">
        <v>0.0</v>
      </c>
      <c r="S19" s="16">
        <v>0.0</v>
      </c>
      <c r="T19" s="16">
        <v>0.0</v>
      </c>
      <c r="U19" s="16">
        <v>0.0</v>
      </c>
      <c r="V19" s="18">
        <f t="shared" si="2"/>
        <v>0</v>
      </c>
      <c r="W19" s="7"/>
      <c r="X19" s="20"/>
      <c r="Y19" s="20">
        <f t="shared" ref="Y19:AL19" si="28">IF($V19=0, 0, H19/$V19*$E19)
</f>
        <v>0</v>
      </c>
      <c r="Z19" s="20">
        <f t="shared" si="28"/>
        <v>0</v>
      </c>
      <c r="AA19" s="20">
        <f t="shared" si="28"/>
        <v>0</v>
      </c>
      <c r="AB19" s="20">
        <f t="shared" si="28"/>
        <v>0</v>
      </c>
      <c r="AC19" s="20">
        <f t="shared" si="28"/>
        <v>0</v>
      </c>
      <c r="AD19" s="20">
        <f t="shared" si="28"/>
        <v>0</v>
      </c>
      <c r="AE19" s="20">
        <f t="shared" si="28"/>
        <v>0</v>
      </c>
      <c r="AF19" s="20">
        <f t="shared" si="28"/>
        <v>0</v>
      </c>
      <c r="AG19" s="20">
        <f t="shared" si="28"/>
        <v>0</v>
      </c>
      <c r="AH19" s="20">
        <f t="shared" si="28"/>
        <v>0</v>
      </c>
      <c r="AI19" s="20">
        <f t="shared" si="28"/>
        <v>0</v>
      </c>
      <c r="AJ19" s="20">
        <f t="shared" si="28"/>
        <v>0</v>
      </c>
      <c r="AK19" s="20">
        <f t="shared" si="28"/>
        <v>0</v>
      </c>
      <c r="AL19" s="20">
        <f t="shared" si="28"/>
        <v>0</v>
      </c>
      <c r="AM19" s="21">
        <f t="shared" si="4"/>
        <v>0</v>
      </c>
      <c r="AP19" s="20"/>
      <c r="AQ19" s="16">
        <v>0.0</v>
      </c>
      <c r="AR19" s="16">
        <v>0.0</v>
      </c>
      <c r="AS19" s="16">
        <v>0.0</v>
      </c>
      <c r="AT19" s="16">
        <v>0.0</v>
      </c>
      <c r="AU19" s="16">
        <v>0.0</v>
      </c>
      <c r="AV19" s="16">
        <v>0.0</v>
      </c>
      <c r="AW19" s="16">
        <v>0.0</v>
      </c>
      <c r="AX19" s="16">
        <v>0.0</v>
      </c>
      <c r="AY19" s="16">
        <v>0.0</v>
      </c>
      <c r="AZ19" s="16">
        <v>0.0</v>
      </c>
      <c r="BA19" s="16">
        <v>0.0</v>
      </c>
      <c r="BB19" s="16">
        <v>0.0</v>
      </c>
      <c r="BC19" s="16">
        <v>0.0</v>
      </c>
      <c r="BD19" s="16">
        <v>0.0</v>
      </c>
      <c r="BE19" s="21">
        <f t="shared" si="5"/>
        <v>0</v>
      </c>
      <c r="BG19" s="20"/>
      <c r="BH19" s="16">
        <v>0.0</v>
      </c>
      <c r="BI19" s="16">
        <v>0.0</v>
      </c>
      <c r="BJ19" s="16">
        <v>0.0</v>
      </c>
      <c r="BK19" s="16">
        <v>0.0</v>
      </c>
      <c r="BL19" s="16">
        <v>0.0</v>
      </c>
      <c r="BM19" s="16">
        <v>0.0</v>
      </c>
      <c r="BN19" s="16">
        <v>0.0</v>
      </c>
      <c r="BO19" s="16">
        <v>0.0</v>
      </c>
      <c r="BP19" s="16">
        <v>0.0</v>
      </c>
      <c r="BQ19" s="16">
        <v>0.0</v>
      </c>
      <c r="BR19" s="16">
        <v>0.0</v>
      </c>
      <c r="BS19" s="16">
        <v>0.0</v>
      </c>
      <c r="BT19" s="16">
        <v>0.0</v>
      </c>
      <c r="BU19" s="16">
        <v>0.0</v>
      </c>
      <c r="BV19" s="21">
        <f t="shared" si="6"/>
        <v>0</v>
      </c>
      <c r="BX19" s="25">
        <v>0.0</v>
      </c>
      <c r="BY19" s="25">
        <v>0.0</v>
      </c>
    </row>
    <row r="20">
      <c r="B20" s="64" t="s">
        <v>64</v>
      </c>
      <c r="C20" s="58" t="s">
        <v>29</v>
      </c>
      <c r="D20" s="59" t="s">
        <v>65</v>
      </c>
      <c r="E20" s="29">
        <v>32.0</v>
      </c>
      <c r="F20" s="29">
        <v>101.0</v>
      </c>
      <c r="G20" s="30"/>
      <c r="H20" s="16">
        <v>0.0</v>
      </c>
      <c r="I20" s="34">
        <v>4.0</v>
      </c>
      <c r="J20" s="34">
        <v>3.0</v>
      </c>
      <c r="K20" s="16">
        <v>0.0</v>
      </c>
      <c r="L20" s="16">
        <v>0.0</v>
      </c>
      <c r="M20" s="16">
        <v>0.0</v>
      </c>
      <c r="N20" s="16">
        <v>0.0</v>
      </c>
      <c r="O20" s="16">
        <v>0.0</v>
      </c>
      <c r="P20" s="16">
        <v>0.0</v>
      </c>
      <c r="Q20" s="16">
        <v>0.0</v>
      </c>
      <c r="R20" s="16">
        <v>0.0</v>
      </c>
      <c r="S20" s="16">
        <v>0.0</v>
      </c>
      <c r="T20" s="16">
        <v>0.0</v>
      </c>
      <c r="U20" s="24">
        <v>0.0</v>
      </c>
      <c r="V20" s="18">
        <f t="shared" si="2"/>
        <v>7</v>
      </c>
      <c r="W20" s="7"/>
      <c r="X20" s="20"/>
      <c r="Y20" s="20">
        <f t="shared" ref="Y20:AL20" si="29">IF($V20=0, 0, H20/$V20*$E20)
</f>
        <v>0</v>
      </c>
      <c r="Z20" s="20">
        <f t="shared" si="29"/>
        <v>18.28571429</v>
      </c>
      <c r="AA20" s="20">
        <f t="shared" si="29"/>
        <v>13.71428571</v>
      </c>
      <c r="AB20" s="20">
        <f t="shared" si="29"/>
        <v>0</v>
      </c>
      <c r="AC20" s="20">
        <f t="shared" si="29"/>
        <v>0</v>
      </c>
      <c r="AD20" s="20">
        <f t="shared" si="29"/>
        <v>0</v>
      </c>
      <c r="AE20" s="20">
        <f t="shared" si="29"/>
        <v>0</v>
      </c>
      <c r="AF20" s="20">
        <f t="shared" si="29"/>
        <v>0</v>
      </c>
      <c r="AG20" s="20">
        <f t="shared" si="29"/>
        <v>0</v>
      </c>
      <c r="AH20" s="20">
        <f t="shared" si="29"/>
        <v>0</v>
      </c>
      <c r="AI20" s="20">
        <f t="shared" si="29"/>
        <v>0</v>
      </c>
      <c r="AJ20" s="20">
        <f t="shared" si="29"/>
        <v>0</v>
      </c>
      <c r="AK20" s="20">
        <f t="shared" si="29"/>
        <v>0</v>
      </c>
      <c r="AL20" s="20">
        <f t="shared" si="29"/>
        <v>0</v>
      </c>
      <c r="AM20" s="21">
        <f t="shared" si="4"/>
        <v>32</v>
      </c>
      <c r="AP20" s="20"/>
      <c r="AQ20" s="16">
        <v>0.0</v>
      </c>
      <c r="AR20" s="34">
        <v>0.0</v>
      </c>
      <c r="AS20" s="34">
        <v>0.0</v>
      </c>
      <c r="AT20" s="16">
        <v>0.0</v>
      </c>
      <c r="AU20" s="16">
        <v>0.0</v>
      </c>
      <c r="AV20" s="16">
        <v>0.0</v>
      </c>
      <c r="AW20" s="16">
        <v>0.0</v>
      </c>
      <c r="AX20" s="16">
        <v>0.0</v>
      </c>
      <c r="AY20" s="16">
        <v>0.0</v>
      </c>
      <c r="AZ20" s="16">
        <v>0.0</v>
      </c>
      <c r="BA20" s="16">
        <v>0.0</v>
      </c>
      <c r="BB20" s="16">
        <v>0.0</v>
      </c>
      <c r="BC20" s="16">
        <v>0.0</v>
      </c>
      <c r="BD20" s="24">
        <v>0.0</v>
      </c>
      <c r="BE20" s="21">
        <f t="shared" si="5"/>
        <v>0</v>
      </c>
      <c r="BG20" s="20"/>
      <c r="BH20" s="16">
        <v>0.0</v>
      </c>
      <c r="BI20" s="34">
        <v>4.0</v>
      </c>
      <c r="BJ20" s="34">
        <v>3.0</v>
      </c>
      <c r="BK20" s="16">
        <v>0.0</v>
      </c>
      <c r="BL20" s="16">
        <v>0.0</v>
      </c>
      <c r="BM20" s="16">
        <v>0.0</v>
      </c>
      <c r="BN20" s="16">
        <v>0.0</v>
      </c>
      <c r="BO20" s="16">
        <v>0.0</v>
      </c>
      <c r="BP20" s="16">
        <v>0.0</v>
      </c>
      <c r="BQ20" s="16">
        <v>0.0</v>
      </c>
      <c r="BR20" s="16">
        <v>0.0</v>
      </c>
      <c r="BS20" s="16">
        <v>0.0</v>
      </c>
      <c r="BT20" s="16">
        <v>0.0</v>
      </c>
      <c r="BU20" s="24">
        <v>0.0</v>
      </c>
      <c r="BV20" s="21">
        <f t="shared" si="6"/>
        <v>7</v>
      </c>
      <c r="BX20" s="22">
        <f t="shared" ref="BX20:BX32" si="31">BE20/V20</f>
        <v>0</v>
      </c>
      <c r="BY20" s="22">
        <f t="shared" ref="BY20:BY32" si="32">BV20/V20</f>
        <v>1</v>
      </c>
    </row>
    <row r="21">
      <c r="A21" s="65" t="s">
        <v>66</v>
      </c>
      <c r="B21" s="66" t="s">
        <v>67</v>
      </c>
      <c r="C21" s="67" t="s">
        <v>32</v>
      </c>
      <c r="D21" s="68" t="s">
        <v>68</v>
      </c>
      <c r="E21" s="29">
        <v>120.0</v>
      </c>
      <c r="F21" s="29">
        <v>42.0</v>
      </c>
      <c r="G21" s="30"/>
      <c r="H21" s="16">
        <v>0.0</v>
      </c>
      <c r="I21" s="16">
        <v>0.0</v>
      </c>
      <c r="J21" s="16">
        <v>0.0</v>
      </c>
      <c r="K21" s="16">
        <v>0.0</v>
      </c>
      <c r="L21" s="17">
        <v>4.0</v>
      </c>
      <c r="M21" s="16">
        <v>0.0</v>
      </c>
      <c r="N21" s="16">
        <v>0.0</v>
      </c>
      <c r="O21" s="16">
        <v>0.0</v>
      </c>
      <c r="P21" s="16">
        <v>0.0</v>
      </c>
      <c r="Q21" s="16">
        <v>0.0</v>
      </c>
      <c r="R21" s="16">
        <v>0.0</v>
      </c>
      <c r="S21" s="16">
        <v>0.0</v>
      </c>
      <c r="T21" s="16">
        <v>0.0</v>
      </c>
      <c r="U21" s="24">
        <v>0.0</v>
      </c>
      <c r="V21" s="18">
        <f t="shared" si="2"/>
        <v>4</v>
      </c>
      <c r="W21" s="7"/>
      <c r="X21" s="20"/>
      <c r="Y21" s="20">
        <f t="shared" ref="Y21:AL21" si="30">IF($V21=0, 0, H21/$V21*$E21)
</f>
        <v>0</v>
      </c>
      <c r="Z21" s="20">
        <f t="shared" si="30"/>
        <v>0</v>
      </c>
      <c r="AA21" s="20">
        <f t="shared" si="30"/>
        <v>0</v>
      </c>
      <c r="AB21" s="20">
        <f t="shared" si="30"/>
        <v>0</v>
      </c>
      <c r="AC21" s="20">
        <f t="shared" si="30"/>
        <v>120</v>
      </c>
      <c r="AD21" s="20">
        <f t="shared" si="30"/>
        <v>0</v>
      </c>
      <c r="AE21" s="20">
        <f t="shared" si="30"/>
        <v>0</v>
      </c>
      <c r="AF21" s="20">
        <f t="shared" si="30"/>
        <v>0</v>
      </c>
      <c r="AG21" s="20">
        <f t="shared" si="30"/>
        <v>0</v>
      </c>
      <c r="AH21" s="20">
        <f t="shared" si="30"/>
        <v>0</v>
      </c>
      <c r="AI21" s="20">
        <f t="shared" si="30"/>
        <v>0</v>
      </c>
      <c r="AJ21" s="20">
        <f t="shared" si="30"/>
        <v>0</v>
      </c>
      <c r="AK21" s="20">
        <f t="shared" si="30"/>
        <v>0</v>
      </c>
      <c r="AL21" s="20">
        <f t="shared" si="30"/>
        <v>0</v>
      </c>
      <c r="AM21" s="21">
        <f t="shared" si="4"/>
        <v>120</v>
      </c>
      <c r="AP21" s="20"/>
      <c r="AQ21" s="16">
        <v>0.0</v>
      </c>
      <c r="AR21" s="16">
        <v>0.0</v>
      </c>
      <c r="AS21" s="16">
        <v>0.0</v>
      </c>
      <c r="AT21" s="16">
        <v>0.0</v>
      </c>
      <c r="AU21" s="17">
        <v>4.0</v>
      </c>
      <c r="AV21" s="16">
        <v>0.0</v>
      </c>
      <c r="AW21" s="16">
        <v>0.0</v>
      </c>
      <c r="AX21" s="16">
        <v>0.0</v>
      </c>
      <c r="AY21" s="16">
        <v>0.0</v>
      </c>
      <c r="AZ21" s="16">
        <v>0.0</v>
      </c>
      <c r="BA21" s="16">
        <v>0.0</v>
      </c>
      <c r="BB21" s="16">
        <v>0.0</v>
      </c>
      <c r="BC21" s="16">
        <v>0.0</v>
      </c>
      <c r="BD21" s="24">
        <v>0.0</v>
      </c>
      <c r="BE21" s="21">
        <f t="shared" si="5"/>
        <v>4</v>
      </c>
      <c r="BG21" s="20"/>
      <c r="BH21" s="16">
        <v>0.0</v>
      </c>
      <c r="BI21" s="16">
        <v>0.0</v>
      </c>
      <c r="BJ21" s="16">
        <v>0.0</v>
      </c>
      <c r="BK21" s="16">
        <v>0.0</v>
      </c>
      <c r="BL21" s="17">
        <v>0.0</v>
      </c>
      <c r="BM21" s="16">
        <v>0.0</v>
      </c>
      <c r="BN21" s="16">
        <v>0.0</v>
      </c>
      <c r="BO21" s="16">
        <v>0.0</v>
      </c>
      <c r="BP21" s="16">
        <v>0.0</v>
      </c>
      <c r="BQ21" s="16">
        <v>0.0</v>
      </c>
      <c r="BR21" s="16">
        <v>0.0</v>
      </c>
      <c r="BS21" s="16">
        <v>0.0</v>
      </c>
      <c r="BT21" s="16">
        <v>0.0</v>
      </c>
      <c r="BU21" s="24">
        <v>0.0</v>
      </c>
      <c r="BV21" s="21">
        <f t="shared" si="6"/>
        <v>0</v>
      </c>
      <c r="BX21" s="22">
        <f t="shared" si="31"/>
        <v>1</v>
      </c>
      <c r="BY21" s="22">
        <f t="shared" si="32"/>
        <v>0</v>
      </c>
    </row>
    <row r="22">
      <c r="B22" s="66" t="s">
        <v>67</v>
      </c>
      <c r="C22" s="67" t="s">
        <v>32</v>
      </c>
      <c r="D22" s="69" t="s">
        <v>69</v>
      </c>
      <c r="E22" s="29">
        <v>20.0</v>
      </c>
      <c r="F22" s="29">
        <v>17.0</v>
      </c>
      <c r="G22" s="30"/>
      <c r="H22" s="17">
        <v>4.0</v>
      </c>
      <c r="I22" s="16">
        <v>0.0</v>
      </c>
      <c r="J22" s="16">
        <v>0.0</v>
      </c>
      <c r="K22" s="16">
        <v>0.0</v>
      </c>
      <c r="L22" s="16">
        <v>0.0</v>
      </c>
      <c r="M22" s="16">
        <v>0.0</v>
      </c>
      <c r="N22" s="17">
        <v>2.0</v>
      </c>
      <c r="O22" s="16">
        <v>0.0</v>
      </c>
      <c r="P22" s="16">
        <v>0.0</v>
      </c>
      <c r="Q22" s="16">
        <v>0.0</v>
      </c>
      <c r="R22" s="16">
        <v>0.0</v>
      </c>
      <c r="S22" s="16">
        <v>0.0</v>
      </c>
      <c r="T22" s="16">
        <v>0.0</v>
      </c>
      <c r="U22" s="24">
        <v>0.0</v>
      </c>
      <c r="V22" s="18">
        <f t="shared" si="2"/>
        <v>6</v>
      </c>
      <c r="W22" s="7"/>
      <c r="X22" s="20"/>
      <c r="Y22" s="20">
        <f t="shared" ref="Y22:AL22" si="33">IF($V22=0, 0, H22/$V22*$E22)
</f>
        <v>13.33333333</v>
      </c>
      <c r="Z22" s="20">
        <f t="shared" si="33"/>
        <v>0</v>
      </c>
      <c r="AA22" s="20">
        <f t="shared" si="33"/>
        <v>0</v>
      </c>
      <c r="AB22" s="20">
        <f t="shared" si="33"/>
        <v>0</v>
      </c>
      <c r="AC22" s="20">
        <f t="shared" si="33"/>
        <v>0</v>
      </c>
      <c r="AD22" s="20">
        <f t="shared" si="33"/>
        <v>0</v>
      </c>
      <c r="AE22" s="20">
        <f t="shared" si="33"/>
        <v>6.666666667</v>
      </c>
      <c r="AF22" s="20">
        <f t="shared" si="33"/>
        <v>0</v>
      </c>
      <c r="AG22" s="20">
        <f t="shared" si="33"/>
        <v>0</v>
      </c>
      <c r="AH22" s="20">
        <f t="shared" si="33"/>
        <v>0</v>
      </c>
      <c r="AI22" s="20">
        <f t="shared" si="33"/>
        <v>0</v>
      </c>
      <c r="AJ22" s="20">
        <f t="shared" si="33"/>
        <v>0</v>
      </c>
      <c r="AK22" s="20">
        <f t="shared" si="33"/>
        <v>0</v>
      </c>
      <c r="AL22" s="20">
        <f t="shared" si="33"/>
        <v>0</v>
      </c>
      <c r="AM22" s="21">
        <f t="shared" si="4"/>
        <v>20</v>
      </c>
      <c r="AP22" s="20"/>
      <c r="AQ22" s="17">
        <v>4.0</v>
      </c>
      <c r="AR22" s="16">
        <v>0.0</v>
      </c>
      <c r="AS22" s="16">
        <v>0.0</v>
      </c>
      <c r="AT22" s="16">
        <v>0.0</v>
      </c>
      <c r="AU22" s="16">
        <v>0.0</v>
      </c>
      <c r="AV22" s="16">
        <v>0.0</v>
      </c>
      <c r="AW22" s="17">
        <v>2.0</v>
      </c>
      <c r="AX22" s="16">
        <v>0.0</v>
      </c>
      <c r="AY22" s="16">
        <v>0.0</v>
      </c>
      <c r="AZ22" s="16">
        <v>0.0</v>
      </c>
      <c r="BA22" s="16">
        <v>0.0</v>
      </c>
      <c r="BB22" s="16">
        <v>0.0</v>
      </c>
      <c r="BC22" s="16">
        <v>0.0</v>
      </c>
      <c r="BD22" s="24">
        <v>0.0</v>
      </c>
      <c r="BE22" s="21">
        <f t="shared" si="5"/>
        <v>6</v>
      </c>
      <c r="BG22" s="20"/>
      <c r="BH22" s="17">
        <v>0.0</v>
      </c>
      <c r="BI22" s="16">
        <v>0.0</v>
      </c>
      <c r="BJ22" s="16">
        <v>0.0</v>
      </c>
      <c r="BK22" s="16">
        <v>0.0</v>
      </c>
      <c r="BL22" s="16">
        <v>0.0</v>
      </c>
      <c r="BM22" s="16">
        <v>0.0</v>
      </c>
      <c r="BN22" s="17">
        <v>0.0</v>
      </c>
      <c r="BO22" s="16">
        <v>0.0</v>
      </c>
      <c r="BP22" s="16">
        <v>0.0</v>
      </c>
      <c r="BQ22" s="16">
        <v>0.0</v>
      </c>
      <c r="BR22" s="16">
        <v>0.0</v>
      </c>
      <c r="BS22" s="16">
        <v>0.0</v>
      </c>
      <c r="BT22" s="16">
        <v>0.0</v>
      </c>
      <c r="BU22" s="24">
        <v>0.0</v>
      </c>
      <c r="BV22" s="21">
        <f t="shared" si="6"/>
        <v>0</v>
      </c>
      <c r="BX22" s="22">
        <f t="shared" si="31"/>
        <v>1</v>
      </c>
      <c r="BY22" s="22">
        <f t="shared" si="32"/>
        <v>0</v>
      </c>
    </row>
    <row r="23">
      <c r="A23" s="70" t="s">
        <v>70</v>
      </c>
      <c r="B23" s="71" t="s">
        <v>67</v>
      </c>
      <c r="C23" s="72" t="s">
        <v>32</v>
      </c>
      <c r="D23" s="48" t="s">
        <v>71</v>
      </c>
      <c r="E23" s="29">
        <v>21.0</v>
      </c>
      <c r="F23" s="29">
        <v>16.0</v>
      </c>
      <c r="G23" s="30"/>
      <c r="H23" s="16">
        <v>0.0</v>
      </c>
      <c r="I23" s="17">
        <v>4.0</v>
      </c>
      <c r="J23" s="16">
        <v>0.0</v>
      </c>
      <c r="K23" s="16">
        <v>0.0</v>
      </c>
      <c r="L23" s="16">
        <v>0.0</v>
      </c>
      <c r="M23" s="16">
        <v>0.0</v>
      </c>
      <c r="N23" s="16">
        <v>0.0</v>
      </c>
      <c r="O23" s="16">
        <v>0.0</v>
      </c>
      <c r="P23" s="16">
        <v>0.0</v>
      </c>
      <c r="Q23" s="16">
        <v>0.0</v>
      </c>
      <c r="R23" s="16">
        <v>0.0</v>
      </c>
      <c r="S23" s="16">
        <v>0.0</v>
      </c>
      <c r="T23" s="16">
        <v>0.0</v>
      </c>
      <c r="U23" s="24">
        <v>0.0</v>
      </c>
      <c r="V23" s="18">
        <f t="shared" si="2"/>
        <v>4</v>
      </c>
      <c r="W23" s="7"/>
      <c r="X23" s="20"/>
      <c r="Y23" s="20">
        <f t="shared" ref="Y23:AL23" si="34">IF($V23=0, 0, H23/$V23*$E23)
</f>
        <v>0</v>
      </c>
      <c r="Z23" s="20">
        <f t="shared" si="34"/>
        <v>21</v>
      </c>
      <c r="AA23" s="20">
        <f t="shared" si="34"/>
        <v>0</v>
      </c>
      <c r="AB23" s="20">
        <f t="shared" si="34"/>
        <v>0</v>
      </c>
      <c r="AC23" s="20">
        <f t="shared" si="34"/>
        <v>0</v>
      </c>
      <c r="AD23" s="20">
        <f t="shared" si="34"/>
        <v>0</v>
      </c>
      <c r="AE23" s="20">
        <f t="shared" si="34"/>
        <v>0</v>
      </c>
      <c r="AF23" s="20">
        <f t="shared" si="34"/>
        <v>0</v>
      </c>
      <c r="AG23" s="20">
        <f t="shared" si="34"/>
        <v>0</v>
      </c>
      <c r="AH23" s="20">
        <f t="shared" si="34"/>
        <v>0</v>
      </c>
      <c r="AI23" s="20">
        <f t="shared" si="34"/>
        <v>0</v>
      </c>
      <c r="AJ23" s="20">
        <f t="shared" si="34"/>
        <v>0</v>
      </c>
      <c r="AK23" s="20">
        <f t="shared" si="34"/>
        <v>0</v>
      </c>
      <c r="AL23" s="20">
        <f t="shared" si="34"/>
        <v>0</v>
      </c>
      <c r="AM23" s="21">
        <f t="shared" si="4"/>
        <v>21</v>
      </c>
      <c r="AP23" s="20"/>
      <c r="AQ23" s="16">
        <v>0.0</v>
      </c>
      <c r="AR23" s="17">
        <v>4.0</v>
      </c>
      <c r="AS23" s="16">
        <v>0.0</v>
      </c>
      <c r="AT23" s="16">
        <v>0.0</v>
      </c>
      <c r="AU23" s="16">
        <v>0.0</v>
      </c>
      <c r="AV23" s="16">
        <v>0.0</v>
      </c>
      <c r="AW23" s="16">
        <v>0.0</v>
      </c>
      <c r="AX23" s="16">
        <v>0.0</v>
      </c>
      <c r="AY23" s="16">
        <v>0.0</v>
      </c>
      <c r="AZ23" s="16">
        <v>0.0</v>
      </c>
      <c r="BA23" s="16">
        <v>0.0</v>
      </c>
      <c r="BB23" s="16">
        <v>0.0</v>
      </c>
      <c r="BC23" s="16">
        <v>0.0</v>
      </c>
      <c r="BD23" s="24">
        <v>0.0</v>
      </c>
      <c r="BE23" s="21">
        <f t="shared" si="5"/>
        <v>4</v>
      </c>
      <c r="BG23" s="20"/>
      <c r="BH23" s="16">
        <v>0.0</v>
      </c>
      <c r="BI23" s="17">
        <v>0.0</v>
      </c>
      <c r="BJ23" s="16">
        <v>0.0</v>
      </c>
      <c r="BK23" s="16">
        <v>0.0</v>
      </c>
      <c r="BL23" s="16">
        <v>0.0</v>
      </c>
      <c r="BM23" s="16">
        <v>0.0</v>
      </c>
      <c r="BN23" s="16">
        <v>0.0</v>
      </c>
      <c r="BO23" s="16">
        <v>0.0</v>
      </c>
      <c r="BP23" s="16">
        <v>0.0</v>
      </c>
      <c r="BQ23" s="16">
        <v>0.0</v>
      </c>
      <c r="BR23" s="16">
        <v>0.0</v>
      </c>
      <c r="BS23" s="16">
        <v>0.0</v>
      </c>
      <c r="BT23" s="16">
        <v>0.0</v>
      </c>
      <c r="BU23" s="24">
        <v>0.0</v>
      </c>
      <c r="BV23" s="21">
        <f t="shared" si="6"/>
        <v>0</v>
      </c>
      <c r="BX23" s="22">
        <f t="shared" si="31"/>
        <v>1</v>
      </c>
      <c r="BY23" s="22">
        <f t="shared" si="32"/>
        <v>0</v>
      </c>
    </row>
    <row r="24">
      <c r="B24" s="71" t="s">
        <v>67</v>
      </c>
      <c r="C24" s="72" t="s">
        <v>32</v>
      </c>
      <c r="D24" s="48" t="s">
        <v>72</v>
      </c>
      <c r="E24" s="29">
        <v>29.0</v>
      </c>
      <c r="F24" s="29">
        <v>15.0</v>
      </c>
      <c r="G24" s="30"/>
      <c r="H24" s="16">
        <v>0.0</v>
      </c>
      <c r="I24" s="16">
        <v>0.0</v>
      </c>
      <c r="J24" s="16">
        <v>0.0</v>
      </c>
      <c r="K24" s="16">
        <v>0.0</v>
      </c>
      <c r="L24" s="16">
        <v>0.0</v>
      </c>
      <c r="M24" s="16">
        <v>0.0</v>
      </c>
      <c r="N24" s="16">
        <v>0.0</v>
      </c>
      <c r="O24" s="16">
        <v>0.0</v>
      </c>
      <c r="P24" s="16">
        <v>0.0</v>
      </c>
      <c r="Q24" s="16">
        <v>0.0</v>
      </c>
      <c r="R24" s="17">
        <v>2.0</v>
      </c>
      <c r="S24" s="16">
        <v>0.0</v>
      </c>
      <c r="T24" s="16">
        <v>0.0</v>
      </c>
      <c r="U24" s="24">
        <v>0.0</v>
      </c>
      <c r="V24" s="18">
        <f t="shared" si="2"/>
        <v>2</v>
      </c>
      <c r="W24" s="7"/>
      <c r="X24" s="20"/>
      <c r="Y24" s="20">
        <f t="shared" ref="Y24:AL24" si="35">IF($V24=0, 0, H24/$V24*$E24)
</f>
        <v>0</v>
      </c>
      <c r="Z24" s="20">
        <f t="shared" si="35"/>
        <v>0</v>
      </c>
      <c r="AA24" s="20">
        <f t="shared" si="35"/>
        <v>0</v>
      </c>
      <c r="AB24" s="20">
        <f t="shared" si="35"/>
        <v>0</v>
      </c>
      <c r="AC24" s="20">
        <f t="shared" si="35"/>
        <v>0</v>
      </c>
      <c r="AD24" s="20">
        <f t="shared" si="35"/>
        <v>0</v>
      </c>
      <c r="AE24" s="20">
        <f t="shared" si="35"/>
        <v>0</v>
      </c>
      <c r="AF24" s="20">
        <f t="shared" si="35"/>
        <v>0</v>
      </c>
      <c r="AG24" s="20">
        <f t="shared" si="35"/>
        <v>0</v>
      </c>
      <c r="AH24" s="20">
        <f t="shared" si="35"/>
        <v>0</v>
      </c>
      <c r="AI24" s="20">
        <f t="shared" si="35"/>
        <v>29</v>
      </c>
      <c r="AJ24" s="20">
        <f t="shared" si="35"/>
        <v>0</v>
      </c>
      <c r="AK24" s="20">
        <f t="shared" si="35"/>
        <v>0</v>
      </c>
      <c r="AL24" s="20">
        <f t="shared" si="35"/>
        <v>0</v>
      </c>
      <c r="AM24" s="21">
        <f t="shared" si="4"/>
        <v>29</v>
      </c>
      <c r="AP24" s="20"/>
      <c r="AQ24" s="16">
        <v>0.0</v>
      </c>
      <c r="AR24" s="16">
        <v>0.0</v>
      </c>
      <c r="AS24" s="16">
        <v>0.0</v>
      </c>
      <c r="AT24" s="16">
        <v>0.0</v>
      </c>
      <c r="AU24" s="16">
        <v>0.0</v>
      </c>
      <c r="AV24" s="16">
        <v>0.0</v>
      </c>
      <c r="AW24" s="16">
        <v>0.0</v>
      </c>
      <c r="AX24" s="16">
        <v>0.0</v>
      </c>
      <c r="AY24" s="16">
        <v>0.0</v>
      </c>
      <c r="AZ24" s="16">
        <v>0.0</v>
      </c>
      <c r="BA24" s="17">
        <v>2.0</v>
      </c>
      <c r="BB24" s="16">
        <v>0.0</v>
      </c>
      <c r="BC24" s="16">
        <v>0.0</v>
      </c>
      <c r="BD24" s="24">
        <v>0.0</v>
      </c>
      <c r="BE24" s="21">
        <f t="shared" si="5"/>
        <v>2</v>
      </c>
      <c r="BG24" s="20"/>
      <c r="BH24" s="16">
        <v>0.0</v>
      </c>
      <c r="BI24" s="16">
        <v>0.0</v>
      </c>
      <c r="BJ24" s="16">
        <v>0.0</v>
      </c>
      <c r="BK24" s="16">
        <v>0.0</v>
      </c>
      <c r="BL24" s="16">
        <v>0.0</v>
      </c>
      <c r="BM24" s="16">
        <v>0.0</v>
      </c>
      <c r="BN24" s="16">
        <v>0.0</v>
      </c>
      <c r="BO24" s="16">
        <v>0.0</v>
      </c>
      <c r="BP24" s="16">
        <v>0.0</v>
      </c>
      <c r="BQ24" s="16">
        <v>0.0</v>
      </c>
      <c r="BR24" s="17">
        <v>0.0</v>
      </c>
      <c r="BS24" s="16">
        <v>0.0</v>
      </c>
      <c r="BT24" s="16">
        <v>0.0</v>
      </c>
      <c r="BU24" s="24">
        <v>0.0</v>
      </c>
      <c r="BV24" s="21">
        <f t="shared" si="6"/>
        <v>0</v>
      </c>
      <c r="BX24" s="22">
        <f t="shared" si="31"/>
        <v>1</v>
      </c>
      <c r="BY24" s="22">
        <f t="shared" si="32"/>
        <v>0</v>
      </c>
    </row>
    <row r="25">
      <c r="A25" s="31" t="s">
        <v>73</v>
      </c>
      <c r="B25" s="73" t="s">
        <v>67</v>
      </c>
      <c r="C25" s="73" t="s">
        <v>32</v>
      </c>
      <c r="D25" s="73" t="s">
        <v>74</v>
      </c>
      <c r="E25" s="29">
        <v>70.0</v>
      </c>
      <c r="F25" s="29">
        <v>84.0</v>
      </c>
      <c r="G25" s="54"/>
      <c r="H25" s="16">
        <v>0.0</v>
      </c>
      <c r="I25" s="16">
        <v>0.0</v>
      </c>
      <c r="J25" s="16">
        <v>0.0</v>
      </c>
      <c r="K25" s="16">
        <v>0.0</v>
      </c>
      <c r="L25" s="16">
        <v>0.0</v>
      </c>
      <c r="M25" s="34">
        <v>2.0</v>
      </c>
      <c r="N25" s="16">
        <v>0.0</v>
      </c>
      <c r="O25" s="16">
        <v>0.0</v>
      </c>
      <c r="P25" s="16">
        <v>0.0</v>
      </c>
      <c r="Q25" s="16">
        <v>0.0</v>
      </c>
      <c r="R25" s="16">
        <v>0.0</v>
      </c>
      <c r="S25" s="16">
        <v>0.0</v>
      </c>
      <c r="T25" s="16">
        <v>0.0</v>
      </c>
      <c r="U25" s="24">
        <v>0.0</v>
      </c>
      <c r="V25" s="18">
        <f t="shared" si="2"/>
        <v>2</v>
      </c>
      <c r="W25" s="7"/>
      <c r="X25" s="20"/>
      <c r="Y25" s="20">
        <f t="shared" ref="Y25:AL25" si="36">IF($V25=0, 0, H25/$V25*$E25)
</f>
        <v>0</v>
      </c>
      <c r="Z25" s="20">
        <f t="shared" si="36"/>
        <v>0</v>
      </c>
      <c r="AA25" s="20">
        <f t="shared" si="36"/>
        <v>0</v>
      </c>
      <c r="AB25" s="20">
        <f t="shared" si="36"/>
        <v>0</v>
      </c>
      <c r="AC25" s="20">
        <f t="shared" si="36"/>
        <v>0</v>
      </c>
      <c r="AD25" s="20">
        <f t="shared" si="36"/>
        <v>70</v>
      </c>
      <c r="AE25" s="20">
        <f t="shared" si="36"/>
        <v>0</v>
      </c>
      <c r="AF25" s="20">
        <f t="shared" si="36"/>
        <v>0</v>
      </c>
      <c r="AG25" s="20">
        <f t="shared" si="36"/>
        <v>0</v>
      </c>
      <c r="AH25" s="20">
        <f t="shared" si="36"/>
        <v>0</v>
      </c>
      <c r="AI25" s="20">
        <f t="shared" si="36"/>
        <v>0</v>
      </c>
      <c r="AJ25" s="20">
        <f t="shared" si="36"/>
        <v>0</v>
      </c>
      <c r="AK25" s="20">
        <f t="shared" si="36"/>
        <v>0</v>
      </c>
      <c r="AL25" s="20">
        <f t="shared" si="36"/>
        <v>0</v>
      </c>
      <c r="AM25" s="21">
        <f t="shared" si="4"/>
        <v>70</v>
      </c>
      <c r="AP25" s="20"/>
      <c r="AQ25" s="16">
        <v>0.0</v>
      </c>
      <c r="AR25" s="16">
        <v>0.0</v>
      </c>
      <c r="AS25" s="16">
        <v>0.0</v>
      </c>
      <c r="AT25" s="16">
        <v>0.0</v>
      </c>
      <c r="AU25" s="16">
        <v>0.0</v>
      </c>
      <c r="AV25" s="34">
        <v>0.0</v>
      </c>
      <c r="AW25" s="16">
        <v>0.0</v>
      </c>
      <c r="AX25" s="16">
        <v>0.0</v>
      </c>
      <c r="AY25" s="16">
        <v>0.0</v>
      </c>
      <c r="AZ25" s="16">
        <v>0.0</v>
      </c>
      <c r="BA25" s="16">
        <v>0.0</v>
      </c>
      <c r="BB25" s="16">
        <v>0.0</v>
      </c>
      <c r="BC25" s="16">
        <v>0.0</v>
      </c>
      <c r="BD25" s="24">
        <v>0.0</v>
      </c>
      <c r="BE25" s="21">
        <f t="shared" si="5"/>
        <v>0</v>
      </c>
      <c r="BG25" s="20"/>
      <c r="BH25" s="16">
        <v>0.0</v>
      </c>
      <c r="BI25" s="16">
        <v>0.0</v>
      </c>
      <c r="BJ25" s="16">
        <v>0.0</v>
      </c>
      <c r="BK25" s="16">
        <v>0.0</v>
      </c>
      <c r="BL25" s="16">
        <v>0.0</v>
      </c>
      <c r="BM25" s="34">
        <v>2.0</v>
      </c>
      <c r="BN25" s="16">
        <v>0.0</v>
      </c>
      <c r="BO25" s="16">
        <v>0.0</v>
      </c>
      <c r="BP25" s="16">
        <v>0.0</v>
      </c>
      <c r="BQ25" s="16">
        <v>0.0</v>
      </c>
      <c r="BR25" s="16">
        <v>0.0</v>
      </c>
      <c r="BS25" s="16">
        <v>0.0</v>
      </c>
      <c r="BT25" s="16">
        <v>0.0</v>
      </c>
      <c r="BU25" s="24">
        <v>0.0</v>
      </c>
      <c r="BV25" s="21">
        <f t="shared" si="6"/>
        <v>2</v>
      </c>
      <c r="BX25" s="22">
        <f t="shared" si="31"/>
        <v>0</v>
      </c>
      <c r="BY25" s="22">
        <f t="shared" si="32"/>
        <v>1</v>
      </c>
    </row>
    <row r="26">
      <c r="A26" s="74" t="s">
        <v>75</v>
      </c>
      <c r="B26" s="75" t="s">
        <v>67</v>
      </c>
      <c r="C26" s="76" t="s">
        <v>32</v>
      </c>
      <c r="D26" s="77" t="s">
        <v>76</v>
      </c>
      <c r="E26" s="29">
        <v>111.0</v>
      </c>
      <c r="F26" s="29">
        <v>137.0</v>
      </c>
      <c r="G26" s="54"/>
      <c r="H26" s="16">
        <v>0.0</v>
      </c>
      <c r="I26" s="16">
        <v>0.0</v>
      </c>
      <c r="J26" s="16">
        <v>0.0</v>
      </c>
      <c r="K26" s="16">
        <v>0.0</v>
      </c>
      <c r="L26" s="16">
        <v>0.0</v>
      </c>
      <c r="M26" s="34">
        <v>4.0</v>
      </c>
      <c r="N26" s="16">
        <v>0.0</v>
      </c>
      <c r="O26" s="16">
        <v>0.0</v>
      </c>
      <c r="P26" s="17">
        <v>4.0</v>
      </c>
      <c r="Q26" s="16">
        <v>0.0</v>
      </c>
      <c r="R26" s="16">
        <v>0.0</v>
      </c>
      <c r="S26" s="17">
        <v>4.0</v>
      </c>
      <c r="T26" s="16">
        <v>0.0</v>
      </c>
      <c r="U26" s="44">
        <v>4.0</v>
      </c>
      <c r="V26" s="18">
        <f t="shared" si="2"/>
        <v>16</v>
      </c>
      <c r="W26" s="7"/>
      <c r="X26" s="20"/>
      <c r="Y26" s="20">
        <f t="shared" ref="Y26:AL26" si="37">IF($V26=0, 0, H26/$V26*$E26)
</f>
        <v>0</v>
      </c>
      <c r="Z26" s="20">
        <f t="shared" si="37"/>
        <v>0</v>
      </c>
      <c r="AA26" s="20">
        <f t="shared" si="37"/>
        <v>0</v>
      </c>
      <c r="AB26" s="20">
        <f t="shared" si="37"/>
        <v>0</v>
      </c>
      <c r="AC26" s="20">
        <f t="shared" si="37"/>
        <v>0</v>
      </c>
      <c r="AD26" s="20">
        <f t="shared" si="37"/>
        <v>27.75</v>
      </c>
      <c r="AE26" s="20">
        <f t="shared" si="37"/>
        <v>0</v>
      </c>
      <c r="AF26" s="20">
        <f t="shared" si="37"/>
        <v>0</v>
      </c>
      <c r="AG26" s="20">
        <f t="shared" si="37"/>
        <v>27.75</v>
      </c>
      <c r="AH26" s="20">
        <f t="shared" si="37"/>
        <v>0</v>
      </c>
      <c r="AI26" s="20">
        <f t="shared" si="37"/>
        <v>0</v>
      </c>
      <c r="AJ26" s="20">
        <f t="shared" si="37"/>
        <v>27.75</v>
      </c>
      <c r="AK26" s="20">
        <f t="shared" si="37"/>
        <v>0</v>
      </c>
      <c r="AL26" s="20">
        <f t="shared" si="37"/>
        <v>27.75</v>
      </c>
      <c r="AM26" s="21">
        <f t="shared" si="4"/>
        <v>111</v>
      </c>
      <c r="AP26" s="20"/>
      <c r="AQ26" s="16">
        <v>0.0</v>
      </c>
      <c r="AR26" s="16">
        <v>0.0</v>
      </c>
      <c r="AS26" s="16">
        <v>0.0</v>
      </c>
      <c r="AT26" s="16">
        <v>0.0</v>
      </c>
      <c r="AU26" s="16">
        <v>0.0</v>
      </c>
      <c r="AV26" s="34">
        <v>0.0</v>
      </c>
      <c r="AW26" s="16">
        <v>0.0</v>
      </c>
      <c r="AX26" s="16">
        <v>0.0</v>
      </c>
      <c r="AY26" s="17">
        <v>4.0</v>
      </c>
      <c r="AZ26" s="16">
        <v>0.0</v>
      </c>
      <c r="BA26" s="16">
        <v>0.0</v>
      </c>
      <c r="BB26" s="17">
        <v>4.0</v>
      </c>
      <c r="BC26" s="16">
        <v>0.0</v>
      </c>
      <c r="BD26" s="44">
        <v>4.0</v>
      </c>
      <c r="BE26" s="21">
        <f t="shared" si="5"/>
        <v>12</v>
      </c>
      <c r="BG26" s="20"/>
      <c r="BH26" s="16">
        <v>0.0</v>
      </c>
      <c r="BI26" s="16">
        <v>0.0</v>
      </c>
      <c r="BJ26" s="16">
        <v>0.0</v>
      </c>
      <c r="BK26" s="16">
        <v>0.0</v>
      </c>
      <c r="BL26" s="16">
        <v>0.0</v>
      </c>
      <c r="BM26" s="34">
        <v>4.0</v>
      </c>
      <c r="BN26" s="16">
        <v>0.0</v>
      </c>
      <c r="BO26" s="16">
        <v>0.0</v>
      </c>
      <c r="BP26" s="17">
        <v>0.0</v>
      </c>
      <c r="BQ26" s="16">
        <v>0.0</v>
      </c>
      <c r="BR26" s="16">
        <v>0.0</v>
      </c>
      <c r="BS26" s="17">
        <v>0.0</v>
      </c>
      <c r="BT26" s="16">
        <v>0.0</v>
      </c>
      <c r="BU26" s="44">
        <v>0.0</v>
      </c>
      <c r="BV26" s="21">
        <f t="shared" si="6"/>
        <v>4</v>
      </c>
      <c r="BX26" s="22">
        <f t="shared" si="31"/>
        <v>0.75</v>
      </c>
      <c r="BY26" s="22">
        <f t="shared" si="32"/>
        <v>0.25</v>
      </c>
    </row>
    <row r="27">
      <c r="B27" s="75" t="s">
        <v>67</v>
      </c>
      <c r="C27" s="76" t="s">
        <v>32</v>
      </c>
      <c r="D27" s="78" t="s">
        <v>77</v>
      </c>
      <c r="E27" s="29">
        <v>303.0</v>
      </c>
      <c r="F27" s="29">
        <v>306.0</v>
      </c>
      <c r="G27" s="30"/>
      <c r="H27" s="16">
        <v>0.0</v>
      </c>
      <c r="I27" s="17">
        <v>4.0</v>
      </c>
      <c r="J27" s="17">
        <v>4.0</v>
      </c>
      <c r="K27" s="17">
        <v>4.0</v>
      </c>
      <c r="L27" s="16">
        <v>0.0</v>
      </c>
      <c r="M27" s="16">
        <v>0.0</v>
      </c>
      <c r="N27" s="16">
        <v>0.0</v>
      </c>
      <c r="O27" s="16">
        <v>0.0</v>
      </c>
      <c r="P27" s="17">
        <v>4.0</v>
      </c>
      <c r="Q27" s="17">
        <v>4.0</v>
      </c>
      <c r="R27" s="17">
        <v>3.0</v>
      </c>
      <c r="S27" s="34">
        <v>4.0</v>
      </c>
      <c r="T27" s="16">
        <v>0.0</v>
      </c>
      <c r="U27" s="44">
        <v>4.0</v>
      </c>
      <c r="V27" s="18">
        <f t="shared" si="2"/>
        <v>31</v>
      </c>
      <c r="W27" s="7"/>
      <c r="X27" s="20"/>
      <c r="Y27" s="20">
        <f t="shared" ref="Y27:AL27" si="38">IF($V27=0, 0, H27/$V27*$E27)
</f>
        <v>0</v>
      </c>
      <c r="Z27" s="20">
        <f t="shared" si="38"/>
        <v>39.09677419</v>
      </c>
      <c r="AA27" s="20">
        <f t="shared" si="38"/>
        <v>39.09677419</v>
      </c>
      <c r="AB27" s="20">
        <f t="shared" si="38"/>
        <v>39.09677419</v>
      </c>
      <c r="AC27" s="20">
        <f t="shared" si="38"/>
        <v>0</v>
      </c>
      <c r="AD27" s="20">
        <f t="shared" si="38"/>
        <v>0</v>
      </c>
      <c r="AE27" s="20">
        <f t="shared" si="38"/>
        <v>0</v>
      </c>
      <c r="AF27" s="20">
        <f t="shared" si="38"/>
        <v>0</v>
      </c>
      <c r="AG27" s="20">
        <f t="shared" si="38"/>
        <v>39.09677419</v>
      </c>
      <c r="AH27" s="20">
        <f t="shared" si="38"/>
        <v>39.09677419</v>
      </c>
      <c r="AI27" s="20">
        <f t="shared" si="38"/>
        <v>29.32258065</v>
      </c>
      <c r="AJ27" s="20">
        <f t="shared" si="38"/>
        <v>39.09677419</v>
      </c>
      <c r="AK27" s="20">
        <f t="shared" si="38"/>
        <v>0</v>
      </c>
      <c r="AL27" s="20">
        <f t="shared" si="38"/>
        <v>39.09677419</v>
      </c>
      <c r="AM27" s="21">
        <f t="shared" si="4"/>
        <v>303</v>
      </c>
      <c r="AP27" s="20"/>
      <c r="AQ27" s="16">
        <v>0.0</v>
      </c>
      <c r="AR27" s="17">
        <v>4.0</v>
      </c>
      <c r="AS27" s="17">
        <v>4.0</v>
      </c>
      <c r="AT27" s="17">
        <v>4.0</v>
      </c>
      <c r="AU27" s="16">
        <v>0.0</v>
      </c>
      <c r="AV27" s="16">
        <v>0.0</v>
      </c>
      <c r="AW27" s="16">
        <v>0.0</v>
      </c>
      <c r="AX27" s="16">
        <v>0.0</v>
      </c>
      <c r="AY27" s="17">
        <v>4.0</v>
      </c>
      <c r="AZ27" s="17">
        <v>4.0</v>
      </c>
      <c r="BA27" s="17">
        <v>3.0</v>
      </c>
      <c r="BB27" s="34">
        <v>0.0</v>
      </c>
      <c r="BC27" s="16">
        <v>0.0</v>
      </c>
      <c r="BD27" s="44">
        <v>4.0</v>
      </c>
      <c r="BE27" s="21">
        <f t="shared" si="5"/>
        <v>27</v>
      </c>
      <c r="BG27" s="20"/>
      <c r="BH27" s="16">
        <v>0.0</v>
      </c>
      <c r="BI27" s="17">
        <v>0.0</v>
      </c>
      <c r="BJ27" s="17">
        <v>0.0</v>
      </c>
      <c r="BK27" s="17">
        <v>0.0</v>
      </c>
      <c r="BL27" s="16">
        <v>0.0</v>
      </c>
      <c r="BM27" s="16">
        <v>0.0</v>
      </c>
      <c r="BN27" s="16">
        <v>0.0</v>
      </c>
      <c r="BO27" s="16">
        <v>0.0</v>
      </c>
      <c r="BP27" s="17">
        <v>0.0</v>
      </c>
      <c r="BQ27" s="17">
        <v>0.0</v>
      </c>
      <c r="BR27" s="17">
        <v>0.0</v>
      </c>
      <c r="BS27" s="34">
        <v>4.0</v>
      </c>
      <c r="BT27" s="16">
        <v>0.0</v>
      </c>
      <c r="BU27" s="44">
        <v>0.0</v>
      </c>
      <c r="BV27" s="21">
        <f t="shared" si="6"/>
        <v>4</v>
      </c>
      <c r="BX27" s="22">
        <f t="shared" si="31"/>
        <v>0.8709677419</v>
      </c>
      <c r="BY27" s="22">
        <f t="shared" si="32"/>
        <v>0.1290322581</v>
      </c>
    </row>
    <row r="28">
      <c r="A28" s="79" t="s">
        <v>78</v>
      </c>
      <c r="B28" s="80" t="s">
        <v>79</v>
      </c>
      <c r="C28" s="81" t="s">
        <v>32</v>
      </c>
      <c r="D28" s="82" t="s">
        <v>80</v>
      </c>
      <c r="E28" s="29">
        <v>40.0</v>
      </c>
      <c r="F28" s="29">
        <v>38.0</v>
      </c>
      <c r="G28" s="30"/>
      <c r="H28" s="17">
        <v>4.0</v>
      </c>
      <c r="I28" s="16">
        <v>0.0</v>
      </c>
      <c r="J28" s="16">
        <v>0.0</v>
      </c>
      <c r="K28" s="16">
        <v>0.0</v>
      </c>
      <c r="L28" s="17">
        <v>4.0</v>
      </c>
      <c r="M28" s="16">
        <v>0.0</v>
      </c>
      <c r="N28" s="16">
        <v>0.0</v>
      </c>
      <c r="O28" s="16">
        <v>0.0</v>
      </c>
      <c r="P28" s="17">
        <v>4.0</v>
      </c>
      <c r="Q28" s="16">
        <v>0.0</v>
      </c>
      <c r="R28" s="16">
        <v>0.0</v>
      </c>
      <c r="S28" s="16">
        <v>0.0</v>
      </c>
      <c r="T28" s="16">
        <v>0.0</v>
      </c>
      <c r="U28" s="24">
        <v>0.0</v>
      </c>
      <c r="V28" s="18">
        <f t="shared" si="2"/>
        <v>12</v>
      </c>
      <c r="W28" s="7"/>
      <c r="X28" s="20"/>
      <c r="Y28" s="20">
        <f t="shared" ref="Y28:AL28" si="39">IF($V28=0, 0, H28/$V28*$E28)
</f>
        <v>13.33333333</v>
      </c>
      <c r="Z28" s="20">
        <f t="shared" si="39"/>
        <v>0</v>
      </c>
      <c r="AA28" s="20">
        <f t="shared" si="39"/>
        <v>0</v>
      </c>
      <c r="AB28" s="20">
        <f t="shared" si="39"/>
        <v>0</v>
      </c>
      <c r="AC28" s="20">
        <f t="shared" si="39"/>
        <v>13.33333333</v>
      </c>
      <c r="AD28" s="20">
        <f t="shared" si="39"/>
        <v>0</v>
      </c>
      <c r="AE28" s="20">
        <f t="shared" si="39"/>
        <v>0</v>
      </c>
      <c r="AF28" s="20">
        <f t="shared" si="39"/>
        <v>0</v>
      </c>
      <c r="AG28" s="20">
        <f t="shared" si="39"/>
        <v>13.33333333</v>
      </c>
      <c r="AH28" s="20">
        <f t="shared" si="39"/>
        <v>0</v>
      </c>
      <c r="AI28" s="20">
        <f t="shared" si="39"/>
        <v>0</v>
      </c>
      <c r="AJ28" s="20">
        <f t="shared" si="39"/>
        <v>0</v>
      </c>
      <c r="AK28" s="20">
        <f t="shared" si="39"/>
        <v>0</v>
      </c>
      <c r="AL28" s="20">
        <f t="shared" si="39"/>
        <v>0</v>
      </c>
      <c r="AM28" s="21">
        <f t="shared" si="4"/>
        <v>40</v>
      </c>
      <c r="AP28" s="20"/>
      <c r="AQ28" s="17">
        <v>4.0</v>
      </c>
      <c r="AR28" s="16">
        <v>0.0</v>
      </c>
      <c r="AS28" s="16">
        <v>0.0</v>
      </c>
      <c r="AT28" s="16">
        <v>0.0</v>
      </c>
      <c r="AU28" s="17">
        <v>4.0</v>
      </c>
      <c r="AV28" s="16">
        <v>0.0</v>
      </c>
      <c r="AW28" s="16">
        <v>0.0</v>
      </c>
      <c r="AX28" s="16">
        <v>0.0</v>
      </c>
      <c r="AY28" s="17">
        <v>4.0</v>
      </c>
      <c r="AZ28" s="16">
        <v>0.0</v>
      </c>
      <c r="BA28" s="16">
        <v>0.0</v>
      </c>
      <c r="BB28" s="16">
        <v>0.0</v>
      </c>
      <c r="BC28" s="16">
        <v>0.0</v>
      </c>
      <c r="BD28" s="24">
        <v>0.0</v>
      </c>
      <c r="BE28" s="21">
        <f t="shared" si="5"/>
        <v>12</v>
      </c>
      <c r="BG28" s="20"/>
      <c r="BH28" s="17">
        <v>0.0</v>
      </c>
      <c r="BI28" s="16">
        <v>0.0</v>
      </c>
      <c r="BJ28" s="16">
        <v>0.0</v>
      </c>
      <c r="BK28" s="16">
        <v>0.0</v>
      </c>
      <c r="BL28" s="17">
        <v>0.0</v>
      </c>
      <c r="BM28" s="16">
        <v>0.0</v>
      </c>
      <c r="BN28" s="16">
        <v>0.0</v>
      </c>
      <c r="BO28" s="16">
        <v>0.0</v>
      </c>
      <c r="BP28" s="17">
        <v>0.0</v>
      </c>
      <c r="BQ28" s="16">
        <v>0.0</v>
      </c>
      <c r="BR28" s="16">
        <v>0.0</v>
      </c>
      <c r="BS28" s="16">
        <v>0.0</v>
      </c>
      <c r="BT28" s="16">
        <v>0.0</v>
      </c>
      <c r="BU28" s="24">
        <v>0.0</v>
      </c>
      <c r="BV28" s="21">
        <f t="shared" si="6"/>
        <v>0</v>
      </c>
      <c r="BX28" s="22">
        <f t="shared" si="31"/>
        <v>1</v>
      </c>
      <c r="BY28" s="22">
        <f t="shared" si="32"/>
        <v>0</v>
      </c>
    </row>
    <row r="29">
      <c r="A29" s="79"/>
      <c r="B29" s="83" t="s">
        <v>67</v>
      </c>
      <c r="C29" s="81" t="s">
        <v>32</v>
      </c>
      <c r="D29" s="84" t="s">
        <v>81</v>
      </c>
      <c r="E29" s="29">
        <v>380.0</v>
      </c>
      <c r="F29" s="29">
        <v>125.0</v>
      </c>
      <c r="G29" s="30"/>
      <c r="H29" s="16">
        <v>0.0</v>
      </c>
      <c r="I29" s="17">
        <v>4.0</v>
      </c>
      <c r="J29" s="16">
        <v>0.0</v>
      </c>
      <c r="K29" s="34">
        <v>4.0</v>
      </c>
      <c r="L29" s="34">
        <v>4.0</v>
      </c>
      <c r="M29" s="16">
        <v>0.0</v>
      </c>
      <c r="N29" s="34">
        <v>4.0</v>
      </c>
      <c r="O29" s="16">
        <v>0.0</v>
      </c>
      <c r="P29" s="16">
        <v>0.0</v>
      </c>
      <c r="Q29" s="16">
        <v>0.0</v>
      </c>
      <c r="R29" s="17">
        <v>4.0</v>
      </c>
      <c r="S29" s="17">
        <v>4.0</v>
      </c>
      <c r="T29" s="16">
        <v>0.0</v>
      </c>
      <c r="U29" s="44">
        <v>4.0</v>
      </c>
      <c r="V29" s="18">
        <f t="shared" si="2"/>
        <v>28</v>
      </c>
      <c r="W29" s="7"/>
      <c r="X29" s="20"/>
      <c r="Y29" s="20">
        <f t="shared" ref="Y29:AL29" si="40">IF($V29=0, 0, H29/$V29*$E29)
</f>
        <v>0</v>
      </c>
      <c r="Z29" s="20">
        <f t="shared" si="40"/>
        <v>54.28571429</v>
      </c>
      <c r="AA29" s="20">
        <f t="shared" si="40"/>
        <v>0</v>
      </c>
      <c r="AB29" s="20">
        <f t="shared" si="40"/>
        <v>54.28571429</v>
      </c>
      <c r="AC29" s="20">
        <f t="shared" si="40"/>
        <v>54.28571429</v>
      </c>
      <c r="AD29" s="20">
        <f t="shared" si="40"/>
        <v>0</v>
      </c>
      <c r="AE29" s="20">
        <f t="shared" si="40"/>
        <v>54.28571429</v>
      </c>
      <c r="AF29" s="20">
        <f t="shared" si="40"/>
        <v>0</v>
      </c>
      <c r="AG29" s="20">
        <f t="shared" si="40"/>
        <v>0</v>
      </c>
      <c r="AH29" s="20">
        <f t="shared" si="40"/>
        <v>0</v>
      </c>
      <c r="AI29" s="20">
        <f t="shared" si="40"/>
        <v>54.28571429</v>
      </c>
      <c r="AJ29" s="20">
        <f t="shared" si="40"/>
        <v>54.28571429</v>
      </c>
      <c r="AK29" s="20">
        <f t="shared" si="40"/>
        <v>0</v>
      </c>
      <c r="AL29" s="20">
        <f t="shared" si="40"/>
        <v>54.28571429</v>
      </c>
      <c r="AM29" s="21">
        <f t="shared" si="4"/>
        <v>380</v>
      </c>
      <c r="AP29" s="20"/>
      <c r="AQ29" s="16">
        <v>0.0</v>
      </c>
      <c r="AR29" s="17">
        <v>4.0</v>
      </c>
      <c r="AS29" s="16">
        <v>0.0</v>
      </c>
      <c r="AT29" s="34">
        <v>0.0</v>
      </c>
      <c r="AU29" s="34">
        <v>0.0</v>
      </c>
      <c r="AV29" s="16">
        <v>0.0</v>
      </c>
      <c r="AW29" s="34">
        <v>0.0</v>
      </c>
      <c r="AX29" s="16">
        <v>0.0</v>
      </c>
      <c r="AY29" s="16">
        <v>0.0</v>
      </c>
      <c r="AZ29" s="16">
        <v>0.0</v>
      </c>
      <c r="BA29" s="17">
        <v>4.0</v>
      </c>
      <c r="BB29" s="17">
        <v>4.0</v>
      </c>
      <c r="BC29" s="16">
        <v>0.0</v>
      </c>
      <c r="BD29" s="44">
        <v>4.0</v>
      </c>
      <c r="BE29" s="21">
        <f t="shared" si="5"/>
        <v>16</v>
      </c>
      <c r="BG29" s="20"/>
      <c r="BH29" s="16">
        <v>0.0</v>
      </c>
      <c r="BI29" s="17">
        <v>0.0</v>
      </c>
      <c r="BJ29" s="16">
        <v>0.0</v>
      </c>
      <c r="BK29" s="34">
        <v>4.0</v>
      </c>
      <c r="BL29" s="34">
        <v>4.0</v>
      </c>
      <c r="BM29" s="16">
        <v>0.0</v>
      </c>
      <c r="BN29" s="34">
        <v>4.0</v>
      </c>
      <c r="BO29" s="16">
        <v>0.0</v>
      </c>
      <c r="BP29" s="16">
        <v>0.0</v>
      </c>
      <c r="BQ29" s="16">
        <v>0.0</v>
      </c>
      <c r="BR29" s="17">
        <v>0.0</v>
      </c>
      <c r="BS29" s="17">
        <v>0.0</v>
      </c>
      <c r="BT29" s="16">
        <v>0.0</v>
      </c>
      <c r="BU29" s="44">
        <v>0.0</v>
      </c>
      <c r="BV29" s="21">
        <f t="shared" si="6"/>
        <v>12</v>
      </c>
      <c r="BX29" s="22">
        <f t="shared" si="31"/>
        <v>0.5714285714</v>
      </c>
      <c r="BY29" s="22">
        <f t="shared" si="32"/>
        <v>0.4285714286</v>
      </c>
    </row>
    <row r="30">
      <c r="A30" s="79"/>
      <c r="B30" s="83" t="s">
        <v>79</v>
      </c>
      <c r="C30" s="81" t="s">
        <v>32</v>
      </c>
      <c r="D30" s="82" t="s">
        <v>82</v>
      </c>
      <c r="E30" s="29">
        <v>195.0</v>
      </c>
      <c r="F30" s="29">
        <v>383.0</v>
      </c>
      <c r="G30" s="30"/>
      <c r="H30" s="17">
        <v>4.0</v>
      </c>
      <c r="I30" s="16">
        <v>0.0</v>
      </c>
      <c r="J30" s="16">
        <v>0.0</v>
      </c>
      <c r="K30" s="16">
        <v>0.0</v>
      </c>
      <c r="L30" s="17">
        <v>4.0</v>
      </c>
      <c r="M30" s="16">
        <v>0.0</v>
      </c>
      <c r="N30" s="16">
        <v>0.0</v>
      </c>
      <c r="O30" s="16">
        <v>0.0</v>
      </c>
      <c r="P30" s="16">
        <v>0.0</v>
      </c>
      <c r="Q30" s="16">
        <v>0.0</v>
      </c>
      <c r="R30" s="17">
        <v>4.0</v>
      </c>
      <c r="S30" s="16">
        <v>0.0</v>
      </c>
      <c r="T30" s="16">
        <v>0.0</v>
      </c>
      <c r="U30" s="44">
        <v>4.0</v>
      </c>
      <c r="V30" s="18">
        <f t="shared" si="2"/>
        <v>16</v>
      </c>
      <c r="W30" s="7"/>
      <c r="X30" s="20"/>
      <c r="Y30" s="20">
        <f t="shared" ref="Y30:AL30" si="41">IF($V30=0, 0, H30/$V30*$E30)
</f>
        <v>48.75</v>
      </c>
      <c r="Z30" s="20">
        <f t="shared" si="41"/>
        <v>0</v>
      </c>
      <c r="AA30" s="20">
        <f t="shared" si="41"/>
        <v>0</v>
      </c>
      <c r="AB30" s="20">
        <f t="shared" si="41"/>
        <v>0</v>
      </c>
      <c r="AC30" s="20">
        <f t="shared" si="41"/>
        <v>48.75</v>
      </c>
      <c r="AD30" s="20">
        <f t="shared" si="41"/>
        <v>0</v>
      </c>
      <c r="AE30" s="20">
        <f t="shared" si="41"/>
        <v>0</v>
      </c>
      <c r="AF30" s="20">
        <f t="shared" si="41"/>
        <v>0</v>
      </c>
      <c r="AG30" s="20">
        <f t="shared" si="41"/>
        <v>0</v>
      </c>
      <c r="AH30" s="20">
        <f t="shared" si="41"/>
        <v>0</v>
      </c>
      <c r="AI30" s="20">
        <f t="shared" si="41"/>
        <v>48.75</v>
      </c>
      <c r="AJ30" s="20">
        <f t="shared" si="41"/>
        <v>0</v>
      </c>
      <c r="AK30" s="20">
        <f t="shared" si="41"/>
        <v>0</v>
      </c>
      <c r="AL30" s="20">
        <f t="shared" si="41"/>
        <v>48.75</v>
      </c>
      <c r="AM30" s="21">
        <f t="shared" si="4"/>
        <v>195</v>
      </c>
      <c r="AP30" s="20"/>
      <c r="AQ30" s="17">
        <v>4.0</v>
      </c>
      <c r="AR30" s="16">
        <v>0.0</v>
      </c>
      <c r="AS30" s="16">
        <v>0.0</v>
      </c>
      <c r="AT30" s="16">
        <v>0.0</v>
      </c>
      <c r="AU30" s="17">
        <v>4.0</v>
      </c>
      <c r="AV30" s="16">
        <v>0.0</v>
      </c>
      <c r="AW30" s="16">
        <v>0.0</v>
      </c>
      <c r="AX30" s="16">
        <v>0.0</v>
      </c>
      <c r="AY30" s="16">
        <v>0.0</v>
      </c>
      <c r="AZ30" s="16">
        <v>0.0</v>
      </c>
      <c r="BA30" s="17">
        <v>4.0</v>
      </c>
      <c r="BB30" s="16">
        <v>0.0</v>
      </c>
      <c r="BC30" s="16">
        <v>0.0</v>
      </c>
      <c r="BD30" s="44">
        <v>4.0</v>
      </c>
      <c r="BE30" s="21">
        <f t="shared" si="5"/>
        <v>16</v>
      </c>
      <c r="BG30" s="20"/>
      <c r="BH30" s="17">
        <v>0.0</v>
      </c>
      <c r="BI30" s="16">
        <v>0.0</v>
      </c>
      <c r="BJ30" s="16">
        <v>0.0</v>
      </c>
      <c r="BK30" s="16">
        <v>0.0</v>
      </c>
      <c r="BL30" s="17">
        <v>0.0</v>
      </c>
      <c r="BM30" s="16">
        <v>0.0</v>
      </c>
      <c r="BN30" s="16">
        <v>0.0</v>
      </c>
      <c r="BO30" s="16">
        <v>0.0</v>
      </c>
      <c r="BP30" s="16">
        <v>0.0</v>
      </c>
      <c r="BQ30" s="16">
        <v>0.0</v>
      </c>
      <c r="BR30" s="17">
        <v>0.0</v>
      </c>
      <c r="BS30" s="16">
        <v>0.0</v>
      </c>
      <c r="BT30" s="16">
        <v>0.0</v>
      </c>
      <c r="BU30" s="44">
        <v>0.0</v>
      </c>
      <c r="BV30" s="21">
        <f t="shared" si="6"/>
        <v>0</v>
      </c>
      <c r="BX30" s="22">
        <f t="shared" si="31"/>
        <v>1</v>
      </c>
      <c r="BY30" s="22">
        <f t="shared" si="32"/>
        <v>0</v>
      </c>
    </row>
    <row r="31">
      <c r="A31" s="85" t="s">
        <v>83</v>
      </c>
      <c r="B31" s="86" t="s">
        <v>67</v>
      </c>
      <c r="C31" s="87" t="s">
        <v>32</v>
      </c>
      <c r="D31" s="86" t="s">
        <v>84</v>
      </c>
      <c r="E31" s="88">
        <v>330.0</v>
      </c>
      <c r="F31" s="88">
        <v>28.0</v>
      </c>
      <c r="G31" s="30"/>
      <c r="H31" s="17">
        <v>4.0</v>
      </c>
      <c r="I31" s="16">
        <v>0.0</v>
      </c>
      <c r="J31" s="16">
        <v>0.0</v>
      </c>
      <c r="K31" s="16">
        <v>0.0</v>
      </c>
      <c r="L31" s="17">
        <v>4.0</v>
      </c>
      <c r="M31" s="16">
        <v>0.0</v>
      </c>
      <c r="N31" s="16">
        <v>0.0</v>
      </c>
      <c r="O31" s="16">
        <v>0.0</v>
      </c>
      <c r="P31" s="16">
        <v>0.0</v>
      </c>
      <c r="Q31" s="16">
        <v>0.0</v>
      </c>
      <c r="R31" s="17">
        <v>3.0</v>
      </c>
      <c r="S31" s="16">
        <v>0.0</v>
      </c>
      <c r="T31" s="16">
        <v>0.0</v>
      </c>
      <c r="U31" s="44">
        <v>4.0</v>
      </c>
      <c r="V31" s="18">
        <f t="shared" si="2"/>
        <v>15</v>
      </c>
      <c r="W31" s="7"/>
      <c r="X31" s="20"/>
      <c r="Y31" s="20">
        <f t="shared" ref="Y31:AL31" si="42">IF($V31=0, 0, H31/$V31*$E31)
</f>
        <v>88</v>
      </c>
      <c r="Z31" s="20">
        <f t="shared" si="42"/>
        <v>0</v>
      </c>
      <c r="AA31" s="20">
        <f t="shared" si="42"/>
        <v>0</v>
      </c>
      <c r="AB31" s="20">
        <f t="shared" si="42"/>
        <v>0</v>
      </c>
      <c r="AC31" s="20">
        <f t="shared" si="42"/>
        <v>88</v>
      </c>
      <c r="AD31" s="20">
        <f t="shared" si="42"/>
        <v>0</v>
      </c>
      <c r="AE31" s="20">
        <f t="shared" si="42"/>
        <v>0</v>
      </c>
      <c r="AF31" s="20">
        <f t="shared" si="42"/>
        <v>0</v>
      </c>
      <c r="AG31" s="20">
        <f t="shared" si="42"/>
        <v>0</v>
      </c>
      <c r="AH31" s="20">
        <f t="shared" si="42"/>
        <v>0</v>
      </c>
      <c r="AI31" s="20">
        <f t="shared" si="42"/>
        <v>66</v>
      </c>
      <c r="AJ31" s="20">
        <f t="shared" si="42"/>
        <v>0</v>
      </c>
      <c r="AK31" s="20">
        <f t="shared" si="42"/>
        <v>0</v>
      </c>
      <c r="AL31" s="20">
        <f t="shared" si="42"/>
        <v>88</v>
      </c>
      <c r="AM31" s="21">
        <f t="shared" si="4"/>
        <v>330</v>
      </c>
      <c r="AP31" s="20"/>
      <c r="AQ31" s="17">
        <v>4.0</v>
      </c>
      <c r="AR31" s="16">
        <v>0.0</v>
      </c>
      <c r="AS31" s="16">
        <v>0.0</v>
      </c>
      <c r="AT31" s="16">
        <v>0.0</v>
      </c>
      <c r="AU31" s="17">
        <v>4.0</v>
      </c>
      <c r="AV31" s="16">
        <v>0.0</v>
      </c>
      <c r="AW31" s="16">
        <v>0.0</v>
      </c>
      <c r="AX31" s="16">
        <v>0.0</v>
      </c>
      <c r="AY31" s="16">
        <v>0.0</v>
      </c>
      <c r="AZ31" s="16">
        <v>0.0</v>
      </c>
      <c r="BA31" s="17">
        <v>3.0</v>
      </c>
      <c r="BB31" s="16">
        <v>0.0</v>
      </c>
      <c r="BC31" s="16">
        <v>0.0</v>
      </c>
      <c r="BD31" s="44">
        <v>4.0</v>
      </c>
      <c r="BE31" s="21">
        <f t="shared" si="5"/>
        <v>15</v>
      </c>
      <c r="BG31" s="20"/>
      <c r="BH31" s="17">
        <v>0.0</v>
      </c>
      <c r="BI31" s="16">
        <v>0.0</v>
      </c>
      <c r="BJ31" s="16">
        <v>0.0</v>
      </c>
      <c r="BK31" s="16">
        <v>0.0</v>
      </c>
      <c r="BL31" s="17">
        <v>0.0</v>
      </c>
      <c r="BM31" s="16">
        <v>0.0</v>
      </c>
      <c r="BN31" s="16">
        <v>0.0</v>
      </c>
      <c r="BO31" s="16">
        <v>0.0</v>
      </c>
      <c r="BP31" s="16">
        <v>0.0</v>
      </c>
      <c r="BQ31" s="16">
        <v>0.0</v>
      </c>
      <c r="BR31" s="17">
        <v>0.0</v>
      </c>
      <c r="BS31" s="16">
        <v>0.0</v>
      </c>
      <c r="BT31" s="16">
        <v>0.0</v>
      </c>
      <c r="BU31" s="44">
        <v>0.0</v>
      </c>
      <c r="BV31" s="21">
        <f t="shared" si="6"/>
        <v>0</v>
      </c>
      <c r="BX31" s="22">
        <f t="shared" si="31"/>
        <v>1</v>
      </c>
      <c r="BY31" s="22">
        <f t="shared" si="32"/>
        <v>0</v>
      </c>
    </row>
    <row r="32">
      <c r="B32" s="89" t="s">
        <v>79</v>
      </c>
      <c r="C32" s="87" t="s">
        <v>32</v>
      </c>
      <c r="D32" s="90" t="s">
        <v>85</v>
      </c>
      <c r="E32" s="88">
        <v>345.0</v>
      </c>
      <c r="F32" s="88">
        <v>85.0</v>
      </c>
      <c r="G32" s="30"/>
      <c r="H32" s="17">
        <v>4.0</v>
      </c>
      <c r="I32" s="17">
        <v>4.0</v>
      </c>
      <c r="J32" s="16">
        <v>0.0</v>
      </c>
      <c r="K32" s="17">
        <v>4.0</v>
      </c>
      <c r="L32" s="17">
        <v>4.0</v>
      </c>
      <c r="M32" s="16">
        <v>0.0</v>
      </c>
      <c r="N32" s="16">
        <v>0.0</v>
      </c>
      <c r="O32" s="16">
        <v>0.0</v>
      </c>
      <c r="P32" s="16">
        <v>0.0</v>
      </c>
      <c r="Q32" s="16">
        <v>0.0</v>
      </c>
      <c r="R32" s="17">
        <v>4.0</v>
      </c>
      <c r="S32" s="17">
        <v>4.0</v>
      </c>
      <c r="T32" s="17">
        <v>4.0</v>
      </c>
      <c r="U32" s="44">
        <v>4.0</v>
      </c>
      <c r="V32" s="18">
        <f t="shared" si="2"/>
        <v>32</v>
      </c>
      <c r="W32" s="7"/>
      <c r="X32" s="20"/>
      <c r="Y32" s="20">
        <f t="shared" ref="Y32:AL32" si="43">IF($V32=0, 0, H32/$V32*$E32)
</f>
        <v>43.125</v>
      </c>
      <c r="Z32" s="20">
        <f t="shared" si="43"/>
        <v>43.125</v>
      </c>
      <c r="AA32" s="20">
        <f t="shared" si="43"/>
        <v>0</v>
      </c>
      <c r="AB32" s="20">
        <f t="shared" si="43"/>
        <v>43.125</v>
      </c>
      <c r="AC32" s="20">
        <f t="shared" si="43"/>
        <v>43.125</v>
      </c>
      <c r="AD32" s="20">
        <f t="shared" si="43"/>
        <v>0</v>
      </c>
      <c r="AE32" s="20">
        <f t="shared" si="43"/>
        <v>0</v>
      </c>
      <c r="AF32" s="20">
        <f t="shared" si="43"/>
        <v>0</v>
      </c>
      <c r="AG32" s="20">
        <f t="shared" si="43"/>
        <v>0</v>
      </c>
      <c r="AH32" s="20">
        <f t="shared" si="43"/>
        <v>0</v>
      </c>
      <c r="AI32" s="20">
        <f t="shared" si="43"/>
        <v>43.125</v>
      </c>
      <c r="AJ32" s="20">
        <f t="shared" si="43"/>
        <v>43.125</v>
      </c>
      <c r="AK32" s="20">
        <f t="shared" si="43"/>
        <v>43.125</v>
      </c>
      <c r="AL32" s="20">
        <f t="shared" si="43"/>
        <v>43.125</v>
      </c>
      <c r="AM32" s="21">
        <f t="shared" si="4"/>
        <v>345</v>
      </c>
      <c r="AP32" s="20"/>
      <c r="AQ32" s="17">
        <v>4.0</v>
      </c>
      <c r="AR32" s="17">
        <v>4.0</v>
      </c>
      <c r="AS32" s="16">
        <v>0.0</v>
      </c>
      <c r="AT32" s="17">
        <v>4.0</v>
      </c>
      <c r="AU32" s="17">
        <v>4.0</v>
      </c>
      <c r="AV32" s="16">
        <v>0.0</v>
      </c>
      <c r="AW32" s="16">
        <v>0.0</v>
      </c>
      <c r="AX32" s="16">
        <v>0.0</v>
      </c>
      <c r="AY32" s="16">
        <v>0.0</v>
      </c>
      <c r="AZ32" s="16">
        <v>0.0</v>
      </c>
      <c r="BA32" s="17">
        <v>4.0</v>
      </c>
      <c r="BB32" s="17">
        <v>4.0</v>
      </c>
      <c r="BC32" s="17">
        <v>4.0</v>
      </c>
      <c r="BD32" s="44">
        <v>4.0</v>
      </c>
      <c r="BE32" s="21">
        <f t="shared" si="5"/>
        <v>32</v>
      </c>
      <c r="BG32" s="20"/>
      <c r="BH32" s="17">
        <v>0.0</v>
      </c>
      <c r="BI32" s="17">
        <v>0.0</v>
      </c>
      <c r="BJ32" s="16">
        <v>0.0</v>
      </c>
      <c r="BK32" s="17">
        <v>0.0</v>
      </c>
      <c r="BL32" s="17">
        <v>0.0</v>
      </c>
      <c r="BM32" s="16">
        <v>0.0</v>
      </c>
      <c r="BN32" s="16">
        <v>0.0</v>
      </c>
      <c r="BO32" s="16">
        <v>0.0</v>
      </c>
      <c r="BP32" s="16">
        <v>0.0</v>
      </c>
      <c r="BQ32" s="16">
        <v>0.0</v>
      </c>
      <c r="BR32" s="17">
        <v>0.0</v>
      </c>
      <c r="BS32" s="17">
        <v>0.0</v>
      </c>
      <c r="BT32" s="17">
        <v>0.0</v>
      </c>
      <c r="BU32" s="44">
        <v>0.0</v>
      </c>
      <c r="BV32" s="21">
        <f t="shared" si="6"/>
        <v>0</v>
      </c>
      <c r="BX32" s="22">
        <f t="shared" si="31"/>
        <v>1</v>
      </c>
      <c r="BY32" s="22">
        <f t="shared" si="32"/>
        <v>0</v>
      </c>
    </row>
    <row r="33">
      <c r="A33" s="91" t="s">
        <v>86</v>
      </c>
      <c r="B33" s="92" t="s">
        <v>87</v>
      </c>
      <c r="C33" s="93" t="s">
        <v>32</v>
      </c>
      <c r="D33" s="94" t="s">
        <v>88</v>
      </c>
      <c r="E33" s="29">
        <v>30.0</v>
      </c>
      <c r="F33" s="29">
        <v>41.0</v>
      </c>
      <c r="G33" s="30"/>
      <c r="H33" s="16">
        <v>0.0</v>
      </c>
      <c r="I33" s="16">
        <v>0.0</v>
      </c>
      <c r="J33" s="16">
        <v>0.0</v>
      </c>
      <c r="K33" s="16">
        <v>0.0</v>
      </c>
      <c r="L33" s="16">
        <v>0.0</v>
      </c>
      <c r="M33" s="16">
        <v>0.0</v>
      </c>
      <c r="N33" s="16">
        <v>0.0</v>
      </c>
      <c r="O33" s="16">
        <v>0.0</v>
      </c>
      <c r="P33" s="16">
        <v>0.0</v>
      </c>
      <c r="Q33" s="16">
        <v>0.0</v>
      </c>
      <c r="R33" s="16">
        <v>0.0</v>
      </c>
      <c r="S33" s="16">
        <v>0.0</v>
      </c>
      <c r="T33" s="16">
        <v>0.0</v>
      </c>
      <c r="U33" s="24">
        <v>0.0</v>
      </c>
      <c r="V33" s="18">
        <f t="shared" si="2"/>
        <v>0</v>
      </c>
      <c r="W33" s="7"/>
      <c r="X33" s="20"/>
      <c r="Y33" s="20">
        <f t="shared" ref="Y33:AL33" si="44">IF($V33=0, 0, H33/$V33*$E33)
</f>
        <v>0</v>
      </c>
      <c r="Z33" s="20">
        <f t="shared" si="44"/>
        <v>0</v>
      </c>
      <c r="AA33" s="20">
        <f t="shared" si="44"/>
        <v>0</v>
      </c>
      <c r="AB33" s="20">
        <f t="shared" si="44"/>
        <v>0</v>
      </c>
      <c r="AC33" s="20">
        <f t="shared" si="44"/>
        <v>0</v>
      </c>
      <c r="AD33" s="20">
        <f t="shared" si="44"/>
        <v>0</v>
      </c>
      <c r="AE33" s="20">
        <f t="shared" si="44"/>
        <v>0</v>
      </c>
      <c r="AF33" s="20">
        <f t="shared" si="44"/>
        <v>0</v>
      </c>
      <c r="AG33" s="20">
        <f t="shared" si="44"/>
        <v>0</v>
      </c>
      <c r="AH33" s="20">
        <f t="shared" si="44"/>
        <v>0</v>
      </c>
      <c r="AI33" s="20">
        <f t="shared" si="44"/>
        <v>0</v>
      </c>
      <c r="AJ33" s="20">
        <f t="shared" si="44"/>
        <v>0</v>
      </c>
      <c r="AK33" s="20">
        <f t="shared" si="44"/>
        <v>0</v>
      </c>
      <c r="AL33" s="20">
        <f t="shared" si="44"/>
        <v>0</v>
      </c>
      <c r="AM33" s="21">
        <f t="shared" si="4"/>
        <v>0</v>
      </c>
      <c r="AP33" s="20"/>
      <c r="AQ33" s="16">
        <v>0.0</v>
      </c>
      <c r="AR33" s="16">
        <v>0.0</v>
      </c>
      <c r="AS33" s="16">
        <v>0.0</v>
      </c>
      <c r="AT33" s="16">
        <v>0.0</v>
      </c>
      <c r="AU33" s="16">
        <v>0.0</v>
      </c>
      <c r="AV33" s="16">
        <v>0.0</v>
      </c>
      <c r="AW33" s="16">
        <v>0.0</v>
      </c>
      <c r="AX33" s="16">
        <v>0.0</v>
      </c>
      <c r="AY33" s="16">
        <v>0.0</v>
      </c>
      <c r="AZ33" s="16">
        <v>0.0</v>
      </c>
      <c r="BA33" s="16">
        <v>0.0</v>
      </c>
      <c r="BB33" s="16">
        <v>0.0</v>
      </c>
      <c r="BC33" s="16">
        <v>0.0</v>
      </c>
      <c r="BD33" s="24">
        <v>0.0</v>
      </c>
      <c r="BE33" s="21">
        <f t="shared" si="5"/>
        <v>0</v>
      </c>
      <c r="BG33" s="20"/>
      <c r="BH33" s="16">
        <v>0.0</v>
      </c>
      <c r="BI33" s="16">
        <v>0.0</v>
      </c>
      <c r="BJ33" s="16">
        <v>0.0</v>
      </c>
      <c r="BK33" s="16">
        <v>0.0</v>
      </c>
      <c r="BL33" s="16">
        <v>0.0</v>
      </c>
      <c r="BM33" s="16">
        <v>0.0</v>
      </c>
      <c r="BN33" s="16">
        <v>0.0</v>
      </c>
      <c r="BO33" s="16">
        <v>0.0</v>
      </c>
      <c r="BP33" s="16">
        <v>0.0</v>
      </c>
      <c r="BQ33" s="16">
        <v>0.0</v>
      </c>
      <c r="BR33" s="16">
        <v>0.0</v>
      </c>
      <c r="BS33" s="16">
        <v>0.0</v>
      </c>
      <c r="BT33" s="16">
        <v>0.0</v>
      </c>
      <c r="BU33" s="24">
        <v>0.0</v>
      </c>
      <c r="BV33" s="21">
        <f t="shared" si="6"/>
        <v>0</v>
      </c>
      <c r="BX33" s="25">
        <v>0.0</v>
      </c>
      <c r="BY33" s="25">
        <v>0.0</v>
      </c>
    </row>
    <row r="34">
      <c r="B34" s="92" t="s">
        <v>87</v>
      </c>
      <c r="C34" s="93" t="s">
        <v>32</v>
      </c>
      <c r="D34" s="94" t="s">
        <v>89</v>
      </c>
      <c r="E34" s="29">
        <v>30.0</v>
      </c>
      <c r="F34" s="29">
        <v>23.0</v>
      </c>
      <c r="G34" s="30"/>
      <c r="H34" s="16">
        <v>0.0</v>
      </c>
      <c r="I34" s="16">
        <v>0.0</v>
      </c>
      <c r="J34" s="16">
        <v>0.0</v>
      </c>
      <c r="K34" s="16">
        <v>0.0</v>
      </c>
      <c r="L34" s="16">
        <v>0.0</v>
      </c>
      <c r="M34" s="16">
        <v>0.0</v>
      </c>
      <c r="N34" s="16">
        <v>0.0</v>
      </c>
      <c r="O34" s="16">
        <v>0.0</v>
      </c>
      <c r="P34" s="16">
        <v>0.0</v>
      </c>
      <c r="Q34" s="16">
        <v>0.0</v>
      </c>
      <c r="R34" s="16">
        <v>0.0</v>
      </c>
      <c r="S34" s="16">
        <v>0.0</v>
      </c>
      <c r="T34" s="16">
        <v>0.0</v>
      </c>
      <c r="U34" s="24">
        <v>0.0</v>
      </c>
      <c r="V34" s="18">
        <f t="shared" si="2"/>
        <v>0</v>
      </c>
      <c r="W34" s="7"/>
      <c r="X34" s="20"/>
      <c r="Y34" s="20">
        <f t="shared" ref="Y34:AL34" si="45">IF($V34=0, 0, H34/$V34*$E34)
</f>
        <v>0</v>
      </c>
      <c r="Z34" s="20">
        <f t="shared" si="45"/>
        <v>0</v>
      </c>
      <c r="AA34" s="20">
        <f t="shared" si="45"/>
        <v>0</v>
      </c>
      <c r="AB34" s="20">
        <f t="shared" si="45"/>
        <v>0</v>
      </c>
      <c r="AC34" s="20">
        <f t="shared" si="45"/>
        <v>0</v>
      </c>
      <c r="AD34" s="20">
        <f t="shared" si="45"/>
        <v>0</v>
      </c>
      <c r="AE34" s="20">
        <f t="shared" si="45"/>
        <v>0</v>
      </c>
      <c r="AF34" s="20">
        <f t="shared" si="45"/>
        <v>0</v>
      </c>
      <c r="AG34" s="20">
        <f t="shared" si="45"/>
        <v>0</v>
      </c>
      <c r="AH34" s="20">
        <f t="shared" si="45"/>
        <v>0</v>
      </c>
      <c r="AI34" s="20">
        <f t="shared" si="45"/>
        <v>0</v>
      </c>
      <c r="AJ34" s="20">
        <f t="shared" si="45"/>
        <v>0</v>
      </c>
      <c r="AK34" s="20">
        <f t="shared" si="45"/>
        <v>0</v>
      </c>
      <c r="AL34" s="20">
        <f t="shared" si="45"/>
        <v>0</v>
      </c>
      <c r="AM34" s="21">
        <f t="shared" si="4"/>
        <v>0</v>
      </c>
      <c r="AP34" s="20"/>
      <c r="AQ34" s="16">
        <v>0.0</v>
      </c>
      <c r="AR34" s="16">
        <v>0.0</v>
      </c>
      <c r="AS34" s="16">
        <v>0.0</v>
      </c>
      <c r="AT34" s="16">
        <v>0.0</v>
      </c>
      <c r="AU34" s="16">
        <v>0.0</v>
      </c>
      <c r="AV34" s="16">
        <v>0.0</v>
      </c>
      <c r="AW34" s="16">
        <v>0.0</v>
      </c>
      <c r="AX34" s="16">
        <v>0.0</v>
      </c>
      <c r="AY34" s="16">
        <v>0.0</v>
      </c>
      <c r="AZ34" s="16">
        <v>0.0</v>
      </c>
      <c r="BA34" s="16">
        <v>0.0</v>
      </c>
      <c r="BB34" s="16">
        <v>0.0</v>
      </c>
      <c r="BC34" s="16">
        <v>0.0</v>
      </c>
      <c r="BD34" s="24">
        <v>0.0</v>
      </c>
      <c r="BE34" s="21">
        <f t="shared" si="5"/>
        <v>0</v>
      </c>
      <c r="BG34" s="20"/>
      <c r="BH34" s="16">
        <v>0.0</v>
      </c>
      <c r="BI34" s="16">
        <v>0.0</v>
      </c>
      <c r="BJ34" s="16">
        <v>0.0</v>
      </c>
      <c r="BK34" s="16">
        <v>0.0</v>
      </c>
      <c r="BL34" s="16">
        <v>0.0</v>
      </c>
      <c r="BM34" s="16">
        <v>0.0</v>
      </c>
      <c r="BN34" s="16">
        <v>0.0</v>
      </c>
      <c r="BO34" s="16">
        <v>0.0</v>
      </c>
      <c r="BP34" s="16">
        <v>0.0</v>
      </c>
      <c r="BQ34" s="16">
        <v>0.0</v>
      </c>
      <c r="BR34" s="16">
        <v>0.0</v>
      </c>
      <c r="BS34" s="16">
        <v>0.0</v>
      </c>
      <c r="BT34" s="16">
        <v>0.0</v>
      </c>
      <c r="BU34" s="24">
        <v>0.0</v>
      </c>
      <c r="BV34" s="21">
        <f t="shared" si="6"/>
        <v>0</v>
      </c>
      <c r="BX34" s="25">
        <v>0.0</v>
      </c>
      <c r="BY34" s="25">
        <v>0.0</v>
      </c>
    </row>
    <row r="35">
      <c r="A35" s="95" t="s">
        <v>90</v>
      </c>
      <c r="B35" s="96" t="s">
        <v>91</v>
      </c>
      <c r="C35" s="97" t="s">
        <v>32</v>
      </c>
      <c r="D35" s="98" t="s">
        <v>92</v>
      </c>
      <c r="E35" s="29">
        <v>260.0</v>
      </c>
      <c r="F35" s="29">
        <v>10.0</v>
      </c>
      <c r="G35" s="30"/>
      <c r="H35" s="16">
        <v>0.0</v>
      </c>
      <c r="I35" s="17">
        <v>4.0</v>
      </c>
      <c r="J35" s="17">
        <v>4.0</v>
      </c>
      <c r="K35" s="34">
        <v>4.0</v>
      </c>
      <c r="L35" s="16">
        <v>0.0</v>
      </c>
      <c r="M35" s="16">
        <v>0.0</v>
      </c>
      <c r="N35" s="16">
        <v>0.0</v>
      </c>
      <c r="O35" s="17">
        <v>4.0</v>
      </c>
      <c r="P35" s="17">
        <v>4.0</v>
      </c>
      <c r="Q35" s="99">
        <v>0.0</v>
      </c>
      <c r="R35" s="17">
        <v>4.0</v>
      </c>
      <c r="S35" s="17">
        <v>4.0</v>
      </c>
      <c r="T35" s="34">
        <v>4.0</v>
      </c>
      <c r="U35" s="39">
        <v>4.0</v>
      </c>
      <c r="V35" s="18">
        <f t="shared" si="2"/>
        <v>36</v>
      </c>
      <c r="W35" s="7"/>
      <c r="X35" s="20"/>
      <c r="Y35" s="20">
        <f t="shared" ref="Y35:AL35" si="46">IF($V35=0, 0, H35/$V35*$E35)
</f>
        <v>0</v>
      </c>
      <c r="Z35" s="20">
        <f t="shared" si="46"/>
        <v>28.88888889</v>
      </c>
      <c r="AA35" s="20">
        <f t="shared" si="46"/>
        <v>28.88888889</v>
      </c>
      <c r="AB35" s="20">
        <f t="shared" si="46"/>
        <v>28.88888889</v>
      </c>
      <c r="AC35" s="20">
        <f t="shared" si="46"/>
        <v>0</v>
      </c>
      <c r="AD35" s="20">
        <f t="shared" si="46"/>
        <v>0</v>
      </c>
      <c r="AE35" s="20">
        <f t="shared" si="46"/>
        <v>0</v>
      </c>
      <c r="AF35" s="20">
        <f t="shared" si="46"/>
        <v>28.88888889</v>
      </c>
      <c r="AG35" s="20">
        <f t="shared" si="46"/>
        <v>28.88888889</v>
      </c>
      <c r="AH35" s="20">
        <f t="shared" si="46"/>
        <v>0</v>
      </c>
      <c r="AI35" s="20">
        <f t="shared" si="46"/>
        <v>28.88888889</v>
      </c>
      <c r="AJ35" s="20">
        <f t="shared" si="46"/>
        <v>28.88888889</v>
      </c>
      <c r="AK35" s="20">
        <f t="shared" si="46"/>
        <v>28.88888889</v>
      </c>
      <c r="AL35" s="20">
        <f t="shared" si="46"/>
        <v>28.88888889</v>
      </c>
      <c r="AM35" s="21">
        <f t="shared" si="4"/>
        <v>260</v>
      </c>
      <c r="AP35" s="20"/>
      <c r="AQ35" s="16">
        <v>0.0</v>
      </c>
      <c r="AR35" s="17">
        <v>4.0</v>
      </c>
      <c r="AS35" s="17">
        <v>4.0</v>
      </c>
      <c r="AT35" s="34">
        <v>0.0</v>
      </c>
      <c r="AU35" s="16">
        <v>0.0</v>
      </c>
      <c r="AV35" s="16">
        <v>0.0</v>
      </c>
      <c r="AW35" s="16">
        <v>0.0</v>
      </c>
      <c r="AX35" s="17">
        <v>4.0</v>
      </c>
      <c r="AY35" s="17">
        <v>4.0</v>
      </c>
      <c r="AZ35" s="99">
        <v>0.0</v>
      </c>
      <c r="BA35" s="17">
        <v>4.0</v>
      </c>
      <c r="BB35" s="17">
        <v>4.0</v>
      </c>
      <c r="BC35" s="34">
        <v>0.0</v>
      </c>
      <c r="BD35" s="39">
        <v>0.0</v>
      </c>
      <c r="BE35" s="21">
        <f t="shared" si="5"/>
        <v>24</v>
      </c>
      <c r="BG35" s="20"/>
      <c r="BH35" s="16">
        <v>0.0</v>
      </c>
      <c r="BI35" s="17">
        <v>0.0</v>
      </c>
      <c r="BJ35" s="17">
        <v>0.0</v>
      </c>
      <c r="BK35" s="34">
        <v>4.0</v>
      </c>
      <c r="BL35" s="16">
        <v>0.0</v>
      </c>
      <c r="BM35" s="16">
        <v>0.0</v>
      </c>
      <c r="BN35" s="16">
        <v>0.0</v>
      </c>
      <c r="BO35" s="17">
        <v>0.0</v>
      </c>
      <c r="BP35" s="17">
        <v>0.0</v>
      </c>
      <c r="BQ35" s="99">
        <v>0.0</v>
      </c>
      <c r="BR35" s="17">
        <v>0.0</v>
      </c>
      <c r="BS35" s="17">
        <v>0.0</v>
      </c>
      <c r="BT35" s="34">
        <v>4.0</v>
      </c>
      <c r="BU35" s="39">
        <v>4.0</v>
      </c>
      <c r="BV35" s="21">
        <f t="shared" si="6"/>
        <v>12</v>
      </c>
      <c r="BX35" s="22">
        <f t="shared" ref="BX35:BX38" si="48">BE35/V35</f>
        <v>0.6666666667</v>
      </c>
      <c r="BY35" s="22">
        <f t="shared" ref="BY35:BY38" si="49">BV35/V35</f>
        <v>0.3333333333</v>
      </c>
    </row>
    <row r="36">
      <c r="A36" s="35">
        <v>12.0</v>
      </c>
      <c r="B36" s="36" t="s">
        <v>93</v>
      </c>
      <c r="C36" s="100" t="s">
        <v>32</v>
      </c>
      <c r="D36" s="37" t="s">
        <v>94</v>
      </c>
      <c r="E36" s="29">
        <v>350.0</v>
      </c>
      <c r="F36" s="29">
        <v>517.0</v>
      </c>
      <c r="G36" s="30"/>
      <c r="H36" s="16">
        <v>0.0</v>
      </c>
      <c r="I36" s="16">
        <v>0.0</v>
      </c>
      <c r="J36" s="16">
        <v>0.0</v>
      </c>
      <c r="K36" s="16">
        <v>0.0</v>
      </c>
      <c r="L36" s="16">
        <v>0.0</v>
      </c>
      <c r="M36" s="34">
        <v>4.0</v>
      </c>
      <c r="N36" s="16">
        <v>0.0</v>
      </c>
      <c r="O36" s="16">
        <v>0.0</v>
      </c>
      <c r="P36" s="16">
        <v>0.0</v>
      </c>
      <c r="Q36" s="16">
        <v>0.0</v>
      </c>
      <c r="R36" s="17">
        <v>4.0</v>
      </c>
      <c r="S36" s="16">
        <v>0.0</v>
      </c>
      <c r="T36" s="16">
        <v>0.0</v>
      </c>
      <c r="U36" s="44">
        <v>4.0</v>
      </c>
      <c r="V36" s="18">
        <f t="shared" si="2"/>
        <v>12</v>
      </c>
      <c r="W36" s="7"/>
      <c r="X36" s="20"/>
      <c r="Y36" s="20">
        <f t="shared" ref="Y36:AL36" si="47">IF($V36=0, 0, H36/$V36*$E36)
</f>
        <v>0</v>
      </c>
      <c r="Z36" s="20">
        <f t="shared" si="47"/>
        <v>0</v>
      </c>
      <c r="AA36" s="20">
        <f t="shared" si="47"/>
        <v>0</v>
      </c>
      <c r="AB36" s="20">
        <f t="shared" si="47"/>
        <v>0</v>
      </c>
      <c r="AC36" s="20">
        <f t="shared" si="47"/>
        <v>0</v>
      </c>
      <c r="AD36" s="20">
        <f t="shared" si="47"/>
        <v>116.6666667</v>
      </c>
      <c r="AE36" s="20">
        <f t="shared" si="47"/>
        <v>0</v>
      </c>
      <c r="AF36" s="20">
        <f t="shared" si="47"/>
        <v>0</v>
      </c>
      <c r="AG36" s="20">
        <f t="shared" si="47"/>
        <v>0</v>
      </c>
      <c r="AH36" s="20">
        <f t="shared" si="47"/>
        <v>0</v>
      </c>
      <c r="AI36" s="20">
        <f t="shared" si="47"/>
        <v>116.6666667</v>
      </c>
      <c r="AJ36" s="20">
        <f t="shared" si="47"/>
        <v>0</v>
      </c>
      <c r="AK36" s="20">
        <f t="shared" si="47"/>
        <v>0</v>
      </c>
      <c r="AL36" s="20">
        <f t="shared" si="47"/>
        <v>116.6666667</v>
      </c>
      <c r="AM36" s="21">
        <f t="shared" si="4"/>
        <v>350</v>
      </c>
      <c r="AP36" s="20"/>
      <c r="AQ36" s="16">
        <v>0.0</v>
      </c>
      <c r="AR36" s="16">
        <v>0.0</v>
      </c>
      <c r="AS36" s="16">
        <v>0.0</v>
      </c>
      <c r="AT36" s="16">
        <v>0.0</v>
      </c>
      <c r="AU36" s="16">
        <v>0.0</v>
      </c>
      <c r="AV36" s="34">
        <v>0.0</v>
      </c>
      <c r="AW36" s="16">
        <v>0.0</v>
      </c>
      <c r="AX36" s="16">
        <v>0.0</v>
      </c>
      <c r="AY36" s="16">
        <v>0.0</v>
      </c>
      <c r="AZ36" s="16">
        <v>0.0</v>
      </c>
      <c r="BA36" s="17">
        <v>4.0</v>
      </c>
      <c r="BB36" s="16">
        <v>0.0</v>
      </c>
      <c r="BC36" s="16">
        <v>0.0</v>
      </c>
      <c r="BD36" s="44">
        <v>4.0</v>
      </c>
      <c r="BE36" s="21">
        <f t="shared" si="5"/>
        <v>8</v>
      </c>
      <c r="BG36" s="20"/>
      <c r="BH36" s="16">
        <v>0.0</v>
      </c>
      <c r="BI36" s="16">
        <v>0.0</v>
      </c>
      <c r="BJ36" s="16">
        <v>0.0</v>
      </c>
      <c r="BK36" s="16">
        <v>0.0</v>
      </c>
      <c r="BL36" s="16">
        <v>0.0</v>
      </c>
      <c r="BM36" s="34">
        <v>4.0</v>
      </c>
      <c r="BN36" s="16">
        <v>0.0</v>
      </c>
      <c r="BO36" s="16">
        <v>0.0</v>
      </c>
      <c r="BP36" s="16">
        <v>0.0</v>
      </c>
      <c r="BQ36" s="16">
        <v>0.0</v>
      </c>
      <c r="BR36" s="17">
        <v>0.0</v>
      </c>
      <c r="BS36" s="16">
        <v>0.0</v>
      </c>
      <c r="BT36" s="16">
        <v>0.0</v>
      </c>
      <c r="BU36" s="44">
        <v>0.0</v>
      </c>
      <c r="BV36" s="21">
        <f t="shared" si="6"/>
        <v>4</v>
      </c>
      <c r="BX36" s="22">
        <f t="shared" si="48"/>
        <v>0.6666666667</v>
      </c>
      <c r="BY36" s="22">
        <f t="shared" si="49"/>
        <v>0.3333333333</v>
      </c>
    </row>
    <row r="37">
      <c r="A37" s="101" t="s">
        <v>95</v>
      </c>
      <c r="B37" s="102" t="s">
        <v>96</v>
      </c>
      <c r="C37" s="103" t="s">
        <v>36</v>
      </c>
      <c r="D37" s="104" t="s">
        <v>97</v>
      </c>
      <c r="E37" s="29">
        <v>40.0</v>
      </c>
      <c r="F37" s="29">
        <v>25.0</v>
      </c>
      <c r="G37" s="30"/>
      <c r="H37" s="16">
        <v>0.0</v>
      </c>
      <c r="I37" s="16">
        <v>0.0</v>
      </c>
      <c r="J37" s="16">
        <v>0.0</v>
      </c>
      <c r="K37" s="16">
        <v>0.0</v>
      </c>
      <c r="L37" s="16">
        <v>0.0</v>
      </c>
      <c r="M37" s="16">
        <v>0.0</v>
      </c>
      <c r="N37" s="17">
        <v>3.0</v>
      </c>
      <c r="O37" s="16">
        <v>0.0</v>
      </c>
      <c r="P37" s="16">
        <v>0.0</v>
      </c>
      <c r="Q37" s="16">
        <v>0.0</v>
      </c>
      <c r="R37" s="16">
        <v>0.0</v>
      </c>
      <c r="S37" s="16">
        <v>0.0</v>
      </c>
      <c r="T37" s="16">
        <v>0.0</v>
      </c>
      <c r="U37" s="24">
        <v>0.0</v>
      </c>
      <c r="V37" s="18">
        <f t="shared" si="2"/>
        <v>3</v>
      </c>
      <c r="W37" s="7"/>
      <c r="X37" s="20"/>
      <c r="Y37" s="20">
        <f t="shared" ref="Y37:AL37" si="50">IF($V37=0, 0, H37/$V37*$E37)
</f>
        <v>0</v>
      </c>
      <c r="Z37" s="20">
        <f t="shared" si="50"/>
        <v>0</v>
      </c>
      <c r="AA37" s="20">
        <f t="shared" si="50"/>
        <v>0</v>
      </c>
      <c r="AB37" s="20">
        <f t="shared" si="50"/>
        <v>0</v>
      </c>
      <c r="AC37" s="20">
        <f t="shared" si="50"/>
        <v>0</v>
      </c>
      <c r="AD37" s="20">
        <f t="shared" si="50"/>
        <v>0</v>
      </c>
      <c r="AE37" s="20">
        <f t="shared" si="50"/>
        <v>40</v>
      </c>
      <c r="AF37" s="20">
        <f t="shared" si="50"/>
        <v>0</v>
      </c>
      <c r="AG37" s="20">
        <f t="shared" si="50"/>
        <v>0</v>
      </c>
      <c r="AH37" s="20">
        <f t="shared" si="50"/>
        <v>0</v>
      </c>
      <c r="AI37" s="20">
        <f t="shared" si="50"/>
        <v>0</v>
      </c>
      <c r="AJ37" s="20">
        <f t="shared" si="50"/>
        <v>0</v>
      </c>
      <c r="AK37" s="20">
        <f t="shared" si="50"/>
        <v>0</v>
      </c>
      <c r="AL37" s="20">
        <f t="shared" si="50"/>
        <v>0</v>
      </c>
      <c r="AM37" s="21">
        <f t="shared" si="4"/>
        <v>40</v>
      </c>
      <c r="AP37" s="20"/>
      <c r="AQ37" s="16">
        <v>0.0</v>
      </c>
      <c r="AR37" s="16">
        <v>0.0</v>
      </c>
      <c r="AS37" s="16">
        <v>0.0</v>
      </c>
      <c r="AT37" s="16">
        <v>0.0</v>
      </c>
      <c r="AU37" s="16">
        <v>0.0</v>
      </c>
      <c r="AV37" s="16">
        <v>0.0</v>
      </c>
      <c r="AW37" s="17">
        <v>3.0</v>
      </c>
      <c r="AX37" s="16">
        <v>0.0</v>
      </c>
      <c r="AY37" s="16">
        <v>0.0</v>
      </c>
      <c r="AZ37" s="16">
        <v>0.0</v>
      </c>
      <c r="BA37" s="16">
        <v>0.0</v>
      </c>
      <c r="BB37" s="16">
        <v>0.0</v>
      </c>
      <c r="BC37" s="16">
        <v>0.0</v>
      </c>
      <c r="BD37" s="24">
        <v>0.0</v>
      </c>
      <c r="BE37" s="21">
        <f t="shared" si="5"/>
        <v>3</v>
      </c>
      <c r="BG37" s="20"/>
      <c r="BH37" s="16">
        <v>0.0</v>
      </c>
      <c r="BI37" s="16">
        <v>0.0</v>
      </c>
      <c r="BJ37" s="16">
        <v>0.0</v>
      </c>
      <c r="BK37" s="16">
        <v>0.0</v>
      </c>
      <c r="BL37" s="16">
        <v>0.0</v>
      </c>
      <c r="BM37" s="16">
        <v>0.0</v>
      </c>
      <c r="BN37" s="17">
        <v>0.0</v>
      </c>
      <c r="BO37" s="16">
        <v>0.0</v>
      </c>
      <c r="BP37" s="16">
        <v>0.0</v>
      </c>
      <c r="BQ37" s="16">
        <v>0.0</v>
      </c>
      <c r="BR37" s="16">
        <v>0.0</v>
      </c>
      <c r="BS37" s="16">
        <v>0.0</v>
      </c>
      <c r="BT37" s="16">
        <v>0.0</v>
      </c>
      <c r="BU37" s="24">
        <v>0.0</v>
      </c>
      <c r="BV37" s="21">
        <f t="shared" si="6"/>
        <v>0</v>
      </c>
      <c r="BX37" s="22">
        <f t="shared" si="48"/>
        <v>1</v>
      </c>
      <c r="BY37" s="22">
        <f t="shared" si="49"/>
        <v>0</v>
      </c>
    </row>
    <row r="38">
      <c r="B38" s="105" t="s">
        <v>79</v>
      </c>
      <c r="C38" s="106" t="s">
        <v>32</v>
      </c>
      <c r="D38" s="104" t="s">
        <v>98</v>
      </c>
      <c r="E38" s="29">
        <v>110.0</v>
      </c>
      <c r="F38" s="29">
        <v>332.0</v>
      </c>
      <c r="G38" s="30"/>
      <c r="H38" s="16">
        <v>0.0</v>
      </c>
      <c r="I38" s="16">
        <v>0.0</v>
      </c>
      <c r="J38" s="16">
        <v>0.0</v>
      </c>
      <c r="K38" s="16">
        <v>0.0</v>
      </c>
      <c r="L38" s="17">
        <v>4.0</v>
      </c>
      <c r="M38" s="34">
        <v>4.0</v>
      </c>
      <c r="N38" s="16">
        <v>0.0</v>
      </c>
      <c r="O38" s="16">
        <v>0.0</v>
      </c>
      <c r="P38" s="16">
        <v>0.0</v>
      </c>
      <c r="Q38" s="16">
        <v>0.0</v>
      </c>
      <c r="R38" s="16">
        <v>0.0</v>
      </c>
      <c r="S38" s="16">
        <v>0.0</v>
      </c>
      <c r="T38" s="16">
        <v>0.0</v>
      </c>
      <c r="U38" s="44">
        <v>4.0</v>
      </c>
      <c r="V38" s="18">
        <f t="shared" si="2"/>
        <v>12</v>
      </c>
      <c r="W38" s="7"/>
      <c r="X38" s="20"/>
      <c r="Y38" s="20">
        <f t="shared" ref="Y38:AL38" si="51">IF($V38=0, 0, H38/$V38*$E38)
</f>
        <v>0</v>
      </c>
      <c r="Z38" s="20">
        <f t="shared" si="51"/>
        <v>0</v>
      </c>
      <c r="AA38" s="20">
        <f t="shared" si="51"/>
        <v>0</v>
      </c>
      <c r="AB38" s="20">
        <f t="shared" si="51"/>
        <v>0</v>
      </c>
      <c r="AC38" s="20">
        <f t="shared" si="51"/>
        <v>36.66666667</v>
      </c>
      <c r="AD38" s="20">
        <f t="shared" si="51"/>
        <v>36.66666667</v>
      </c>
      <c r="AE38" s="20">
        <f t="shared" si="51"/>
        <v>0</v>
      </c>
      <c r="AF38" s="20">
        <f t="shared" si="51"/>
        <v>0</v>
      </c>
      <c r="AG38" s="20">
        <f t="shared" si="51"/>
        <v>0</v>
      </c>
      <c r="AH38" s="20">
        <f t="shared" si="51"/>
        <v>0</v>
      </c>
      <c r="AI38" s="20">
        <f t="shared" si="51"/>
        <v>0</v>
      </c>
      <c r="AJ38" s="20">
        <f t="shared" si="51"/>
        <v>0</v>
      </c>
      <c r="AK38" s="20">
        <f t="shared" si="51"/>
        <v>0</v>
      </c>
      <c r="AL38" s="20">
        <f t="shared" si="51"/>
        <v>36.66666667</v>
      </c>
      <c r="AM38" s="21">
        <f t="shared" si="4"/>
        <v>110</v>
      </c>
      <c r="AP38" s="20"/>
      <c r="AQ38" s="16">
        <v>0.0</v>
      </c>
      <c r="AR38" s="16">
        <v>0.0</v>
      </c>
      <c r="AS38" s="16">
        <v>0.0</v>
      </c>
      <c r="AT38" s="16">
        <v>0.0</v>
      </c>
      <c r="AU38" s="17">
        <v>4.0</v>
      </c>
      <c r="AV38" s="34">
        <v>0.0</v>
      </c>
      <c r="AW38" s="16">
        <v>0.0</v>
      </c>
      <c r="AX38" s="16">
        <v>0.0</v>
      </c>
      <c r="AY38" s="16">
        <v>0.0</v>
      </c>
      <c r="AZ38" s="16">
        <v>0.0</v>
      </c>
      <c r="BA38" s="16">
        <v>0.0</v>
      </c>
      <c r="BB38" s="16">
        <v>0.0</v>
      </c>
      <c r="BC38" s="16">
        <v>0.0</v>
      </c>
      <c r="BD38" s="44">
        <v>4.0</v>
      </c>
      <c r="BE38" s="21">
        <f t="shared" si="5"/>
        <v>8</v>
      </c>
      <c r="BG38" s="20"/>
      <c r="BH38" s="16">
        <v>0.0</v>
      </c>
      <c r="BI38" s="16">
        <v>0.0</v>
      </c>
      <c r="BJ38" s="16">
        <v>0.0</v>
      </c>
      <c r="BK38" s="16">
        <v>0.0</v>
      </c>
      <c r="BL38" s="17">
        <v>0.0</v>
      </c>
      <c r="BM38" s="34">
        <v>4.0</v>
      </c>
      <c r="BN38" s="16">
        <v>0.0</v>
      </c>
      <c r="BO38" s="16">
        <v>0.0</v>
      </c>
      <c r="BP38" s="16">
        <v>0.0</v>
      </c>
      <c r="BQ38" s="16">
        <v>0.0</v>
      </c>
      <c r="BR38" s="16">
        <v>0.0</v>
      </c>
      <c r="BS38" s="16">
        <v>0.0</v>
      </c>
      <c r="BT38" s="16">
        <v>0.0</v>
      </c>
      <c r="BU38" s="44">
        <v>0.0</v>
      </c>
      <c r="BV38" s="21">
        <f t="shared" si="6"/>
        <v>4</v>
      </c>
      <c r="BX38" s="22">
        <f t="shared" si="48"/>
        <v>0.6666666667</v>
      </c>
      <c r="BY38" s="22">
        <f t="shared" si="49"/>
        <v>0.3333333333</v>
      </c>
    </row>
    <row r="39">
      <c r="A39" s="107"/>
      <c r="B39" s="107"/>
      <c r="C39" s="107"/>
      <c r="D39" s="108" t="s">
        <v>99</v>
      </c>
      <c r="E39" s="109">
        <f>sum(E3:E38)</f>
        <v>4772</v>
      </c>
      <c r="F39" s="109">
        <f>SUM(F2:F38)</f>
        <v>4988</v>
      </c>
      <c r="G39" s="108" t="s">
        <v>100</v>
      </c>
      <c r="H39" s="110">
        <f t="shared" ref="H39:U39" si="52">sum(H2:H38)</f>
        <v>36</v>
      </c>
      <c r="I39" s="110">
        <f t="shared" si="52"/>
        <v>32</v>
      </c>
      <c r="J39" s="110">
        <f t="shared" si="52"/>
        <v>11</v>
      </c>
      <c r="K39" s="110">
        <f t="shared" si="52"/>
        <v>16</v>
      </c>
      <c r="L39" s="110">
        <f t="shared" si="52"/>
        <v>28</v>
      </c>
      <c r="M39" s="110">
        <f t="shared" si="52"/>
        <v>26</v>
      </c>
      <c r="N39" s="110">
        <f t="shared" si="52"/>
        <v>9</v>
      </c>
      <c r="O39" s="110">
        <f t="shared" si="52"/>
        <v>12</v>
      </c>
      <c r="P39" s="110">
        <f t="shared" si="52"/>
        <v>39</v>
      </c>
      <c r="Q39" s="110">
        <f t="shared" si="52"/>
        <v>4</v>
      </c>
      <c r="R39" s="110">
        <f t="shared" si="52"/>
        <v>49</v>
      </c>
      <c r="S39" s="110">
        <f t="shared" si="52"/>
        <v>24</v>
      </c>
      <c r="T39" s="110">
        <f t="shared" si="52"/>
        <v>16</v>
      </c>
      <c r="U39" s="110">
        <f t="shared" si="52"/>
        <v>52</v>
      </c>
      <c r="V39" s="111">
        <f>sum(H39:U39)</f>
        <v>354</v>
      </c>
      <c r="W39" s="7"/>
      <c r="X39" s="112" t="s">
        <v>101</v>
      </c>
      <c r="Y39" s="113">
        <f t="shared" ref="Y39:AL39" si="53">sum(Y2:Y38)</f>
        <v>302.2083333</v>
      </c>
      <c r="Z39" s="113">
        <f t="shared" si="53"/>
        <v>299.7820917</v>
      </c>
      <c r="AA39" s="113">
        <f t="shared" si="53"/>
        <v>81.6999488</v>
      </c>
      <c r="AB39" s="113">
        <f t="shared" si="53"/>
        <v>165.3963774</v>
      </c>
      <c r="AC39" s="113">
        <f t="shared" si="53"/>
        <v>404.1607143</v>
      </c>
      <c r="AD39" s="113">
        <f t="shared" si="53"/>
        <v>490.3611111</v>
      </c>
      <c r="AE39" s="113">
        <f t="shared" si="53"/>
        <v>100.952381</v>
      </c>
      <c r="AF39" s="113">
        <f t="shared" si="53"/>
        <v>161.1555556</v>
      </c>
      <c r="AG39" s="113">
        <f t="shared" si="53"/>
        <v>359.6689964</v>
      </c>
      <c r="AH39" s="113">
        <f t="shared" si="53"/>
        <v>39.09677419</v>
      </c>
      <c r="AI39" s="113">
        <f t="shared" si="53"/>
        <v>692.9166283</v>
      </c>
      <c r="AJ39" s="113">
        <f t="shared" si="53"/>
        <v>338.9241551</v>
      </c>
      <c r="AK39" s="113">
        <f t="shared" si="53"/>
        <v>142.6805556</v>
      </c>
      <c r="AL39" s="113">
        <f t="shared" si="53"/>
        <v>672.9963774</v>
      </c>
      <c r="AM39" s="114">
        <f t="shared" si="4"/>
        <v>4252</v>
      </c>
      <c r="AN39" s="115" t="s">
        <v>102</v>
      </c>
      <c r="AO39" s="116"/>
      <c r="AP39" s="112" t="s">
        <v>103</v>
      </c>
      <c r="AQ39" s="117">
        <f t="shared" ref="AQ39:BD39" si="54">sum(AQ2:AQ38)</f>
        <v>20</v>
      </c>
      <c r="AR39" s="117">
        <f t="shared" si="54"/>
        <v>20</v>
      </c>
      <c r="AS39" s="117">
        <f t="shared" si="54"/>
        <v>8</v>
      </c>
      <c r="AT39" s="117">
        <f t="shared" si="54"/>
        <v>8</v>
      </c>
      <c r="AU39" s="117">
        <f t="shared" si="54"/>
        <v>24</v>
      </c>
      <c r="AV39" s="117">
        <f t="shared" si="54"/>
        <v>0</v>
      </c>
      <c r="AW39" s="117">
        <f t="shared" si="54"/>
        <v>5</v>
      </c>
      <c r="AX39" s="117">
        <f t="shared" si="54"/>
        <v>8</v>
      </c>
      <c r="AY39" s="117">
        <f t="shared" si="54"/>
        <v>35</v>
      </c>
      <c r="AZ39" s="117">
        <f t="shared" si="54"/>
        <v>4</v>
      </c>
      <c r="BA39" s="117">
        <f t="shared" si="54"/>
        <v>41</v>
      </c>
      <c r="BB39" s="117">
        <f t="shared" si="54"/>
        <v>16</v>
      </c>
      <c r="BC39" s="117">
        <f t="shared" si="54"/>
        <v>4</v>
      </c>
      <c r="BD39" s="117">
        <f t="shared" si="54"/>
        <v>44</v>
      </c>
      <c r="BE39" s="118">
        <f t="shared" si="5"/>
        <v>237</v>
      </c>
      <c r="BF39" s="119"/>
      <c r="BG39" s="120" t="s">
        <v>104</v>
      </c>
      <c r="BH39" s="121">
        <f t="shared" ref="BH39:BU39" si="55">sum(BH2:BH38)</f>
        <v>16</v>
      </c>
      <c r="BI39" s="121">
        <f t="shared" si="55"/>
        <v>12</v>
      </c>
      <c r="BJ39" s="121">
        <f t="shared" si="55"/>
        <v>3</v>
      </c>
      <c r="BK39" s="121">
        <f t="shared" si="55"/>
        <v>8</v>
      </c>
      <c r="BL39" s="121">
        <f t="shared" si="55"/>
        <v>4</v>
      </c>
      <c r="BM39" s="121">
        <f t="shared" si="55"/>
        <v>26</v>
      </c>
      <c r="BN39" s="121">
        <f t="shared" si="55"/>
        <v>4</v>
      </c>
      <c r="BO39" s="121">
        <f t="shared" si="55"/>
        <v>4</v>
      </c>
      <c r="BP39" s="121">
        <f t="shared" si="55"/>
        <v>4</v>
      </c>
      <c r="BQ39" s="121">
        <f t="shared" si="55"/>
        <v>0</v>
      </c>
      <c r="BR39" s="121">
        <f t="shared" si="55"/>
        <v>8</v>
      </c>
      <c r="BS39" s="121">
        <f t="shared" si="55"/>
        <v>8</v>
      </c>
      <c r="BT39" s="121">
        <f t="shared" si="55"/>
        <v>12</v>
      </c>
      <c r="BU39" s="121">
        <f t="shared" si="55"/>
        <v>8</v>
      </c>
      <c r="BV39" s="118">
        <f t="shared" si="6"/>
        <v>117</v>
      </c>
      <c r="BW39" s="119"/>
      <c r="BX39" s="119"/>
      <c r="BY39" s="119"/>
      <c r="BZ39" s="119"/>
      <c r="CA39" s="119"/>
      <c r="CB39" s="119"/>
      <c r="CC39" s="119"/>
      <c r="CD39" s="119"/>
      <c r="CE39" s="119"/>
      <c r="CF39" s="119"/>
      <c r="CG39" s="119"/>
      <c r="CH39" s="119"/>
      <c r="CI39" s="119"/>
      <c r="CJ39" s="119"/>
      <c r="CK39" s="119"/>
      <c r="CL39" s="119"/>
      <c r="CM39" s="119"/>
      <c r="CN39" s="119"/>
      <c r="CO39" s="119"/>
      <c r="CP39" s="119"/>
      <c r="CQ39" s="119"/>
      <c r="CR39" s="119"/>
      <c r="CS39" s="119"/>
      <c r="CT39" s="119"/>
      <c r="CU39" s="119"/>
      <c r="CV39" s="119"/>
      <c r="CW39" s="119"/>
      <c r="CX39" s="119"/>
      <c r="CY39" s="119"/>
      <c r="CZ39" s="119"/>
      <c r="DA39" s="119"/>
      <c r="DB39" s="119"/>
      <c r="DC39" s="119"/>
      <c r="DD39" s="119"/>
      <c r="DE39" s="119"/>
    </row>
    <row r="40">
      <c r="G40" s="122" t="s">
        <v>105</v>
      </c>
      <c r="H40" s="7">
        <f>max(H39:U39)</f>
        <v>52</v>
      </c>
      <c r="I40" s="123" t="s">
        <v>106</v>
      </c>
      <c r="J40" s="7"/>
      <c r="K40" s="7"/>
      <c r="L40" s="7"/>
      <c r="M40" s="7"/>
      <c r="N40" s="7"/>
      <c r="O40" s="7"/>
      <c r="P40" s="7"/>
      <c r="Q40" s="7"/>
      <c r="R40" s="7"/>
      <c r="S40" s="7"/>
      <c r="T40" s="7"/>
      <c r="U40" s="7"/>
      <c r="V40" s="7"/>
      <c r="W40" s="7"/>
      <c r="X40" s="112" t="s">
        <v>107</v>
      </c>
      <c r="Y40" s="124">
        <f t="shared" ref="Y40:AL40" si="56">Y39/H39</f>
        <v>8.394675926</v>
      </c>
      <c r="Z40" s="124">
        <f t="shared" si="56"/>
        <v>9.368190364</v>
      </c>
      <c r="AA40" s="124">
        <f t="shared" si="56"/>
        <v>7.427268072</v>
      </c>
      <c r="AB40" s="124">
        <f t="shared" si="56"/>
        <v>10.33727359</v>
      </c>
      <c r="AC40" s="124">
        <f t="shared" si="56"/>
        <v>14.43431122</v>
      </c>
      <c r="AD40" s="124">
        <f t="shared" si="56"/>
        <v>18.86004274</v>
      </c>
      <c r="AE40" s="124">
        <f t="shared" si="56"/>
        <v>11.21693122</v>
      </c>
      <c r="AF40" s="124">
        <f t="shared" si="56"/>
        <v>13.42962963</v>
      </c>
      <c r="AG40" s="124">
        <f t="shared" si="56"/>
        <v>9.222281959</v>
      </c>
      <c r="AH40" s="124">
        <f t="shared" si="56"/>
        <v>9.774193548</v>
      </c>
      <c r="AI40" s="124">
        <f t="shared" si="56"/>
        <v>14.14115568</v>
      </c>
      <c r="AJ40" s="124">
        <f t="shared" si="56"/>
        <v>14.1218398</v>
      </c>
      <c r="AK40" s="124">
        <f t="shared" si="56"/>
        <v>8.917534722</v>
      </c>
      <c r="AL40" s="124">
        <f t="shared" si="56"/>
        <v>12.94223803</v>
      </c>
      <c r="AP40" s="116"/>
    </row>
    <row r="41">
      <c r="E41" s="125"/>
      <c r="G41" s="122" t="s">
        <v>108</v>
      </c>
      <c r="H41" s="7">
        <f>min(H39:U39)</f>
        <v>4</v>
      </c>
      <c r="I41" s="123" t="s">
        <v>109</v>
      </c>
      <c r="J41" s="7"/>
      <c r="K41" s="7"/>
      <c r="L41" s="7"/>
      <c r="M41" s="7"/>
      <c r="N41" s="7"/>
      <c r="O41" s="7"/>
      <c r="P41" s="7"/>
      <c r="Q41" s="7"/>
      <c r="R41" s="7"/>
      <c r="S41" s="7"/>
      <c r="T41" s="7"/>
      <c r="U41" s="7"/>
      <c r="V41" s="7"/>
      <c r="W41" s="7"/>
      <c r="X41" s="112" t="s">
        <v>110</v>
      </c>
      <c r="Y41" s="126">
        <f t="shared" ref="Y41:AL41" si="57">AQ39/H39</f>
        <v>0.5555555556</v>
      </c>
      <c r="Z41" s="126">
        <f t="shared" si="57"/>
        <v>0.625</v>
      </c>
      <c r="AA41" s="126">
        <f t="shared" si="57"/>
        <v>0.7272727273</v>
      </c>
      <c r="AB41" s="126">
        <f t="shared" si="57"/>
        <v>0.5</v>
      </c>
      <c r="AC41" s="126">
        <f t="shared" si="57"/>
        <v>0.8571428571</v>
      </c>
      <c r="AD41" s="126">
        <f t="shared" si="57"/>
        <v>0</v>
      </c>
      <c r="AE41" s="126">
        <f t="shared" si="57"/>
        <v>0.5555555556</v>
      </c>
      <c r="AF41" s="126">
        <f t="shared" si="57"/>
        <v>0.6666666667</v>
      </c>
      <c r="AG41" s="126">
        <f t="shared" si="57"/>
        <v>0.8974358974</v>
      </c>
      <c r="AH41" s="126">
        <f t="shared" si="57"/>
        <v>1</v>
      </c>
      <c r="AI41" s="126">
        <f t="shared" si="57"/>
        <v>0.8367346939</v>
      </c>
      <c r="AJ41" s="126">
        <f t="shared" si="57"/>
        <v>0.6666666667</v>
      </c>
      <c r="AK41" s="126">
        <f t="shared" si="57"/>
        <v>0.25</v>
      </c>
      <c r="AL41" s="126">
        <f t="shared" si="57"/>
        <v>0.8461538462</v>
      </c>
      <c r="AQ41" s="122" t="s">
        <v>111</v>
      </c>
      <c r="AR41" s="21">
        <f>max(AQ39:BD39)</f>
        <v>44</v>
      </c>
      <c r="AS41" s="122" t="s">
        <v>112</v>
      </c>
    </row>
    <row r="42">
      <c r="C42" s="107"/>
      <c r="D42" s="127"/>
      <c r="F42" s="127"/>
      <c r="G42" s="6"/>
      <c r="H42" s="7"/>
      <c r="I42" s="7"/>
      <c r="J42" s="7"/>
      <c r="K42" s="7"/>
      <c r="L42" s="7"/>
      <c r="M42" s="7"/>
      <c r="N42" s="7"/>
      <c r="P42" s="7"/>
      <c r="Q42" s="7"/>
      <c r="R42" s="7"/>
      <c r="S42" s="7"/>
      <c r="T42" s="7"/>
      <c r="U42" s="7"/>
      <c r="V42" s="7"/>
      <c r="W42" s="7"/>
      <c r="X42" s="112" t="s">
        <v>113</v>
      </c>
      <c r="Y42" s="126">
        <f t="shared" ref="Y42:AL42" si="58">BH39/H39</f>
        <v>0.4444444444</v>
      </c>
      <c r="Z42" s="126">
        <f t="shared" si="58"/>
        <v>0.375</v>
      </c>
      <c r="AA42" s="126">
        <f t="shared" si="58"/>
        <v>0.2727272727</v>
      </c>
      <c r="AB42" s="126">
        <f t="shared" si="58"/>
        <v>0.5</v>
      </c>
      <c r="AC42" s="126">
        <f t="shared" si="58"/>
        <v>0.1428571429</v>
      </c>
      <c r="AD42" s="126">
        <f t="shared" si="58"/>
        <v>1</v>
      </c>
      <c r="AE42" s="126">
        <f t="shared" si="58"/>
        <v>0.4444444444</v>
      </c>
      <c r="AF42" s="126">
        <f t="shared" si="58"/>
        <v>0.3333333333</v>
      </c>
      <c r="AG42" s="126">
        <f t="shared" si="58"/>
        <v>0.1025641026</v>
      </c>
      <c r="AH42" s="126">
        <f t="shared" si="58"/>
        <v>0</v>
      </c>
      <c r="AI42" s="126">
        <f t="shared" si="58"/>
        <v>0.1632653061</v>
      </c>
      <c r="AJ42" s="126">
        <f t="shared" si="58"/>
        <v>0.3333333333</v>
      </c>
      <c r="AK42" s="126">
        <f t="shared" si="58"/>
        <v>0.75</v>
      </c>
      <c r="AL42" s="126">
        <f t="shared" si="58"/>
        <v>0.1538461538</v>
      </c>
      <c r="AQ42" s="122" t="s">
        <v>114</v>
      </c>
      <c r="AR42" s="122">
        <v>4.0</v>
      </c>
      <c r="AS42" s="122" t="s">
        <v>115</v>
      </c>
      <c r="BH42" s="122" t="s">
        <v>111</v>
      </c>
      <c r="BI42" s="21">
        <f>max(BH39:BU39)</f>
        <v>26</v>
      </c>
      <c r="BJ42" s="122" t="s">
        <v>116</v>
      </c>
    </row>
    <row r="43">
      <c r="C43" s="107"/>
      <c r="D43" s="127"/>
      <c r="E43" s="127"/>
      <c r="F43" s="127"/>
      <c r="G43" s="6"/>
      <c r="H43" s="7"/>
      <c r="I43" s="7"/>
      <c r="J43" s="7"/>
      <c r="K43" s="7"/>
      <c r="L43" s="7"/>
      <c r="M43" s="7"/>
      <c r="N43" s="7"/>
      <c r="P43" s="7"/>
      <c r="Q43" s="7"/>
      <c r="R43" s="7"/>
      <c r="S43" s="7"/>
      <c r="T43" s="7"/>
      <c r="U43" s="7"/>
      <c r="V43" s="7"/>
      <c r="W43" s="7"/>
      <c r="X43" s="128" t="s">
        <v>117</v>
      </c>
      <c r="Y43" s="113">
        <f t="shared" ref="Y43:AL43" si="59">SUMIF(AQ2:AQ38, 4,Y2:Y38) + SUMIF(AQ2:AQ38, 3,Y2:Y38) + SUMIF(AQ2:AQ38, 2,Y2:Y38)  + SUMIF(AQ2:AQ38, 1,Y2:Y38) 
</f>
        <v>206.5416667</v>
      </c>
      <c r="Z43" s="113">
        <f t="shared" si="59"/>
        <v>186.3963774</v>
      </c>
      <c r="AA43" s="113">
        <f t="shared" si="59"/>
        <v>67.98566308</v>
      </c>
      <c r="AB43" s="113">
        <f t="shared" si="59"/>
        <v>82.22177419</v>
      </c>
      <c r="AC43" s="113">
        <f t="shared" si="59"/>
        <v>349.875</v>
      </c>
      <c r="AD43" s="113">
        <f t="shared" si="59"/>
        <v>0</v>
      </c>
      <c r="AE43" s="113">
        <f t="shared" si="59"/>
        <v>46.66666667</v>
      </c>
      <c r="AF43" s="113">
        <f t="shared" si="59"/>
        <v>103.5555556</v>
      </c>
      <c r="AG43" s="113">
        <f t="shared" si="59"/>
        <v>314.6689964</v>
      </c>
      <c r="AH43" s="113">
        <f t="shared" si="59"/>
        <v>39.09677419</v>
      </c>
      <c r="AI43" s="113">
        <f t="shared" si="59"/>
        <v>622.2499616</v>
      </c>
      <c r="AJ43" s="113">
        <f t="shared" si="59"/>
        <v>154.0496032</v>
      </c>
      <c r="AK43" s="113">
        <f t="shared" si="59"/>
        <v>43.125</v>
      </c>
      <c r="AL43" s="113">
        <f t="shared" si="59"/>
        <v>606.6074885</v>
      </c>
      <c r="BH43" s="122" t="s">
        <v>114</v>
      </c>
      <c r="BI43" s="122">
        <v>3.0</v>
      </c>
      <c r="BJ43" s="122" t="s">
        <v>118</v>
      </c>
    </row>
    <row r="44">
      <c r="C44" s="107"/>
      <c r="D44" s="107"/>
      <c r="E44" s="107"/>
      <c r="F44" s="107"/>
      <c r="G44" s="18"/>
      <c r="H44" s="7"/>
      <c r="I44" s="7"/>
      <c r="J44" s="7"/>
      <c r="K44" s="7"/>
      <c r="L44" s="7"/>
      <c r="M44" s="7"/>
      <c r="N44" s="7"/>
      <c r="P44" s="7"/>
      <c r="Q44" s="7"/>
      <c r="R44" s="7"/>
      <c r="S44" s="7"/>
      <c r="T44" s="7"/>
      <c r="U44" s="7"/>
      <c r="V44" s="7"/>
      <c r="W44" s="7"/>
      <c r="X44" s="129" t="s">
        <v>119</v>
      </c>
      <c r="Y44" s="130">
        <f t="shared" ref="Y44:AL44" si="60">SUMIF(BH2:BH38, 1,Y2:Y38)  + SUMIF(BH2:BH38, 2,Y2:Y38) +SUMIF(BH2:BH38, 3,Y2:Y38) +SUMIF(BH2:BH38, 4,Y2:Y38) </f>
        <v>95.66666667</v>
      </c>
      <c r="Z44" s="130">
        <f t="shared" si="60"/>
        <v>113.3857143</v>
      </c>
      <c r="AA44" s="130">
        <f t="shared" si="60"/>
        <v>13.71428571</v>
      </c>
      <c r="AB44" s="130">
        <f t="shared" si="60"/>
        <v>83.17460317</v>
      </c>
      <c r="AC44" s="130">
        <f t="shared" si="60"/>
        <v>54.28571429</v>
      </c>
      <c r="AD44" s="130">
        <f t="shared" si="60"/>
        <v>490.3611111</v>
      </c>
      <c r="AE44" s="130">
        <f t="shared" si="60"/>
        <v>54.28571429</v>
      </c>
      <c r="AF44" s="130">
        <f t="shared" si="60"/>
        <v>57.6</v>
      </c>
      <c r="AG44" s="130">
        <f t="shared" si="60"/>
        <v>45</v>
      </c>
      <c r="AH44" s="130">
        <f t="shared" si="60"/>
        <v>0</v>
      </c>
      <c r="AI44" s="130">
        <f t="shared" si="60"/>
        <v>70.66666667</v>
      </c>
      <c r="AJ44" s="130">
        <f t="shared" si="60"/>
        <v>184.874552</v>
      </c>
      <c r="AK44" s="130">
        <f t="shared" si="60"/>
        <v>99.55555556</v>
      </c>
      <c r="AL44" s="130">
        <f t="shared" si="60"/>
        <v>66.38888889</v>
      </c>
      <c r="CC44" s="131"/>
      <c r="CD44" s="132"/>
      <c r="CE44" s="131"/>
      <c r="CF44" s="132"/>
      <c r="CG44" s="132"/>
      <c r="CH44" s="131"/>
      <c r="CI44" s="132"/>
      <c r="CJ44" s="132"/>
      <c r="CK44" s="132"/>
      <c r="CL44" s="132"/>
      <c r="CM44" s="132"/>
      <c r="CN44" s="132"/>
      <c r="CO44" s="132"/>
      <c r="CP44" s="132"/>
      <c r="CQ44" s="132"/>
      <c r="CR44" s="132"/>
      <c r="CS44" s="132"/>
      <c r="CT44" s="132"/>
      <c r="CU44" s="132"/>
      <c r="CV44" s="132"/>
      <c r="CW44" s="132"/>
      <c r="CX44" s="132"/>
      <c r="CY44" s="132"/>
      <c r="CZ44" s="132"/>
      <c r="DA44" s="132"/>
      <c r="DB44" s="132"/>
      <c r="DC44" s="132"/>
      <c r="DD44" s="132"/>
      <c r="DE44" s="132"/>
    </row>
    <row r="45">
      <c r="C45" s="107"/>
      <c r="D45" s="133"/>
      <c r="E45" s="107"/>
      <c r="F45" s="107"/>
      <c r="G45" s="18"/>
      <c r="H45" s="116"/>
      <c r="I45" s="7"/>
      <c r="J45" s="7"/>
      <c r="K45" s="7"/>
      <c r="L45" s="7"/>
      <c r="M45" s="7"/>
      <c r="N45" s="7"/>
      <c r="P45" s="7"/>
      <c r="Q45" s="7"/>
      <c r="R45" s="7"/>
      <c r="S45" s="7"/>
      <c r="T45" s="7"/>
      <c r="U45" s="7"/>
      <c r="V45" s="7"/>
      <c r="W45" s="7"/>
      <c r="X45" s="134" t="s">
        <v>120</v>
      </c>
      <c r="Y45" s="135">
        <f t="shared" ref="Y45:AC45" si="61">Y43/AQ39</f>
        <v>10.32708333</v>
      </c>
      <c r="Z45" s="135">
        <f t="shared" si="61"/>
        <v>9.319818868</v>
      </c>
      <c r="AA45" s="135">
        <f t="shared" si="61"/>
        <v>8.498207885</v>
      </c>
      <c r="AB45" s="135">
        <f t="shared" si="61"/>
        <v>10.27772177</v>
      </c>
      <c r="AC45" s="135">
        <f t="shared" si="61"/>
        <v>14.578125</v>
      </c>
      <c r="AD45" s="135">
        <v>0.0</v>
      </c>
      <c r="AE45" s="135">
        <f t="shared" ref="AE45:AL45" si="62">AE43/AW39</f>
        <v>9.333333333</v>
      </c>
      <c r="AF45" s="135">
        <f t="shared" si="62"/>
        <v>12.94444444</v>
      </c>
      <c r="AG45" s="135">
        <f t="shared" si="62"/>
        <v>8.990542755</v>
      </c>
      <c r="AH45" s="135">
        <f t="shared" si="62"/>
        <v>9.774193548</v>
      </c>
      <c r="AI45" s="135">
        <f t="shared" si="62"/>
        <v>15.17682833</v>
      </c>
      <c r="AJ45" s="135">
        <f t="shared" si="62"/>
        <v>9.628100198</v>
      </c>
      <c r="AK45" s="135">
        <f t="shared" si="62"/>
        <v>10.78125</v>
      </c>
      <c r="AL45" s="135">
        <f t="shared" si="62"/>
        <v>13.78653383</v>
      </c>
    </row>
    <row r="46">
      <c r="B46" s="127" t="s">
        <v>121</v>
      </c>
      <c r="C46" s="127" t="s">
        <v>122</v>
      </c>
      <c r="D46" s="136" t="s">
        <v>123</v>
      </c>
      <c r="E46" s="6" t="s">
        <v>124</v>
      </c>
      <c r="F46" s="6" t="s">
        <v>125</v>
      </c>
      <c r="G46" s="6" t="s">
        <v>126</v>
      </c>
      <c r="H46" s="6" t="s">
        <v>127</v>
      </c>
      <c r="I46" s="136" t="s">
        <v>128</v>
      </c>
      <c r="J46" s="136" t="s">
        <v>129</v>
      </c>
      <c r="K46" s="136" t="s">
        <v>130</v>
      </c>
      <c r="L46" s="136" t="s">
        <v>131</v>
      </c>
      <c r="M46" s="136" t="s">
        <v>132</v>
      </c>
      <c r="N46" s="136" t="s">
        <v>133</v>
      </c>
      <c r="O46" s="136" t="s">
        <v>134</v>
      </c>
      <c r="P46" s="136" t="s">
        <v>135</v>
      </c>
      <c r="Q46" s="136" t="s">
        <v>136</v>
      </c>
      <c r="T46" s="7"/>
      <c r="U46" s="7"/>
      <c r="V46" s="7"/>
      <c r="W46" s="7"/>
      <c r="X46" s="134" t="s">
        <v>137</v>
      </c>
      <c r="Y46" s="135">
        <f t="shared" ref="Y46:AG46" si="63">Y44/BH39</f>
        <v>5.979166667</v>
      </c>
      <c r="Z46" s="135">
        <f t="shared" si="63"/>
        <v>9.448809524</v>
      </c>
      <c r="AA46" s="135">
        <f t="shared" si="63"/>
        <v>4.571428571</v>
      </c>
      <c r="AB46" s="135">
        <f t="shared" si="63"/>
        <v>10.3968254</v>
      </c>
      <c r="AC46" s="135">
        <f t="shared" si="63"/>
        <v>13.57142857</v>
      </c>
      <c r="AD46" s="135">
        <f t="shared" si="63"/>
        <v>18.86004274</v>
      </c>
      <c r="AE46" s="135">
        <f t="shared" si="63"/>
        <v>13.57142857</v>
      </c>
      <c r="AF46" s="135">
        <f t="shared" si="63"/>
        <v>14.4</v>
      </c>
      <c r="AG46" s="135">
        <f t="shared" si="63"/>
        <v>11.25</v>
      </c>
      <c r="AH46" s="135">
        <v>0.0</v>
      </c>
      <c r="AI46" s="135">
        <f t="shared" ref="AI46:AL46" si="64">AI44/BR39</f>
        <v>8.833333333</v>
      </c>
      <c r="AJ46" s="135">
        <f t="shared" si="64"/>
        <v>23.109319</v>
      </c>
      <c r="AK46" s="135">
        <f t="shared" si="64"/>
        <v>8.296296296</v>
      </c>
      <c r="AL46" s="135">
        <f t="shared" si="64"/>
        <v>8.298611111</v>
      </c>
    </row>
    <row r="47">
      <c r="A47" s="4" t="s">
        <v>138</v>
      </c>
      <c r="B47" s="22">
        <f t="array" ref="B47:B60">TRANSPOSE(Y41:AL41)</f>
        <v>0.5555555556</v>
      </c>
      <c r="C47" s="22">
        <f t="array" ref="C47:C60">TRANSPOSE(Y42:AL42)</f>
        <v>0.4444444444</v>
      </c>
      <c r="D47" s="137">
        <f t="array" ref="D47:D60">TRANSPOSE(Y39:AL39)</f>
        <v>302.2083333</v>
      </c>
      <c r="E47" s="137">
        <f t="array" ref="E47:E60">TRANSPOSE(Y43:AL43)</f>
        <v>206.5416667</v>
      </c>
      <c r="F47" s="137">
        <f t="array" ref="F47:F60">transpose(Y44:AL44)</f>
        <v>95.66666667</v>
      </c>
      <c r="G47" s="137">
        <f t="array" ref="G47:G60">transpose(Y45:AL45)</f>
        <v>10.32708333</v>
      </c>
      <c r="H47" s="137">
        <f t="array" ref="H47:H60">transpose(Y46:AL46)</f>
        <v>5.979166667</v>
      </c>
      <c r="I47" s="138">
        <f>H$39/$V$39</f>
        <v>0.1016949153</v>
      </c>
      <c r="J47" s="139">
        <f>SUMIFS(H3:H38,$B$3:$B$38,"Backend*")</f>
        <v>4</v>
      </c>
      <c r="K47" s="138">
        <f t="shared" ref="K47:K60" si="65">J47/$J$61</f>
        <v>0.07142857143</v>
      </c>
      <c r="L47" s="140">
        <f>SUMIFS(H$3:H$38,$B$3:$B$38,"Frontend*")</f>
        <v>24</v>
      </c>
      <c r="M47" s="138">
        <f t="shared" ref="M47:M60" si="66">L47/$L$61</f>
        <v>0.0987654321</v>
      </c>
      <c r="N47" s="141">
        <f>SUMIFS(H$3:H$38,$B$3:$B$38,"Models*")</f>
        <v>8</v>
      </c>
      <c r="O47" s="142">
        <f t="shared" ref="O47:O60" si="67">N47/$N$61</f>
        <v>0.170212766</v>
      </c>
      <c r="P47" s="143">
        <f>SUMIFS(H$3:H$38,$B$3:$B$38,"Testing*")</f>
        <v>0</v>
      </c>
      <c r="Q47" s="143">
        <f t="shared" ref="Q47:Q60" si="68">P47/$P$61</f>
        <v>0</v>
      </c>
      <c r="X47" s="116" t="s">
        <v>139</v>
      </c>
    </row>
    <row r="48">
      <c r="A48" s="4" t="s">
        <v>140</v>
      </c>
      <c r="B48" s="22">
        <v>0.625</v>
      </c>
      <c r="C48" s="22">
        <v>0.375</v>
      </c>
      <c r="D48" s="137">
        <v>299.7820916538658</v>
      </c>
      <c r="E48" s="137">
        <v>186.39637736815155</v>
      </c>
      <c r="F48" s="137">
        <v>113.38571428571427</v>
      </c>
      <c r="G48" s="137">
        <v>9.319818868407577</v>
      </c>
      <c r="H48" s="137">
        <v>9.448809523809523</v>
      </c>
      <c r="I48" s="138">
        <f>I$39/$V$39</f>
        <v>0.09039548023</v>
      </c>
      <c r="J48" s="139">
        <f>SUMIFS(I3:I38,$B$3:$B$38,"Backend*")</f>
        <v>8</v>
      </c>
      <c r="K48" s="138">
        <f t="shared" si="65"/>
        <v>0.1428571429</v>
      </c>
      <c r="L48" s="140">
        <f>SUMIFS(I$3:I$38,$B$3:$B$38,"Frontend*")</f>
        <v>24</v>
      </c>
      <c r="M48" s="138">
        <f t="shared" si="66"/>
        <v>0.0987654321</v>
      </c>
      <c r="N48" s="141">
        <f>SUMIFS(I$3:I$38,$B$3:$B$38,"Models*")</f>
        <v>0</v>
      </c>
      <c r="O48" s="142">
        <f t="shared" si="67"/>
        <v>0</v>
      </c>
      <c r="P48" s="143">
        <f>SUMIFS(I$3:I$38,$B$3:$B$38,"Testing*")</f>
        <v>0</v>
      </c>
      <c r="Q48" s="143">
        <f t="shared" si="68"/>
        <v>0</v>
      </c>
      <c r="T48" s="7"/>
      <c r="U48" s="7"/>
      <c r="V48" s="7"/>
      <c r="W48" s="7"/>
      <c r="X48" s="123" t="s">
        <v>141</v>
      </c>
      <c r="Y48" s="137">
        <f>max(Y39:AL39)</f>
        <v>692.9166283</v>
      </c>
      <c r="Z48" s="122" t="s">
        <v>142</v>
      </c>
    </row>
    <row r="49">
      <c r="A49" s="4" t="s">
        <v>143</v>
      </c>
      <c r="B49" s="22">
        <v>0.7272727272727273</v>
      </c>
      <c r="C49" s="22">
        <v>0.2727272727272727</v>
      </c>
      <c r="D49" s="137">
        <v>81.69994879672299</v>
      </c>
      <c r="E49" s="137">
        <v>67.98566308243727</v>
      </c>
      <c r="F49" s="137">
        <v>13.714285714285714</v>
      </c>
      <c r="G49" s="137">
        <v>8.498207885304659</v>
      </c>
      <c r="H49" s="137">
        <v>4.571428571428571</v>
      </c>
      <c r="I49" s="138">
        <f>J$39/$V$39</f>
        <v>0.03107344633</v>
      </c>
      <c r="J49" s="139">
        <f>SUMIFS(J3:J38,$B$3:$B$38,"Backend*")</f>
        <v>0</v>
      </c>
      <c r="K49" s="138">
        <f t="shared" si="65"/>
        <v>0</v>
      </c>
      <c r="L49" s="140">
        <f>SUMIFS(J$3:J$38,$B$3:$B$38,"Frontend*")</f>
        <v>11</v>
      </c>
      <c r="M49" s="138">
        <f t="shared" si="66"/>
        <v>0.04526748971</v>
      </c>
      <c r="N49" s="141">
        <f>SUMIFS(J$3:J$38,$B$3:$B$38,"Models*")</f>
        <v>0</v>
      </c>
      <c r="O49" s="142">
        <f t="shared" si="67"/>
        <v>0</v>
      </c>
      <c r="P49" s="143">
        <f>SUMIFS(J$3:J$38,$B$3:$B$38,"Testing*")</f>
        <v>0</v>
      </c>
      <c r="Q49" s="143">
        <f t="shared" si="68"/>
        <v>0</v>
      </c>
      <c r="T49" s="7"/>
      <c r="U49" s="7"/>
      <c r="V49" s="7"/>
      <c r="W49" s="7"/>
      <c r="X49" s="123" t="s">
        <v>144</v>
      </c>
      <c r="Y49" s="137">
        <f>min(Y39:AL39)</f>
        <v>39.09677419</v>
      </c>
      <c r="Z49" s="122" t="s">
        <v>145</v>
      </c>
    </row>
    <row r="50">
      <c r="A50" s="4" t="s">
        <v>146</v>
      </c>
      <c r="B50" s="22">
        <v>0.5</v>
      </c>
      <c r="C50" s="22">
        <v>0.5</v>
      </c>
      <c r="D50" s="137">
        <v>165.39637736815155</v>
      </c>
      <c r="E50" s="137">
        <v>82.22177419354838</v>
      </c>
      <c r="F50" s="137">
        <v>83.17460317460316</v>
      </c>
      <c r="G50" s="137">
        <v>10.277721774193548</v>
      </c>
      <c r="H50" s="137">
        <v>10.396825396825395</v>
      </c>
      <c r="I50" s="138">
        <f>K$39/$V$39</f>
        <v>0.04519774011</v>
      </c>
      <c r="J50" s="139">
        <f>SUMIFS(K3:K38,$B$3:$B$38,"Backend*")</f>
        <v>0</v>
      </c>
      <c r="K50" s="138">
        <f t="shared" si="65"/>
        <v>0</v>
      </c>
      <c r="L50" s="140">
        <f>SUMIFS(K$3:K$38,$B$3:$B$38,"Frontend*")</f>
        <v>16</v>
      </c>
      <c r="M50" s="138">
        <f t="shared" si="66"/>
        <v>0.0658436214</v>
      </c>
      <c r="N50" s="141">
        <f>SUMIFS(K$3:K$38,$B$3:$B$38,"Models*")</f>
        <v>0</v>
      </c>
      <c r="O50" s="142">
        <f t="shared" si="67"/>
        <v>0</v>
      </c>
      <c r="P50" s="143">
        <f>SUMIFS(K$3:K$38,$B$3:$B$38,"Testing*")</f>
        <v>0</v>
      </c>
      <c r="Q50" s="143">
        <f t="shared" si="68"/>
        <v>0</v>
      </c>
      <c r="T50" s="7"/>
      <c r="U50" s="7"/>
      <c r="V50" s="7"/>
      <c r="W50" s="7"/>
      <c r="X50" s="7"/>
    </row>
    <row r="51">
      <c r="A51" s="4" t="s">
        <v>147</v>
      </c>
      <c r="B51" s="22">
        <v>0.8571428571428571</v>
      </c>
      <c r="C51" s="22">
        <v>0.14285714285714285</v>
      </c>
      <c r="D51" s="137">
        <v>404.1607142857143</v>
      </c>
      <c r="E51" s="137">
        <v>349.87500000000006</v>
      </c>
      <c r="F51" s="137">
        <v>54.285714285714285</v>
      </c>
      <c r="G51" s="137">
        <v>14.578125000000002</v>
      </c>
      <c r="H51" s="137">
        <v>13.571428571428571</v>
      </c>
      <c r="I51" s="138">
        <f>L$39/$V$39</f>
        <v>0.0790960452</v>
      </c>
      <c r="J51" s="139">
        <f>SUMIFS(L3:L38,$B$3:$B$38,"Backend*")</f>
        <v>0</v>
      </c>
      <c r="K51" s="138">
        <f t="shared" si="65"/>
        <v>0</v>
      </c>
      <c r="L51" s="140">
        <f>SUMIFS(L$3:L$38,$B$3:$B$38,"Frontend*")</f>
        <v>28</v>
      </c>
      <c r="M51" s="138">
        <f t="shared" si="66"/>
        <v>0.1152263374</v>
      </c>
      <c r="N51" s="141">
        <f>SUMIFS(L$3:L$38,$B$3:$B$38,"Models*")</f>
        <v>0</v>
      </c>
      <c r="O51" s="142">
        <f t="shared" si="67"/>
        <v>0</v>
      </c>
      <c r="P51" s="143">
        <f>SUMIFS(L$3:L$38,$B$3:$B$38,"Testing*")</f>
        <v>0</v>
      </c>
      <c r="Q51" s="143">
        <f t="shared" si="68"/>
        <v>0</v>
      </c>
      <c r="T51" s="7"/>
      <c r="U51" s="7"/>
      <c r="V51" s="7"/>
      <c r="W51" s="7"/>
      <c r="X51" s="123"/>
    </row>
    <row r="52">
      <c r="A52" s="4" t="s">
        <v>148</v>
      </c>
      <c r="B52" s="22">
        <v>0.0</v>
      </c>
      <c r="C52" s="22">
        <v>1.0</v>
      </c>
      <c r="D52" s="137">
        <v>490.36111111111114</v>
      </c>
      <c r="E52" s="137">
        <v>0.0</v>
      </c>
      <c r="F52" s="137">
        <v>490.36111111111114</v>
      </c>
      <c r="G52" s="137">
        <v>0.0</v>
      </c>
      <c r="H52" s="137">
        <v>18.860042735042736</v>
      </c>
      <c r="I52" s="138">
        <f>M$39/$V$39</f>
        <v>0.07344632768</v>
      </c>
      <c r="J52" s="139">
        <f>SUMIFS(M3:M38,$B$3:$B$38,"Backend*")</f>
        <v>8</v>
      </c>
      <c r="K52" s="138">
        <f t="shared" si="65"/>
        <v>0.1428571429</v>
      </c>
      <c r="L52" s="140">
        <f>SUMIFS(M$3:M$38,$B$3:$B$38,"Frontend*")</f>
        <v>14</v>
      </c>
      <c r="M52" s="138">
        <f t="shared" si="66"/>
        <v>0.05761316872</v>
      </c>
      <c r="N52" s="141">
        <f>SUMIFS(M$3:M$38,$B$3:$B$38,"Models*")</f>
        <v>4</v>
      </c>
      <c r="O52" s="142">
        <f t="shared" si="67"/>
        <v>0.08510638298</v>
      </c>
      <c r="P52" s="143">
        <f>SUMIFS(M$3:M$38,$B$3:$B$38,"Testing*")</f>
        <v>0</v>
      </c>
      <c r="Q52" s="143">
        <f t="shared" si="68"/>
        <v>0</v>
      </c>
      <c r="T52" s="7"/>
      <c r="U52" s="7"/>
      <c r="V52" s="7"/>
      <c r="W52" s="7"/>
      <c r="X52" s="123"/>
    </row>
    <row r="53">
      <c r="A53" s="4" t="s">
        <v>149</v>
      </c>
      <c r="B53" s="22">
        <v>0.5555555555555556</v>
      </c>
      <c r="C53" s="22">
        <v>0.4444444444444444</v>
      </c>
      <c r="D53" s="137">
        <v>100.95238095238095</v>
      </c>
      <c r="E53" s="137">
        <v>46.666666666666664</v>
      </c>
      <c r="F53" s="137">
        <v>54.285714285714285</v>
      </c>
      <c r="G53" s="137">
        <v>9.333333333333332</v>
      </c>
      <c r="H53" s="137">
        <v>13.571428571428571</v>
      </c>
      <c r="I53" s="138">
        <f>N$39/$V$39</f>
        <v>0.02542372881</v>
      </c>
      <c r="J53" s="139">
        <f>SUMIFS(N3:N38,$B$3:$B$38,"Backend*")</f>
        <v>3</v>
      </c>
      <c r="K53" s="138">
        <f t="shared" si="65"/>
        <v>0.05357142857</v>
      </c>
      <c r="L53" s="140">
        <f>SUMIFS(N$3:N$38,$B$3:$B$38,"Frontend*")</f>
        <v>6</v>
      </c>
      <c r="M53" s="138">
        <f t="shared" si="66"/>
        <v>0.02469135802</v>
      </c>
      <c r="N53" s="141">
        <f>SUMIFS(N$3:N$38,$B$3:$B$38,"Models*")</f>
        <v>0</v>
      </c>
      <c r="O53" s="142">
        <f t="shared" si="67"/>
        <v>0</v>
      </c>
      <c r="P53" s="143">
        <f>SUMIFS(N$3:N$38,$B$3:$B$38,"Testing*")</f>
        <v>0</v>
      </c>
      <c r="Q53" s="143">
        <f t="shared" si="68"/>
        <v>0</v>
      </c>
      <c r="T53" s="7"/>
      <c r="U53" s="7"/>
      <c r="V53" s="7"/>
      <c r="W53" s="7"/>
      <c r="X53" s="7"/>
    </row>
    <row r="54">
      <c r="A54" s="4" t="s">
        <v>150</v>
      </c>
      <c r="B54" s="22">
        <v>0.6666666666666666</v>
      </c>
      <c r="C54" s="22">
        <v>0.3333333333333333</v>
      </c>
      <c r="D54" s="137">
        <v>161.15555555555557</v>
      </c>
      <c r="E54" s="137">
        <v>103.55555555555556</v>
      </c>
      <c r="F54" s="137">
        <v>57.6</v>
      </c>
      <c r="G54" s="137">
        <v>12.944444444444445</v>
      </c>
      <c r="H54" s="137">
        <v>14.4</v>
      </c>
      <c r="I54" s="138">
        <f>O$39/$V$39</f>
        <v>0.03389830508</v>
      </c>
      <c r="J54" s="139">
        <f>SUMIFS(O3:O38,$B$3:$B$38,"Backend*")</f>
        <v>4</v>
      </c>
      <c r="K54" s="138">
        <f t="shared" si="65"/>
        <v>0.07142857143</v>
      </c>
      <c r="L54" s="140">
        <f>SUMIFS(O$3:O$38,$B$3:$B$38,"Frontend*")</f>
        <v>4</v>
      </c>
      <c r="M54" s="138">
        <f t="shared" si="66"/>
        <v>0.01646090535</v>
      </c>
      <c r="N54" s="141">
        <f>SUMIFS(O$3:O$38,$B$3:$B$38,"Models*")</f>
        <v>4</v>
      </c>
      <c r="O54" s="142">
        <f t="shared" si="67"/>
        <v>0.08510638298</v>
      </c>
      <c r="P54" s="143">
        <f>SUMIFS(O$3:O$38,$B$3:$B$38,"Testing*")</f>
        <v>0</v>
      </c>
      <c r="Q54" s="143">
        <f t="shared" si="68"/>
        <v>0</v>
      </c>
      <c r="T54" s="7"/>
      <c r="U54" s="7"/>
      <c r="V54" s="7"/>
      <c r="W54" s="7"/>
      <c r="X54" s="115" t="s">
        <v>151</v>
      </c>
      <c r="Y54" s="116" t="s">
        <v>152</v>
      </c>
      <c r="Z54" s="144" t="s">
        <v>153</v>
      </c>
      <c r="AA54" s="116" t="s">
        <v>154</v>
      </c>
      <c r="AB54" s="116" t="s">
        <v>153</v>
      </c>
    </row>
    <row r="55">
      <c r="A55" s="4" t="s">
        <v>155</v>
      </c>
      <c r="B55" s="22">
        <v>0.8974358974358975</v>
      </c>
      <c r="C55" s="22">
        <v>0.10256410256410256</v>
      </c>
      <c r="D55" s="137">
        <v>359.6689964157706</v>
      </c>
      <c r="E55" s="137">
        <v>314.6689964157706</v>
      </c>
      <c r="F55" s="137">
        <v>45.0</v>
      </c>
      <c r="G55" s="137">
        <v>8.990542754736303</v>
      </c>
      <c r="H55" s="137">
        <v>11.25</v>
      </c>
      <c r="I55" s="138">
        <f>P$39/$V$39</f>
        <v>0.1101694915</v>
      </c>
      <c r="J55" s="139">
        <f>SUMIFS(P3:P38,$B$3:$B$38,"Backend*")</f>
        <v>8</v>
      </c>
      <c r="K55" s="138">
        <f t="shared" si="65"/>
        <v>0.1428571429</v>
      </c>
      <c r="L55" s="140">
        <f>SUMIFS(P$3:P$38,$B$3:$B$38,"Frontend*")</f>
        <v>20</v>
      </c>
      <c r="M55" s="138">
        <f t="shared" si="66"/>
        <v>0.08230452675</v>
      </c>
      <c r="N55" s="141">
        <f>SUMIFS(P$3:P$38,$B$3:$B$38,"Models*")</f>
        <v>7</v>
      </c>
      <c r="O55" s="142">
        <f t="shared" si="67"/>
        <v>0.1489361702</v>
      </c>
      <c r="P55" s="143">
        <f>SUMIFS(P$3:P$38,$B$3:$B$38,"Testing*")</f>
        <v>4</v>
      </c>
      <c r="Q55" s="143">
        <f t="shared" si="68"/>
        <v>1</v>
      </c>
      <c r="T55" s="7"/>
      <c r="U55" s="7"/>
      <c r="V55" s="7"/>
      <c r="W55" s="7"/>
      <c r="X55" s="123" t="s">
        <v>156</v>
      </c>
      <c r="Y55" s="145">
        <f>max(Y40:AL40)</f>
        <v>18.86004274</v>
      </c>
      <c r="Z55" s="146" t="s">
        <v>157</v>
      </c>
      <c r="AA55" s="145">
        <f>min(Y40:AL40)</f>
        <v>7.427268072</v>
      </c>
      <c r="AB55" s="122" t="s">
        <v>118</v>
      </c>
    </row>
    <row r="56">
      <c r="A56" s="4" t="s">
        <v>109</v>
      </c>
      <c r="B56" s="22">
        <v>1.0</v>
      </c>
      <c r="C56" s="22">
        <v>0.0</v>
      </c>
      <c r="D56" s="137">
        <v>39.096774193548384</v>
      </c>
      <c r="E56" s="137">
        <v>39.096774193548384</v>
      </c>
      <c r="F56" s="137">
        <v>0.0</v>
      </c>
      <c r="G56" s="137">
        <v>9.774193548387096</v>
      </c>
      <c r="H56" s="137">
        <v>0.0</v>
      </c>
      <c r="I56" s="138">
        <f>Q$39/$V$39</f>
        <v>0.01129943503</v>
      </c>
      <c r="J56" s="139">
        <f>SUMIFS(Q3:Q38,$B$3:$B$38,"Backend*")</f>
        <v>0</v>
      </c>
      <c r="K56" s="138">
        <f t="shared" si="65"/>
        <v>0</v>
      </c>
      <c r="L56" s="140">
        <f>SUMIFS(Q$3:Q$38,$B$3:$B$38,"Frontend*")</f>
        <v>4</v>
      </c>
      <c r="M56" s="138">
        <f t="shared" si="66"/>
        <v>0.01646090535</v>
      </c>
      <c r="N56" s="141">
        <f>SUMIFS(Q$3:Q$38,$B$3:$B$38,"Models*")</f>
        <v>0</v>
      </c>
      <c r="O56" s="142">
        <f t="shared" si="67"/>
        <v>0</v>
      </c>
      <c r="P56" s="143">
        <f>SUMIFS(Q$3:Q$38,$B$3:$B$38,"Testing*")</f>
        <v>0</v>
      </c>
      <c r="Q56" s="143">
        <f t="shared" si="68"/>
        <v>0</v>
      </c>
      <c r="T56" s="7"/>
      <c r="U56" s="7"/>
      <c r="V56" s="7"/>
      <c r="W56" s="7"/>
      <c r="X56" s="123" t="s">
        <v>158</v>
      </c>
      <c r="Y56" s="137">
        <f t="shared" ref="Y56:Y57" si="69">max(Y45:AL45)</f>
        <v>15.17682833</v>
      </c>
      <c r="Z56" s="146" t="s">
        <v>159</v>
      </c>
      <c r="AA56" s="122">
        <v>8.5</v>
      </c>
      <c r="AB56" s="122" t="s">
        <v>118</v>
      </c>
    </row>
    <row r="57">
      <c r="A57" s="4" t="s">
        <v>142</v>
      </c>
      <c r="B57" s="22">
        <v>0.8367346938775511</v>
      </c>
      <c r="C57" s="22">
        <v>0.16326530612244897</v>
      </c>
      <c r="D57" s="137">
        <v>692.9166282642088</v>
      </c>
      <c r="E57" s="137">
        <v>622.2499615975422</v>
      </c>
      <c r="F57" s="137">
        <v>70.66666666666667</v>
      </c>
      <c r="G57" s="137">
        <v>15.176828331647371</v>
      </c>
      <c r="H57" s="137">
        <v>8.833333333333334</v>
      </c>
      <c r="I57" s="138">
        <f>R$39/$V$39</f>
        <v>0.1384180791</v>
      </c>
      <c r="J57" s="139">
        <f>SUMIFS(R3:R38,$B$3:$B$38,"Backend*")</f>
        <v>9</v>
      </c>
      <c r="K57" s="138">
        <f t="shared" si="65"/>
        <v>0.1607142857</v>
      </c>
      <c r="L57" s="140">
        <f>SUMIFS(R$3:R$38,$B$3:$B$38,"Frontend*")</f>
        <v>28</v>
      </c>
      <c r="M57" s="138">
        <f t="shared" si="66"/>
        <v>0.1152263374</v>
      </c>
      <c r="N57" s="141">
        <f>SUMIFS(R$3:R$38,$B$3:$B$38,"Models*")</f>
        <v>12</v>
      </c>
      <c r="O57" s="142">
        <f t="shared" si="67"/>
        <v>0.2553191489</v>
      </c>
      <c r="P57" s="143">
        <f>SUMIFS(R$3:R$38,$B$3:$B$38,"Testing*")</f>
        <v>0</v>
      </c>
      <c r="Q57" s="143">
        <f t="shared" si="68"/>
        <v>0</v>
      </c>
      <c r="T57" s="7"/>
      <c r="U57" s="7"/>
      <c r="V57" s="7"/>
      <c r="W57" s="7"/>
      <c r="X57" s="123" t="s">
        <v>160</v>
      </c>
      <c r="Y57" s="137">
        <f t="shared" si="69"/>
        <v>23.109319</v>
      </c>
      <c r="Z57" s="146" t="s">
        <v>161</v>
      </c>
      <c r="AA57" s="122">
        <v>4.57</v>
      </c>
      <c r="AB57" s="122" t="s">
        <v>118</v>
      </c>
    </row>
    <row r="58">
      <c r="A58" s="4" t="s">
        <v>162</v>
      </c>
      <c r="B58" s="22">
        <v>0.6666666666666666</v>
      </c>
      <c r="C58" s="22">
        <v>0.3333333333333333</v>
      </c>
      <c r="D58" s="137">
        <v>338.9241551459294</v>
      </c>
      <c r="E58" s="137">
        <v>154.04960317460316</v>
      </c>
      <c r="F58" s="137">
        <v>184.87455197132616</v>
      </c>
      <c r="G58" s="137">
        <v>9.628100198412698</v>
      </c>
      <c r="H58" s="137">
        <v>23.10931899641577</v>
      </c>
      <c r="I58" s="138">
        <f>S$39/$V$39</f>
        <v>0.06779661017</v>
      </c>
      <c r="J58" s="139">
        <f>SUMIFS(S3:S38,$B$3:$B$38,"Backend*")</f>
        <v>4</v>
      </c>
      <c r="K58" s="138">
        <f t="shared" si="65"/>
        <v>0.07142857143</v>
      </c>
      <c r="L58" s="140">
        <f>SUMIFS(S$3:S$38,$B$3:$B$38,"Frontend*")</f>
        <v>20</v>
      </c>
      <c r="M58" s="138">
        <f t="shared" si="66"/>
        <v>0.08230452675</v>
      </c>
      <c r="N58" s="141">
        <f>SUMIFS(S$3:S$38,$B$3:$B$38,"Models*")</f>
        <v>0</v>
      </c>
      <c r="O58" s="142">
        <f t="shared" si="67"/>
        <v>0</v>
      </c>
      <c r="P58" s="143">
        <f>SUMIFS(S$3:S$38,$B$3:$B$38,"Testing*")</f>
        <v>0</v>
      </c>
      <c r="Q58" s="143">
        <f t="shared" si="68"/>
        <v>0</v>
      </c>
      <c r="T58" s="7"/>
      <c r="U58" s="7"/>
      <c r="V58" s="7"/>
      <c r="W58" s="7"/>
      <c r="X58" s="7"/>
    </row>
    <row r="59">
      <c r="A59" s="4" t="s">
        <v>163</v>
      </c>
      <c r="B59" s="22">
        <v>0.25</v>
      </c>
      <c r="C59" s="22">
        <v>0.75</v>
      </c>
      <c r="D59" s="137">
        <v>142.68055555555554</v>
      </c>
      <c r="E59" s="137">
        <v>43.125</v>
      </c>
      <c r="F59" s="137">
        <v>99.55555555555556</v>
      </c>
      <c r="G59" s="137">
        <v>10.78125</v>
      </c>
      <c r="H59" s="137">
        <v>8.296296296296296</v>
      </c>
      <c r="I59" s="138">
        <f>T$39/$V$39</f>
        <v>0.04519774011</v>
      </c>
      <c r="J59" s="139">
        <f>SUMIFS(T3:T38,$B$3:$B$38,"Backend*")</f>
        <v>0</v>
      </c>
      <c r="K59" s="138">
        <f t="shared" si="65"/>
        <v>0</v>
      </c>
      <c r="L59" s="140">
        <f>SUMIFS(T$3:T$38,$B$3:$B$38,"Frontend*")</f>
        <v>8</v>
      </c>
      <c r="M59" s="138">
        <f t="shared" si="66"/>
        <v>0.0329218107</v>
      </c>
      <c r="N59" s="141">
        <f>SUMIFS(T$3:T$38,$B$3:$B$38,"Models*")</f>
        <v>8</v>
      </c>
      <c r="O59" s="142">
        <f t="shared" si="67"/>
        <v>0.170212766</v>
      </c>
      <c r="P59" s="143">
        <f>SUMIFS(T$3:T$38,$B$3:$B$38,"Testing*")</f>
        <v>0</v>
      </c>
      <c r="Q59" s="143">
        <f t="shared" si="68"/>
        <v>0</v>
      </c>
      <c r="T59" s="7"/>
      <c r="U59" s="7"/>
      <c r="V59" s="7"/>
      <c r="W59" s="7"/>
      <c r="X59" s="7"/>
    </row>
    <row r="60">
      <c r="A60" s="4" t="s">
        <v>164</v>
      </c>
      <c r="B60" s="22">
        <v>0.8461538461538461</v>
      </c>
      <c r="C60" s="22">
        <v>0.15384615384615385</v>
      </c>
      <c r="D60" s="137">
        <v>672.9963773681515</v>
      </c>
      <c r="E60" s="137">
        <v>606.6074884792627</v>
      </c>
      <c r="F60" s="137">
        <v>66.38888888888889</v>
      </c>
      <c r="G60" s="137">
        <v>13.786533829074152</v>
      </c>
      <c r="H60" s="137">
        <v>8.29861111111111</v>
      </c>
      <c r="I60" s="138">
        <f>U$39/$V$39</f>
        <v>0.1468926554</v>
      </c>
      <c r="J60" s="139">
        <f>SUMIFS(U3:U38,$B$3:$B$38,"Backend*")</f>
        <v>8</v>
      </c>
      <c r="K60" s="138">
        <f t="shared" si="65"/>
        <v>0.1428571429</v>
      </c>
      <c r="L60" s="140">
        <f>SUMIFS(U$3:U$38,$B$3:$B$38,"Frontend*")</f>
        <v>36</v>
      </c>
      <c r="M60" s="138">
        <f t="shared" si="66"/>
        <v>0.1481481481</v>
      </c>
      <c r="N60" s="141">
        <f>SUMIFS(U$3:U$38,$B$3:$B$38,"Models*")</f>
        <v>4</v>
      </c>
      <c r="O60" s="142">
        <f t="shared" si="67"/>
        <v>0.08510638298</v>
      </c>
      <c r="P60" s="143">
        <f>SUMIFS(U$3:U$38,$B$3:$B$38,"Testing*")</f>
        <v>0</v>
      </c>
      <c r="Q60" s="143">
        <f t="shared" si="68"/>
        <v>0</v>
      </c>
      <c r="T60" s="7"/>
      <c r="U60" s="7"/>
      <c r="V60" s="7"/>
      <c r="W60" s="7"/>
      <c r="X60" s="7"/>
    </row>
    <row r="61">
      <c r="A61" s="147" t="s">
        <v>99</v>
      </c>
      <c r="B61" s="148">
        <f t="shared" ref="B61:Q61" si="70">SUM(B47:B60)</f>
        <v>8.984184466</v>
      </c>
      <c r="C61" s="148">
        <f t="shared" si="70"/>
        <v>5.015815534</v>
      </c>
      <c r="D61" s="149">
        <f t="shared" si="70"/>
        <v>4252</v>
      </c>
      <c r="E61" s="149">
        <f t="shared" si="70"/>
        <v>2823.040527</v>
      </c>
      <c r="F61" s="149">
        <f t="shared" si="70"/>
        <v>1428.959473</v>
      </c>
      <c r="G61" s="149">
        <f t="shared" si="70"/>
        <v>143.4161833</v>
      </c>
      <c r="H61" s="149">
        <f t="shared" si="70"/>
        <v>150.5866898</v>
      </c>
      <c r="I61" s="150">
        <f t="shared" si="70"/>
        <v>1</v>
      </c>
      <c r="J61" s="151">
        <f t="shared" si="70"/>
        <v>56</v>
      </c>
      <c r="K61" s="150">
        <f t="shared" si="70"/>
        <v>1</v>
      </c>
      <c r="L61" s="151">
        <f t="shared" si="70"/>
        <v>243</v>
      </c>
      <c r="M61" s="150">
        <f t="shared" si="70"/>
        <v>1</v>
      </c>
      <c r="N61" s="151">
        <f t="shared" si="70"/>
        <v>47</v>
      </c>
      <c r="O61" s="150">
        <f t="shared" si="70"/>
        <v>1</v>
      </c>
      <c r="P61" s="151">
        <f t="shared" si="70"/>
        <v>4</v>
      </c>
      <c r="Q61" s="151">
        <f t="shared" si="70"/>
        <v>1</v>
      </c>
      <c r="T61" s="7"/>
      <c r="U61" s="7"/>
      <c r="V61" s="7"/>
      <c r="W61" s="7"/>
      <c r="X61" s="7"/>
    </row>
    <row r="62">
      <c r="A62" s="152" t="s">
        <v>165</v>
      </c>
      <c r="B62" s="153">
        <f t="shared" ref="B62:Q62" si="71">AVERAGE(B47:B60)</f>
        <v>0.6417274619</v>
      </c>
      <c r="C62" s="153">
        <f t="shared" si="71"/>
        <v>0.3582725381</v>
      </c>
      <c r="D62" s="154">
        <f t="shared" si="71"/>
        <v>303.7142857</v>
      </c>
      <c r="E62" s="155">
        <f t="shared" si="71"/>
        <v>201.645752</v>
      </c>
      <c r="F62" s="154">
        <f t="shared" si="71"/>
        <v>102.0685338</v>
      </c>
      <c r="G62" s="154">
        <f t="shared" si="71"/>
        <v>10.24401309</v>
      </c>
      <c r="H62" s="154">
        <f t="shared" si="71"/>
        <v>10.75619213</v>
      </c>
      <c r="I62" s="153">
        <f t="shared" si="71"/>
        <v>0.07142857143</v>
      </c>
      <c r="J62" s="156">
        <f t="shared" si="71"/>
        <v>4</v>
      </c>
      <c r="K62" s="153">
        <f t="shared" si="71"/>
        <v>0.07142857143</v>
      </c>
      <c r="L62" s="156">
        <f t="shared" si="71"/>
        <v>17.35714286</v>
      </c>
      <c r="M62" s="153">
        <f t="shared" si="71"/>
        <v>0.07142857143</v>
      </c>
      <c r="N62" s="156">
        <f t="shared" si="71"/>
        <v>3.357142857</v>
      </c>
      <c r="O62" s="153">
        <f t="shared" si="71"/>
        <v>0.07142857143</v>
      </c>
      <c r="P62" s="156">
        <f t="shared" si="71"/>
        <v>0.2857142857</v>
      </c>
      <c r="Q62" s="156">
        <f t="shared" si="71"/>
        <v>0.07142857143</v>
      </c>
      <c r="T62" s="7"/>
      <c r="U62" s="7"/>
      <c r="V62" s="7"/>
      <c r="W62" s="7"/>
      <c r="X62" s="7"/>
    </row>
    <row r="63">
      <c r="A63" s="128" t="s">
        <v>166</v>
      </c>
      <c r="B63" s="157">
        <f t="shared" ref="B63:Q63" si="72">MEDIAN(B47:B60)</f>
        <v>0.6666666667</v>
      </c>
      <c r="C63" s="157">
        <f t="shared" si="72"/>
        <v>0.3333333333</v>
      </c>
      <c r="D63" s="158">
        <f t="shared" si="72"/>
        <v>300.9952125</v>
      </c>
      <c r="E63" s="113">
        <f t="shared" si="72"/>
        <v>128.8025794</v>
      </c>
      <c r="F63" s="158">
        <f t="shared" si="72"/>
        <v>68.52777778</v>
      </c>
      <c r="G63" s="158">
        <f t="shared" si="72"/>
        <v>10.02595766</v>
      </c>
      <c r="H63" s="158">
        <f t="shared" si="72"/>
        <v>9.92281746</v>
      </c>
      <c r="I63" s="157">
        <f t="shared" si="72"/>
        <v>0.07062146893</v>
      </c>
      <c r="J63" s="159">
        <f t="shared" si="72"/>
        <v>4</v>
      </c>
      <c r="K63" s="157">
        <f t="shared" si="72"/>
        <v>0.07142857143</v>
      </c>
      <c r="L63" s="159">
        <f t="shared" si="72"/>
        <v>18</v>
      </c>
      <c r="M63" s="157">
        <f t="shared" si="72"/>
        <v>0.07407407407</v>
      </c>
      <c r="N63" s="159">
        <f t="shared" si="72"/>
        <v>2</v>
      </c>
      <c r="O63" s="157">
        <f t="shared" si="72"/>
        <v>0.04255319149</v>
      </c>
      <c r="P63" s="159">
        <f t="shared" si="72"/>
        <v>0</v>
      </c>
      <c r="Q63" s="159">
        <f t="shared" si="72"/>
        <v>0</v>
      </c>
      <c r="T63" s="7"/>
      <c r="U63" s="7"/>
      <c r="V63" s="7"/>
      <c r="W63" s="7"/>
      <c r="X63" s="7"/>
    </row>
    <row r="64">
      <c r="A64" s="128" t="s">
        <v>167</v>
      </c>
      <c r="B64" s="159">
        <f t="shared" ref="B64:Q64" si="73">QUARTILE(B47:B60,1)</f>
        <v>0.5555555556</v>
      </c>
      <c r="C64" s="159">
        <f t="shared" si="73"/>
        <v>0.1562009419</v>
      </c>
      <c r="D64" s="159">
        <f t="shared" si="73"/>
        <v>147.2993056</v>
      </c>
      <c r="E64" s="159">
        <f t="shared" si="73"/>
        <v>51.99641577</v>
      </c>
      <c r="F64" s="159">
        <f t="shared" si="73"/>
        <v>54.28571429</v>
      </c>
      <c r="G64" s="159">
        <f t="shared" si="73"/>
        <v>9.323197485</v>
      </c>
      <c r="H64" s="159">
        <f t="shared" si="73"/>
        <v>8.296875</v>
      </c>
      <c r="I64" s="159">
        <f t="shared" si="73"/>
        <v>0.03672316384</v>
      </c>
      <c r="J64" s="159">
        <f t="shared" si="73"/>
        <v>0</v>
      </c>
      <c r="K64" s="159">
        <f t="shared" si="73"/>
        <v>0</v>
      </c>
      <c r="L64" s="159">
        <f t="shared" si="73"/>
        <v>8.75</v>
      </c>
      <c r="M64" s="159">
        <f t="shared" si="73"/>
        <v>0.03600823045</v>
      </c>
      <c r="N64" s="159">
        <f t="shared" si="73"/>
        <v>0</v>
      </c>
      <c r="O64" s="159">
        <f t="shared" si="73"/>
        <v>0</v>
      </c>
      <c r="P64" s="159">
        <f t="shared" si="73"/>
        <v>0</v>
      </c>
      <c r="Q64" s="159">
        <f t="shared" si="73"/>
        <v>0</v>
      </c>
      <c r="T64" s="7"/>
      <c r="U64" s="7"/>
      <c r="V64" s="7"/>
      <c r="W64" s="7"/>
      <c r="X64" s="7"/>
    </row>
    <row r="65">
      <c r="A65" s="128" t="s">
        <v>168</v>
      </c>
      <c r="B65" s="159">
        <f t="shared" ref="B65:Q65" si="74">QUARTILE(B48:B61,3)</f>
        <v>0.8543956044</v>
      </c>
      <c r="C65" s="159">
        <f t="shared" si="74"/>
        <v>0.4861111111</v>
      </c>
      <c r="D65" s="159">
        <f t="shared" si="74"/>
        <v>468.8110119</v>
      </c>
      <c r="E65" s="159">
        <f t="shared" si="74"/>
        <v>341.0734991</v>
      </c>
      <c r="F65" s="159">
        <f t="shared" si="74"/>
        <v>109.9281746</v>
      </c>
      <c r="G65" s="159">
        <f t="shared" si="74"/>
        <v>13.57601148</v>
      </c>
      <c r="H65" s="159">
        <f t="shared" si="74"/>
        <v>14.19285714</v>
      </c>
      <c r="I65" s="159">
        <f t="shared" si="74"/>
        <v>0.1052259887</v>
      </c>
      <c r="J65" s="159">
        <f t="shared" si="74"/>
        <v>8</v>
      </c>
      <c r="K65" s="159">
        <f t="shared" si="74"/>
        <v>0.1428571429</v>
      </c>
      <c r="L65" s="159">
        <f t="shared" si="74"/>
        <v>27</v>
      </c>
      <c r="M65" s="159">
        <f t="shared" si="74"/>
        <v>0.1111111111</v>
      </c>
      <c r="N65" s="159">
        <f t="shared" si="74"/>
        <v>6.25</v>
      </c>
      <c r="O65" s="159">
        <f t="shared" si="74"/>
        <v>0.1329787234</v>
      </c>
      <c r="P65" s="159">
        <f t="shared" si="74"/>
        <v>0</v>
      </c>
      <c r="Q65" s="159">
        <f t="shared" si="74"/>
        <v>0</v>
      </c>
      <c r="T65" s="7"/>
      <c r="U65" s="7"/>
      <c r="V65" s="7"/>
      <c r="W65" s="7"/>
      <c r="X65" s="7"/>
    </row>
    <row r="66">
      <c r="A66" s="128" t="s">
        <v>114</v>
      </c>
      <c r="B66" s="157">
        <f t="shared" ref="B66:Q66" si="75">min(B47:B60)</f>
        <v>0</v>
      </c>
      <c r="C66" s="157">
        <f t="shared" si="75"/>
        <v>0</v>
      </c>
      <c r="D66" s="158">
        <f t="shared" si="75"/>
        <v>39.09677419</v>
      </c>
      <c r="E66" s="158">
        <f t="shared" si="75"/>
        <v>0</v>
      </c>
      <c r="F66" s="158">
        <f t="shared" si="75"/>
        <v>0</v>
      </c>
      <c r="G66" s="158">
        <f t="shared" si="75"/>
        <v>0</v>
      </c>
      <c r="H66" s="158">
        <f t="shared" si="75"/>
        <v>0</v>
      </c>
      <c r="I66" s="157">
        <f t="shared" si="75"/>
        <v>0.01129943503</v>
      </c>
      <c r="J66" s="159">
        <f t="shared" si="75"/>
        <v>0</v>
      </c>
      <c r="K66" s="157">
        <f t="shared" si="75"/>
        <v>0</v>
      </c>
      <c r="L66" s="159">
        <f t="shared" si="75"/>
        <v>4</v>
      </c>
      <c r="M66" s="157">
        <f t="shared" si="75"/>
        <v>0.01646090535</v>
      </c>
      <c r="N66" s="159">
        <f t="shared" si="75"/>
        <v>0</v>
      </c>
      <c r="O66" s="157">
        <f t="shared" si="75"/>
        <v>0</v>
      </c>
      <c r="P66" s="159">
        <f t="shared" si="75"/>
        <v>0</v>
      </c>
      <c r="Q66" s="159">
        <f t="shared" si="75"/>
        <v>0</v>
      </c>
      <c r="R66" s="7"/>
      <c r="S66" s="7"/>
      <c r="T66" s="7"/>
      <c r="U66" s="7"/>
      <c r="V66" s="7"/>
      <c r="W66" s="7"/>
      <c r="X66" s="7"/>
    </row>
    <row r="67">
      <c r="A67" s="128" t="s">
        <v>111</v>
      </c>
      <c r="B67" s="157">
        <f t="shared" ref="B67:Q67" si="76">max(B47:B60)</f>
        <v>1</v>
      </c>
      <c r="C67" s="157">
        <f t="shared" si="76"/>
        <v>1</v>
      </c>
      <c r="D67" s="158">
        <f t="shared" si="76"/>
        <v>692.9166283</v>
      </c>
      <c r="E67" s="158">
        <f t="shared" si="76"/>
        <v>622.2499616</v>
      </c>
      <c r="F67" s="158">
        <f t="shared" si="76"/>
        <v>490.3611111</v>
      </c>
      <c r="G67" s="158">
        <f t="shared" si="76"/>
        <v>15.17682833</v>
      </c>
      <c r="H67" s="158">
        <f t="shared" si="76"/>
        <v>23.109319</v>
      </c>
      <c r="I67" s="157">
        <f t="shared" si="76"/>
        <v>0.1468926554</v>
      </c>
      <c r="J67" s="159">
        <f t="shared" si="76"/>
        <v>9</v>
      </c>
      <c r="K67" s="157">
        <f t="shared" si="76"/>
        <v>0.1607142857</v>
      </c>
      <c r="L67" s="159">
        <f t="shared" si="76"/>
        <v>36</v>
      </c>
      <c r="M67" s="157">
        <f t="shared" si="76"/>
        <v>0.1481481481</v>
      </c>
      <c r="N67" s="159">
        <f t="shared" si="76"/>
        <v>12</v>
      </c>
      <c r="O67" s="157">
        <f t="shared" si="76"/>
        <v>0.2553191489</v>
      </c>
      <c r="P67" s="159">
        <f t="shared" si="76"/>
        <v>4</v>
      </c>
      <c r="Q67" s="159">
        <f t="shared" si="76"/>
        <v>1</v>
      </c>
      <c r="R67" s="7"/>
      <c r="S67" s="7"/>
      <c r="T67" s="7"/>
      <c r="U67" s="7"/>
      <c r="V67" s="7"/>
      <c r="W67" s="7"/>
      <c r="X67" s="7"/>
    </row>
    <row r="68">
      <c r="A68" s="116" t="s">
        <v>169</v>
      </c>
      <c r="B68" s="137">
        <f t="shared" ref="B68:Q68" si="77">STDEV(B47:B60)</f>
        <v>0.2673246243</v>
      </c>
      <c r="C68" s="137">
        <f t="shared" si="77"/>
        <v>0.2673246243</v>
      </c>
      <c r="D68" s="137">
        <f t="shared" si="77"/>
        <v>208.1002947</v>
      </c>
      <c r="E68" s="137">
        <f t="shared" si="77"/>
        <v>203.081889</v>
      </c>
      <c r="F68" s="137">
        <f t="shared" si="77"/>
        <v>120.3982357</v>
      </c>
      <c r="G68" s="137">
        <f t="shared" si="77"/>
        <v>3.67002426</v>
      </c>
      <c r="H68" s="137">
        <f t="shared" si="77"/>
        <v>5.831202184</v>
      </c>
      <c r="I68" s="137">
        <f t="shared" si="77"/>
        <v>0.04222673001</v>
      </c>
      <c r="J68" s="137">
        <f t="shared" si="77"/>
        <v>3.616202853</v>
      </c>
      <c r="K68" s="137">
        <f t="shared" si="77"/>
        <v>0.06457505095</v>
      </c>
      <c r="L68" s="137">
        <f t="shared" si="77"/>
        <v>10.01235501</v>
      </c>
      <c r="M68" s="137">
        <f t="shared" si="77"/>
        <v>0.04120310702</v>
      </c>
      <c r="N68" s="137">
        <f t="shared" si="77"/>
        <v>4.030788105</v>
      </c>
      <c r="O68" s="137">
        <f t="shared" si="77"/>
        <v>0.08576144904</v>
      </c>
      <c r="P68" s="137">
        <f t="shared" si="77"/>
        <v>1.069044968</v>
      </c>
      <c r="Q68" s="137">
        <f t="shared" si="77"/>
        <v>0.2672612419</v>
      </c>
      <c r="R68" s="7"/>
      <c r="S68" s="7"/>
      <c r="T68" s="7"/>
      <c r="U68" s="7"/>
      <c r="V68" s="7"/>
      <c r="W68" s="7"/>
      <c r="X68" s="7"/>
    </row>
    <row r="69">
      <c r="C69" s="107"/>
      <c r="D69" s="127"/>
      <c r="E69" s="160" t="s">
        <v>170</v>
      </c>
      <c r="F69" s="127"/>
      <c r="G69" s="107"/>
      <c r="H69" s="18"/>
      <c r="I69" s="7"/>
      <c r="J69" s="7"/>
      <c r="K69" s="7"/>
      <c r="L69" s="7"/>
      <c r="M69" s="7"/>
      <c r="N69" s="7"/>
      <c r="O69" s="7"/>
      <c r="P69" s="7"/>
      <c r="Q69" s="7"/>
      <c r="R69" s="7"/>
      <c r="S69" s="7"/>
      <c r="T69" s="7"/>
      <c r="U69" s="7"/>
      <c r="V69" s="7"/>
      <c r="W69" s="7"/>
      <c r="X69" s="7"/>
    </row>
    <row r="70">
      <c r="B70" s="161" t="s">
        <v>171</v>
      </c>
      <c r="D70" s="127"/>
      <c r="E70" s="127"/>
      <c r="F70" s="127"/>
      <c r="G70" s="107"/>
      <c r="H70" s="18"/>
      <c r="I70" s="7"/>
      <c r="J70" s="7"/>
      <c r="K70" s="7"/>
      <c r="L70" s="7"/>
      <c r="M70" s="7"/>
      <c r="N70" s="7"/>
      <c r="O70" s="7"/>
      <c r="P70" s="7"/>
      <c r="Q70" s="7"/>
      <c r="R70" s="7"/>
      <c r="S70" s="7"/>
      <c r="T70" s="7"/>
      <c r="U70" s="7"/>
      <c r="V70" s="7"/>
      <c r="W70" s="7"/>
      <c r="X70" s="7"/>
    </row>
    <row r="71">
      <c r="B71" s="162" t="s">
        <v>172</v>
      </c>
      <c r="D71" s="127" t="s">
        <v>173</v>
      </c>
      <c r="E71" s="127" t="s">
        <v>174</v>
      </c>
      <c r="F71" s="127"/>
      <c r="G71" s="107"/>
      <c r="H71" s="18"/>
      <c r="I71" s="7"/>
      <c r="J71" s="7"/>
      <c r="K71" s="7"/>
      <c r="L71" s="7"/>
      <c r="M71" s="7"/>
      <c r="N71" s="7"/>
      <c r="O71" s="7"/>
      <c r="P71" s="7"/>
      <c r="Q71" s="7"/>
      <c r="R71" s="7"/>
      <c r="S71" s="7"/>
      <c r="T71" s="7"/>
      <c r="U71" s="7"/>
      <c r="V71" s="7"/>
      <c r="W71" s="7"/>
      <c r="X71" s="7"/>
    </row>
    <row r="72">
      <c r="C72" s="6" t="s">
        <v>175</v>
      </c>
      <c r="D72" s="160">
        <v>37.0</v>
      </c>
      <c r="E72" s="163">
        <v>1.0</v>
      </c>
      <c r="F72" s="164"/>
      <c r="G72" s="107"/>
      <c r="H72" s="18"/>
      <c r="I72" s="7"/>
      <c r="J72" s="7"/>
      <c r="K72" s="7"/>
      <c r="L72" s="7"/>
      <c r="M72" s="7"/>
      <c r="N72" s="7"/>
      <c r="O72" s="7"/>
      <c r="P72" s="7"/>
      <c r="Q72" s="7"/>
      <c r="R72" s="7"/>
      <c r="S72" s="7"/>
      <c r="T72" s="7"/>
      <c r="U72" s="7"/>
      <c r="V72" s="7"/>
      <c r="W72" s="7"/>
      <c r="X72" s="7"/>
    </row>
    <row r="73" ht="26.25" customHeight="1">
      <c r="C73" s="165" t="s">
        <v>176</v>
      </c>
      <c r="D73" s="107">
        <f>COUNTIF(H2:U38, "4")</f>
        <v>83</v>
      </c>
      <c r="E73" s="164">
        <f> D73 / (D73+D74)</f>
        <v>0.902173913</v>
      </c>
      <c r="F73" s="161"/>
      <c r="J73" s="7"/>
      <c r="K73" s="7"/>
      <c r="L73" s="7"/>
      <c r="M73" s="7"/>
      <c r="N73" s="7"/>
      <c r="O73" s="7"/>
      <c r="P73" s="7"/>
      <c r="Q73" s="7"/>
      <c r="R73" s="7"/>
      <c r="S73" s="7"/>
      <c r="T73" s="7"/>
      <c r="U73" s="7"/>
      <c r="V73" s="7"/>
      <c r="W73" s="7"/>
      <c r="X73" s="7"/>
    </row>
    <row r="74">
      <c r="C74" s="165" t="s">
        <v>177</v>
      </c>
      <c r="D74" s="160">
        <f>COUNTIF(H2:U38, "1") + COUNTIF(H2:U38, "2") + COUNTIF(H2:U38, "3")</f>
        <v>9</v>
      </c>
      <c r="E74" s="164">
        <f> D74 / (D73+D74)</f>
        <v>0.09782608696</v>
      </c>
      <c r="G74" s="164"/>
      <c r="H74" s="18"/>
      <c r="I74" s="7"/>
      <c r="J74" s="7"/>
      <c r="K74" s="7"/>
      <c r="L74" s="7"/>
      <c r="M74" s="7"/>
      <c r="N74" s="7"/>
      <c r="O74" s="7"/>
      <c r="P74" s="7"/>
      <c r="Q74" s="7"/>
      <c r="R74" s="7"/>
      <c r="S74" s="7"/>
      <c r="T74" s="7"/>
      <c r="U74" s="7"/>
      <c r="V74" s="7"/>
      <c r="W74" s="7"/>
      <c r="X74" s="7"/>
    </row>
    <row r="75" ht="19.5" customHeight="1">
      <c r="A75" s="166"/>
      <c r="C75" s="165" t="s">
        <v>178</v>
      </c>
      <c r="D75" s="160">
        <f>countColoredCells("H2:U38", "#00ff00")</f>
        <v>62</v>
      </c>
      <c r="E75" s="164">
        <f>D75/(D75+D76)</f>
        <v>0.6739130435</v>
      </c>
      <c r="F75" s="123"/>
      <c r="G75" s="123"/>
      <c r="H75" s="123"/>
      <c r="I75" s="123"/>
      <c r="J75" s="7"/>
      <c r="K75" s="7"/>
      <c r="L75" s="7"/>
      <c r="M75" s="7"/>
      <c r="N75" s="7"/>
      <c r="O75" s="7"/>
      <c r="P75" s="7"/>
      <c r="Q75" s="7"/>
      <c r="R75" s="7"/>
      <c r="S75" s="7"/>
      <c r="T75" s="7"/>
      <c r="U75" s="7"/>
      <c r="V75" s="7"/>
      <c r="W75" s="7"/>
      <c r="X75" s="7"/>
    </row>
    <row r="76" ht="24.75" customHeight="1">
      <c r="A76" s="167"/>
      <c r="C76" s="165" t="s">
        <v>179</v>
      </c>
      <c r="D76" s="160">
        <f>countColoredCells("H2:U38", "#ff0000")</f>
        <v>30</v>
      </c>
      <c r="E76" s="164">
        <f>D76/(D75+D76)</f>
        <v>0.3260869565</v>
      </c>
      <c r="F76" s="123"/>
      <c r="G76" s="123"/>
      <c r="H76" s="123"/>
      <c r="I76" s="123"/>
      <c r="J76" s="7"/>
      <c r="K76" s="7"/>
      <c r="L76" s="7"/>
      <c r="M76" s="7"/>
      <c r="N76" s="7"/>
      <c r="O76" s="7"/>
      <c r="P76" s="7"/>
      <c r="Q76" s="7"/>
      <c r="R76" s="7"/>
      <c r="S76" s="7"/>
      <c r="T76" s="7"/>
      <c r="U76" s="7"/>
      <c r="V76" s="7"/>
      <c r="W76" s="7"/>
      <c r="X76" s="7"/>
    </row>
    <row r="77" ht="21.0" customHeight="1">
      <c r="C77" s="165" t="s">
        <v>180</v>
      </c>
      <c r="D77" s="160">
        <f>COUNTIF(V2:V38, "0")
</f>
        <v>8</v>
      </c>
      <c r="E77" s="164">
        <f>D77/D72</f>
        <v>0.2162162162</v>
      </c>
      <c r="F77" s="123"/>
      <c r="J77" s="7"/>
      <c r="K77" s="7"/>
      <c r="L77" s="7"/>
      <c r="M77" s="7"/>
      <c r="N77" s="7"/>
      <c r="O77" s="7"/>
      <c r="P77" s="7"/>
      <c r="Q77" s="7"/>
      <c r="R77" s="7"/>
      <c r="S77" s="7"/>
      <c r="T77" s="7"/>
      <c r="U77" s="7"/>
      <c r="V77" s="7"/>
      <c r="W77" s="7"/>
      <c r="X77" s="7"/>
    </row>
    <row r="78">
      <c r="C78" s="165" t="s">
        <v>181</v>
      </c>
      <c r="D78" s="160">
        <f>COUNTIF(V3:V39, "&lt;&gt;0")
</f>
        <v>29</v>
      </c>
      <c r="E78" s="164">
        <f>D78/D72</f>
        <v>0.7837837838</v>
      </c>
      <c r="G78" s="122"/>
      <c r="H78" s="7"/>
      <c r="I78" s="7"/>
      <c r="J78" s="7"/>
      <c r="K78" s="7"/>
      <c r="L78" s="7"/>
      <c r="M78" s="7"/>
      <c r="N78" s="7"/>
      <c r="O78" s="7"/>
      <c r="P78" s="7"/>
      <c r="Q78" s="7"/>
      <c r="R78" s="7"/>
      <c r="S78" s="7"/>
      <c r="T78" s="7"/>
      <c r="U78" s="7"/>
      <c r="V78" s="7"/>
      <c r="W78" s="7"/>
      <c r="X78" s="7"/>
    </row>
    <row r="79">
      <c r="C79" s="165" t="s">
        <v>182</v>
      </c>
      <c r="D79" s="107">
        <f>countif(B2:B38, "frontend*")</f>
        <v>21</v>
      </c>
      <c r="E79" s="168">
        <f t="shared" ref="E79:E82" si="78">D79/$D$72</f>
        <v>0.5675675676</v>
      </c>
      <c r="G79" s="122"/>
      <c r="H79" s="7"/>
      <c r="I79" s="7"/>
      <c r="J79" s="7"/>
      <c r="K79" s="7"/>
      <c r="L79" s="7"/>
      <c r="M79" s="7"/>
      <c r="N79" s="7"/>
      <c r="O79" s="7"/>
      <c r="P79" s="7"/>
      <c r="Q79" s="7"/>
      <c r="R79" s="7"/>
      <c r="S79" s="7"/>
      <c r="T79" s="7"/>
      <c r="U79" s="7"/>
      <c r="V79" s="7"/>
      <c r="W79" s="7"/>
      <c r="X79" s="7"/>
    </row>
    <row r="80">
      <c r="C80" s="165" t="s">
        <v>183</v>
      </c>
      <c r="D80" s="160">
        <f>countif(B2:B38, "backend*")</f>
        <v>10</v>
      </c>
      <c r="E80" s="168">
        <f t="shared" si="78"/>
        <v>0.2702702703</v>
      </c>
      <c r="F80" s="127"/>
      <c r="G80" s="127"/>
      <c r="H80" s="7"/>
      <c r="I80" s="7"/>
      <c r="J80" s="7"/>
      <c r="K80" s="7"/>
      <c r="L80" s="7"/>
      <c r="M80" s="7"/>
      <c r="N80" s="7"/>
      <c r="O80" s="7"/>
      <c r="P80" s="7"/>
      <c r="Q80" s="7"/>
      <c r="R80" s="7"/>
      <c r="S80" s="7"/>
      <c r="T80" s="7"/>
      <c r="U80" s="7"/>
      <c r="V80" s="7"/>
      <c r="W80" s="7"/>
      <c r="X80" s="7"/>
    </row>
    <row r="81">
      <c r="C81" s="165" t="s">
        <v>184</v>
      </c>
      <c r="D81" s="160">
        <f>countif(B2:B38, "model*")</f>
        <v>3</v>
      </c>
      <c r="E81" s="168">
        <f t="shared" si="78"/>
        <v>0.08108108108</v>
      </c>
      <c r="F81" s="127"/>
      <c r="G81" s="127"/>
      <c r="H81" s="7"/>
      <c r="I81" s="7"/>
      <c r="J81" s="7"/>
      <c r="K81" s="7"/>
      <c r="L81" s="7"/>
      <c r="M81" s="7"/>
      <c r="N81" s="7"/>
      <c r="O81" s="7"/>
      <c r="P81" s="7"/>
      <c r="Q81" s="7"/>
      <c r="R81" s="7"/>
      <c r="S81" s="7"/>
      <c r="T81" s="7"/>
      <c r="U81" s="7"/>
      <c r="V81" s="7"/>
      <c r="W81" s="7"/>
      <c r="X81" s="7"/>
    </row>
    <row r="82">
      <c r="C82" s="165" t="s">
        <v>185</v>
      </c>
      <c r="D82" s="160">
        <f>countif(B2:B38, "testing*")</f>
        <v>3</v>
      </c>
      <c r="E82" s="168">
        <f t="shared" si="78"/>
        <v>0.08108108108</v>
      </c>
      <c r="F82" s="127"/>
      <c r="G82" s="127"/>
      <c r="H82" s="7"/>
      <c r="I82" s="7"/>
      <c r="J82" s="7"/>
      <c r="K82" s="7"/>
      <c r="L82" s="7"/>
      <c r="M82" s="7"/>
      <c r="N82" s="7"/>
      <c r="O82" s="7"/>
      <c r="P82" s="7"/>
      <c r="Q82" s="7"/>
      <c r="R82" s="7"/>
      <c r="S82" s="7"/>
      <c r="T82" s="7"/>
      <c r="U82" s="7"/>
      <c r="V82" s="7"/>
      <c r="W82" s="7"/>
      <c r="X82" s="7"/>
    </row>
    <row r="83">
      <c r="B83" s="122" t="s">
        <v>186</v>
      </c>
      <c r="C83" s="6"/>
      <c r="D83" s="127"/>
      <c r="E83" s="127"/>
      <c r="F83" s="127"/>
      <c r="G83" s="127"/>
      <c r="H83" s="7"/>
      <c r="I83" s="7"/>
      <c r="J83" s="7"/>
      <c r="K83" s="7"/>
      <c r="L83" s="7"/>
      <c r="M83" s="7"/>
      <c r="N83" s="7"/>
      <c r="O83" s="7"/>
      <c r="P83" s="7"/>
      <c r="Q83" s="7"/>
      <c r="R83" s="7"/>
      <c r="S83" s="7"/>
      <c r="T83" s="7"/>
      <c r="U83" s="7"/>
      <c r="V83" s="7"/>
      <c r="W83" s="7"/>
      <c r="X83" s="7"/>
    </row>
    <row r="84">
      <c r="B84" s="169" t="s">
        <v>187</v>
      </c>
      <c r="C84" s="165"/>
      <c r="D84" s="127" t="s">
        <v>173</v>
      </c>
      <c r="E84" s="127" t="s">
        <v>174</v>
      </c>
      <c r="F84" s="127"/>
      <c r="G84" s="127"/>
      <c r="H84" s="7"/>
      <c r="I84" s="7"/>
      <c r="J84" s="7"/>
      <c r="K84" s="7"/>
      <c r="L84" s="7"/>
      <c r="M84" s="7"/>
      <c r="N84" s="7"/>
      <c r="O84" s="7"/>
      <c r="P84" s="7"/>
      <c r="Q84" s="7"/>
      <c r="R84" s="7"/>
      <c r="S84" s="7"/>
      <c r="T84" s="7"/>
      <c r="U84" s="7"/>
      <c r="V84" s="7"/>
      <c r="W84" s="7"/>
      <c r="X84" s="7"/>
    </row>
    <row r="85">
      <c r="C85" s="165" t="s">
        <v>188</v>
      </c>
      <c r="D85" s="160">
        <f>BE39</f>
        <v>237</v>
      </c>
      <c r="E85" s="163">
        <f>D85/(D85+D86)</f>
        <v>0.6694915254</v>
      </c>
      <c r="F85" s="125"/>
      <c r="G85" s="127"/>
      <c r="H85" s="7"/>
      <c r="I85" s="7"/>
      <c r="J85" s="7"/>
      <c r="K85" s="7"/>
      <c r="L85" s="7"/>
      <c r="M85" s="7"/>
      <c r="N85" s="7"/>
      <c r="O85" s="7"/>
      <c r="P85" s="7"/>
      <c r="Q85" s="7"/>
      <c r="R85" s="7"/>
      <c r="S85" s="7"/>
      <c r="T85" s="7"/>
      <c r="U85" s="7"/>
      <c r="V85" s="7"/>
      <c r="W85" s="7"/>
      <c r="X85" s="7"/>
    </row>
    <row r="86">
      <c r="C86" s="165" t="s">
        <v>189</v>
      </c>
      <c r="D86" s="160">
        <f>BV39</f>
        <v>117</v>
      </c>
      <c r="E86" s="163">
        <f>D86/(D85+D86)</f>
        <v>0.3305084746</v>
      </c>
      <c r="F86" s="127"/>
      <c r="G86" s="127"/>
      <c r="H86" s="7"/>
      <c r="I86" s="7"/>
      <c r="J86" s="7"/>
      <c r="K86" s="7"/>
      <c r="L86" s="7"/>
      <c r="M86" s="7"/>
      <c r="N86" s="7"/>
      <c r="O86" s="7"/>
      <c r="P86" s="7"/>
      <c r="Q86" s="7"/>
      <c r="R86" s="7"/>
      <c r="S86" s="7"/>
      <c r="T86" s="7"/>
      <c r="U86" s="7"/>
      <c r="V86" s="7"/>
      <c r="W86" s="7"/>
      <c r="X86" s="7"/>
    </row>
    <row r="87">
      <c r="C87" s="6"/>
      <c r="D87" s="127"/>
      <c r="E87" s="127"/>
      <c r="F87" s="127"/>
      <c r="G87" s="127"/>
      <c r="H87" s="7"/>
      <c r="I87" s="7"/>
      <c r="J87" s="7"/>
      <c r="K87" s="7"/>
      <c r="L87" s="7"/>
      <c r="M87" s="7"/>
      <c r="N87" s="7"/>
      <c r="O87" s="7"/>
      <c r="P87" s="7"/>
      <c r="Q87" s="7"/>
      <c r="R87" s="7"/>
      <c r="S87" s="7"/>
      <c r="T87" s="7"/>
      <c r="U87" s="7"/>
      <c r="V87" s="7"/>
      <c r="W87" s="7"/>
      <c r="X87" s="7"/>
    </row>
    <row r="88">
      <c r="B88" s="162" t="s">
        <v>190</v>
      </c>
      <c r="C88" s="107"/>
      <c r="D88" s="127"/>
      <c r="E88" s="127"/>
      <c r="F88" s="127"/>
      <c r="G88" s="6"/>
      <c r="H88" s="7"/>
      <c r="I88" s="7"/>
      <c r="J88" s="7"/>
      <c r="K88" s="7"/>
      <c r="L88" s="7"/>
      <c r="M88" s="7"/>
      <c r="N88" s="7"/>
      <c r="O88" s="7"/>
      <c r="P88" s="7"/>
      <c r="Q88" s="7"/>
      <c r="R88" s="7"/>
      <c r="S88" s="7"/>
      <c r="T88" s="7"/>
      <c r="U88" s="7"/>
      <c r="V88" s="7"/>
      <c r="W88" s="7"/>
      <c r="X88" s="7"/>
    </row>
    <row r="89">
      <c r="C89" s="107"/>
      <c r="D89" s="127" t="s">
        <v>191</v>
      </c>
      <c r="E89" s="127" t="s">
        <v>192</v>
      </c>
      <c r="F89" s="127" t="s">
        <v>193</v>
      </c>
      <c r="G89" s="6" t="s">
        <v>194</v>
      </c>
      <c r="H89" s="7"/>
      <c r="I89" s="7"/>
      <c r="J89" s="7"/>
      <c r="K89" s="7"/>
      <c r="L89" s="7"/>
      <c r="M89" s="7"/>
      <c r="N89" s="7"/>
      <c r="O89" s="7"/>
      <c r="P89" s="7"/>
      <c r="Q89" s="7"/>
      <c r="R89" s="7"/>
      <c r="S89" s="7"/>
      <c r="T89" s="7"/>
      <c r="U89" s="7"/>
      <c r="V89" s="7"/>
      <c r="W89" s="7"/>
      <c r="X89" s="7"/>
    </row>
    <row r="90">
      <c r="C90" s="170" t="s">
        <v>195</v>
      </c>
      <c r="D90" s="107"/>
      <c r="E90" s="164"/>
      <c r="F90" s="107"/>
      <c r="G90" s="168"/>
      <c r="H90" s="7"/>
      <c r="I90" s="7"/>
      <c r="J90" s="7"/>
      <c r="K90" s="7"/>
      <c r="L90" s="7"/>
      <c r="M90" s="7"/>
      <c r="N90" s="7"/>
      <c r="O90" s="7"/>
      <c r="P90" s="7"/>
      <c r="Q90" s="7"/>
      <c r="R90" s="7"/>
      <c r="S90" s="7"/>
      <c r="T90" s="7"/>
      <c r="U90" s="7"/>
      <c r="V90" s="7"/>
      <c r="W90" s="7"/>
      <c r="X90" s="7"/>
    </row>
    <row r="91">
      <c r="C91" s="170" t="s">
        <v>196</v>
      </c>
      <c r="D91" s="107">
        <f>SUMIFS($E$3:$E$38,$B$3:$B$38,"Frontend*")</f>
        <v>2822</v>
      </c>
      <c r="E91" s="164">
        <f t="shared" ref="E91:E94" si="79">D91/$E$39</f>
        <v>0.5913663034</v>
      </c>
      <c r="F91" s="107">
        <f>SUMIFS($V$3:$V$38,$B$3:$B$38,"Frontend*")</f>
        <v>243</v>
      </c>
      <c r="G91" s="168">
        <f t="shared" ref="G91:G94" si="80">F91/$V$39</f>
        <v>0.686440678</v>
      </c>
      <c r="H91" s="7"/>
      <c r="I91" s="7"/>
      <c r="J91" s="7"/>
      <c r="K91" s="7"/>
      <c r="L91" s="7"/>
      <c r="M91" s="7"/>
      <c r="N91" s="7"/>
      <c r="O91" s="7"/>
      <c r="P91" s="7"/>
      <c r="Q91" s="7"/>
      <c r="R91" s="7"/>
      <c r="S91" s="7"/>
      <c r="T91" s="7"/>
      <c r="U91" s="7"/>
      <c r="V91" s="7"/>
      <c r="W91" s="7"/>
      <c r="X91" s="7"/>
    </row>
    <row r="92">
      <c r="C92" s="170" t="s">
        <v>197</v>
      </c>
      <c r="D92" s="107">
        <f>SUMIFS($E$3:$E$38,$B$3:$B$38,"Backend*")</f>
        <v>1241</v>
      </c>
      <c r="E92" s="164">
        <f t="shared" si="79"/>
        <v>0.2600586756</v>
      </c>
      <c r="F92" s="107">
        <f>SUMIFS($V$3:$V$38,$B$3:$B$38,"Backend*")</f>
        <v>56</v>
      </c>
      <c r="G92" s="168">
        <f t="shared" si="80"/>
        <v>0.1581920904</v>
      </c>
      <c r="H92" s="7"/>
      <c r="I92" s="7"/>
      <c r="J92" s="7"/>
      <c r="K92" s="7"/>
      <c r="L92" s="7"/>
      <c r="M92" s="7"/>
      <c r="N92" s="7"/>
      <c r="O92" s="7"/>
      <c r="P92" s="7"/>
      <c r="Q92" s="7"/>
      <c r="R92" s="7"/>
      <c r="S92" s="7"/>
      <c r="T92" s="7"/>
      <c r="U92" s="7"/>
      <c r="V92" s="7"/>
      <c r="W92" s="7"/>
      <c r="X92" s="7"/>
    </row>
    <row r="93">
      <c r="C93" s="170" t="s">
        <v>198</v>
      </c>
      <c r="D93" s="107">
        <f>SUMIFS($E$3:$E$38,$B$3:$B$38,"Models*")</f>
        <v>604</v>
      </c>
      <c r="E93" s="164">
        <f t="shared" si="79"/>
        <v>0.1265716681</v>
      </c>
      <c r="F93" s="107">
        <f>SUMIFS($V$3:$V$38,$B$3:$B$38,"Models*")</f>
        <v>47</v>
      </c>
      <c r="G93" s="168">
        <f t="shared" si="80"/>
        <v>0.1327683616</v>
      </c>
      <c r="H93" s="7"/>
      <c r="I93" s="7"/>
      <c r="J93" s="7"/>
      <c r="K93" s="7"/>
      <c r="L93" s="7"/>
      <c r="M93" s="7"/>
      <c r="N93" s="7"/>
      <c r="O93" s="7"/>
      <c r="P93" s="7"/>
      <c r="Q93" s="7"/>
      <c r="R93" s="7"/>
      <c r="S93" s="7"/>
      <c r="T93" s="7"/>
      <c r="U93" s="7"/>
      <c r="V93" s="7"/>
      <c r="W93" s="7"/>
      <c r="X93" s="7"/>
    </row>
    <row r="94">
      <c r="C94" s="170" t="s">
        <v>199</v>
      </c>
      <c r="D94" s="107">
        <f>SUMIFS($E$3:$E$38,$B$3:$B$38,"Testing*")</f>
        <v>105</v>
      </c>
      <c r="E94" s="164">
        <f t="shared" si="79"/>
        <v>0.02200335289</v>
      </c>
      <c r="F94" s="107">
        <f>SUMIFS($V$3:$V$38,$B$3:$B$38,"Testing*")</f>
        <v>4</v>
      </c>
      <c r="G94" s="168">
        <f t="shared" si="80"/>
        <v>0.01129943503</v>
      </c>
      <c r="H94" s="7"/>
      <c r="I94" s="7"/>
      <c r="J94" s="7"/>
      <c r="K94" s="7"/>
      <c r="L94" s="7"/>
      <c r="M94" s="7"/>
      <c r="N94" s="7"/>
      <c r="O94" s="7"/>
      <c r="P94" s="7"/>
      <c r="Q94" s="7"/>
      <c r="R94" s="7"/>
      <c r="S94" s="7"/>
      <c r="T94" s="7"/>
      <c r="U94" s="7"/>
      <c r="V94" s="7"/>
      <c r="W94" s="7"/>
      <c r="X94" s="7"/>
    </row>
    <row r="95">
      <c r="C95" s="6"/>
      <c r="D95" s="127"/>
      <c r="E95" s="127"/>
      <c r="F95" s="127"/>
      <c r="G95" s="127"/>
      <c r="H95" s="7"/>
      <c r="I95" s="7"/>
      <c r="J95" s="7"/>
      <c r="K95" s="7"/>
      <c r="L95" s="7"/>
      <c r="M95" s="7"/>
      <c r="N95" s="7"/>
      <c r="O95" s="7"/>
      <c r="P95" s="7"/>
      <c r="Q95" s="7"/>
      <c r="R95" s="7"/>
      <c r="S95" s="7"/>
      <c r="T95" s="7"/>
      <c r="U95" s="7"/>
      <c r="V95" s="7"/>
      <c r="W95" s="7"/>
      <c r="X95" s="7"/>
    </row>
    <row r="96">
      <c r="C96" s="6"/>
      <c r="D96" s="107"/>
      <c r="E96" s="164"/>
      <c r="F96" s="107"/>
      <c r="G96" s="107"/>
      <c r="H96" s="7"/>
      <c r="I96" s="7"/>
      <c r="J96" s="7"/>
      <c r="K96" s="7"/>
      <c r="L96" s="7"/>
      <c r="M96" s="7"/>
      <c r="N96" s="7"/>
      <c r="O96" s="7"/>
      <c r="P96" s="7"/>
      <c r="Q96" s="7"/>
      <c r="R96" s="7"/>
      <c r="S96" s="7"/>
      <c r="T96" s="7"/>
      <c r="U96" s="7"/>
      <c r="V96" s="7"/>
      <c r="W96" s="7"/>
      <c r="X96" s="7"/>
    </row>
    <row r="97">
      <c r="B97" s="171" t="s">
        <v>200</v>
      </c>
      <c r="C97" s="172"/>
      <c r="D97" s="133"/>
      <c r="E97" s="133"/>
      <c r="F97" s="107"/>
      <c r="G97" s="160"/>
      <c r="H97" s="7"/>
      <c r="I97" s="7"/>
      <c r="J97" s="7"/>
      <c r="K97" s="7"/>
      <c r="L97" s="7"/>
      <c r="M97" s="7"/>
      <c r="N97" s="7"/>
      <c r="O97" s="7"/>
      <c r="P97" s="7"/>
      <c r="Q97" s="7"/>
      <c r="R97" s="7"/>
      <c r="S97" s="7"/>
      <c r="T97" s="7"/>
      <c r="U97" s="7"/>
      <c r="V97" s="7"/>
      <c r="W97" s="7"/>
      <c r="X97" s="7"/>
    </row>
    <row r="98">
      <c r="C98" s="173" t="s">
        <v>201</v>
      </c>
      <c r="D98" s="174" t="s">
        <v>202</v>
      </c>
      <c r="E98" s="175" t="s">
        <v>203</v>
      </c>
      <c r="G98" s="122"/>
      <c r="H98" s="123"/>
      <c r="I98" s="7"/>
      <c r="J98" s="7"/>
      <c r="K98" s="7"/>
      <c r="L98" s="7"/>
      <c r="M98" s="7"/>
      <c r="N98" s="7"/>
      <c r="O98" s="7"/>
      <c r="P98" s="7"/>
      <c r="Q98" s="7"/>
      <c r="R98" s="7"/>
      <c r="S98" s="7"/>
      <c r="T98" s="7"/>
      <c r="U98" s="7"/>
      <c r="V98" s="7"/>
      <c r="W98" s="7"/>
      <c r="X98" s="7"/>
    </row>
    <row r="99">
      <c r="C99" s="176" t="s">
        <v>204</v>
      </c>
      <c r="D99" s="177">
        <f>Correl(E2:E38,V2:V38)</f>
        <v>0.7311275639</v>
      </c>
      <c r="E99" s="178">
        <f>_xlfn.T.TEST(E2:E38, V2:V38, 1, 2)</f>
        <v>0.0000001308505858</v>
      </c>
      <c r="F99" s="160"/>
      <c r="I99" s="7"/>
      <c r="J99" s="7"/>
      <c r="K99" s="7"/>
      <c r="L99" s="7"/>
      <c r="M99" s="7"/>
      <c r="N99" s="7"/>
      <c r="O99" s="7"/>
      <c r="P99" s="7"/>
      <c r="Q99" s="7"/>
      <c r="R99" s="7"/>
      <c r="S99" s="7"/>
      <c r="T99" s="7"/>
      <c r="U99" s="7"/>
      <c r="V99" s="7"/>
      <c r="W99" s="7"/>
      <c r="X99" s="7"/>
    </row>
    <row r="100">
      <c r="C100" s="176" t="s">
        <v>205</v>
      </c>
      <c r="D100" s="179">
        <f>correl(E2:E38,F2:F38)</f>
        <v>0.4173884347</v>
      </c>
      <c r="E100" s="180">
        <f>_xlfn.T.TEST(E2:E38,F2:F38, 1, 2)</f>
        <v>0.4366161879</v>
      </c>
      <c r="F100" s="160"/>
      <c r="H100" s="7"/>
      <c r="I100" s="7"/>
      <c r="J100" s="7"/>
      <c r="K100" s="7"/>
      <c r="L100" s="7"/>
      <c r="M100" s="7"/>
      <c r="N100" s="7"/>
      <c r="O100" s="7"/>
      <c r="P100" s="7"/>
      <c r="Q100" s="7"/>
      <c r="R100" s="7"/>
      <c r="S100" s="7"/>
      <c r="T100" s="7"/>
      <c r="U100" s="7"/>
      <c r="V100" s="7"/>
      <c r="W100" s="7"/>
      <c r="X100" s="7"/>
    </row>
    <row r="101">
      <c r="C101" s="176" t="s">
        <v>206</v>
      </c>
      <c r="D101" s="181">
        <f>correl(F2:F38,V2:V38)</f>
        <v>0.3090022656</v>
      </c>
      <c r="E101" s="178">
        <f>_xlfn.T.TEST(F2:F38,V2:V38, 1, 2)</f>
        <v>0.000002911830454</v>
      </c>
      <c r="F101" s="125"/>
      <c r="H101" s="7"/>
      <c r="I101" s="7"/>
      <c r="J101" s="7"/>
      <c r="K101" s="7"/>
      <c r="L101" s="7"/>
      <c r="M101" s="7"/>
      <c r="N101" s="7"/>
      <c r="O101" s="7"/>
      <c r="P101" s="7"/>
      <c r="Q101" s="7"/>
      <c r="R101" s="7"/>
      <c r="S101" s="7"/>
      <c r="T101" s="7"/>
      <c r="U101" s="7"/>
      <c r="V101" s="7"/>
      <c r="W101" s="7"/>
      <c r="X101" s="7"/>
    </row>
    <row r="102">
      <c r="C102" s="176" t="s">
        <v>207</v>
      </c>
      <c r="D102" s="177">
        <f>correl(E2:E38,BE2:BE38)</f>
        <v>0.6570666966</v>
      </c>
      <c r="E102" s="178">
        <f>_xlfn.T.TEST(E2:E38,BE2:BE38, 1, 2)</f>
        <v>0.00000006974940342</v>
      </c>
      <c r="F102" s="125"/>
      <c r="H102" s="7"/>
      <c r="I102" s="7"/>
      <c r="J102" s="7"/>
      <c r="K102" s="7"/>
      <c r="L102" s="7"/>
      <c r="M102" s="7"/>
      <c r="N102" s="7"/>
      <c r="O102" s="7"/>
      <c r="P102" s="7"/>
      <c r="Q102" s="7"/>
      <c r="R102" s="7"/>
      <c r="S102" s="7"/>
      <c r="T102" s="7"/>
      <c r="U102" s="7"/>
      <c r="V102" s="7"/>
      <c r="W102" s="7"/>
      <c r="X102" s="7"/>
    </row>
    <row r="103" ht="21.75" customHeight="1">
      <c r="C103" s="182" t="s">
        <v>208</v>
      </c>
      <c r="D103" s="179">
        <f>correl(E2:E38,BV2:BV38)</f>
        <v>0.3983046734</v>
      </c>
      <c r="E103" s="178">
        <f>_xlfn.T.TEST(E2:E38,BV2:BV38, 1, 2)</f>
        <v>0.00000003587489543</v>
      </c>
      <c r="F103" s="161"/>
      <c r="I103" s="7"/>
      <c r="J103" s="7"/>
      <c r="K103" s="7"/>
      <c r="L103" s="7"/>
      <c r="M103" s="7"/>
      <c r="N103" s="7"/>
      <c r="O103" s="7"/>
      <c r="P103" s="7"/>
      <c r="Q103" s="7"/>
      <c r="R103" s="7"/>
      <c r="S103" s="7"/>
      <c r="T103" s="7"/>
      <c r="U103" s="7"/>
      <c r="V103" s="7"/>
      <c r="W103" s="7"/>
      <c r="X103" s="7"/>
    </row>
    <row r="104">
      <c r="H104" s="7"/>
      <c r="I104" s="7"/>
      <c r="J104" s="7"/>
      <c r="K104" s="7"/>
      <c r="L104" s="7"/>
      <c r="M104" s="7"/>
      <c r="N104" s="7"/>
      <c r="O104" s="7"/>
      <c r="P104" s="7"/>
      <c r="Q104" s="7"/>
      <c r="R104" s="7"/>
      <c r="S104" s="7"/>
      <c r="T104" s="7"/>
      <c r="U104" s="7"/>
      <c r="V104" s="7"/>
      <c r="W104" s="7"/>
      <c r="X104" s="7"/>
    </row>
    <row r="105">
      <c r="B105" s="171" t="s">
        <v>209</v>
      </c>
      <c r="D105" s="183"/>
      <c r="E105" s="184"/>
      <c r="F105" s="184"/>
      <c r="G105" s="185"/>
      <c r="H105" s="185"/>
      <c r="I105" s="7"/>
      <c r="J105" s="7"/>
      <c r="K105" s="7"/>
      <c r="L105" s="7"/>
      <c r="M105" s="7"/>
      <c r="N105" s="7"/>
      <c r="O105" s="7"/>
      <c r="P105" s="7"/>
      <c r="Q105" s="7"/>
      <c r="R105" s="7"/>
      <c r="S105" s="7"/>
      <c r="T105" s="7"/>
      <c r="U105" s="7"/>
      <c r="V105" s="7"/>
      <c r="W105" s="7"/>
      <c r="X105" s="7"/>
    </row>
    <row r="106">
      <c r="C106" s="186"/>
      <c r="D106" s="187" t="s">
        <v>210</v>
      </c>
      <c r="E106" s="188" t="s">
        <v>211</v>
      </c>
      <c r="F106" s="187" t="s">
        <v>212</v>
      </c>
      <c r="G106" s="188" t="s">
        <v>211</v>
      </c>
      <c r="H106" s="7"/>
      <c r="I106" s="7"/>
      <c r="J106" s="7"/>
      <c r="K106" s="7"/>
      <c r="L106" s="7"/>
      <c r="M106" s="7"/>
      <c r="N106" s="7"/>
      <c r="O106" s="7"/>
      <c r="P106" s="7"/>
      <c r="Q106" s="7"/>
      <c r="R106" s="7"/>
      <c r="S106" s="7"/>
      <c r="T106" s="7"/>
      <c r="U106" s="7"/>
      <c r="V106" s="7"/>
      <c r="W106" s="7"/>
      <c r="X106" s="7"/>
    </row>
    <row r="107">
      <c r="B107" s="116"/>
      <c r="C107" s="189" t="s">
        <v>21</v>
      </c>
      <c r="D107" s="190" t="s">
        <v>213</v>
      </c>
      <c r="E107" s="191"/>
      <c r="F107" s="192" t="s">
        <v>213</v>
      </c>
      <c r="G107" s="191"/>
      <c r="Q107" s="7"/>
      <c r="R107" s="7"/>
      <c r="S107" s="7"/>
      <c r="T107" s="7"/>
      <c r="U107" s="7"/>
      <c r="V107" s="7"/>
      <c r="W107" s="7"/>
      <c r="X107" s="7"/>
    </row>
    <row r="108">
      <c r="C108" s="193" t="s">
        <v>214</v>
      </c>
      <c r="D108" s="194">
        <v>693.0</v>
      </c>
      <c r="E108" s="195" t="s">
        <v>142</v>
      </c>
      <c r="F108" s="196">
        <v>39.0</v>
      </c>
      <c r="G108" s="197" t="s">
        <v>215</v>
      </c>
      <c r="H108" s="7"/>
      <c r="I108" s="7"/>
      <c r="J108" s="7"/>
      <c r="K108" s="7"/>
      <c r="L108" s="7"/>
      <c r="M108" s="7"/>
      <c r="N108" s="7"/>
      <c r="O108" s="7"/>
      <c r="P108" s="7"/>
      <c r="Q108" s="7"/>
      <c r="R108" s="7"/>
      <c r="S108" s="7"/>
      <c r="T108" s="7"/>
      <c r="U108" s="7"/>
      <c r="V108" s="7"/>
      <c r="W108" s="7"/>
      <c r="X108" s="7"/>
    </row>
    <row r="109">
      <c r="C109" s="193" t="s">
        <v>216</v>
      </c>
      <c r="D109" s="194">
        <v>622.0</v>
      </c>
      <c r="E109" s="198" t="s">
        <v>159</v>
      </c>
      <c r="F109" s="196">
        <v>39.0</v>
      </c>
      <c r="G109" s="197" t="s">
        <v>118</v>
      </c>
      <c r="H109" s="7"/>
      <c r="I109" s="7"/>
      <c r="J109" s="7"/>
      <c r="K109" s="7"/>
      <c r="L109" s="7"/>
      <c r="M109" s="7"/>
      <c r="N109" s="7"/>
      <c r="O109" s="7"/>
      <c r="P109" s="7"/>
      <c r="Q109" s="7"/>
      <c r="R109" s="7"/>
      <c r="S109" s="7"/>
      <c r="T109" s="7"/>
      <c r="U109" s="7"/>
      <c r="V109" s="7"/>
      <c r="W109" s="7"/>
      <c r="X109" s="7"/>
    </row>
    <row r="110">
      <c r="C110" s="193" t="s">
        <v>217</v>
      </c>
      <c r="D110" s="194">
        <v>490.0</v>
      </c>
      <c r="E110" s="198" t="s">
        <v>157</v>
      </c>
      <c r="F110" s="196">
        <v>14.0</v>
      </c>
      <c r="G110" s="199" t="s">
        <v>118</v>
      </c>
      <c r="H110" s="115"/>
      <c r="I110" s="116"/>
      <c r="J110" s="116"/>
      <c r="K110" s="116"/>
      <c r="L110" s="116"/>
    </row>
    <row r="111">
      <c r="C111" s="189" t="s">
        <v>218</v>
      </c>
      <c r="D111" s="192" t="s">
        <v>213</v>
      </c>
      <c r="E111" s="191"/>
      <c r="F111" s="200" t="s">
        <v>213</v>
      </c>
      <c r="G111" s="201"/>
      <c r="H111" s="123"/>
      <c r="I111" s="145"/>
      <c r="J111" s="122"/>
      <c r="K111" s="145"/>
    </row>
    <row r="112">
      <c r="B112" s="123"/>
      <c r="C112" s="193" t="s">
        <v>219</v>
      </c>
      <c r="D112" s="202">
        <v>18.860042735042736</v>
      </c>
      <c r="E112" s="198" t="s">
        <v>157</v>
      </c>
      <c r="F112" s="203">
        <v>7.427268072429363</v>
      </c>
      <c r="G112" s="199" t="s">
        <v>118</v>
      </c>
      <c r="I112" s="137"/>
      <c r="J112" s="122"/>
    </row>
    <row r="113">
      <c r="C113" s="193" t="s">
        <v>216</v>
      </c>
      <c r="D113" s="202">
        <v>15.176828331647371</v>
      </c>
      <c r="E113" s="198" t="s">
        <v>159</v>
      </c>
      <c r="F113" s="204">
        <v>8.5</v>
      </c>
      <c r="G113" s="199" t="s">
        <v>118</v>
      </c>
      <c r="H113" s="123"/>
      <c r="I113" s="137"/>
      <c r="J113" s="122"/>
    </row>
    <row r="114">
      <c r="C114" s="193" t="s">
        <v>217</v>
      </c>
      <c r="D114" s="202">
        <v>23.10931899641577</v>
      </c>
      <c r="E114" s="198" t="s">
        <v>161</v>
      </c>
      <c r="F114" s="204">
        <v>4.57</v>
      </c>
      <c r="G114" s="199" t="s">
        <v>118</v>
      </c>
    </row>
    <row r="115">
      <c r="C115" s="189" t="s">
        <v>220</v>
      </c>
      <c r="D115" s="205" t="s">
        <v>221</v>
      </c>
      <c r="E115" s="191"/>
      <c r="F115" s="200" t="s">
        <v>221</v>
      </c>
      <c r="G115" s="201"/>
    </row>
    <row r="116">
      <c r="C116" s="193" t="s">
        <v>219</v>
      </c>
      <c r="D116" s="206">
        <v>52.0</v>
      </c>
      <c r="E116" s="198" t="s">
        <v>112</v>
      </c>
      <c r="F116" s="196">
        <v>4.0</v>
      </c>
      <c r="G116" s="207" t="s">
        <v>215</v>
      </c>
    </row>
    <row r="117">
      <c r="C117" s="193" t="s">
        <v>216</v>
      </c>
      <c r="D117" s="208">
        <v>44.0</v>
      </c>
      <c r="E117" s="198" t="s">
        <v>112</v>
      </c>
      <c r="F117" s="196">
        <v>4.0</v>
      </c>
      <c r="G117" s="199" t="s">
        <v>115</v>
      </c>
    </row>
    <row r="118">
      <c r="C118" s="209" t="s">
        <v>217</v>
      </c>
      <c r="D118" s="210">
        <v>26.0</v>
      </c>
      <c r="E118" s="211" t="s">
        <v>116</v>
      </c>
      <c r="F118" s="212">
        <v>3.0</v>
      </c>
      <c r="G118" s="213" t="s">
        <v>118</v>
      </c>
    </row>
    <row r="119">
      <c r="A119" s="122"/>
      <c r="B119" s="116"/>
      <c r="C119" s="116" t="s">
        <v>222</v>
      </c>
    </row>
    <row r="120">
      <c r="B120" s="116"/>
      <c r="C120" s="116"/>
      <c r="D120" s="116"/>
      <c r="E120" s="116" t="s">
        <v>223</v>
      </c>
      <c r="F120" s="116" t="s">
        <v>224</v>
      </c>
      <c r="G120" s="116" t="s">
        <v>225</v>
      </c>
    </row>
    <row r="121">
      <c r="B121" s="116"/>
      <c r="C121" s="116"/>
      <c r="D121" s="116"/>
      <c r="G121" s="14">
        <v>20.0</v>
      </c>
    </row>
    <row r="122">
      <c r="B122" s="116" t="s">
        <v>226</v>
      </c>
      <c r="C122" s="116"/>
      <c r="D122" s="116" t="s">
        <v>227</v>
      </c>
      <c r="F122" s="14">
        <v>40.0</v>
      </c>
    </row>
    <row r="123">
      <c r="C123" s="214" t="s">
        <v>228</v>
      </c>
      <c r="D123" s="21">
        <f>sumif(V2:V38,"0",E2:E38)</f>
        <v>540</v>
      </c>
      <c r="G123" s="14">
        <v>20.0</v>
      </c>
    </row>
    <row r="124">
      <c r="C124" s="214" t="s">
        <v>229</v>
      </c>
      <c r="D124" s="21">
        <f>D123/D77</f>
        <v>67.5</v>
      </c>
      <c r="E124" s="21">
        <f>STDEV(F122:F153)</f>
        <v>89.9205999</v>
      </c>
      <c r="F124" s="29">
        <v>285.0</v>
      </c>
    </row>
    <row r="125">
      <c r="C125" s="214" t="s">
        <v>230</v>
      </c>
      <c r="D125" s="137">
        <f>(E39-D123)/D78</f>
        <v>145.9310345</v>
      </c>
      <c r="E125" s="21">
        <f>STDEV(G121:G157)</f>
        <v>132.7759697</v>
      </c>
      <c r="G125" s="29">
        <v>328.0</v>
      </c>
    </row>
    <row r="126">
      <c r="G126" s="29">
        <v>150.0</v>
      </c>
    </row>
    <row r="127">
      <c r="G127" s="29">
        <v>288.0</v>
      </c>
    </row>
    <row r="128">
      <c r="F128" s="29">
        <v>80.0</v>
      </c>
    </row>
    <row r="129">
      <c r="G129" s="29">
        <v>10.0</v>
      </c>
    </row>
    <row r="130">
      <c r="A130" s="116" t="s">
        <v>231</v>
      </c>
      <c r="G130" s="29">
        <v>280.0</v>
      </c>
    </row>
    <row r="131">
      <c r="A131" s="122" t="s">
        <v>232</v>
      </c>
      <c r="G131" s="29">
        <v>44.0</v>
      </c>
    </row>
    <row r="132">
      <c r="G132" s="29">
        <v>280.0</v>
      </c>
    </row>
    <row r="133">
      <c r="F133" s="29">
        <v>30.0</v>
      </c>
    </row>
    <row r="134">
      <c r="F134" s="29">
        <v>30.0</v>
      </c>
    </row>
    <row r="135">
      <c r="G135" s="29">
        <v>45.0</v>
      </c>
    </row>
    <row r="136">
      <c r="G136" s="29">
        <v>15.0</v>
      </c>
    </row>
    <row r="137">
      <c r="G137" s="29">
        <v>16.0</v>
      </c>
    </row>
    <row r="138">
      <c r="F138" s="29">
        <v>15.0</v>
      </c>
    </row>
    <row r="139">
      <c r="G139" s="29">
        <v>32.0</v>
      </c>
    </row>
    <row r="140">
      <c r="G140" s="29">
        <v>120.0</v>
      </c>
    </row>
    <row r="141">
      <c r="G141" s="29">
        <v>20.0</v>
      </c>
    </row>
    <row r="142">
      <c r="G142" s="29">
        <v>21.0</v>
      </c>
    </row>
    <row r="143">
      <c r="G143" s="29">
        <v>29.0</v>
      </c>
    </row>
    <row r="144">
      <c r="G144" s="29">
        <v>70.0</v>
      </c>
    </row>
    <row r="145">
      <c r="G145" s="29">
        <v>111.0</v>
      </c>
    </row>
    <row r="146">
      <c r="G146" s="29">
        <v>303.0</v>
      </c>
    </row>
    <row r="147">
      <c r="G147" s="29">
        <v>40.0</v>
      </c>
    </row>
    <row r="148">
      <c r="G148" s="29">
        <v>380.0</v>
      </c>
    </row>
    <row r="149">
      <c r="G149" s="29">
        <v>195.0</v>
      </c>
    </row>
    <row r="150">
      <c r="G150" s="88">
        <v>330.0</v>
      </c>
    </row>
    <row r="151">
      <c r="G151" s="88">
        <v>345.0</v>
      </c>
    </row>
    <row r="152">
      <c r="F152" s="29">
        <v>30.0</v>
      </c>
    </row>
    <row r="153">
      <c r="A153" s="116" t="s">
        <v>233</v>
      </c>
      <c r="B153" s="116"/>
      <c r="F153" s="29">
        <v>30.0</v>
      </c>
    </row>
    <row r="154">
      <c r="G154" s="29">
        <v>260.0</v>
      </c>
    </row>
    <row r="155">
      <c r="A155" s="215"/>
      <c r="B155" s="215"/>
      <c r="C155" s="215"/>
      <c r="D155" s="215"/>
      <c r="E155" s="215"/>
      <c r="G155" s="29">
        <v>350.0</v>
      </c>
      <c r="H155" s="215"/>
      <c r="I155" s="215"/>
      <c r="J155" s="215"/>
      <c r="K155" s="215"/>
    </row>
    <row r="156">
      <c r="A156" s="215"/>
      <c r="B156" s="215"/>
      <c r="C156" s="216" t="s">
        <v>234</v>
      </c>
      <c r="D156" s="216"/>
      <c r="E156" s="217"/>
      <c r="G156" s="29">
        <v>40.0</v>
      </c>
      <c r="H156" s="216"/>
      <c r="I156" s="215"/>
      <c r="J156" s="215"/>
      <c r="K156" s="215"/>
    </row>
    <row r="157">
      <c r="A157" s="215"/>
      <c r="B157" s="215"/>
      <c r="C157" s="216" t="s">
        <v>235</v>
      </c>
      <c r="D157" s="216"/>
      <c r="E157" s="217"/>
      <c r="G157" s="29">
        <v>110.0</v>
      </c>
      <c r="H157" s="216"/>
      <c r="I157" s="215"/>
      <c r="J157" s="215"/>
      <c r="K157" s="215"/>
    </row>
    <row r="158">
      <c r="A158" s="218" t="s">
        <v>236</v>
      </c>
      <c r="B158" s="215"/>
      <c r="C158" s="215"/>
      <c r="D158" s="215"/>
      <c r="E158" s="215"/>
      <c r="F158" s="219" t="s">
        <v>237</v>
      </c>
      <c r="J158" s="215"/>
      <c r="K158" s="215"/>
    </row>
    <row r="159">
      <c r="A159" s="216" t="s">
        <v>238</v>
      </c>
      <c r="B159" s="215"/>
      <c r="C159" s="216" t="s">
        <v>239</v>
      </c>
      <c r="D159" s="216" t="s">
        <v>240</v>
      </c>
      <c r="E159" s="216" t="s">
        <v>241</v>
      </c>
      <c r="F159" s="216" t="s">
        <v>242</v>
      </c>
      <c r="G159" s="216" t="s">
        <v>243</v>
      </c>
      <c r="H159" s="216" t="s">
        <v>244</v>
      </c>
      <c r="I159" s="216" t="s">
        <v>245</v>
      </c>
      <c r="J159" s="216" t="s">
        <v>246</v>
      </c>
      <c r="K159" s="216" t="s">
        <v>247</v>
      </c>
    </row>
    <row r="160">
      <c r="A160" s="215"/>
      <c r="B160" s="220" t="s">
        <v>138</v>
      </c>
      <c r="C160" s="221">
        <v>8.0</v>
      </c>
      <c r="D160" s="221">
        <v>10.0</v>
      </c>
      <c r="E160" s="221">
        <v>10.0</v>
      </c>
      <c r="F160" s="221">
        <v>8.0</v>
      </c>
      <c r="G160" s="221">
        <v>8.0</v>
      </c>
      <c r="H160" s="221">
        <v>4.0</v>
      </c>
      <c r="I160" s="221">
        <v>6.0</v>
      </c>
      <c r="J160" s="221">
        <v>10.0</v>
      </c>
      <c r="K160" s="221">
        <v>10.0</v>
      </c>
    </row>
    <row r="161">
      <c r="A161" s="222" t="s">
        <v>248</v>
      </c>
      <c r="B161" s="223" t="s">
        <v>140</v>
      </c>
      <c r="C161" s="221">
        <v>7.0</v>
      </c>
      <c r="D161" s="221">
        <v>9.0</v>
      </c>
      <c r="E161" s="224">
        <v>12.0</v>
      </c>
      <c r="F161" s="221">
        <v>5.0</v>
      </c>
      <c r="G161" s="221">
        <v>7.0</v>
      </c>
      <c r="H161" s="221">
        <v>7.0</v>
      </c>
      <c r="I161" s="221">
        <v>8.0</v>
      </c>
      <c r="J161" s="221">
        <v>11.0</v>
      </c>
      <c r="K161" s="221">
        <v>12.0</v>
      </c>
    </row>
    <row r="162">
      <c r="A162" s="215"/>
      <c r="B162" s="220" t="s">
        <v>143</v>
      </c>
      <c r="C162" s="225">
        <v>2.0</v>
      </c>
      <c r="D162" s="221">
        <v>5.0</v>
      </c>
      <c r="E162" s="225">
        <v>2.0</v>
      </c>
      <c r="F162" s="221">
        <v>3.0</v>
      </c>
      <c r="G162" s="221">
        <v>5.0</v>
      </c>
      <c r="H162" s="221">
        <v>3.0</v>
      </c>
      <c r="I162" s="221">
        <v>4.0</v>
      </c>
      <c r="J162" s="221">
        <v>4.0</v>
      </c>
      <c r="K162" s="221">
        <v>2.0</v>
      </c>
    </row>
    <row r="163">
      <c r="A163" s="215"/>
      <c r="B163" s="220" t="s">
        <v>146</v>
      </c>
      <c r="C163" s="221">
        <v>6.0</v>
      </c>
      <c r="D163" s="221">
        <v>6.0</v>
      </c>
      <c r="E163" s="221">
        <v>9.0</v>
      </c>
      <c r="F163" s="221">
        <v>4.0</v>
      </c>
      <c r="G163" s="221">
        <v>4.0</v>
      </c>
      <c r="H163" s="221">
        <v>6.0</v>
      </c>
      <c r="I163" s="221">
        <v>5.0</v>
      </c>
      <c r="J163" s="221">
        <v>6.0</v>
      </c>
      <c r="K163" s="221">
        <v>6.0</v>
      </c>
    </row>
    <row r="164">
      <c r="A164" s="222" t="s">
        <v>249</v>
      </c>
      <c r="B164" s="223" t="s">
        <v>147</v>
      </c>
      <c r="C164" s="221">
        <v>11.0</v>
      </c>
      <c r="D164" s="224">
        <v>12.0</v>
      </c>
      <c r="E164" s="221">
        <v>4.0</v>
      </c>
      <c r="F164" s="221">
        <v>3.0</v>
      </c>
      <c r="G164" s="221">
        <v>3.0</v>
      </c>
      <c r="H164" s="221">
        <v>3.0</v>
      </c>
      <c r="I164" s="221">
        <v>3.0</v>
      </c>
      <c r="J164" s="226">
        <v>3.0</v>
      </c>
      <c r="K164" s="221">
        <v>5.0</v>
      </c>
    </row>
    <row r="165">
      <c r="A165" s="215"/>
      <c r="B165" s="220" t="s">
        <v>148</v>
      </c>
      <c r="C165" s="224">
        <v>12.0</v>
      </c>
      <c r="D165" s="227">
        <v>1.0</v>
      </c>
      <c r="E165" s="228">
        <v>14.0</v>
      </c>
      <c r="F165" s="221">
        <v>6.0</v>
      </c>
      <c r="G165" s="221">
        <v>7.0</v>
      </c>
      <c r="H165" s="221">
        <v>4.0</v>
      </c>
      <c r="I165" s="221">
        <v>6.0</v>
      </c>
      <c r="J165" s="221">
        <v>8.0</v>
      </c>
      <c r="K165" s="221">
        <v>8.0</v>
      </c>
    </row>
    <row r="166">
      <c r="A166" s="222" t="s">
        <v>250</v>
      </c>
      <c r="B166" s="223" t="s">
        <v>149</v>
      </c>
      <c r="C166" s="226">
        <v>3.0</v>
      </c>
      <c r="D166" s="221">
        <v>4.0</v>
      </c>
      <c r="E166" s="221">
        <v>5.0</v>
      </c>
      <c r="F166" s="221">
        <v>5.0</v>
      </c>
      <c r="G166" s="221">
        <v>5.0</v>
      </c>
      <c r="H166" s="221">
        <v>5.0</v>
      </c>
      <c r="I166" s="221">
        <v>7.0</v>
      </c>
      <c r="J166" s="221">
        <v>7.0</v>
      </c>
      <c r="K166" s="221">
        <v>4.0</v>
      </c>
    </row>
    <row r="167">
      <c r="A167" s="215"/>
      <c r="B167" s="220" t="s">
        <v>150</v>
      </c>
      <c r="C167" s="221">
        <v>5.0</v>
      </c>
      <c r="D167" s="221">
        <v>7.0</v>
      </c>
      <c r="E167" s="221">
        <v>6.0</v>
      </c>
      <c r="F167" s="221">
        <v>6.0</v>
      </c>
      <c r="G167" s="221">
        <v>6.0</v>
      </c>
      <c r="H167" s="221">
        <v>7.0</v>
      </c>
      <c r="I167" s="221">
        <v>5.0</v>
      </c>
      <c r="J167" s="221">
        <v>9.0</v>
      </c>
      <c r="K167" s="221">
        <v>7.0</v>
      </c>
    </row>
    <row r="168">
      <c r="A168" s="215"/>
      <c r="B168" s="220" t="s">
        <v>155</v>
      </c>
      <c r="C168" s="221">
        <v>10.0</v>
      </c>
      <c r="D168" s="221">
        <v>11.0</v>
      </c>
      <c r="E168" s="226">
        <v>3.0</v>
      </c>
      <c r="F168" s="221">
        <v>1.0</v>
      </c>
      <c r="G168" s="221">
        <v>1.0</v>
      </c>
      <c r="H168" s="221">
        <v>1.0</v>
      </c>
      <c r="I168" s="221">
        <v>1.0</v>
      </c>
      <c r="J168" s="227">
        <v>1.0</v>
      </c>
      <c r="K168" s="221">
        <v>3.0</v>
      </c>
    </row>
    <row r="169">
      <c r="A169" s="215"/>
      <c r="B169" s="220" t="s">
        <v>109</v>
      </c>
      <c r="C169" s="227">
        <v>1.0</v>
      </c>
      <c r="D169" s="225">
        <v>2.0</v>
      </c>
      <c r="E169" s="227">
        <v>1.0</v>
      </c>
      <c r="F169" s="221">
        <v>2.0</v>
      </c>
      <c r="G169" s="221">
        <v>3.0</v>
      </c>
      <c r="H169" s="221">
        <v>2.0</v>
      </c>
      <c r="I169" s="221">
        <v>2.0</v>
      </c>
      <c r="J169" s="225">
        <v>2.0</v>
      </c>
      <c r="K169" s="221">
        <v>1.0</v>
      </c>
    </row>
    <row r="170">
      <c r="A170" s="222" t="s">
        <v>251</v>
      </c>
      <c r="B170" s="223" t="s">
        <v>142</v>
      </c>
      <c r="C170" s="228">
        <v>14.0</v>
      </c>
      <c r="D170" s="228">
        <v>14.0</v>
      </c>
      <c r="E170" s="221">
        <v>8.0</v>
      </c>
      <c r="F170" s="221">
        <v>5.0</v>
      </c>
      <c r="G170" s="221">
        <v>4.0</v>
      </c>
      <c r="H170" s="221">
        <v>4.0</v>
      </c>
      <c r="I170" s="221">
        <v>3.0</v>
      </c>
      <c r="J170" s="221">
        <v>5.0</v>
      </c>
      <c r="K170" s="221">
        <v>9.0</v>
      </c>
    </row>
    <row r="171">
      <c r="A171" s="222" t="s">
        <v>251</v>
      </c>
      <c r="B171" s="223" t="s">
        <v>162</v>
      </c>
      <c r="C171" s="221">
        <v>9.0</v>
      </c>
      <c r="D171" s="221">
        <v>8.0</v>
      </c>
      <c r="E171" s="229">
        <v>13.0</v>
      </c>
      <c r="F171" s="221">
        <v>7.0</v>
      </c>
      <c r="G171" s="221">
        <v>9.0</v>
      </c>
      <c r="H171" s="221">
        <v>8.0</v>
      </c>
      <c r="I171" s="221">
        <v>7.0</v>
      </c>
      <c r="J171" s="224">
        <v>12.0</v>
      </c>
      <c r="K171" s="221">
        <v>13.0</v>
      </c>
    </row>
    <row r="172">
      <c r="A172" s="222" t="s">
        <v>251</v>
      </c>
      <c r="B172" s="223" t="s">
        <v>163</v>
      </c>
      <c r="C172" s="221">
        <v>4.0</v>
      </c>
      <c r="D172" s="226">
        <v>3.0</v>
      </c>
      <c r="E172" s="221">
        <v>11.0</v>
      </c>
      <c r="F172" s="221">
        <v>7.0</v>
      </c>
      <c r="G172" s="221">
        <v>10.0</v>
      </c>
      <c r="H172" s="221">
        <v>7.0</v>
      </c>
      <c r="I172" s="221">
        <v>9.0</v>
      </c>
      <c r="J172" s="228">
        <v>14.0</v>
      </c>
      <c r="K172" s="221">
        <v>11.0</v>
      </c>
    </row>
    <row r="173">
      <c r="A173" s="222" t="s">
        <v>251</v>
      </c>
      <c r="B173" s="230" t="s">
        <v>164</v>
      </c>
      <c r="C173" s="229">
        <v>13.0</v>
      </c>
      <c r="D173" s="229">
        <v>13.0</v>
      </c>
      <c r="E173" s="221">
        <v>7.0</v>
      </c>
      <c r="F173" s="221">
        <v>7.0</v>
      </c>
      <c r="G173" s="221">
        <v>8.0</v>
      </c>
      <c r="H173" s="221">
        <v>7.0</v>
      </c>
      <c r="I173" s="221">
        <v>10.0</v>
      </c>
      <c r="J173" s="229">
        <v>13.0</v>
      </c>
      <c r="K173" s="221">
        <v>14.0</v>
      </c>
    </row>
    <row r="174">
      <c r="A174" s="215"/>
      <c r="B174" s="215"/>
      <c r="C174" s="215"/>
      <c r="D174" s="215"/>
      <c r="E174" s="215"/>
      <c r="F174" s="215"/>
      <c r="G174" s="215"/>
      <c r="H174" s="215"/>
      <c r="I174" s="215"/>
      <c r="J174" s="215"/>
      <c r="K174" s="215"/>
    </row>
    <row r="175">
      <c r="A175" s="215"/>
      <c r="B175" s="231" t="s">
        <v>252</v>
      </c>
      <c r="C175" s="215"/>
      <c r="D175" s="215"/>
      <c r="E175" s="215"/>
      <c r="F175" s="215"/>
      <c r="G175" s="215"/>
      <c r="H175" s="215"/>
      <c r="I175" s="215"/>
      <c r="J175" s="215"/>
      <c r="K175" s="215"/>
    </row>
    <row r="176">
      <c r="A176" s="215"/>
      <c r="B176" s="215"/>
      <c r="C176" s="215"/>
      <c r="D176" s="215"/>
      <c r="E176" s="215"/>
      <c r="F176" s="215"/>
      <c r="G176" s="215"/>
      <c r="H176" s="215"/>
      <c r="I176" s="215"/>
      <c r="J176" s="215"/>
      <c r="K176" s="215"/>
    </row>
    <row r="177">
      <c r="A177" s="215"/>
      <c r="B177" s="217"/>
      <c r="C177" s="217"/>
      <c r="D177" s="215"/>
      <c r="E177" s="215"/>
      <c r="F177" s="215"/>
      <c r="G177" s="215"/>
      <c r="H177" s="215"/>
      <c r="I177" s="215"/>
      <c r="J177" s="215"/>
      <c r="K177" s="215"/>
    </row>
    <row r="178">
      <c r="A178" s="215"/>
      <c r="B178" s="216" t="s">
        <v>253</v>
      </c>
      <c r="C178" s="215"/>
      <c r="D178" s="215"/>
      <c r="E178" s="215"/>
      <c r="F178" s="215"/>
      <c r="G178" s="216" t="s">
        <v>254</v>
      </c>
      <c r="I178" s="215"/>
      <c r="J178" s="215"/>
      <c r="K178" s="215"/>
    </row>
    <row r="179">
      <c r="A179" s="215"/>
      <c r="B179" s="216" t="s">
        <v>255</v>
      </c>
      <c r="C179" s="216" t="s">
        <v>256</v>
      </c>
      <c r="D179" s="216" t="s">
        <v>257</v>
      </c>
      <c r="E179" s="215"/>
      <c r="F179" s="215"/>
      <c r="G179" s="216" t="s">
        <v>255</v>
      </c>
      <c r="H179" s="216" t="s">
        <v>21</v>
      </c>
      <c r="I179" s="222" t="s">
        <v>257</v>
      </c>
      <c r="J179" s="215"/>
      <c r="K179" s="215"/>
    </row>
    <row r="180">
      <c r="A180" s="215"/>
      <c r="B180" s="222" t="s">
        <v>109</v>
      </c>
      <c r="C180" s="232">
        <v>10.0</v>
      </c>
      <c r="D180" s="232">
        <v>1.0</v>
      </c>
      <c r="E180" s="215"/>
      <c r="F180" s="215"/>
      <c r="G180" s="222" t="s">
        <v>155</v>
      </c>
      <c r="H180" s="221">
        <v>4.0</v>
      </c>
      <c r="I180" s="221">
        <v>1.0</v>
      </c>
      <c r="J180" s="215"/>
      <c r="K180" s="215"/>
    </row>
    <row r="181">
      <c r="A181" s="215"/>
      <c r="B181" s="222" t="s">
        <v>143</v>
      </c>
      <c r="C181" s="232">
        <v>21.0</v>
      </c>
      <c r="D181" s="232">
        <v>2.0</v>
      </c>
      <c r="E181" s="215"/>
      <c r="F181" s="215"/>
      <c r="G181" s="222" t="s">
        <v>109</v>
      </c>
      <c r="H181" s="221">
        <v>9.0</v>
      </c>
      <c r="I181" s="221">
        <v>2.0</v>
      </c>
      <c r="J181" s="215"/>
      <c r="K181" s="215"/>
    </row>
    <row r="182">
      <c r="A182" s="215"/>
      <c r="B182" s="222" t="s">
        <v>155</v>
      </c>
      <c r="C182" s="232">
        <v>27.0</v>
      </c>
      <c r="D182" s="232">
        <v>3.0</v>
      </c>
      <c r="E182" s="215"/>
      <c r="F182" s="215"/>
      <c r="G182" s="222" t="s">
        <v>147</v>
      </c>
      <c r="H182" s="221">
        <v>12.0</v>
      </c>
      <c r="I182" s="221">
        <v>3.0</v>
      </c>
      <c r="J182" s="215"/>
      <c r="K182" s="215"/>
    </row>
    <row r="183">
      <c r="A183" s="215"/>
      <c r="B183" s="222" t="s">
        <v>149</v>
      </c>
      <c r="C183" s="221">
        <v>33.0</v>
      </c>
      <c r="D183" s="221">
        <v>4.0</v>
      </c>
      <c r="E183" s="215"/>
      <c r="F183" s="215"/>
      <c r="G183" s="222" t="s">
        <v>143</v>
      </c>
      <c r="H183" s="221">
        <v>15.0</v>
      </c>
      <c r="I183" s="221">
        <v>4.0</v>
      </c>
      <c r="J183" s="215"/>
      <c r="K183" s="215"/>
    </row>
    <row r="184">
      <c r="A184" s="215"/>
      <c r="B184" s="222" t="s">
        <v>147</v>
      </c>
      <c r="C184" s="221">
        <v>36.0</v>
      </c>
      <c r="D184" s="221">
        <v>5.0</v>
      </c>
      <c r="E184" s="215"/>
      <c r="F184" s="215"/>
      <c r="G184" s="222" t="s">
        <v>142</v>
      </c>
      <c r="H184" s="221">
        <v>16.0</v>
      </c>
      <c r="I184" s="221">
        <v>5.0</v>
      </c>
      <c r="J184" s="215"/>
      <c r="K184" s="215"/>
    </row>
    <row r="185">
      <c r="A185" s="215"/>
      <c r="B185" s="222" t="s">
        <v>146</v>
      </c>
      <c r="C185" s="221">
        <v>39.0</v>
      </c>
      <c r="D185" s="221">
        <v>6.0</v>
      </c>
      <c r="E185" s="215"/>
      <c r="F185" s="215"/>
      <c r="G185" s="222" t="s">
        <v>146</v>
      </c>
      <c r="H185" s="221">
        <v>19.0</v>
      </c>
      <c r="I185" s="221">
        <v>6.0</v>
      </c>
      <c r="J185" s="215"/>
      <c r="K185" s="215"/>
    </row>
    <row r="186">
      <c r="A186" s="215"/>
      <c r="B186" s="222" t="s">
        <v>150</v>
      </c>
      <c r="C186" s="221">
        <v>45.0</v>
      </c>
      <c r="D186" s="221">
        <v>7.0</v>
      </c>
      <c r="E186" s="215"/>
      <c r="F186" s="215"/>
      <c r="G186" s="222" t="s">
        <v>149</v>
      </c>
      <c r="H186" s="221">
        <v>22.0</v>
      </c>
      <c r="I186" s="221">
        <v>7.0</v>
      </c>
      <c r="J186" s="215"/>
      <c r="K186" s="215"/>
    </row>
    <row r="187">
      <c r="A187" s="215"/>
      <c r="B187" s="222" t="s">
        <v>148</v>
      </c>
      <c r="C187" s="221">
        <v>51.0</v>
      </c>
      <c r="D187" s="221">
        <v>8.0</v>
      </c>
      <c r="E187" s="215"/>
      <c r="F187" s="215"/>
      <c r="G187" s="222" t="s">
        <v>148</v>
      </c>
      <c r="H187" s="221">
        <v>23.0</v>
      </c>
      <c r="I187" s="221">
        <v>8.0</v>
      </c>
      <c r="J187" s="215"/>
      <c r="K187" s="215"/>
    </row>
    <row r="188">
      <c r="A188" s="215"/>
      <c r="B188" s="222" t="s">
        <v>142</v>
      </c>
      <c r="C188" s="221">
        <v>51.0</v>
      </c>
      <c r="D188" s="221">
        <v>9.0</v>
      </c>
      <c r="E188" s="215"/>
      <c r="F188" s="215"/>
      <c r="G188" s="222" t="s">
        <v>150</v>
      </c>
      <c r="H188" s="221">
        <v>24.0</v>
      </c>
      <c r="I188" s="221">
        <v>9.0</v>
      </c>
      <c r="J188" s="215"/>
      <c r="K188" s="215"/>
    </row>
    <row r="189">
      <c r="A189" s="215"/>
      <c r="B189" s="222" t="s">
        <v>138</v>
      </c>
      <c r="C189" s="221">
        <v>58.0</v>
      </c>
      <c r="D189" s="221">
        <v>10.0</v>
      </c>
      <c r="E189" s="215"/>
      <c r="F189" s="215"/>
      <c r="G189" s="222" t="s">
        <v>138</v>
      </c>
      <c r="H189" s="221">
        <v>26.0</v>
      </c>
      <c r="I189" s="221">
        <v>10.0</v>
      </c>
      <c r="J189" s="215"/>
      <c r="K189" s="215"/>
    </row>
    <row r="190">
      <c r="A190" s="215"/>
      <c r="B190" s="222" t="s">
        <v>163</v>
      </c>
      <c r="C190" s="221">
        <v>60.0</v>
      </c>
      <c r="D190" s="221">
        <v>11.0</v>
      </c>
      <c r="E190" s="215"/>
      <c r="F190" s="215"/>
      <c r="G190" s="222" t="s">
        <v>140</v>
      </c>
      <c r="H190" s="221">
        <v>27.0</v>
      </c>
      <c r="I190" s="221">
        <v>11.0</v>
      </c>
      <c r="J190" s="215"/>
      <c r="K190" s="215"/>
    </row>
    <row r="191">
      <c r="A191" s="215"/>
      <c r="B191" s="222" t="s">
        <v>140</v>
      </c>
      <c r="C191" s="232">
        <v>61.0</v>
      </c>
      <c r="D191" s="232">
        <v>12.0</v>
      </c>
      <c r="E191" s="215"/>
      <c r="F191" s="215"/>
      <c r="G191" s="222" t="s">
        <v>162</v>
      </c>
      <c r="H191" s="221">
        <v>31.0</v>
      </c>
      <c r="I191" s="221">
        <v>12.0</v>
      </c>
      <c r="J191" s="215"/>
      <c r="K191" s="215"/>
    </row>
    <row r="192">
      <c r="A192" s="215"/>
      <c r="B192" s="222" t="s">
        <v>162</v>
      </c>
      <c r="C192" s="232">
        <v>66.0</v>
      </c>
      <c r="D192" s="232">
        <v>13.0</v>
      </c>
      <c r="E192" s="215"/>
      <c r="F192" s="215"/>
      <c r="G192" s="222" t="s">
        <v>164</v>
      </c>
      <c r="H192" s="221">
        <v>32.0</v>
      </c>
      <c r="I192" s="221">
        <v>13.0</v>
      </c>
      <c r="J192" s="215"/>
      <c r="K192" s="215"/>
    </row>
    <row r="193">
      <c r="A193" s="215"/>
      <c r="B193" s="222" t="s">
        <v>164</v>
      </c>
      <c r="C193" s="232">
        <v>72.0</v>
      </c>
      <c r="D193" s="232">
        <v>14.0</v>
      </c>
      <c r="E193" s="215"/>
      <c r="F193" s="215"/>
      <c r="G193" s="222" t="s">
        <v>163</v>
      </c>
      <c r="H193" s="221">
        <v>33.0</v>
      </c>
      <c r="I193" s="221">
        <v>14.0</v>
      </c>
      <c r="J193" s="215"/>
      <c r="K193" s="215"/>
    </row>
    <row r="194">
      <c r="A194" s="215"/>
      <c r="B194" s="215"/>
      <c r="C194" s="215"/>
      <c r="D194" s="215"/>
      <c r="E194" s="215"/>
      <c r="F194" s="215"/>
      <c r="G194" s="215"/>
      <c r="H194" s="215"/>
      <c r="I194" s="215"/>
      <c r="J194" s="215"/>
      <c r="K194" s="215"/>
    </row>
    <row r="195">
      <c r="A195" s="215"/>
      <c r="B195" s="233" t="s">
        <v>258</v>
      </c>
      <c r="C195" s="215"/>
      <c r="D195" s="215"/>
      <c r="E195" s="215"/>
      <c r="F195" s="215"/>
      <c r="G195" s="215"/>
      <c r="H195" s="215"/>
      <c r="I195" s="215"/>
      <c r="J195" s="215"/>
      <c r="K195" s="215"/>
    </row>
    <row r="196">
      <c r="A196" s="215"/>
      <c r="B196" s="216" t="s">
        <v>259</v>
      </c>
      <c r="C196" s="216" t="s">
        <v>260</v>
      </c>
      <c r="F196" s="217"/>
      <c r="G196" s="215"/>
      <c r="H196" s="215"/>
      <c r="I196" s="215"/>
      <c r="J196" s="215"/>
      <c r="K196" s="215"/>
    </row>
    <row r="197">
      <c r="A197" s="215"/>
      <c r="B197" s="222" t="s">
        <v>109</v>
      </c>
      <c r="C197" s="221">
        <v>1.0</v>
      </c>
      <c r="D197" s="215"/>
      <c r="E197" s="215"/>
      <c r="F197" s="215"/>
      <c r="G197" s="215"/>
      <c r="H197" s="215"/>
      <c r="I197" s="215"/>
      <c r="J197" s="215"/>
      <c r="K197" s="215"/>
    </row>
    <row r="198">
      <c r="A198" s="215"/>
      <c r="B198" s="222" t="s">
        <v>143</v>
      </c>
      <c r="C198" s="221">
        <v>2.0</v>
      </c>
      <c r="D198" s="215"/>
      <c r="E198" s="215"/>
      <c r="F198" s="215"/>
      <c r="G198" s="215"/>
      <c r="H198" s="215"/>
      <c r="I198" s="215"/>
      <c r="J198" s="215"/>
      <c r="K198" s="215"/>
    </row>
    <row r="199">
      <c r="A199" s="215"/>
      <c r="B199" s="222" t="s">
        <v>155</v>
      </c>
      <c r="C199" s="221">
        <v>3.0</v>
      </c>
      <c r="D199" s="215"/>
      <c r="E199" s="215"/>
      <c r="F199" s="215"/>
      <c r="G199" s="215"/>
      <c r="H199" s="215"/>
      <c r="I199" s="215"/>
      <c r="J199" s="215"/>
      <c r="K199" s="215"/>
    </row>
    <row r="200">
      <c r="A200" s="215"/>
      <c r="B200" s="222" t="s">
        <v>146</v>
      </c>
      <c r="C200" s="221">
        <v>4.0</v>
      </c>
      <c r="D200" s="215"/>
      <c r="E200" s="215"/>
      <c r="F200" s="215"/>
      <c r="G200" s="215"/>
      <c r="H200" s="215"/>
      <c r="I200" s="215"/>
      <c r="J200" s="215"/>
      <c r="K200" s="215"/>
    </row>
    <row r="201">
      <c r="A201" s="215"/>
      <c r="B201" s="222" t="s">
        <v>150</v>
      </c>
      <c r="C201" s="221">
        <v>5.0</v>
      </c>
      <c r="D201" s="215"/>
      <c r="E201" s="215"/>
      <c r="F201" s="215"/>
      <c r="G201" s="215"/>
      <c r="H201" s="215"/>
      <c r="I201" s="215"/>
      <c r="J201" s="215"/>
      <c r="K201" s="215"/>
    </row>
    <row r="202">
      <c r="A202" s="215"/>
      <c r="B202" s="222" t="s">
        <v>148</v>
      </c>
      <c r="C202" s="221">
        <v>6.0</v>
      </c>
      <c r="D202" s="215"/>
      <c r="E202" s="215"/>
      <c r="F202" s="215"/>
      <c r="G202" s="215"/>
      <c r="H202" s="215"/>
      <c r="I202" s="215"/>
      <c r="J202" s="215"/>
      <c r="K202" s="215"/>
    </row>
    <row r="203">
      <c r="A203" s="215"/>
      <c r="B203" s="222" t="s">
        <v>138</v>
      </c>
      <c r="C203" s="221">
        <v>7.0</v>
      </c>
      <c r="D203" s="215"/>
      <c r="E203" s="215"/>
      <c r="F203" s="215"/>
      <c r="G203" s="215"/>
      <c r="H203" s="215"/>
      <c r="I203" s="215"/>
      <c r="J203" s="215"/>
      <c r="K203" s="215"/>
    </row>
    <row r="204">
      <c r="A204" s="215"/>
      <c r="B204" s="215"/>
      <c r="C204" s="215"/>
      <c r="D204" s="215"/>
      <c r="E204" s="215"/>
      <c r="F204" s="215"/>
      <c r="G204" s="215"/>
      <c r="H204" s="215"/>
      <c r="I204" s="215"/>
      <c r="J204" s="215"/>
      <c r="K204" s="215"/>
    </row>
    <row r="205">
      <c r="A205" s="215"/>
      <c r="B205" s="216" t="s">
        <v>261</v>
      </c>
      <c r="C205" s="216" t="s">
        <v>260</v>
      </c>
      <c r="F205" s="215"/>
      <c r="G205" s="215"/>
      <c r="H205" s="215"/>
      <c r="I205" s="215"/>
      <c r="J205" s="215"/>
      <c r="K205" s="215"/>
    </row>
    <row r="206">
      <c r="A206" s="215"/>
      <c r="B206" s="234" t="s">
        <v>149</v>
      </c>
      <c r="C206" s="221">
        <v>1.0</v>
      </c>
      <c r="D206" s="215"/>
      <c r="E206" s="215"/>
      <c r="F206" s="215"/>
      <c r="G206" s="215"/>
      <c r="H206" s="215"/>
      <c r="I206" s="215"/>
      <c r="J206" s="215"/>
      <c r="K206" s="215"/>
    </row>
    <row r="207">
      <c r="A207" s="215"/>
      <c r="B207" s="234" t="s">
        <v>147</v>
      </c>
      <c r="C207" s="221">
        <v>2.0</v>
      </c>
      <c r="D207" s="215"/>
      <c r="E207" s="215"/>
      <c r="F207" s="215"/>
      <c r="G207" s="215"/>
      <c r="H207" s="215"/>
      <c r="I207" s="215"/>
      <c r="J207" s="215"/>
      <c r="K207" s="215"/>
    </row>
    <row r="208">
      <c r="A208" s="215"/>
      <c r="B208" s="234" t="s">
        <v>142</v>
      </c>
      <c r="C208" s="221">
        <v>3.0</v>
      </c>
      <c r="D208" s="215"/>
      <c r="E208" s="215"/>
      <c r="F208" s="215"/>
      <c r="G208" s="215"/>
      <c r="H208" s="215"/>
      <c r="I208" s="215"/>
      <c r="J208" s="215"/>
      <c r="K208" s="215"/>
    </row>
    <row r="209">
      <c r="A209" s="215"/>
      <c r="B209" s="234" t="s">
        <v>163</v>
      </c>
      <c r="C209" s="221">
        <v>4.0</v>
      </c>
      <c r="D209" s="215"/>
      <c r="E209" s="215"/>
      <c r="F209" s="215"/>
      <c r="G209" s="215"/>
      <c r="H209" s="215"/>
      <c r="I209" s="215"/>
      <c r="J209" s="215"/>
      <c r="K209" s="215"/>
    </row>
    <row r="210">
      <c r="A210" s="215"/>
      <c r="B210" s="234" t="s">
        <v>140</v>
      </c>
      <c r="C210" s="221">
        <v>5.0</v>
      </c>
      <c r="D210" s="215"/>
      <c r="E210" s="215"/>
      <c r="F210" s="215"/>
      <c r="G210" s="215"/>
      <c r="H210" s="215"/>
      <c r="I210" s="215"/>
      <c r="J210" s="215"/>
      <c r="K210" s="215"/>
    </row>
    <row r="211">
      <c r="A211" s="215"/>
      <c r="B211" s="234" t="s">
        <v>162</v>
      </c>
      <c r="C211" s="221">
        <v>6.0</v>
      </c>
      <c r="D211" s="215"/>
      <c r="E211" s="215"/>
      <c r="F211" s="215"/>
      <c r="G211" s="215"/>
      <c r="H211" s="215"/>
      <c r="I211" s="215"/>
      <c r="J211" s="215"/>
      <c r="K211" s="215"/>
    </row>
    <row r="212">
      <c r="A212" s="215"/>
      <c r="B212" s="234" t="s">
        <v>164</v>
      </c>
      <c r="C212" s="221">
        <v>7.0</v>
      </c>
      <c r="D212" s="215"/>
      <c r="E212" s="215"/>
      <c r="F212" s="215"/>
      <c r="G212" s="215"/>
      <c r="H212" s="215"/>
      <c r="I212" s="215"/>
      <c r="J212" s="215"/>
      <c r="K212" s="215"/>
    </row>
    <row r="213">
      <c r="A213" s="215"/>
      <c r="B213" s="215"/>
      <c r="C213" s="215"/>
      <c r="D213" s="215"/>
      <c r="E213" s="215"/>
      <c r="F213" s="215"/>
      <c r="G213" s="215"/>
      <c r="H213" s="215"/>
      <c r="I213" s="215"/>
      <c r="J213" s="215"/>
      <c r="K213" s="215"/>
    </row>
    <row r="214">
      <c r="A214" s="215"/>
      <c r="B214" s="215"/>
      <c r="C214" s="215"/>
      <c r="D214" s="215"/>
      <c r="E214" s="215"/>
      <c r="F214" s="215"/>
      <c r="G214" s="215"/>
      <c r="H214" s="215"/>
      <c r="I214" s="215"/>
      <c r="J214" s="215"/>
      <c r="K214" s="215"/>
    </row>
    <row r="215">
      <c r="A215" s="215"/>
      <c r="B215" s="215"/>
      <c r="C215" s="235" t="s">
        <v>239</v>
      </c>
      <c r="D215" s="235" t="s">
        <v>240</v>
      </c>
      <c r="E215" s="235" t="s">
        <v>241</v>
      </c>
      <c r="F215" s="235" t="s">
        <v>246</v>
      </c>
      <c r="G215" s="235" t="s">
        <v>262</v>
      </c>
      <c r="H215" s="217"/>
      <c r="I215" s="217"/>
      <c r="J215" s="215"/>
      <c r="K215" s="215"/>
    </row>
    <row r="216">
      <c r="A216" s="215"/>
      <c r="B216" s="220" t="s">
        <v>138</v>
      </c>
      <c r="C216" s="236">
        <v>8.0</v>
      </c>
      <c r="D216" s="236">
        <v>10.0</v>
      </c>
      <c r="E216" s="236">
        <v>10.0</v>
      </c>
      <c r="F216" s="236">
        <v>10.0</v>
      </c>
      <c r="G216" s="236">
        <v>10.0</v>
      </c>
      <c r="H216" s="215"/>
      <c r="I216" s="215"/>
      <c r="J216" s="215"/>
      <c r="K216" s="215"/>
    </row>
    <row r="217">
      <c r="A217" s="215"/>
      <c r="B217" s="231" t="s">
        <v>140</v>
      </c>
      <c r="C217" s="236">
        <v>7.0</v>
      </c>
      <c r="D217" s="236">
        <v>9.0</v>
      </c>
      <c r="E217" s="237">
        <v>12.0</v>
      </c>
      <c r="F217" s="236">
        <v>11.0</v>
      </c>
      <c r="G217" s="237">
        <v>12.0</v>
      </c>
      <c r="H217" s="215"/>
      <c r="I217" s="215"/>
      <c r="J217" s="215"/>
      <c r="K217" s="215"/>
    </row>
    <row r="218">
      <c r="A218" s="215"/>
      <c r="B218" s="231" t="s">
        <v>143</v>
      </c>
      <c r="C218" s="238">
        <v>2.0</v>
      </c>
      <c r="D218" s="236">
        <v>5.0</v>
      </c>
      <c r="E218" s="238">
        <v>2.0</v>
      </c>
      <c r="F218" s="236">
        <v>4.0</v>
      </c>
      <c r="G218" s="238">
        <v>2.0</v>
      </c>
      <c r="H218" s="215"/>
      <c r="I218" s="215"/>
      <c r="J218" s="215"/>
      <c r="K218" s="215"/>
    </row>
    <row r="219">
      <c r="A219" s="215"/>
      <c r="B219" s="231" t="s">
        <v>146</v>
      </c>
      <c r="C219" s="236">
        <v>6.0</v>
      </c>
      <c r="D219" s="236">
        <v>6.0</v>
      </c>
      <c r="E219" s="236">
        <v>9.0</v>
      </c>
      <c r="F219" s="236">
        <v>6.0</v>
      </c>
      <c r="G219" s="236">
        <v>6.0</v>
      </c>
      <c r="H219" s="215"/>
      <c r="I219" s="215"/>
      <c r="J219" s="215"/>
      <c r="K219" s="215"/>
    </row>
    <row r="220">
      <c r="A220" s="215"/>
      <c r="B220" s="231" t="s">
        <v>147</v>
      </c>
      <c r="C220" s="236">
        <v>11.0</v>
      </c>
      <c r="D220" s="237">
        <v>12.0</v>
      </c>
      <c r="E220" s="236">
        <v>4.0</v>
      </c>
      <c r="F220" s="239">
        <v>3.0</v>
      </c>
      <c r="G220" s="236">
        <v>5.0</v>
      </c>
      <c r="H220" s="215"/>
      <c r="I220" s="215"/>
      <c r="J220" s="215"/>
      <c r="K220" s="215"/>
    </row>
    <row r="221">
      <c r="A221" s="215"/>
      <c r="B221" s="231" t="s">
        <v>148</v>
      </c>
      <c r="C221" s="237">
        <v>12.0</v>
      </c>
      <c r="D221" s="240">
        <v>1.0</v>
      </c>
      <c r="E221" s="241">
        <v>14.0</v>
      </c>
      <c r="F221" s="236">
        <v>8.0</v>
      </c>
      <c r="G221" s="236">
        <v>8.0</v>
      </c>
      <c r="H221" s="215"/>
      <c r="I221" s="215"/>
      <c r="J221" s="215"/>
      <c r="K221" s="215"/>
    </row>
    <row r="222">
      <c r="A222" s="215"/>
      <c r="B222" s="231" t="s">
        <v>149</v>
      </c>
      <c r="C222" s="239">
        <v>3.0</v>
      </c>
      <c r="D222" s="236">
        <v>4.0</v>
      </c>
      <c r="E222" s="236">
        <v>5.0</v>
      </c>
      <c r="F222" s="236">
        <v>7.0</v>
      </c>
      <c r="G222" s="236">
        <v>4.0</v>
      </c>
      <c r="H222" s="215"/>
      <c r="I222" s="215"/>
      <c r="J222" s="215"/>
      <c r="K222" s="215"/>
    </row>
    <row r="223">
      <c r="A223" s="215"/>
      <c r="B223" s="231" t="s">
        <v>150</v>
      </c>
      <c r="C223" s="236">
        <v>5.0</v>
      </c>
      <c r="D223" s="236">
        <v>7.0</v>
      </c>
      <c r="E223" s="236">
        <v>6.0</v>
      </c>
      <c r="F223" s="236">
        <v>9.0</v>
      </c>
      <c r="G223" s="236">
        <v>7.0</v>
      </c>
      <c r="H223" s="215"/>
      <c r="I223" s="215"/>
      <c r="J223" s="215"/>
      <c r="K223" s="215"/>
    </row>
    <row r="224">
      <c r="A224" s="215"/>
      <c r="B224" s="231" t="s">
        <v>155</v>
      </c>
      <c r="C224" s="236">
        <v>10.0</v>
      </c>
      <c r="D224" s="236">
        <v>11.0</v>
      </c>
      <c r="E224" s="239">
        <v>3.0</v>
      </c>
      <c r="F224" s="240">
        <v>1.0</v>
      </c>
      <c r="G224" s="239">
        <v>3.0</v>
      </c>
      <c r="H224" s="215"/>
      <c r="I224" s="215"/>
      <c r="J224" s="215"/>
      <c r="K224" s="215"/>
    </row>
    <row r="225">
      <c r="A225" s="215"/>
      <c r="B225" s="242" t="s">
        <v>215</v>
      </c>
      <c r="C225" s="243">
        <v>1.0</v>
      </c>
      <c r="D225" s="244">
        <v>2.0</v>
      </c>
      <c r="E225" s="243">
        <v>1.0</v>
      </c>
      <c r="F225" s="244">
        <v>2.0</v>
      </c>
      <c r="G225" s="243">
        <v>1.0</v>
      </c>
      <c r="H225" s="215"/>
      <c r="I225" s="215"/>
      <c r="J225" s="215"/>
      <c r="K225" s="215"/>
    </row>
    <row r="226">
      <c r="A226" s="215"/>
      <c r="B226" s="231" t="s">
        <v>142</v>
      </c>
      <c r="C226" s="241">
        <v>14.0</v>
      </c>
      <c r="D226" s="241">
        <v>14.0</v>
      </c>
      <c r="E226" s="236">
        <v>8.0</v>
      </c>
      <c r="F226" s="236">
        <v>5.0</v>
      </c>
      <c r="G226" s="236">
        <v>9.0</v>
      </c>
      <c r="H226" s="215"/>
      <c r="I226" s="215"/>
      <c r="J226" s="215"/>
      <c r="K226" s="215"/>
    </row>
    <row r="227">
      <c r="A227" s="215"/>
      <c r="B227" s="231" t="s">
        <v>162</v>
      </c>
      <c r="C227" s="236">
        <v>9.0</v>
      </c>
      <c r="D227" s="236">
        <v>8.0</v>
      </c>
      <c r="E227" s="245">
        <v>13.0</v>
      </c>
      <c r="F227" s="237">
        <v>12.0</v>
      </c>
      <c r="G227" s="245">
        <v>13.0</v>
      </c>
      <c r="H227" s="215"/>
      <c r="I227" s="215"/>
      <c r="J227" s="215"/>
      <c r="K227" s="215"/>
    </row>
    <row r="228">
      <c r="A228" s="215"/>
      <c r="B228" s="231" t="s">
        <v>163</v>
      </c>
      <c r="C228" s="236">
        <v>4.0</v>
      </c>
      <c r="D228" s="239">
        <v>3.0</v>
      </c>
      <c r="E228" s="236">
        <v>11.0</v>
      </c>
      <c r="F228" s="241">
        <v>14.0</v>
      </c>
      <c r="G228" s="236">
        <v>11.0</v>
      </c>
      <c r="H228" s="215"/>
      <c r="I228" s="215"/>
      <c r="J228" s="215"/>
      <c r="K228" s="215"/>
    </row>
    <row r="229">
      <c r="A229" s="215"/>
      <c r="B229" s="231" t="s">
        <v>164</v>
      </c>
      <c r="C229" s="245">
        <v>13.0</v>
      </c>
      <c r="D229" s="245">
        <v>13.0</v>
      </c>
      <c r="E229" s="236">
        <v>7.0</v>
      </c>
      <c r="F229" s="245">
        <v>13.0</v>
      </c>
      <c r="G229" s="241">
        <v>14.0</v>
      </c>
      <c r="H229" s="215"/>
      <c r="I229" s="215"/>
      <c r="J229" s="215"/>
      <c r="K229" s="215"/>
    </row>
    <row r="230">
      <c r="A230" s="215"/>
      <c r="B230" s="215"/>
      <c r="C230" s="215"/>
      <c r="D230" s="215"/>
      <c r="E230" s="215"/>
      <c r="F230" s="215"/>
      <c r="G230" s="215"/>
      <c r="H230" s="215"/>
      <c r="I230" s="215"/>
      <c r="J230" s="215"/>
      <c r="K230" s="215"/>
    </row>
    <row r="231">
      <c r="A231" s="215"/>
      <c r="B231" s="246" t="s">
        <v>263</v>
      </c>
      <c r="C231" s="215"/>
      <c r="D231" s="215"/>
      <c r="E231" s="215"/>
      <c r="F231" s="215"/>
      <c r="G231" s="215"/>
      <c r="H231" s="215"/>
      <c r="I231" s="215"/>
      <c r="J231" s="215"/>
      <c r="K231" s="215"/>
    </row>
  </sheetData>
  <mergeCells count="18">
    <mergeCell ref="A2:A4"/>
    <mergeCell ref="A9:A13"/>
    <mergeCell ref="A14:A16"/>
    <mergeCell ref="A17:A20"/>
    <mergeCell ref="A21:A22"/>
    <mergeCell ref="A23:A24"/>
    <mergeCell ref="A26:A27"/>
    <mergeCell ref="F158:I158"/>
    <mergeCell ref="G178:H178"/>
    <mergeCell ref="C196:E196"/>
    <mergeCell ref="C205:E205"/>
    <mergeCell ref="A31:A32"/>
    <mergeCell ref="A33:A34"/>
    <mergeCell ref="A37:A38"/>
    <mergeCell ref="F73:I73"/>
    <mergeCell ref="F77:I77"/>
    <mergeCell ref="F99:H99"/>
    <mergeCell ref="F103:H103"/>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247" t="s">
        <v>264</v>
      </c>
      <c r="B1" s="247" t="s">
        <v>265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38"/>
    <col customWidth="1" min="25" max="25" width="58.13"/>
    <col customWidth="1" min="27" max="27" width="22.0"/>
    <col customWidth="1" min="28" max="28" width="20.13"/>
    <col customWidth="1" min="29" max="29" width="15.63"/>
    <col customWidth="1" min="30" max="30" width="12.0"/>
    <col customWidth="1" min="31" max="31" width="15.63"/>
    <col customWidth="1" min="32" max="32" width="25.63"/>
    <col customWidth="1" min="33" max="33" width="12.75"/>
    <col customWidth="1" min="34" max="34" width="80.0"/>
    <col customWidth="1" min="35" max="35" width="22.0"/>
    <col customWidth="1" min="36" max="36" width="23.63"/>
    <col customWidth="1" min="37" max="37" width="15.63"/>
    <col customWidth="1" min="38" max="39" width="12.0"/>
    <col customWidth="1" min="40" max="40" width="15.63"/>
    <col customWidth="1" min="41" max="41" width="25.63"/>
    <col customWidth="1" min="42" max="42" width="15.63"/>
  </cols>
  <sheetData>
    <row r="1">
      <c r="A1" s="127" t="s">
        <v>266</v>
      </c>
    </row>
    <row r="2">
      <c r="A2" s="116" t="s">
        <v>267</v>
      </c>
      <c r="B2" s="122">
        <v>1.0</v>
      </c>
      <c r="C2" s="122">
        <v>2.0</v>
      </c>
      <c r="F2" s="116" t="s">
        <v>268</v>
      </c>
      <c r="G2" s="122">
        <v>1.0</v>
      </c>
      <c r="H2" s="122">
        <v>2.0</v>
      </c>
      <c r="Y2" s="160" t="s">
        <v>269</v>
      </c>
      <c r="AH2" s="160" t="s">
        <v>270</v>
      </c>
    </row>
    <row r="3">
      <c r="A3" s="122" t="s">
        <v>243</v>
      </c>
      <c r="B3" s="122" t="s">
        <v>270</v>
      </c>
      <c r="C3" s="122" t="s">
        <v>271</v>
      </c>
      <c r="D3" s="122" t="s">
        <v>272</v>
      </c>
      <c r="F3" s="122" t="s">
        <v>242</v>
      </c>
      <c r="G3" s="122" t="s">
        <v>270</v>
      </c>
      <c r="H3" s="122" t="s">
        <v>271</v>
      </c>
      <c r="I3" s="122" t="s">
        <v>272</v>
      </c>
      <c r="Y3" s="248" t="s">
        <v>227</v>
      </c>
      <c r="Z3" s="249" t="s">
        <v>273</v>
      </c>
      <c r="AA3" s="249" t="s">
        <v>274</v>
      </c>
      <c r="AB3" s="250" t="s">
        <v>275</v>
      </c>
      <c r="AC3" s="250" t="s">
        <v>276</v>
      </c>
      <c r="AD3" s="250" t="s">
        <v>277</v>
      </c>
      <c r="AE3" s="250" t="s">
        <v>278</v>
      </c>
      <c r="AF3" s="248" t="s">
        <v>279</v>
      </c>
      <c r="AH3" s="248" t="s">
        <v>227</v>
      </c>
      <c r="AI3" s="251" t="s">
        <v>273</v>
      </c>
      <c r="AJ3" s="248" t="s">
        <v>274</v>
      </c>
      <c r="AK3" s="250" t="s">
        <v>275</v>
      </c>
      <c r="AL3" s="250" t="s">
        <v>276</v>
      </c>
      <c r="AM3" s="250" t="s">
        <v>277</v>
      </c>
      <c r="AN3" s="250" t="s">
        <v>278</v>
      </c>
      <c r="AO3" s="249" t="s">
        <v>279</v>
      </c>
      <c r="AP3" s="252"/>
    </row>
    <row r="4">
      <c r="A4" s="122" t="s">
        <v>245</v>
      </c>
      <c r="B4" s="122" t="s">
        <v>271</v>
      </c>
      <c r="C4" s="122" t="s">
        <v>270</v>
      </c>
      <c r="D4" s="122" t="s">
        <v>280</v>
      </c>
      <c r="F4" s="122" t="s">
        <v>243</v>
      </c>
      <c r="G4" s="122" t="s">
        <v>271</v>
      </c>
      <c r="H4" s="122" t="s">
        <v>270</v>
      </c>
      <c r="I4" s="122" t="s">
        <v>280</v>
      </c>
      <c r="Y4" s="253" t="s">
        <v>281</v>
      </c>
      <c r="Z4" s="254">
        <v>1.0</v>
      </c>
      <c r="AA4" s="253" t="s">
        <v>282</v>
      </c>
      <c r="AB4" s="255" t="s">
        <v>245</v>
      </c>
      <c r="AC4" s="256" t="s">
        <v>283</v>
      </c>
      <c r="AD4" s="256">
        <v>1.68</v>
      </c>
      <c r="AE4" s="221">
        <v>1.0</v>
      </c>
      <c r="AF4" s="257">
        <f t="shared" ref="AF4:AF38" si="1">Z4*AD4*AE4*60</f>
        <v>100.8</v>
      </c>
      <c r="AH4" s="253" t="s">
        <v>284</v>
      </c>
      <c r="AI4" s="122">
        <v>0.0</v>
      </c>
      <c r="AJ4" s="253" t="s">
        <v>282</v>
      </c>
      <c r="AK4" s="255" t="s">
        <v>245</v>
      </c>
      <c r="AL4" s="256" t="s">
        <v>285</v>
      </c>
      <c r="AM4" s="256">
        <v>0.38</v>
      </c>
      <c r="AN4" s="258">
        <v>1.0</v>
      </c>
      <c r="AO4" s="221">
        <f t="shared" ref="AO4:AO6" si="2">AI4*AM4*AN4*60</f>
        <v>0</v>
      </c>
      <c r="AP4" s="221"/>
    </row>
    <row r="5">
      <c r="Y5" s="253" t="s">
        <v>286</v>
      </c>
      <c r="Z5" s="254">
        <v>1.0</v>
      </c>
      <c r="AA5" s="253" t="s">
        <v>287</v>
      </c>
      <c r="AB5" s="255" t="s">
        <v>243</v>
      </c>
      <c r="AC5" s="256" t="s">
        <v>288</v>
      </c>
      <c r="AD5" s="256">
        <v>1.8</v>
      </c>
      <c r="AE5" s="221">
        <v>1.0</v>
      </c>
      <c r="AF5" s="257">
        <f t="shared" si="1"/>
        <v>108</v>
      </c>
      <c r="AH5" s="253" t="s">
        <v>289</v>
      </c>
      <c r="AI5" s="122">
        <v>1.0</v>
      </c>
      <c r="AJ5" s="253" t="s">
        <v>282</v>
      </c>
      <c r="AK5" s="255" t="s">
        <v>290</v>
      </c>
      <c r="AL5" s="256" t="s">
        <v>291</v>
      </c>
      <c r="AM5" s="256">
        <v>0.15</v>
      </c>
      <c r="AN5" s="258">
        <v>2.0</v>
      </c>
      <c r="AO5" s="221">
        <f t="shared" si="2"/>
        <v>18</v>
      </c>
      <c r="AP5" s="221"/>
    </row>
    <row r="6">
      <c r="Y6" s="253" t="s">
        <v>292</v>
      </c>
      <c r="Z6" s="254">
        <v>1.0</v>
      </c>
      <c r="AA6" s="253" t="s">
        <v>293</v>
      </c>
      <c r="AB6" s="255" t="s">
        <v>242</v>
      </c>
      <c r="AC6" s="256" t="s">
        <v>294</v>
      </c>
      <c r="AD6" s="256">
        <v>2.0</v>
      </c>
      <c r="AE6" s="221">
        <v>1.0</v>
      </c>
      <c r="AF6" s="257">
        <f t="shared" si="1"/>
        <v>120</v>
      </c>
      <c r="AH6" s="253" t="s">
        <v>295</v>
      </c>
      <c r="AI6" s="122">
        <v>1.0</v>
      </c>
      <c r="AJ6" s="253" t="s">
        <v>293</v>
      </c>
      <c r="AK6" s="259" t="s">
        <v>242</v>
      </c>
      <c r="AL6" s="256" t="s">
        <v>296</v>
      </c>
      <c r="AM6" s="256">
        <v>0.0</v>
      </c>
      <c r="AN6" s="258">
        <v>1.0</v>
      </c>
      <c r="AO6" s="221">
        <f t="shared" si="2"/>
        <v>0</v>
      </c>
      <c r="AP6" s="221"/>
    </row>
    <row r="7">
      <c r="Y7" s="253" t="s">
        <v>292</v>
      </c>
      <c r="Z7" s="254">
        <v>1.0</v>
      </c>
      <c r="AA7" s="253" t="s">
        <v>293</v>
      </c>
      <c r="AB7" s="255" t="s">
        <v>242</v>
      </c>
      <c r="AC7" s="256" t="s">
        <v>297</v>
      </c>
      <c r="AD7" s="256">
        <v>0.45</v>
      </c>
      <c r="AE7" s="221">
        <v>1.0</v>
      </c>
      <c r="AF7" s="257">
        <f t="shared" si="1"/>
        <v>27</v>
      </c>
      <c r="AH7" s="254" t="s">
        <v>298</v>
      </c>
      <c r="AI7" s="122">
        <v>1.0</v>
      </c>
      <c r="AJ7" s="254" t="s">
        <v>299</v>
      </c>
      <c r="AK7" s="255"/>
      <c r="AL7" s="260" t="s">
        <v>300</v>
      </c>
      <c r="AM7" s="260" t="s">
        <v>300</v>
      </c>
      <c r="AN7" s="261" t="s">
        <v>300</v>
      </c>
      <c r="AO7" s="262">
        <v>4772.0</v>
      </c>
      <c r="AP7" s="221"/>
    </row>
    <row r="8">
      <c r="Y8" s="253" t="s">
        <v>301</v>
      </c>
      <c r="Z8" s="254">
        <v>1.0</v>
      </c>
      <c r="AA8" s="253" t="s">
        <v>293</v>
      </c>
      <c r="AB8" s="255" t="s">
        <v>242</v>
      </c>
      <c r="AC8" s="256" t="s">
        <v>302</v>
      </c>
      <c r="AD8" s="256">
        <v>6.13</v>
      </c>
      <c r="AE8" s="221">
        <v>1.0</v>
      </c>
      <c r="AF8" s="257">
        <f t="shared" si="1"/>
        <v>367.8</v>
      </c>
      <c r="AH8" s="253" t="s">
        <v>303</v>
      </c>
      <c r="AI8" s="122">
        <v>0.0</v>
      </c>
      <c r="AJ8" s="253" t="s">
        <v>293</v>
      </c>
      <c r="AK8" s="259" t="s">
        <v>242</v>
      </c>
      <c r="AL8" s="256" t="s">
        <v>304</v>
      </c>
      <c r="AM8" s="256">
        <v>7.21</v>
      </c>
      <c r="AN8" s="258">
        <v>1.0</v>
      </c>
      <c r="AO8" s="221">
        <f t="shared" ref="AO8:AO111" si="3">AI8*AM8*AN8*60</f>
        <v>0</v>
      </c>
      <c r="AP8" s="221"/>
    </row>
    <row r="9">
      <c r="Y9" s="253" t="s">
        <v>305</v>
      </c>
      <c r="Z9" s="254">
        <v>1.0</v>
      </c>
      <c r="AA9" s="253" t="s">
        <v>282</v>
      </c>
      <c r="AB9" s="255" t="s">
        <v>245</v>
      </c>
      <c r="AC9" s="256" t="s">
        <v>306</v>
      </c>
      <c r="AD9" s="256">
        <v>6.72</v>
      </c>
      <c r="AE9" s="221">
        <v>1.0</v>
      </c>
      <c r="AF9" s="257">
        <f t="shared" si="1"/>
        <v>403.2</v>
      </c>
      <c r="AH9" s="253" t="s">
        <v>307</v>
      </c>
      <c r="AI9" s="122">
        <v>0.0</v>
      </c>
      <c r="AJ9" s="253" t="s">
        <v>287</v>
      </c>
      <c r="AK9" s="255" t="s">
        <v>243</v>
      </c>
      <c r="AL9" s="256" t="s">
        <v>308</v>
      </c>
      <c r="AM9" s="256">
        <v>0.53</v>
      </c>
      <c r="AN9" s="258">
        <v>1.0</v>
      </c>
      <c r="AO9" s="221">
        <f t="shared" si="3"/>
        <v>0</v>
      </c>
      <c r="AP9" s="221"/>
    </row>
    <row r="10">
      <c r="Y10" s="253" t="s">
        <v>309</v>
      </c>
      <c r="Z10" s="254">
        <v>1.0</v>
      </c>
      <c r="AA10" s="253" t="s">
        <v>310</v>
      </c>
      <c r="AB10" s="255" t="s">
        <v>244</v>
      </c>
      <c r="AC10" s="256" t="s">
        <v>311</v>
      </c>
      <c r="AD10" s="256">
        <v>1.5</v>
      </c>
      <c r="AE10" s="221">
        <v>1.0</v>
      </c>
      <c r="AF10" s="257">
        <f t="shared" si="1"/>
        <v>90</v>
      </c>
      <c r="AH10" s="253" t="s">
        <v>312</v>
      </c>
      <c r="AI10" s="122">
        <v>0.0</v>
      </c>
      <c r="AJ10" s="253" t="s">
        <v>282</v>
      </c>
      <c r="AK10" s="255" t="s">
        <v>245</v>
      </c>
      <c r="AL10" s="256" t="s">
        <v>313</v>
      </c>
      <c r="AM10" s="256">
        <v>8.38</v>
      </c>
      <c r="AN10" s="258">
        <v>1.0</v>
      </c>
      <c r="AO10" s="221">
        <f t="shared" si="3"/>
        <v>0</v>
      </c>
      <c r="AP10" s="221"/>
    </row>
    <row r="11">
      <c r="B11" s="116" t="s">
        <v>267</v>
      </c>
      <c r="P11" s="116"/>
      <c r="Y11" s="253" t="s">
        <v>314</v>
      </c>
      <c r="Z11" s="254">
        <v>1.0</v>
      </c>
      <c r="AA11" s="253" t="s">
        <v>287</v>
      </c>
      <c r="AB11" s="255" t="s">
        <v>243</v>
      </c>
      <c r="AC11" s="256" t="s">
        <v>315</v>
      </c>
      <c r="AD11" s="256">
        <v>6.6</v>
      </c>
      <c r="AE11" s="221">
        <v>1.0</v>
      </c>
      <c r="AF11" s="257">
        <f t="shared" si="1"/>
        <v>396</v>
      </c>
      <c r="AH11" s="253" t="s">
        <v>316</v>
      </c>
      <c r="AI11" s="122">
        <v>0.0</v>
      </c>
      <c r="AJ11" s="253" t="s">
        <v>287</v>
      </c>
      <c r="AK11" s="255" t="s">
        <v>243</v>
      </c>
      <c r="AL11" s="256" t="s">
        <v>317</v>
      </c>
      <c r="AM11" s="256">
        <v>1.17</v>
      </c>
      <c r="AN11" s="258">
        <v>1.0</v>
      </c>
      <c r="AO11" s="221">
        <f t="shared" si="3"/>
        <v>0</v>
      </c>
      <c r="AP11" s="221"/>
    </row>
    <row r="12">
      <c r="A12" s="159"/>
      <c r="B12" s="263" t="s">
        <v>272</v>
      </c>
      <c r="C12" s="264"/>
      <c r="D12" s="265"/>
      <c r="E12" s="263" t="s">
        <v>280</v>
      </c>
      <c r="F12" s="264"/>
      <c r="G12" s="265"/>
      <c r="H12" s="266"/>
      <c r="K12" s="267"/>
      <c r="O12" s="268"/>
      <c r="P12" s="266"/>
      <c r="R12" s="266"/>
      <c r="T12" s="266"/>
      <c r="V12" s="266"/>
      <c r="Y12" s="253" t="s">
        <v>318</v>
      </c>
      <c r="Z12" s="254">
        <v>1.0</v>
      </c>
      <c r="AA12" s="253" t="s">
        <v>293</v>
      </c>
      <c r="AB12" s="255" t="s">
        <v>242</v>
      </c>
      <c r="AC12" s="256" t="s">
        <v>319</v>
      </c>
      <c r="AD12" s="256">
        <v>0.42</v>
      </c>
      <c r="AE12" s="221">
        <v>1.0</v>
      </c>
      <c r="AF12" s="257">
        <f t="shared" si="1"/>
        <v>25.2</v>
      </c>
      <c r="AH12" s="253" t="s">
        <v>320</v>
      </c>
      <c r="AI12" s="122">
        <v>1.0</v>
      </c>
      <c r="AJ12" s="253" t="s">
        <v>310</v>
      </c>
      <c r="AK12" s="255" t="s">
        <v>244</v>
      </c>
      <c r="AL12" s="256" t="s">
        <v>321</v>
      </c>
      <c r="AM12" s="256">
        <v>3.08</v>
      </c>
      <c r="AN12" s="258">
        <v>1.0</v>
      </c>
      <c r="AO12" s="221">
        <f t="shared" si="3"/>
        <v>184.8</v>
      </c>
      <c r="AP12" s="221"/>
    </row>
    <row r="13">
      <c r="A13" s="159"/>
      <c r="B13" s="269" t="s">
        <v>322</v>
      </c>
      <c r="C13" s="269" t="s">
        <v>323</v>
      </c>
      <c r="D13" s="269" t="s">
        <v>324</v>
      </c>
      <c r="E13" s="269" t="s">
        <v>322</v>
      </c>
      <c r="F13" s="269" t="s">
        <v>323</v>
      </c>
      <c r="G13" s="269" t="s">
        <v>324</v>
      </c>
      <c r="H13" s="122"/>
      <c r="I13" s="122"/>
      <c r="J13" s="122"/>
      <c r="K13" s="270"/>
      <c r="L13" s="270"/>
      <c r="M13" s="270"/>
      <c r="Y13" s="253" t="s">
        <v>325</v>
      </c>
      <c r="Z13" s="254">
        <v>1.0</v>
      </c>
      <c r="AA13" s="253" t="s">
        <v>287</v>
      </c>
      <c r="AB13" s="255" t="s">
        <v>243</v>
      </c>
      <c r="AC13" s="256" t="s">
        <v>326</v>
      </c>
      <c r="AD13" s="256">
        <v>0.72</v>
      </c>
      <c r="AE13" s="221">
        <v>1.0</v>
      </c>
      <c r="AF13" s="257">
        <f t="shared" si="1"/>
        <v>43.2</v>
      </c>
      <c r="AH13" s="253" t="s">
        <v>327</v>
      </c>
      <c r="AI13" s="122">
        <v>1.0</v>
      </c>
      <c r="AJ13" s="253" t="s">
        <v>310</v>
      </c>
      <c r="AK13" s="255" t="s">
        <v>244</v>
      </c>
      <c r="AL13" s="256" t="s">
        <v>328</v>
      </c>
      <c r="AM13" s="256">
        <v>4.17</v>
      </c>
      <c r="AN13" s="258">
        <v>1.0</v>
      </c>
      <c r="AO13" s="221">
        <f t="shared" si="3"/>
        <v>250.2</v>
      </c>
      <c r="AP13" s="221"/>
    </row>
    <row r="14">
      <c r="A14" s="269" t="s">
        <v>270</v>
      </c>
      <c r="B14" s="269">
        <v>84.0</v>
      </c>
      <c r="C14" s="271">
        <v>50.0</v>
      </c>
      <c r="D14" s="269">
        <v>9.0</v>
      </c>
      <c r="E14" s="269">
        <v>43.0</v>
      </c>
      <c r="F14" s="269">
        <v>30.0</v>
      </c>
      <c r="G14" s="269">
        <v>12.0</v>
      </c>
      <c r="Y14" s="253" t="s">
        <v>329</v>
      </c>
      <c r="Z14" s="254">
        <v>1.0</v>
      </c>
      <c r="AA14" s="253" t="s">
        <v>287</v>
      </c>
      <c r="AB14" s="255" t="s">
        <v>243</v>
      </c>
      <c r="AC14" s="256" t="s">
        <v>330</v>
      </c>
      <c r="AD14" s="256">
        <v>0.42</v>
      </c>
      <c r="AE14" s="221">
        <v>1.0</v>
      </c>
      <c r="AF14" s="257">
        <f t="shared" si="1"/>
        <v>25.2</v>
      </c>
      <c r="AH14" s="253" t="s">
        <v>331</v>
      </c>
      <c r="AI14" s="122">
        <v>1.0</v>
      </c>
      <c r="AJ14" s="253" t="s">
        <v>287</v>
      </c>
      <c r="AK14" s="255" t="s">
        <v>243</v>
      </c>
      <c r="AL14" s="256" t="s">
        <v>332</v>
      </c>
      <c r="AM14" s="256">
        <v>7.85</v>
      </c>
      <c r="AN14" s="258">
        <v>1.0</v>
      </c>
      <c r="AO14" s="221">
        <f t="shared" si="3"/>
        <v>471</v>
      </c>
      <c r="AP14" s="221"/>
    </row>
    <row r="15">
      <c r="A15" s="269" t="s">
        <v>271</v>
      </c>
      <c r="B15" s="269">
        <v>62.0</v>
      </c>
      <c r="C15" s="271">
        <v>64.0</v>
      </c>
      <c r="D15" s="269">
        <v>22.0</v>
      </c>
      <c r="E15" s="269">
        <v>118.0</v>
      </c>
      <c r="F15" s="269">
        <v>160.0</v>
      </c>
      <c r="G15" s="269">
        <v>64.0</v>
      </c>
      <c r="Y15" s="253" t="s">
        <v>333</v>
      </c>
      <c r="Z15" s="254">
        <v>1.0</v>
      </c>
      <c r="AA15" s="253" t="s">
        <v>287</v>
      </c>
      <c r="AB15" s="255" t="s">
        <v>243</v>
      </c>
      <c r="AC15" s="256" t="s">
        <v>334</v>
      </c>
      <c r="AD15" s="256">
        <v>1.43</v>
      </c>
      <c r="AE15" s="221">
        <v>1.0</v>
      </c>
      <c r="AF15" s="257">
        <f t="shared" si="1"/>
        <v>85.8</v>
      </c>
      <c r="AH15" s="253" t="s">
        <v>335</v>
      </c>
      <c r="AI15" s="122">
        <v>1.0</v>
      </c>
      <c r="AJ15" s="253" t="s">
        <v>282</v>
      </c>
      <c r="AK15" s="255" t="s">
        <v>245</v>
      </c>
      <c r="AL15" s="256" t="s">
        <v>336</v>
      </c>
      <c r="AM15" s="256">
        <v>8.21</v>
      </c>
      <c r="AN15" s="258">
        <v>1.0</v>
      </c>
      <c r="AO15" s="221">
        <f t="shared" si="3"/>
        <v>492.6</v>
      </c>
      <c r="AP15" s="221"/>
    </row>
    <row r="16">
      <c r="Y16" s="253" t="s">
        <v>337</v>
      </c>
      <c r="Z16" s="254">
        <v>1.0</v>
      </c>
      <c r="AA16" s="253" t="s">
        <v>293</v>
      </c>
      <c r="AB16" s="255" t="s">
        <v>290</v>
      </c>
      <c r="AC16" s="256" t="s">
        <v>338</v>
      </c>
      <c r="AD16" s="256">
        <v>6.09</v>
      </c>
      <c r="AE16" s="221">
        <v>2.0</v>
      </c>
      <c r="AF16" s="257">
        <f t="shared" si="1"/>
        <v>730.8</v>
      </c>
      <c r="AH16" s="253" t="s">
        <v>339</v>
      </c>
      <c r="AI16" s="122">
        <v>1.0</v>
      </c>
      <c r="AJ16" s="253" t="s">
        <v>293</v>
      </c>
      <c r="AK16" s="255" t="s">
        <v>242</v>
      </c>
      <c r="AL16" s="256" t="s">
        <v>340</v>
      </c>
      <c r="AM16" s="256">
        <v>8.12</v>
      </c>
      <c r="AN16" s="258">
        <v>1.0</v>
      </c>
      <c r="AO16" s="221">
        <f t="shared" si="3"/>
        <v>487.2</v>
      </c>
      <c r="AP16" s="221"/>
    </row>
    <row r="17">
      <c r="Y17" s="253" t="s">
        <v>341</v>
      </c>
      <c r="Z17" s="254">
        <v>1.0</v>
      </c>
      <c r="AA17" s="253" t="s">
        <v>287</v>
      </c>
      <c r="AB17" s="255" t="s">
        <v>342</v>
      </c>
      <c r="AC17" s="256" t="s">
        <v>343</v>
      </c>
      <c r="AD17" s="256">
        <v>4.07</v>
      </c>
      <c r="AE17" s="221">
        <v>2.0</v>
      </c>
      <c r="AF17" s="257">
        <f t="shared" si="1"/>
        <v>488.4</v>
      </c>
      <c r="AH17" s="253" t="s">
        <v>327</v>
      </c>
      <c r="AI17" s="122">
        <v>1.0</v>
      </c>
      <c r="AJ17" s="253" t="s">
        <v>310</v>
      </c>
      <c r="AK17" s="255" t="s">
        <v>244</v>
      </c>
      <c r="AL17" s="256" t="s">
        <v>344</v>
      </c>
      <c r="AM17" s="256">
        <v>2.9</v>
      </c>
      <c r="AN17" s="258">
        <v>1.0</v>
      </c>
      <c r="AO17" s="221">
        <f t="shared" si="3"/>
        <v>174</v>
      </c>
      <c r="AP17" s="221"/>
    </row>
    <row r="18">
      <c r="Y18" s="253" t="s">
        <v>345</v>
      </c>
      <c r="Z18" s="254">
        <v>1.0</v>
      </c>
      <c r="AA18" s="253" t="s">
        <v>293</v>
      </c>
      <c r="AB18" s="255" t="s">
        <v>290</v>
      </c>
      <c r="AC18" s="256" t="s">
        <v>346</v>
      </c>
      <c r="AD18" s="256">
        <v>3.58</v>
      </c>
      <c r="AE18" s="221">
        <v>2.0</v>
      </c>
      <c r="AF18" s="257">
        <f t="shared" si="1"/>
        <v>429.6</v>
      </c>
      <c r="AH18" s="253" t="s">
        <v>347</v>
      </c>
      <c r="AI18" s="122">
        <v>1.0</v>
      </c>
      <c r="AJ18" s="253" t="s">
        <v>287</v>
      </c>
      <c r="AK18" s="255" t="s">
        <v>243</v>
      </c>
      <c r="AL18" s="256" t="s">
        <v>348</v>
      </c>
      <c r="AM18" s="256">
        <v>1.67</v>
      </c>
      <c r="AN18" s="258">
        <v>1.0</v>
      </c>
      <c r="AO18" s="221">
        <f t="shared" si="3"/>
        <v>100.2</v>
      </c>
      <c r="AP18" s="221"/>
    </row>
    <row r="19">
      <c r="B19" s="116" t="s">
        <v>349</v>
      </c>
      <c r="Y19" s="253" t="s">
        <v>350</v>
      </c>
      <c r="Z19" s="254">
        <v>1.0</v>
      </c>
      <c r="AA19" s="253" t="s">
        <v>293</v>
      </c>
      <c r="AB19" s="255" t="s">
        <v>242</v>
      </c>
      <c r="AC19" s="256" t="s">
        <v>351</v>
      </c>
      <c r="AD19" s="256">
        <v>0.33</v>
      </c>
      <c r="AE19" s="221">
        <v>1.0</v>
      </c>
      <c r="AF19" s="257">
        <f t="shared" si="1"/>
        <v>19.8</v>
      </c>
      <c r="AH19" s="253" t="s">
        <v>352</v>
      </c>
      <c r="AI19" s="122">
        <v>0.0</v>
      </c>
      <c r="AJ19" s="253" t="s">
        <v>282</v>
      </c>
      <c r="AK19" s="255" t="s">
        <v>245</v>
      </c>
      <c r="AL19" s="256" t="s">
        <v>353</v>
      </c>
      <c r="AM19" s="256">
        <v>3.49</v>
      </c>
      <c r="AN19" s="258">
        <v>1.0</v>
      </c>
      <c r="AO19" s="221">
        <f t="shared" si="3"/>
        <v>0</v>
      </c>
      <c r="AP19" s="221"/>
    </row>
    <row r="20">
      <c r="A20" s="159"/>
      <c r="B20" s="263" t="s">
        <v>272</v>
      </c>
      <c r="C20" s="264"/>
      <c r="D20" s="265"/>
      <c r="E20" s="263" t="s">
        <v>280</v>
      </c>
      <c r="F20" s="264"/>
      <c r="G20" s="265"/>
      <c r="H20" s="266"/>
      <c r="K20" s="267"/>
      <c r="Y20" s="253" t="s">
        <v>354</v>
      </c>
      <c r="Z20" s="254">
        <v>1.0</v>
      </c>
      <c r="AA20" s="253" t="s">
        <v>287</v>
      </c>
      <c r="AB20" s="255" t="s">
        <v>355</v>
      </c>
      <c r="AC20" s="256" t="s">
        <v>356</v>
      </c>
      <c r="AD20" s="256">
        <v>0.94</v>
      </c>
      <c r="AE20" s="221">
        <v>4.0</v>
      </c>
      <c r="AF20" s="257">
        <f t="shared" si="1"/>
        <v>225.6</v>
      </c>
      <c r="AH20" s="253" t="s">
        <v>357</v>
      </c>
      <c r="AI20" s="122">
        <v>1.0</v>
      </c>
      <c r="AJ20" s="253" t="s">
        <v>293</v>
      </c>
      <c r="AK20" s="255" t="s">
        <v>242</v>
      </c>
      <c r="AL20" s="256" t="s">
        <v>358</v>
      </c>
      <c r="AM20" s="256">
        <v>2.28</v>
      </c>
      <c r="AN20" s="258">
        <v>1.0</v>
      </c>
      <c r="AO20" s="221">
        <f t="shared" si="3"/>
        <v>136.8</v>
      </c>
      <c r="AP20" s="221"/>
    </row>
    <row r="21">
      <c r="A21" s="159"/>
      <c r="B21" s="269" t="s">
        <v>322</v>
      </c>
      <c r="C21" s="269" t="s">
        <v>323</v>
      </c>
      <c r="D21" s="269" t="s">
        <v>324</v>
      </c>
      <c r="E21" s="269" t="s">
        <v>322</v>
      </c>
      <c r="F21" s="269" t="s">
        <v>323</v>
      </c>
      <c r="G21" s="269" t="s">
        <v>324</v>
      </c>
      <c r="H21" s="122"/>
      <c r="I21" s="122"/>
      <c r="J21" s="122"/>
      <c r="K21" s="270"/>
      <c r="L21" s="270"/>
      <c r="M21" s="270"/>
      <c r="Y21" s="253" t="s">
        <v>359</v>
      </c>
      <c r="Z21" s="254">
        <v>1.0</v>
      </c>
      <c r="AA21" s="253" t="s">
        <v>287</v>
      </c>
      <c r="AB21" s="255" t="s">
        <v>355</v>
      </c>
      <c r="AC21" s="256" t="s">
        <v>360</v>
      </c>
      <c r="AD21" s="256">
        <v>4.5</v>
      </c>
      <c r="AE21" s="221">
        <v>4.0</v>
      </c>
      <c r="AF21" s="257">
        <f t="shared" si="1"/>
        <v>1080</v>
      </c>
      <c r="AH21" s="253" t="s">
        <v>327</v>
      </c>
      <c r="AI21" s="122">
        <v>0.0</v>
      </c>
      <c r="AJ21" s="253" t="s">
        <v>310</v>
      </c>
      <c r="AK21" s="255" t="s">
        <v>244</v>
      </c>
      <c r="AL21" s="256" t="s">
        <v>361</v>
      </c>
      <c r="AM21" s="256">
        <v>1.0</v>
      </c>
      <c r="AN21" s="258">
        <v>1.0</v>
      </c>
      <c r="AO21" s="221">
        <f t="shared" si="3"/>
        <v>0</v>
      </c>
      <c r="AP21" s="221"/>
    </row>
    <row r="22">
      <c r="A22" s="269" t="s">
        <v>270</v>
      </c>
      <c r="B22" s="269">
        <v>25.0</v>
      </c>
      <c r="C22" s="269">
        <v>88.0</v>
      </c>
      <c r="D22" s="269">
        <v>18.0</v>
      </c>
      <c r="E22" s="269">
        <v>23.0</v>
      </c>
      <c r="F22" s="269">
        <v>55.0</v>
      </c>
      <c r="G22" s="269">
        <v>10.0</v>
      </c>
      <c r="Y22" s="253" t="s">
        <v>362</v>
      </c>
      <c r="Z22" s="254">
        <v>1.0</v>
      </c>
      <c r="AA22" s="253" t="s">
        <v>287</v>
      </c>
      <c r="AB22" s="255" t="s">
        <v>363</v>
      </c>
      <c r="AC22" s="256" t="s">
        <v>364</v>
      </c>
      <c r="AD22" s="256">
        <v>1.23</v>
      </c>
      <c r="AE22" s="221">
        <v>3.0</v>
      </c>
      <c r="AF22" s="257">
        <f t="shared" si="1"/>
        <v>221.4</v>
      </c>
      <c r="AH22" s="253" t="s">
        <v>327</v>
      </c>
      <c r="AI22" s="122">
        <v>0.0</v>
      </c>
      <c r="AJ22" s="253" t="s">
        <v>310</v>
      </c>
      <c r="AK22" s="255" t="s">
        <v>244</v>
      </c>
      <c r="AL22" s="256" t="s">
        <v>365</v>
      </c>
      <c r="AM22" s="256">
        <v>1.33</v>
      </c>
      <c r="AN22" s="258">
        <v>1.0</v>
      </c>
      <c r="AO22" s="221">
        <f t="shared" si="3"/>
        <v>0</v>
      </c>
      <c r="AP22" s="221"/>
    </row>
    <row r="23">
      <c r="A23" s="269" t="s">
        <v>271</v>
      </c>
      <c r="B23" s="269">
        <v>25.0</v>
      </c>
      <c r="C23" s="269">
        <v>84.0</v>
      </c>
      <c r="D23" s="269">
        <v>6.0</v>
      </c>
      <c r="E23" s="269">
        <v>48.0</v>
      </c>
      <c r="F23" s="269">
        <v>49.0</v>
      </c>
      <c r="G23" s="269">
        <v>2.0</v>
      </c>
      <c r="Y23" s="253" t="s">
        <v>362</v>
      </c>
      <c r="Z23" s="254">
        <v>1.0</v>
      </c>
      <c r="AA23" s="253" t="s">
        <v>287</v>
      </c>
      <c r="AB23" s="255" t="s">
        <v>366</v>
      </c>
      <c r="AC23" s="256" t="s">
        <v>367</v>
      </c>
      <c r="AD23" s="256">
        <v>0.43</v>
      </c>
      <c r="AE23" s="221">
        <v>2.0</v>
      </c>
      <c r="AF23" s="257">
        <f t="shared" si="1"/>
        <v>51.6</v>
      </c>
      <c r="AH23" s="253" t="s">
        <v>368</v>
      </c>
      <c r="AI23" s="122">
        <v>0.0</v>
      </c>
      <c r="AJ23" s="253" t="s">
        <v>282</v>
      </c>
      <c r="AK23" s="255" t="s">
        <v>245</v>
      </c>
      <c r="AL23" s="256" t="s">
        <v>369</v>
      </c>
      <c r="AM23" s="256">
        <v>3.22</v>
      </c>
      <c r="AN23" s="258">
        <v>1.0</v>
      </c>
      <c r="AO23" s="221">
        <f t="shared" si="3"/>
        <v>0</v>
      </c>
      <c r="AP23" s="221"/>
    </row>
    <row r="24">
      <c r="Y24" s="253" t="s">
        <v>370</v>
      </c>
      <c r="Z24" s="254">
        <v>1.0</v>
      </c>
      <c r="AA24" s="253" t="s">
        <v>282</v>
      </c>
      <c r="AB24" s="255" t="s">
        <v>371</v>
      </c>
      <c r="AC24" s="256" t="s">
        <v>372</v>
      </c>
      <c r="AD24" s="256">
        <v>2.67</v>
      </c>
      <c r="AE24" s="221">
        <v>2.0</v>
      </c>
      <c r="AF24" s="257">
        <f t="shared" si="1"/>
        <v>320.4</v>
      </c>
      <c r="AH24" s="253" t="s">
        <v>373</v>
      </c>
      <c r="AI24" s="122">
        <v>1.0</v>
      </c>
      <c r="AJ24" s="253" t="s">
        <v>287</v>
      </c>
      <c r="AK24" s="255" t="s">
        <v>243</v>
      </c>
      <c r="AL24" s="256" t="s">
        <v>374</v>
      </c>
      <c r="AM24" s="256">
        <v>3.23</v>
      </c>
      <c r="AN24" s="258">
        <v>1.0</v>
      </c>
      <c r="AO24" s="221">
        <f t="shared" si="3"/>
        <v>193.8</v>
      </c>
      <c r="AP24" s="221"/>
    </row>
    <row r="25">
      <c r="Y25" s="253" t="s">
        <v>375</v>
      </c>
      <c r="Z25" s="254">
        <v>1.0</v>
      </c>
      <c r="AA25" s="253" t="s">
        <v>282</v>
      </c>
      <c r="AB25" s="255" t="s">
        <v>376</v>
      </c>
      <c r="AC25" s="256" t="s">
        <v>377</v>
      </c>
      <c r="AD25" s="256">
        <v>2.33</v>
      </c>
      <c r="AE25" s="221">
        <v>3.0</v>
      </c>
      <c r="AF25" s="257">
        <f t="shared" si="1"/>
        <v>419.4</v>
      </c>
      <c r="AH25" s="253" t="s">
        <v>378</v>
      </c>
      <c r="AI25" s="122">
        <v>0.0</v>
      </c>
      <c r="AJ25" s="253" t="s">
        <v>310</v>
      </c>
      <c r="AK25" s="255" t="s">
        <v>244</v>
      </c>
      <c r="AL25" s="256" t="s">
        <v>379</v>
      </c>
      <c r="AM25" s="256">
        <v>3.22</v>
      </c>
      <c r="AN25" s="258">
        <v>1.0</v>
      </c>
      <c r="AO25" s="221">
        <f t="shared" si="3"/>
        <v>0</v>
      </c>
      <c r="AP25" s="221"/>
    </row>
    <row r="26">
      <c r="Y26" s="253" t="s">
        <v>380</v>
      </c>
      <c r="Z26" s="254">
        <v>1.0</v>
      </c>
      <c r="AA26" s="253" t="s">
        <v>293</v>
      </c>
      <c r="AB26" s="255" t="s">
        <v>381</v>
      </c>
      <c r="AC26" s="256" t="s">
        <v>382</v>
      </c>
      <c r="AD26" s="256">
        <v>5.88</v>
      </c>
      <c r="AE26" s="221">
        <v>2.0</v>
      </c>
      <c r="AF26" s="257">
        <f t="shared" si="1"/>
        <v>705.6</v>
      </c>
      <c r="AH26" s="253" t="s">
        <v>383</v>
      </c>
      <c r="AI26" s="122">
        <v>1.0</v>
      </c>
      <c r="AJ26" s="253" t="s">
        <v>293</v>
      </c>
      <c r="AK26" s="259" t="s">
        <v>242</v>
      </c>
      <c r="AL26" s="256" t="s">
        <v>384</v>
      </c>
      <c r="AM26" s="256">
        <v>2.89</v>
      </c>
      <c r="AN26" s="258">
        <v>1.0</v>
      </c>
      <c r="AO26" s="221">
        <f t="shared" si="3"/>
        <v>173.4</v>
      </c>
      <c r="AP26" s="221"/>
    </row>
    <row r="27">
      <c r="Y27" s="253" t="s">
        <v>385</v>
      </c>
      <c r="Z27" s="254">
        <v>1.0</v>
      </c>
      <c r="AA27" s="253" t="s">
        <v>293</v>
      </c>
      <c r="AB27" s="255" t="s">
        <v>381</v>
      </c>
      <c r="AC27" s="256" t="s">
        <v>386</v>
      </c>
      <c r="AD27" s="256">
        <v>2.02</v>
      </c>
      <c r="AE27" s="221">
        <v>2.0</v>
      </c>
      <c r="AF27" s="257">
        <f t="shared" si="1"/>
        <v>242.4</v>
      </c>
      <c r="AH27" s="253" t="s">
        <v>387</v>
      </c>
      <c r="AI27" s="122">
        <v>1.0</v>
      </c>
      <c r="AJ27" s="253" t="s">
        <v>287</v>
      </c>
      <c r="AK27" s="255" t="s">
        <v>243</v>
      </c>
      <c r="AL27" s="256" t="s">
        <v>388</v>
      </c>
      <c r="AM27" s="256">
        <v>0.91</v>
      </c>
      <c r="AN27" s="258">
        <v>1.0</v>
      </c>
      <c r="AO27" s="221">
        <f t="shared" si="3"/>
        <v>54.6</v>
      </c>
      <c r="AP27" s="221"/>
    </row>
    <row r="28">
      <c r="B28" s="122" t="s">
        <v>389</v>
      </c>
      <c r="I28" s="122" t="s">
        <v>390</v>
      </c>
      <c r="P28" s="122" t="s">
        <v>391</v>
      </c>
      <c r="Y28" s="253" t="s">
        <v>392</v>
      </c>
      <c r="Z28" s="254">
        <v>1.0</v>
      </c>
      <c r="AA28" s="253" t="s">
        <v>293</v>
      </c>
      <c r="AB28" s="255" t="s">
        <v>242</v>
      </c>
      <c r="AC28" s="256" t="s">
        <v>393</v>
      </c>
      <c r="AD28" s="256">
        <v>0.78</v>
      </c>
      <c r="AE28" s="221">
        <v>1.0</v>
      </c>
      <c r="AF28" s="257">
        <f t="shared" si="1"/>
        <v>46.8</v>
      </c>
      <c r="AH28" s="253" t="s">
        <v>394</v>
      </c>
      <c r="AI28" s="122">
        <v>1.0</v>
      </c>
      <c r="AJ28" s="253" t="s">
        <v>287</v>
      </c>
      <c r="AK28" s="255" t="s">
        <v>243</v>
      </c>
      <c r="AL28" s="256" t="s">
        <v>395</v>
      </c>
      <c r="AM28" s="256">
        <v>1.77</v>
      </c>
      <c r="AN28" s="258">
        <v>1.0</v>
      </c>
      <c r="AO28" s="221">
        <f t="shared" si="3"/>
        <v>106.2</v>
      </c>
      <c r="AP28" s="221"/>
    </row>
    <row r="29">
      <c r="B29" s="122" t="s">
        <v>396</v>
      </c>
      <c r="C29" s="122" t="s">
        <v>397</v>
      </c>
      <c r="D29" s="122" t="s">
        <v>398</v>
      </c>
      <c r="E29" s="122" t="s">
        <v>399</v>
      </c>
      <c r="F29" s="122" t="s">
        <v>400</v>
      </c>
      <c r="G29" s="122" t="s">
        <v>401</v>
      </c>
      <c r="I29" s="122" t="s">
        <v>396</v>
      </c>
      <c r="J29" s="122" t="s">
        <v>397</v>
      </c>
      <c r="K29" s="122" t="s">
        <v>398</v>
      </c>
      <c r="L29" s="122" t="s">
        <v>399</v>
      </c>
      <c r="M29" s="122" t="s">
        <v>400</v>
      </c>
      <c r="N29" s="122" t="s">
        <v>401</v>
      </c>
      <c r="P29" s="122" t="s">
        <v>396</v>
      </c>
      <c r="Q29" s="122" t="s">
        <v>397</v>
      </c>
      <c r="R29" s="122" t="s">
        <v>398</v>
      </c>
      <c r="S29" s="122" t="s">
        <v>399</v>
      </c>
      <c r="T29" s="122" t="s">
        <v>400</v>
      </c>
      <c r="U29" s="122" t="s">
        <v>401</v>
      </c>
      <c r="Y29" s="253" t="s">
        <v>402</v>
      </c>
      <c r="Z29" s="254">
        <v>1.0</v>
      </c>
      <c r="AA29" s="253" t="s">
        <v>282</v>
      </c>
      <c r="AB29" s="255" t="s">
        <v>371</v>
      </c>
      <c r="AC29" s="256" t="s">
        <v>403</v>
      </c>
      <c r="AD29" s="256">
        <v>0.9</v>
      </c>
      <c r="AE29" s="221">
        <v>2.0</v>
      </c>
      <c r="AF29" s="257">
        <f t="shared" si="1"/>
        <v>108</v>
      </c>
      <c r="AH29" s="253" t="s">
        <v>404</v>
      </c>
      <c r="AI29" s="122">
        <v>0.0</v>
      </c>
      <c r="AJ29" s="253" t="s">
        <v>287</v>
      </c>
      <c r="AK29" s="255" t="s">
        <v>243</v>
      </c>
      <c r="AL29" s="256" t="s">
        <v>405</v>
      </c>
      <c r="AM29" s="256">
        <v>1.33</v>
      </c>
      <c r="AN29" s="258">
        <v>1.0</v>
      </c>
      <c r="AO29" s="221">
        <f t="shared" si="3"/>
        <v>0</v>
      </c>
      <c r="AP29" s="221"/>
    </row>
    <row r="30">
      <c r="B30" s="122">
        <f>B14</f>
        <v>84</v>
      </c>
      <c r="C30" s="122">
        <f>B15</f>
        <v>62</v>
      </c>
      <c r="D30" s="122">
        <f>C14</f>
        <v>50</v>
      </c>
      <c r="E30" s="122">
        <f>C15</f>
        <v>64</v>
      </c>
      <c r="F30" s="122">
        <f>D14</f>
        <v>9</v>
      </c>
      <c r="G30" s="122">
        <f>D15</f>
        <v>22</v>
      </c>
      <c r="I30" s="122">
        <v>84.0</v>
      </c>
      <c r="K30" s="122">
        <v>50.0</v>
      </c>
      <c r="M30" s="122">
        <v>9.0</v>
      </c>
      <c r="Q30" s="122">
        <v>62.0</v>
      </c>
      <c r="S30" s="122">
        <v>64.0</v>
      </c>
      <c r="U30" s="122">
        <v>22.0</v>
      </c>
      <c r="Y30" s="253" t="s">
        <v>406</v>
      </c>
      <c r="Z30" s="254">
        <v>1.0</v>
      </c>
      <c r="AA30" s="253" t="s">
        <v>282</v>
      </c>
      <c r="AB30" s="255" t="s">
        <v>407</v>
      </c>
      <c r="AC30" s="256" t="s">
        <v>408</v>
      </c>
      <c r="AD30" s="256">
        <v>0.97</v>
      </c>
      <c r="AE30" s="221">
        <v>4.0</v>
      </c>
      <c r="AF30" s="257">
        <f t="shared" si="1"/>
        <v>232.8</v>
      </c>
      <c r="AH30" s="253" t="s">
        <v>409</v>
      </c>
      <c r="AI30" s="122">
        <v>1.0</v>
      </c>
      <c r="AJ30" s="253" t="s">
        <v>287</v>
      </c>
      <c r="AK30" s="255" t="s">
        <v>243</v>
      </c>
      <c r="AL30" s="256" t="s">
        <v>410</v>
      </c>
      <c r="AM30" s="256">
        <v>0.96</v>
      </c>
      <c r="AN30" s="258">
        <v>1.0</v>
      </c>
      <c r="AO30" s="221">
        <f t="shared" si="3"/>
        <v>57.6</v>
      </c>
      <c r="AP30" s="221"/>
    </row>
    <row r="31">
      <c r="B31" s="122">
        <f>E14</f>
        <v>43</v>
      </c>
      <c r="C31" s="122">
        <f>E15</f>
        <v>118</v>
      </c>
      <c r="D31" s="122">
        <f>F14</f>
        <v>30</v>
      </c>
      <c r="E31" s="122">
        <f>F15</f>
        <v>160</v>
      </c>
      <c r="F31" s="122">
        <f>G14</f>
        <v>12</v>
      </c>
      <c r="G31" s="122">
        <f>G15</f>
        <v>64</v>
      </c>
      <c r="J31" s="122">
        <v>118.0</v>
      </c>
      <c r="L31" s="122">
        <v>160.0</v>
      </c>
      <c r="N31" s="122">
        <v>64.0</v>
      </c>
      <c r="P31" s="122">
        <v>43.0</v>
      </c>
      <c r="R31" s="122">
        <v>30.0</v>
      </c>
      <c r="T31" s="122">
        <v>12.0</v>
      </c>
      <c r="Y31" s="253" t="s">
        <v>411</v>
      </c>
      <c r="Z31" s="254">
        <v>1.0</v>
      </c>
      <c r="AA31" s="253" t="s">
        <v>282</v>
      </c>
      <c r="AB31" s="255" t="s">
        <v>371</v>
      </c>
      <c r="AC31" s="256" t="s">
        <v>412</v>
      </c>
      <c r="AD31" s="256">
        <v>4.73</v>
      </c>
      <c r="AE31" s="221">
        <v>2.0</v>
      </c>
      <c r="AF31" s="257">
        <f t="shared" si="1"/>
        <v>567.6</v>
      </c>
      <c r="AH31" s="253" t="s">
        <v>413</v>
      </c>
      <c r="AI31" s="122">
        <v>1.0</v>
      </c>
      <c r="AJ31" s="253" t="s">
        <v>293</v>
      </c>
      <c r="AK31" s="255" t="s">
        <v>242</v>
      </c>
      <c r="AL31" s="256" t="s">
        <v>414</v>
      </c>
      <c r="AM31" s="256">
        <v>6.22</v>
      </c>
      <c r="AN31" s="258">
        <v>1.0</v>
      </c>
      <c r="AO31" s="221">
        <f t="shared" si="3"/>
        <v>373.2</v>
      </c>
      <c r="AP31" s="221"/>
    </row>
    <row r="32">
      <c r="B32" s="122">
        <f>B22</f>
        <v>25</v>
      </c>
      <c r="C32" s="122">
        <f>B23</f>
        <v>25</v>
      </c>
      <c r="D32" s="122">
        <f>C22</f>
        <v>88</v>
      </c>
      <c r="E32" s="122">
        <f>C23</f>
        <v>84</v>
      </c>
      <c r="F32" s="122">
        <f>D22</f>
        <v>18</v>
      </c>
      <c r="G32" s="122">
        <f>D23</f>
        <v>6</v>
      </c>
      <c r="I32" s="122">
        <v>25.0</v>
      </c>
      <c r="K32" s="122">
        <v>88.0</v>
      </c>
      <c r="M32" s="122">
        <v>18.0</v>
      </c>
      <c r="Q32" s="122">
        <v>25.0</v>
      </c>
      <c r="S32" s="122">
        <v>84.0</v>
      </c>
      <c r="U32" s="122">
        <v>6.0</v>
      </c>
      <c r="Y32" s="253" t="s">
        <v>415</v>
      </c>
      <c r="Z32" s="254">
        <v>1.0</v>
      </c>
      <c r="AA32" s="253" t="s">
        <v>293</v>
      </c>
      <c r="AB32" s="255" t="s">
        <v>381</v>
      </c>
      <c r="AC32" s="256" t="s">
        <v>416</v>
      </c>
      <c r="AD32" s="256">
        <v>8.22</v>
      </c>
      <c r="AE32" s="221">
        <v>2.0</v>
      </c>
      <c r="AF32" s="257">
        <f t="shared" si="1"/>
        <v>986.4</v>
      </c>
      <c r="AH32" s="253" t="s">
        <v>417</v>
      </c>
      <c r="AI32" s="122">
        <v>1.0</v>
      </c>
      <c r="AJ32" s="253" t="s">
        <v>282</v>
      </c>
      <c r="AK32" s="255" t="s">
        <v>245</v>
      </c>
      <c r="AL32" s="256" t="s">
        <v>418</v>
      </c>
      <c r="AM32" s="256">
        <v>6.81</v>
      </c>
      <c r="AN32" s="258">
        <v>1.0</v>
      </c>
      <c r="AO32" s="221">
        <f t="shared" si="3"/>
        <v>408.6</v>
      </c>
      <c r="AP32" s="221"/>
    </row>
    <row r="33">
      <c r="B33" s="122">
        <f>E22</f>
        <v>23</v>
      </c>
      <c r="C33" s="122">
        <f>E23</f>
        <v>48</v>
      </c>
      <c r="D33" s="122">
        <f>F22</f>
        <v>55</v>
      </c>
      <c r="E33" s="122">
        <f>F23</f>
        <v>49</v>
      </c>
      <c r="F33" s="122">
        <f>G22</f>
        <v>10</v>
      </c>
      <c r="G33" s="122">
        <f>G23</f>
        <v>2</v>
      </c>
      <c r="J33" s="122">
        <v>48.0</v>
      </c>
      <c r="L33" s="122">
        <v>49.0</v>
      </c>
      <c r="N33" s="122">
        <v>2.0</v>
      </c>
      <c r="P33" s="122">
        <v>23.0</v>
      </c>
      <c r="R33" s="122">
        <v>55.0</v>
      </c>
      <c r="T33" s="122">
        <v>10.0</v>
      </c>
      <c r="Y33" s="253" t="s">
        <v>419</v>
      </c>
      <c r="Z33" s="254">
        <v>1.0</v>
      </c>
      <c r="AA33" s="253" t="s">
        <v>287</v>
      </c>
      <c r="AB33" s="255" t="s">
        <v>243</v>
      </c>
      <c r="AC33" s="256" t="s">
        <v>420</v>
      </c>
      <c r="AD33" s="256">
        <v>0.41</v>
      </c>
      <c r="AE33" s="221">
        <v>1.0</v>
      </c>
      <c r="AF33" s="257">
        <f t="shared" si="1"/>
        <v>24.6</v>
      </c>
      <c r="AH33" s="253" t="s">
        <v>421</v>
      </c>
      <c r="AI33" s="122">
        <v>0.0</v>
      </c>
      <c r="AJ33" s="253" t="s">
        <v>293</v>
      </c>
      <c r="AK33" s="255" t="s">
        <v>355</v>
      </c>
      <c r="AL33" s="256" t="s">
        <v>422</v>
      </c>
      <c r="AM33" s="256">
        <v>3.18</v>
      </c>
      <c r="AN33" s="258">
        <v>4.0</v>
      </c>
      <c r="AO33" s="221">
        <f t="shared" si="3"/>
        <v>0</v>
      </c>
      <c r="AP33" s="221"/>
    </row>
    <row r="34">
      <c r="A34" s="122" t="s">
        <v>21</v>
      </c>
      <c r="B34" s="21">
        <f t="shared" ref="B34:G34" si="4">SUM(B30:B33)</f>
        <v>175</v>
      </c>
      <c r="C34" s="21">
        <f t="shared" si="4"/>
        <v>253</v>
      </c>
      <c r="D34" s="21">
        <f t="shared" si="4"/>
        <v>223</v>
      </c>
      <c r="E34" s="21">
        <f t="shared" si="4"/>
        <v>357</v>
      </c>
      <c r="F34" s="21">
        <f t="shared" si="4"/>
        <v>49</v>
      </c>
      <c r="G34" s="21">
        <f t="shared" si="4"/>
        <v>94</v>
      </c>
      <c r="Y34" s="253" t="s">
        <v>423</v>
      </c>
      <c r="Z34" s="254">
        <v>1.0</v>
      </c>
      <c r="AA34" s="253" t="s">
        <v>287</v>
      </c>
      <c r="AB34" s="255" t="s">
        <v>243</v>
      </c>
      <c r="AC34" s="256" t="s">
        <v>424</v>
      </c>
      <c r="AD34" s="256">
        <v>1.2</v>
      </c>
      <c r="AE34" s="221">
        <v>1.0</v>
      </c>
      <c r="AF34" s="257">
        <f t="shared" si="1"/>
        <v>72</v>
      </c>
      <c r="AH34" s="253" t="s">
        <v>425</v>
      </c>
      <c r="AI34" s="122">
        <v>0.0</v>
      </c>
      <c r="AJ34" s="253" t="s">
        <v>293</v>
      </c>
      <c r="AK34" s="255" t="s">
        <v>242</v>
      </c>
      <c r="AL34" s="256" t="s">
        <v>426</v>
      </c>
      <c r="AM34" s="256">
        <v>0.83</v>
      </c>
      <c r="AN34" s="258">
        <v>1.0</v>
      </c>
      <c r="AO34" s="221">
        <f t="shared" si="3"/>
        <v>0</v>
      </c>
      <c r="AP34" s="221"/>
    </row>
    <row r="35">
      <c r="A35" s="122" t="s">
        <v>427</v>
      </c>
      <c r="B35" s="122" t="s">
        <v>428</v>
      </c>
      <c r="D35" s="122" t="s">
        <v>429</v>
      </c>
      <c r="F35" s="122" t="s">
        <v>430</v>
      </c>
      <c r="I35" s="122" t="s">
        <v>428</v>
      </c>
      <c r="K35" s="122" t="s">
        <v>429</v>
      </c>
      <c r="M35" s="122" t="s">
        <v>430</v>
      </c>
      <c r="P35" s="122" t="s">
        <v>428</v>
      </c>
      <c r="R35" s="122" t="s">
        <v>429</v>
      </c>
      <c r="T35" s="122" t="s">
        <v>430</v>
      </c>
      <c r="Y35" s="253" t="s">
        <v>431</v>
      </c>
      <c r="Z35" s="254">
        <v>1.0</v>
      </c>
      <c r="AA35" s="253" t="s">
        <v>287</v>
      </c>
      <c r="AB35" s="255" t="s">
        <v>243</v>
      </c>
      <c r="AC35" s="256" t="s">
        <v>432</v>
      </c>
      <c r="AD35" s="256">
        <v>0.09</v>
      </c>
      <c r="AE35" s="221">
        <v>1.0</v>
      </c>
      <c r="AF35" s="257">
        <f t="shared" si="1"/>
        <v>5.4</v>
      </c>
      <c r="AH35" s="253" t="s">
        <v>433</v>
      </c>
      <c r="AI35" s="122">
        <v>1.0</v>
      </c>
      <c r="AJ35" s="253" t="s">
        <v>287</v>
      </c>
      <c r="AK35" s="255" t="s">
        <v>243</v>
      </c>
      <c r="AL35" s="256" t="s">
        <v>434</v>
      </c>
      <c r="AM35" s="256">
        <v>3.5</v>
      </c>
      <c r="AN35" s="258">
        <v>1.0</v>
      </c>
      <c r="AO35" s="221">
        <f t="shared" si="3"/>
        <v>210</v>
      </c>
      <c r="AP35" s="221"/>
    </row>
    <row r="36">
      <c r="A36" s="122" t="s">
        <v>435</v>
      </c>
      <c r="B36" s="21">
        <f>_xlfn.T.TEST(B30:B33,C30:C33,1,3)</f>
        <v>0.228142363</v>
      </c>
      <c r="D36" s="21">
        <f>_xlfn.T.TEST(D30:D33,E30:E33,1,3)</f>
        <v>0.1419703257</v>
      </c>
      <c r="F36" s="21">
        <f>_xlfn.T.TEST(F30:F33,G30:G33,1,3)</f>
        <v>0.2436518515</v>
      </c>
      <c r="I36" s="21">
        <f>_xlfn.T.TEST(I30:I33,J30:J33,1,3)</f>
        <v>0.299323205</v>
      </c>
      <c r="K36" s="21">
        <f>_xlfn.T.TEST(K30:K33,L30:L33,1,3)</f>
        <v>0.3187145673</v>
      </c>
      <c r="M36" s="21">
        <f>_xlfn.T.TEST(M30:M33,N30:N33,1,3)</f>
        <v>0.3210474996</v>
      </c>
      <c r="P36" s="21">
        <f>_xlfn.T.TEST(P30:P33,Q30:Q33,1,3)</f>
        <v>0.3398176889</v>
      </c>
      <c r="R36" s="21">
        <f>_xlfn.T.TEST(R30:R33,S30:S33,1,3)</f>
        <v>0.09702807102</v>
      </c>
      <c r="T36" s="21">
        <f>_xlfn.T.TEST(T30:T33,U30:U33,1,3)</f>
        <v>0.3858712399</v>
      </c>
      <c r="Y36" s="253" t="s">
        <v>436</v>
      </c>
      <c r="Z36" s="254">
        <v>1.0</v>
      </c>
      <c r="AA36" s="253" t="s">
        <v>293</v>
      </c>
      <c r="AB36" s="255" t="s">
        <v>355</v>
      </c>
      <c r="AC36" s="256" t="s">
        <v>437</v>
      </c>
      <c r="AD36" s="256">
        <v>0.81</v>
      </c>
      <c r="AE36" s="221">
        <v>4.0</v>
      </c>
      <c r="AF36" s="257">
        <f t="shared" si="1"/>
        <v>194.4</v>
      </c>
      <c r="AH36" s="253" t="s">
        <v>438</v>
      </c>
      <c r="AI36" s="122">
        <v>0.0</v>
      </c>
      <c r="AJ36" s="253" t="s">
        <v>293</v>
      </c>
      <c r="AK36" s="255" t="s">
        <v>242</v>
      </c>
      <c r="AL36" s="256" t="s">
        <v>439</v>
      </c>
      <c r="AM36" s="256">
        <v>2.92</v>
      </c>
      <c r="AN36" s="258">
        <v>1.0</v>
      </c>
      <c r="AO36" s="221">
        <f t="shared" si="3"/>
        <v>0</v>
      </c>
      <c r="AP36" s="221"/>
    </row>
    <row r="37">
      <c r="Y37" s="253" t="s">
        <v>440</v>
      </c>
      <c r="Z37" s="254">
        <v>1.0</v>
      </c>
      <c r="AA37" s="253" t="s">
        <v>293</v>
      </c>
      <c r="AB37" s="255" t="s">
        <v>242</v>
      </c>
      <c r="AC37" s="256" t="s">
        <v>441</v>
      </c>
      <c r="AD37" s="256">
        <v>0.44</v>
      </c>
      <c r="AE37" s="221">
        <v>1.0</v>
      </c>
      <c r="AF37" s="257">
        <f t="shared" si="1"/>
        <v>26.4</v>
      </c>
      <c r="AH37" s="253" t="s">
        <v>442</v>
      </c>
      <c r="AI37" s="122">
        <v>1.0</v>
      </c>
      <c r="AJ37" s="253" t="s">
        <v>310</v>
      </c>
      <c r="AK37" s="255" t="s">
        <v>244</v>
      </c>
      <c r="AL37" s="256" t="s">
        <v>443</v>
      </c>
      <c r="AM37" s="256">
        <v>4.5</v>
      </c>
      <c r="AN37" s="258">
        <v>1.0</v>
      </c>
      <c r="AO37" s="221">
        <f t="shared" si="3"/>
        <v>270</v>
      </c>
      <c r="AP37" s="221"/>
    </row>
    <row r="38">
      <c r="Y38" s="253" t="s">
        <v>444</v>
      </c>
      <c r="Z38" s="254">
        <v>1.0</v>
      </c>
      <c r="AA38" s="253" t="s">
        <v>293</v>
      </c>
      <c r="AB38" s="272" t="s">
        <v>242</v>
      </c>
      <c r="AC38" s="273" t="s">
        <v>445</v>
      </c>
      <c r="AD38" s="273">
        <v>0.51</v>
      </c>
      <c r="AE38" s="274">
        <v>1.0</v>
      </c>
      <c r="AF38" s="257">
        <f t="shared" si="1"/>
        <v>30.6</v>
      </c>
      <c r="AH38" s="253" t="s">
        <v>446</v>
      </c>
      <c r="AI38" s="122">
        <v>1.0</v>
      </c>
      <c r="AJ38" s="253" t="s">
        <v>287</v>
      </c>
      <c r="AK38" s="255" t="s">
        <v>243</v>
      </c>
      <c r="AL38" s="256" t="s">
        <v>447</v>
      </c>
      <c r="AM38" s="256">
        <v>1.72</v>
      </c>
      <c r="AN38" s="258">
        <v>1.0</v>
      </c>
      <c r="AO38" s="221">
        <f t="shared" si="3"/>
        <v>103.2</v>
      </c>
      <c r="AP38" s="221"/>
    </row>
    <row r="39">
      <c r="AA39" s="215"/>
      <c r="AB39" s="215"/>
      <c r="AC39" s="215"/>
      <c r="AD39" s="215"/>
      <c r="AE39" s="275" t="s">
        <v>448</v>
      </c>
      <c r="AF39" s="276">
        <f>SUM(AF3:AF38)</f>
        <v>9022.2</v>
      </c>
      <c r="AH39" s="253" t="s">
        <v>449</v>
      </c>
      <c r="AI39" s="122">
        <v>1.0</v>
      </c>
      <c r="AJ39" s="253" t="s">
        <v>287</v>
      </c>
      <c r="AK39" s="255" t="s">
        <v>243</v>
      </c>
      <c r="AL39" s="256" t="s">
        <v>450</v>
      </c>
      <c r="AM39" s="256">
        <v>0.42</v>
      </c>
      <c r="AN39" s="258">
        <v>1.0</v>
      </c>
      <c r="AO39" s="221">
        <f t="shared" si="3"/>
        <v>25.2</v>
      </c>
      <c r="AP39" s="221"/>
    </row>
    <row r="40">
      <c r="AH40" s="253" t="s">
        <v>451</v>
      </c>
      <c r="AI40" s="122">
        <v>1.0</v>
      </c>
      <c r="AJ40" s="253" t="s">
        <v>282</v>
      </c>
      <c r="AK40" s="255" t="s">
        <v>245</v>
      </c>
      <c r="AL40" s="256" t="s">
        <v>452</v>
      </c>
      <c r="AM40" s="256">
        <v>5.75</v>
      </c>
      <c r="AN40" s="258">
        <v>1.0</v>
      </c>
      <c r="AO40" s="221">
        <f t="shared" si="3"/>
        <v>345</v>
      </c>
      <c r="AP40" s="221"/>
    </row>
    <row r="41">
      <c r="AH41" s="253" t="s">
        <v>453</v>
      </c>
      <c r="AI41" s="122">
        <v>1.0</v>
      </c>
      <c r="AJ41" s="253" t="s">
        <v>287</v>
      </c>
      <c r="AK41" s="255" t="s">
        <v>243</v>
      </c>
      <c r="AL41" s="256" t="s">
        <v>454</v>
      </c>
      <c r="AM41" s="256">
        <v>6.0</v>
      </c>
      <c r="AN41" s="258">
        <v>1.0</v>
      </c>
      <c r="AO41" s="221">
        <f t="shared" si="3"/>
        <v>360</v>
      </c>
      <c r="AP41" s="221"/>
    </row>
    <row r="42">
      <c r="AH42" s="253" t="s">
        <v>455</v>
      </c>
      <c r="AI42" s="122">
        <v>1.0</v>
      </c>
      <c r="AJ42" s="253" t="s">
        <v>282</v>
      </c>
      <c r="AK42" s="255" t="s">
        <v>245</v>
      </c>
      <c r="AL42" s="256" t="s">
        <v>456</v>
      </c>
      <c r="AM42" s="256">
        <v>6.04</v>
      </c>
      <c r="AN42" s="258">
        <v>1.0</v>
      </c>
      <c r="AO42" s="221">
        <f t="shared" si="3"/>
        <v>362.4</v>
      </c>
      <c r="AP42" s="221"/>
    </row>
    <row r="43">
      <c r="AA43" s="122" t="s">
        <v>242</v>
      </c>
      <c r="AB43" s="21">
        <f>sumif(AB4:AB38,"*Jacob*",AD4:AD38)</f>
        <v>46.4</v>
      </c>
      <c r="AH43" s="253" t="s">
        <v>457</v>
      </c>
      <c r="AI43" s="122">
        <v>1.0</v>
      </c>
      <c r="AJ43" s="253" t="s">
        <v>310</v>
      </c>
      <c r="AK43" s="255" t="s">
        <v>244</v>
      </c>
      <c r="AL43" s="256" t="s">
        <v>454</v>
      </c>
      <c r="AM43" s="256">
        <v>6.0</v>
      </c>
      <c r="AN43" s="258">
        <v>1.0</v>
      </c>
      <c r="AO43" s="221">
        <f t="shared" si="3"/>
        <v>360</v>
      </c>
      <c r="AP43" s="221"/>
    </row>
    <row r="44">
      <c r="AA44" s="122" t="s">
        <v>243</v>
      </c>
      <c r="AB44" s="21">
        <f>sumif(AB4:AB38,"*Albert*",AD4:AD38)</f>
        <v>41.74</v>
      </c>
      <c r="AH44" s="253" t="s">
        <v>458</v>
      </c>
      <c r="AI44" s="122">
        <v>1.0</v>
      </c>
      <c r="AJ44" s="253" t="s">
        <v>293</v>
      </c>
      <c r="AK44" s="255" t="s">
        <v>242</v>
      </c>
      <c r="AL44" s="256" t="s">
        <v>459</v>
      </c>
      <c r="AM44" s="256">
        <v>6.02</v>
      </c>
      <c r="AN44" s="258">
        <v>1.0</v>
      </c>
      <c r="AO44" s="221">
        <f t="shared" si="3"/>
        <v>361.2</v>
      </c>
      <c r="AP44" s="221"/>
    </row>
    <row r="45">
      <c r="AA45" s="122" t="s">
        <v>244</v>
      </c>
      <c r="AB45" s="21">
        <f>sumif(AB4:AB38,"*Thomas*",AD4:AD38)</f>
        <v>24.65</v>
      </c>
      <c r="AH45" s="253" t="s">
        <v>433</v>
      </c>
      <c r="AI45" s="122">
        <v>1.0</v>
      </c>
      <c r="AJ45" s="253" t="s">
        <v>287</v>
      </c>
      <c r="AK45" s="255" t="s">
        <v>243</v>
      </c>
      <c r="AL45" s="256" t="s">
        <v>460</v>
      </c>
      <c r="AM45" s="256">
        <v>6.14</v>
      </c>
      <c r="AN45" s="258">
        <v>1.0</v>
      </c>
      <c r="AO45" s="221">
        <f t="shared" si="3"/>
        <v>368.4</v>
      </c>
      <c r="AP45" s="221"/>
    </row>
    <row r="46">
      <c r="AA46" s="122" t="s">
        <v>245</v>
      </c>
      <c r="AB46" s="21">
        <f>sumif(AB4:AB38,"*Thor*",AD4:AD38)</f>
        <v>37.58</v>
      </c>
      <c r="AH46" s="253" t="s">
        <v>461</v>
      </c>
      <c r="AI46" s="122">
        <v>1.0</v>
      </c>
      <c r="AJ46" s="253" t="s">
        <v>293</v>
      </c>
      <c r="AK46" s="259" t="s">
        <v>242</v>
      </c>
      <c r="AL46" s="256" t="s">
        <v>462</v>
      </c>
      <c r="AM46" s="256">
        <v>6.2</v>
      </c>
      <c r="AN46" s="258">
        <v>1.0</v>
      </c>
      <c r="AO46" s="221">
        <f t="shared" si="3"/>
        <v>372</v>
      </c>
      <c r="AP46" s="221"/>
    </row>
    <row r="47">
      <c r="AH47" s="253" t="s">
        <v>463</v>
      </c>
      <c r="AI47" s="122">
        <v>1.0</v>
      </c>
      <c r="AJ47" s="253" t="s">
        <v>282</v>
      </c>
      <c r="AK47" s="255" t="s">
        <v>245</v>
      </c>
      <c r="AL47" s="256" t="s">
        <v>464</v>
      </c>
      <c r="AM47" s="256">
        <v>8.5</v>
      </c>
      <c r="AN47" s="258">
        <v>1.0</v>
      </c>
      <c r="AO47" s="221">
        <f t="shared" si="3"/>
        <v>510</v>
      </c>
      <c r="AP47" s="221"/>
    </row>
    <row r="48">
      <c r="AH48" s="253" t="s">
        <v>465</v>
      </c>
      <c r="AI48" s="122">
        <v>1.0</v>
      </c>
      <c r="AJ48" s="253" t="s">
        <v>287</v>
      </c>
      <c r="AK48" s="255" t="s">
        <v>243</v>
      </c>
      <c r="AL48" s="256" t="s">
        <v>466</v>
      </c>
      <c r="AM48" s="256">
        <v>3.63</v>
      </c>
      <c r="AN48" s="258">
        <v>1.0</v>
      </c>
      <c r="AO48" s="221">
        <f t="shared" si="3"/>
        <v>217.8</v>
      </c>
      <c r="AP48" s="221"/>
    </row>
    <row r="49">
      <c r="AH49" s="253" t="s">
        <v>467</v>
      </c>
      <c r="AI49" s="122">
        <v>1.0</v>
      </c>
      <c r="AJ49" s="253" t="s">
        <v>282</v>
      </c>
      <c r="AK49" s="255" t="s">
        <v>245</v>
      </c>
      <c r="AL49" s="256" t="s">
        <v>468</v>
      </c>
      <c r="AM49" s="256">
        <v>7.74</v>
      </c>
      <c r="AN49" s="258">
        <v>1.0</v>
      </c>
      <c r="AO49" s="221">
        <f t="shared" si="3"/>
        <v>464.4</v>
      </c>
      <c r="AP49" s="221"/>
    </row>
    <row r="50">
      <c r="AH50" s="253" t="s">
        <v>469</v>
      </c>
      <c r="AI50" s="122">
        <v>1.0</v>
      </c>
      <c r="AJ50" s="253" t="s">
        <v>293</v>
      </c>
      <c r="AK50" s="255" t="s">
        <v>242</v>
      </c>
      <c r="AL50" s="256" t="s">
        <v>470</v>
      </c>
      <c r="AM50" s="256">
        <v>7.74</v>
      </c>
      <c r="AN50" s="258">
        <v>1.0</v>
      </c>
      <c r="AO50" s="221">
        <f t="shared" si="3"/>
        <v>464.4</v>
      </c>
      <c r="AP50" s="221"/>
    </row>
    <row r="51">
      <c r="AH51" s="253" t="s">
        <v>471</v>
      </c>
      <c r="AI51" s="122">
        <v>1.0</v>
      </c>
      <c r="AJ51" s="253" t="s">
        <v>287</v>
      </c>
      <c r="AK51" s="259" t="s">
        <v>243</v>
      </c>
      <c r="AL51" s="256" t="s">
        <v>420</v>
      </c>
      <c r="AM51" s="256">
        <v>0.41</v>
      </c>
      <c r="AN51" s="258">
        <v>1.0</v>
      </c>
      <c r="AO51" s="221">
        <f t="shared" si="3"/>
        <v>24.6</v>
      </c>
      <c r="AP51" s="221"/>
    </row>
    <row r="52">
      <c r="AH52" s="253" t="s">
        <v>472</v>
      </c>
      <c r="AI52" s="122">
        <v>1.0</v>
      </c>
      <c r="AJ52" s="253" t="s">
        <v>282</v>
      </c>
      <c r="AK52" s="259" t="s">
        <v>245</v>
      </c>
      <c r="AL52" s="256" t="s">
        <v>473</v>
      </c>
      <c r="AM52" s="256">
        <v>2.85</v>
      </c>
      <c r="AN52" s="258">
        <v>1.0</v>
      </c>
      <c r="AO52" s="221">
        <f t="shared" si="3"/>
        <v>171</v>
      </c>
      <c r="AP52" s="221"/>
    </row>
    <row r="53">
      <c r="AH53" s="253" t="s">
        <v>471</v>
      </c>
      <c r="AI53" s="122">
        <v>1.0</v>
      </c>
      <c r="AJ53" s="253" t="s">
        <v>287</v>
      </c>
      <c r="AK53" s="259" t="s">
        <v>243</v>
      </c>
      <c r="AL53" s="256" t="s">
        <v>474</v>
      </c>
      <c r="AM53" s="256">
        <v>8.05</v>
      </c>
      <c r="AN53" s="258">
        <v>1.0</v>
      </c>
      <c r="AO53" s="221">
        <f t="shared" si="3"/>
        <v>483</v>
      </c>
      <c r="AP53" s="221"/>
    </row>
    <row r="54">
      <c r="AH54" s="253" t="s">
        <v>475</v>
      </c>
      <c r="AI54" s="122">
        <v>1.0</v>
      </c>
      <c r="AJ54" s="253" t="s">
        <v>282</v>
      </c>
      <c r="AK54" s="255" t="s">
        <v>245</v>
      </c>
      <c r="AL54" s="256" t="s">
        <v>476</v>
      </c>
      <c r="AM54" s="256">
        <v>5.75</v>
      </c>
      <c r="AN54" s="258">
        <v>1.0</v>
      </c>
      <c r="AO54" s="221">
        <f t="shared" si="3"/>
        <v>345</v>
      </c>
      <c r="AP54" s="221"/>
    </row>
    <row r="55">
      <c r="AH55" s="253" t="s">
        <v>477</v>
      </c>
      <c r="AI55" s="122">
        <v>1.0</v>
      </c>
      <c r="AJ55" s="253" t="s">
        <v>310</v>
      </c>
      <c r="AK55" s="255" t="s">
        <v>244</v>
      </c>
      <c r="AL55" s="256" t="s">
        <v>478</v>
      </c>
      <c r="AM55" s="256">
        <v>8.5</v>
      </c>
      <c r="AN55" s="258">
        <v>1.0</v>
      </c>
      <c r="AO55" s="221">
        <f t="shared" si="3"/>
        <v>510</v>
      </c>
      <c r="AP55" s="221"/>
    </row>
    <row r="56">
      <c r="AH56" s="253" t="s">
        <v>479</v>
      </c>
      <c r="AI56" s="122">
        <v>1.0</v>
      </c>
      <c r="AJ56" s="253" t="s">
        <v>293</v>
      </c>
      <c r="AK56" s="255" t="s">
        <v>242</v>
      </c>
      <c r="AL56" s="256" t="s">
        <v>480</v>
      </c>
      <c r="AM56" s="256">
        <v>8.67</v>
      </c>
      <c r="AN56" s="258">
        <v>1.0</v>
      </c>
      <c r="AO56" s="221">
        <f t="shared" si="3"/>
        <v>520.2</v>
      </c>
      <c r="AP56" s="221"/>
    </row>
    <row r="57">
      <c r="AH57" s="253" t="s">
        <v>481</v>
      </c>
      <c r="AI57" s="122">
        <v>1.0</v>
      </c>
      <c r="AJ57" s="253" t="s">
        <v>293</v>
      </c>
      <c r="AK57" s="255" t="s">
        <v>242</v>
      </c>
      <c r="AL57" s="256" t="s">
        <v>482</v>
      </c>
      <c r="AM57" s="256">
        <v>1.63</v>
      </c>
      <c r="AN57" s="258">
        <v>1.0</v>
      </c>
      <c r="AO57" s="221">
        <f t="shared" si="3"/>
        <v>97.8</v>
      </c>
      <c r="AP57" s="221"/>
    </row>
    <row r="58">
      <c r="AH58" s="253" t="s">
        <v>483</v>
      </c>
      <c r="AI58" s="122">
        <v>1.0</v>
      </c>
      <c r="AJ58" s="253" t="s">
        <v>293</v>
      </c>
      <c r="AK58" s="255" t="s">
        <v>242</v>
      </c>
      <c r="AL58" s="256" t="s">
        <v>484</v>
      </c>
      <c r="AM58" s="256">
        <v>5.33</v>
      </c>
      <c r="AN58" s="258">
        <v>1.0</v>
      </c>
      <c r="AO58" s="221">
        <f t="shared" si="3"/>
        <v>319.8</v>
      </c>
      <c r="AP58" s="221"/>
    </row>
    <row r="59">
      <c r="AH59" s="253" t="s">
        <v>485</v>
      </c>
      <c r="AI59" s="122">
        <v>1.0</v>
      </c>
      <c r="AJ59" s="253" t="s">
        <v>293</v>
      </c>
      <c r="AK59" s="255" t="s">
        <v>242</v>
      </c>
      <c r="AL59" s="256" t="s">
        <v>486</v>
      </c>
      <c r="AM59" s="256">
        <v>1.5</v>
      </c>
      <c r="AN59" s="258">
        <v>1.0</v>
      </c>
      <c r="AO59" s="221">
        <f t="shared" si="3"/>
        <v>90</v>
      </c>
      <c r="AP59" s="221"/>
    </row>
    <row r="60">
      <c r="AH60" s="253" t="s">
        <v>483</v>
      </c>
      <c r="AI60" s="122">
        <v>1.0</v>
      </c>
      <c r="AJ60" s="253" t="s">
        <v>287</v>
      </c>
      <c r="AK60" s="255" t="s">
        <v>243</v>
      </c>
      <c r="AL60" s="256" t="s">
        <v>487</v>
      </c>
      <c r="AM60" s="256">
        <v>5.36</v>
      </c>
      <c r="AN60" s="258">
        <v>1.0</v>
      </c>
      <c r="AO60" s="221">
        <f t="shared" si="3"/>
        <v>321.6</v>
      </c>
      <c r="AP60" s="221"/>
    </row>
    <row r="61">
      <c r="AH61" s="253" t="s">
        <v>483</v>
      </c>
      <c r="AI61" s="122">
        <v>1.0</v>
      </c>
      <c r="AJ61" s="253" t="s">
        <v>310</v>
      </c>
      <c r="AK61" s="255" t="s">
        <v>244</v>
      </c>
      <c r="AL61" s="256" t="s">
        <v>488</v>
      </c>
      <c r="AM61" s="256">
        <v>5.35</v>
      </c>
      <c r="AN61" s="258">
        <v>1.0</v>
      </c>
      <c r="AO61" s="221">
        <f t="shared" si="3"/>
        <v>321</v>
      </c>
      <c r="AP61" s="221"/>
    </row>
    <row r="62">
      <c r="AH62" s="253" t="s">
        <v>489</v>
      </c>
      <c r="AI62" s="122">
        <v>1.0</v>
      </c>
      <c r="AJ62" s="253" t="s">
        <v>282</v>
      </c>
      <c r="AK62" s="255" t="s">
        <v>245</v>
      </c>
      <c r="AL62" s="256" t="s">
        <v>490</v>
      </c>
      <c r="AM62" s="256">
        <v>5.41</v>
      </c>
      <c r="AN62" s="258">
        <v>1.0</v>
      </c>
      <c r="AO62" s="221">
        <f t="shared" si="3"/>
        <v>324.6</v>
      </c>
      <c r="AP62" s="221"/>
    </row>
    <row r="63">
      <c r="AH63" s="253" t="s">
        <v>491</v>
      </c>
      <c r="AI63" s="122">
        <v>1.0</v>
      </c>
      <c r="AJ63" s="253" t="s">
        <v>310</v>
      </c>
      <c r="AK63" s="255" t="s">
        <v>244</v>
      </c>
      <c r="AL63" s="256" t="s">
        <v>454</v>
      </c>
      <c r="AM63" s="256">
        <v>6.0</v>
      </c>
      <c r="AN63" s="258">
        <v>1.0</v>
      </c>
      <c r="AO63" s="221">
        <f t="shared" si="3"/>
        <v>360</v>
      </c>
      <c r="AP63" s="221"/>
    </row>
    <row r="64">
      <c r="AH64" s="253" t="s">
        <v>491</v>
      </c>
      <c r="AI64" s="122">
        <v>1.0</v>
      </c>
      <c r="AJ64" s="253" t="s">
        <v>310</v>
      </c>
      <c r="AK64" s="255" t="s">
        <v>244</v>
      </c>
      <c r="AL64" s="256" t="s">
        <v>492</v>
      </c>
      <c r="AM64" s="256">
        <v>2.5</v>
      </c>
      <c r="AN64" s="258">
        <v>1.0</v>
      </c>
      <c r="AO64" s="221">
        <f t="shared" si="3"/>
        <v>150</v>
      </c>
      <c r="AP64" s="221"/>
    </row>
    <row r="65">
      <c r="AH65" s="253" t="s">
        <v>493</v>
      </c>
      <c r="AI65" s="122">
        <v>1.0</v>
      </c>
      <c r="AJ65" s="253" t="s">
        <v>310</v>
      </c>
      <c r="AK65" s="255" t="s">
        <v>244</v>
      </c>
      <c r="AL65" s="256" t="s">
        <v>494</v>
      </c>
      <c r="AM65" s="256">
        <v>2.12</v>
      </c>
      <c r="AN65" s="258">
        <v>1.0</v>
      </c>
      <c r="AO65" s="221">
        <f t="shared" si="3"/>
        <v>127.2</v>
      </c>
      <c r="AP65" s="221"/>
    </row>
    <row r="66">
      <c r="AH66" s="253" t="s">
        <v>495</v>
      </c>
      <c r="AI66" s="122">
        <v>1.0</v>
      </c>
      <c r="AJ66" s="253" t="s">
        <v>310</v>
      </c>
      <c r="AK66" s="255" t="s">
        <v>244</v>
      </c>
      <c r="AL66" s="256" t="s">
        <v>496</v>
      </c>
      <c r="AM66" s="256">
        <v>4.68</v>
      </c>
      <c r="AN66" s="258">
        <v>1.0</v>
      </c>
      <c r="AO66" s="221">
        <f t="shared" si="3"/>
        <v>280.8</v>
      </c>
      <c r="AP66" s="221"/>
    </row>
    <row r="67">
      <c r="AH67" s="253" t="s">
        <v>497</v>
      </c>
      <c r="AI67" s="122">
        <v>1.0</v>
      </c>
      <c r="AJ67" s="253" t="s">
        <v>287</v>
      </c>
      <c r="AK67" s="255" t="s">
        <v>243</v>
      </c>
      <c r="AL67" s="256" t="s">
        <v>498</v>
      </c>
      <c r="AM67" s="256">
        <v>6.1</v>
      </c>
      <c r="AN67" s="258">
        <v>1.0</v>
      </c>
      <c r="AO67" s="221">
        <f t="shared" si="3"/>
        <v>366</v>
      </c>
      <c r="AP67" s="221"/>
    </row>
    <row r="68">
      <c r="AH68" s="253" t="s">
        <v>499</v>
      </c>
      <c r="AI68" s="122">
        <v>1.0</v>
      </c>
      <c r="AJ68" s="253" t="s">
        <v>293</v>
      </c>
      <c r="AK68" s="255" t="s">
        <v>242</v>
      </c>
      <c r="AL68" s="256" t="s">
        <v>500</v>
      </c>
      <c r="AM68" s="256">
        <v>6.8</v>
      </c>
      <c r="AN68" s="258">
        <v>1.0</v>
      </c>
      <c r="AO68" s="221">
        <f t="shared" si="3"/>
        <v>408</v>
      </c>
      <c r="AP68" s="221"/>
    </row>
    <row r="69">
      <c r="AH69" s="253" t="s">
        <v>501</v>
      </c>
      <c r="AI69" s="122">
        <v>1.0</v>
      </c>
      <c r="AJ69" s="253" t="s">
        <v>282</v>
      </c>
      <c r="AK69" s="255" t="s">
        <v>245</v>
      </c>
      <c r="AL69" s="256" t="s">
        <v>502</v>
      </c>
      <c r="AM69" s="256">
        <v>10.07</v>
      </c>
      <c r="AN69" s="258">
        <v>1.0</v>
      </c>
      <c r="AO69" s="221">
        <f t="shared" si="3"/>
        <v>604.2</v>
      </c>
      <c r="AP69" s="221"/>
    </row>
    <row r="70">
      <c r="AH70" s="253" t="s">
        <v>503</v>
      </c>
      <c r="AI70" s="122">
        <v>1.0</v>
      </c>
      <c r="AJ70" s="253" t="s">
        <v>287</v>
      </c>
      <c r="AK70" s="255" t="s">
        <v>243</v>
      </c>
      <c r="AL70" s="256" t="s">
        <v>504</v>
      </c>
      <c r="AM70" s="256">
        <v>0.04</v>
      </c>
      <c r="AN70" s="258">
        <v>1.0</v>
      </c>
      <c r="AO70" s="221">
        <f t="shared" si="3"/>
        <v>2.4</v>
      </c>
      <c r="AP70" s="221"/>
    </row>
    <row r="71">
      <c r="AH71" s="253" t="s">
        <v>505</v>
      </c>
      <c r="AI71" s="122">
        <v>1.0</v>
      </c>
      <c r="AJ71" s="253" t="s">
        <v>293</v>
      </c>
      <c r="AK71" s="255" t="s">
        <v>290</v>
      </c>
      <c r="AL71" s="256" t="s">
        <v>506</v>
      </c>
      <c r="AM71" s="256">
        <v>4.21</v>
      </c>
      <c r="AN71" s="258">
        <v>2.0</v>
      </c>
      <c r="AO71" s="221">
        <f t="shared" si="3"/>
        <v>505.2</v>
      </c>
      <c r="AP71" s="221"/>
    </row>
    <row r="72">
      <c r="AH72" s="253" t="s">
        <v>507</v>
      </c>
      <c r="AI72" s="122">
        <v>1.0</v>
      </c>
      <c r="AJ72" s="253" t="s">
        <v>293</v>
      </c>
      <c r="AK72" s="255" t="s">
        <v>242</v>
      </c>
      <c r="AL72" s="256" t="s">
        <v>508</v>
      </c>
      <c r="AM72" s="256">
        <v>1.62</v>
      </c>
      <c r="AN72" s="258">
        <v>1.0</v>
      </c>
      <c r="AO72" s="221">
        <f t="shared" si="3"/>
        <v>97.2</v>
      </c>
      <c r="AP72" s="221"/>
    </row>
    <row r="73">
      <c r="AH73" s="253" t="s">
        <v>503</v>
      </c>
      <c r="AI73" s="122">
        <v>1.0</v>
      </c>
      <c r="AJ73" s="253" t="s">
        <v>287</v>
      </c>
      <c r="AK73" s="255" t="s">
        <v>243</v>
      </c>
      <c r="AL73" s="256" t="s">
        <v>509</v>
      </c>
      <c r="AM73" s="256">
        <v>5.39</v>
      </c>
      <c r="AN73" s="258">
        <v>1.0</v>
      </c>
      <c r="AO73" s="221">
        <f t="shared" si="3"/>
        <v>323.4</v>
      </c>
      <c r="AP73" s="221"/>
    </row>
    <row r="74">
      <c r="AH74" s="253" t="s">
        <v>510</v>
      </c>
      <c r="AI74" s="122">
        <v>1.0</v>
      </c>
      <c r="AJ74" s="253" t="s">
        <v>293</v>
      </c>
      <c r="AK74" s="255" t="s">
        <v>242</v>
      </c>
      <c r="AL74" s="256" t="s">
        <v>511</v>
      </c>
      <c r="AM74" s="256">
        <v>0.94</v>
      </c>
      <c r="AN74" s="258">
        <v>1.0</v>
      </c>
      <c r="AO74" s="221">
        <f t="shared" si="3"/>
        <v>56.4</v>
      </c>
      <c r="AP74" s="221"/>
    </row>
    <row r="75">
      <c r="AH75" s="253" t="s">
        <v>512</v>
      </c>
      <c r="AI75" s="122">
        <v>1.0</v>
      </c>
      <c r="AJ75" s="253" t="s">
        <v>282</v>
      </c>
      <c r="AK75" s="255" t="s">
        <v>245</v>
      </c>
      <c r="AL75" s="256" t="s">
        <v>513</v>
      </c>
      <c r="AM75" s="256">
        <v>7.31</v>
      </c>
      <c r="AN75" s="258">
        <v>1.0</v>
      </c>
      <c r="AO75" s="221">
        <f t="shared" si="3"/>
        <v>438.6</v>
      </c>
      <c r="AP75" s="221"/>
    </row>
    <row r="76">
      <c r="AH76" s="253" t="s">
        <v>514</v>
      </c>
      <c r="AI76" s="122">
        <v>1.0</v>
      </c>
      <c r="AJ76" s="253" t="s">
        <v>293</v>
      </c>
      <c r="AK76" s="255" t="s">
        <v>242</v>
      </c>
      <c r="AL76" s="256" t="s">
        <v>515</v>
      </c>
      <c r="AM76" s="256">
        <v>7.46</v>
      </c>
      <c r="AN76" s="258">
        <v>1.0</v>
      </c>
      <c r="AO76" s="221">
        <f t="shared" si="3"/>
        <v>447.6</v>
      </c>
      <c r="AP76" s="221"/>
    </row>
    <row r="77">
      <c r="AH77" s="253" t="s">
        <v>516</v>
      </c>
      <c r="AI77" s="122">
        <v>1.0</v>
      </c>
      <c r="AJ77" s="253" t="s">
        <v>293</v>
      </c>
      <c r="AK77" s="255" t="s">
        <v>242</v>
      </c>
      <c r="AL77" s="256" t="s">
        <v>517</v>
      </c>
      <c r="AM77" s="256">
        <v>1.35</v>
      </c>
      <c r="AN77" s="258">
        <v>1.0</v>
      </c>
      <c r="AO77" s="221">
        <f t="shared" si="3"/>
        <v>81</v>
      </c>
      <c r="AP77" s="221"/>
    </row>
    <row r="78">
      <c r="AH78" s="253" t="s">
        <v>518</v>
      </c>
      <c r="AI78" s="122">
        <v>1.0</v>
      </c>
      <c r="AJ78" s="253" t="s">
        <v>310</v>
      </c>
      <c r="AK78" s="255" t="s">
        <v>244</v>
      </c>
      <c r="AL78" s="256" t="s">
        <v>519</v>
      </c>
      <c r="AM78" s="256">
        <v>6.25</v>
      </c>
      <c r="AN78" s="258">
        <v>1.0</v>
      </c>
      <c r="AO78" s="221">
        <f t="shared" si="3"/>
        <v>375</v>
      </c>
      <c r="AP78" s="221"/>
    </row>
    <row r="79">
      <c r="AH79" s="253" t="s">
        <v>520</v>
      </c>
      <c r="AI79" s="122">
        <v>1.0</v>
      </c>
      <c r="AJ79" s="253" t="s">
        <v>287</v>
      </c>
      <c r="AK79" s="255" t="s">
        <v>243</v>
      </c>
      <c r="AL79" s="256" t="s">
        <v>521</v>
      </c>
      <c r="AM79" s="256">
        <v>6.96</v>
      </c>
      <c r="AN79" s="258">
        <v>1.0</v>
      </c>
      <c r="AO79" s="221">
        <f t="shared" si="3"/>
        <v>417.6</v>
      </c>
      <c r="AP79" s="221"/>
    </row>
    <row r="80">
      <c r="AH80" s="253" t="s">
        <v>512</v>
      </c>
      <c r="AI80" s="122">
        <v>1.0</v>
      </c>
      <c r="AJ80" s="253" t="s">
        <v>282</v>
      </c>
      <c r="AK80" s="255" t="s">
        <v>245</v>
      </c>
      <c r="AL80" s="256" t="s">
        <v>522</v>
      </c>
      <c r="AM80" s="256">
        <v>8.38</v>
      </c>
      <c r="AN80" s="258">
        <v>1.0</v>
      </c>
      <c r="AO80" s="221">
        <f t="shared" si="3"/>
        <v>502.8</v>
      </c>
      <c r="AP80" s="221"/>
    </row>
    <row r="81">
      <c r="AH81" s="253" t="s">
        <v>523</v>
      </c>
      <c r="AI81" s="122">
        <v>1.0</v>
      </c>
      <c r="AJ81" s="253" t="s">
        <v>310</v>
      </c>
      <c r="AK81" s="255" t="s">
        <v>244</v>
      </c>
      <c r="AL81" s="256" t="s">
        <v>524</v>
      </c>
      <c r="AM81" s="256">
        <v>0.75</v>
      </c>
      <c r="AN81" s="258">
        <v>1.0</v>
      </c>
      <c r="AO81" s="221">
        <f t="shared" si="3"/>
        <v>45</v>
      </c>
      <c r="AP81" s="221"/>
    </row>
    <row r="82">
      <c r="AH82" s="253" t="s">
        <v>525</v>
      </c>
      <c r="AI82" s="122">
        <v>1.0</v>
      </c>
      <c r="AJ82" s="253" t="s">
        <v>293</v>
      </c>
      <c r="AK82" s="255" t="s">
        <v>242</v>
      </c>
      <c r="AL82" s="256" t="s">
        <v>526</v>
      </c>
      <c r="AM82" s="256">
        <v>7.16</v>
      </c>
      <c r="AN82" s="258">
        <v>1.0</v>
      </c>
      <c r="AO82" s="221">
        <f t="shared" si="3"/>
        <v>429.6</v>
      </c>
      <c r="AP82" s="221"/>
    </row>
    <row r="83">
      <c r="AH83" s="253" t="s">
        <v>527</v>
      </c>
      <c r="AI83" s="122">
        <v>1.0</v>
      </c>
      <c r="AJ83" s="253" t="s">
        <v>310</v>
      </c>
      <c r="AK83" s="255" t="s">
        <v>244</v>
      </c>
      <c r="AL83" s="256" t="s">
        <v>365</v>
      </c>
      <c r="AM83" s="256">
        <v>1.33</v>
      </c>
      <c r="AN83" s="258">
        <v>1.0</v>
      </c>
      <c r="AO83" s="221">
        <f t="shared" si="3"/>
        <v>79.8</v>
      </c>
      <c r="AP83" s="221"/>
    </row>
    <row r="84">
      <c r="AH84" s="253" t="s">
        <v>528</v>
      </c>
      <c r="AI84" s="122">
        <v>0.0</v>
      </c>
      <c r="AJ84" s="253" t="s">
        <v>293</v>
      </c>
      <c r="AK84" s="255" t="s">
        <v>242</v>
      </c>
      <c r="AL84" s="256" t="s">
        <v>529</v>
      </c>
      <c r="AM84" s="256">
        <v>1.93</v>
      </c>
      <c r="AN84" s="258">
        <v>1.0</v>
      </c>
      <c r="AO84" s="221">
        <f t="shared" si="3"/>
        <v>0</v>
      </c>
      <c r="AP84" s="221"/>
    </row>
    <row r="85">
      <c r="AH85" s="253" t="s">
        <v>530</v>
      </c>
      <c r="AI85" s="122">
        <v>1.0</v>
      </c>
      <c r="AJ85" s="253" t="s">
        <v>310</v>
      </c>
      <c r="AK85" s="255" t="s">
        <v>244</v>
      </c>
      <c r="AL85" s="256" t="s">
        <v>531</v>
      </c>
      <c r="AM85" s="256">
        <v>2.32</v>
      </c>
      <c r="AN85" s="258">
        <v>1.0</v>
      </c>
      <c r="AO85" s="221">
        <f t="shared" si="3"/>
        <v>139.2</v>
      </c>
      <c r="AP85" s="221"/>
    </row>
    <row r="86">
      <c r="AH86" s="253" t="s">
        <v>532</v>
      </c>
      <c r="AI86" s="122">
        <v>1.0</v>
      </c>
      <c r="AJ86" s="253" t="s">
        <v>293</v>
      </c>
      <c r="AK86" s="255" t="s">
        <v>242</v>
      </c>
      <c r="AL86" s="256" t="s">
        <v>533</v>
      </c>
      <c r="AM86" s="256">
        <v>1.14</v>
      </c>
      <c r="AN86" s="258">
        <v>1.0</v>
      </c>
      <c r="AO86" s="221">
        <f t="shared" si="3"/>
        <v>68.4</v>
      </c>
      <c r="AP86" s="221"/>
    </row>
    <row r="87">
      <c r="AH87" s="253" t="s">
        <v>534</v>
      </c>
      <c r="AI87" s="122">
        <v>1.0</v>
      </c>
      <c r="AJ87" s="253" t="s">
        <v>310</v>
      </c>
      <c r="AK87" s="255" t="s">
        <v>244</v>
      </c>
      <c r="AL87" s="256" t="s">
        <v>535</v>
      </c>
      <c r="AM87" s="256">
        <v>1.93</v>
      </c>
      <c r="AN87" s="258">
        <v>1.0</v>
      </c>
      <c r="AO87" s="221">
        <f t="shared" si="3"/>
        <v>115.8</v>
      </c>
      <c r="AP87" s="221"/>
    </row>
    <row r="88">
      <c r="AH88" s="253" t="s">
        <v>536</v>
      </c>
      <c r="AI88" s="122">
        <v>1.0</v>
      </c>
      <c r="AJ88" s="253" t="s">
        <v>287</v>
      </c>
      <c r="AK88" s="255" t="s">
        <v>243</v>
      </c>
      <c r="AL88" s="256" t="s">
        <v>537</v>
      </c>
      <c r="AM88" s="256">
        <v>6.78</v>
      </c>
      <c r="AN88" s="258">
        <v>1.0</v>
      </c>
      <c r="AO88" s="221">
        <f t="shared" si="3"/>
        <v>406.8</v>
      </c>
      <c r="AP88" s="221"/>
    </row>
    <row r="89">
      <c r="AH89" s="253" t="s">
        <v>538</v>
      </c>
      <c r="AI89" s="122">
        <v>1.0</v>
      </c>
      <c r="AJ89" s="253" t="s">
        <v>310</v>
      </c>
      <c r="AK89" s="255" t="s">
        <v>244</v>
      </c>
      <c r="AL89" s="256" t="s">
        <v>539</v>
      </c>
      <c r="AM89" s="256">
        <v>6.83</v>
      </c>
      <c r="AN89" s="258">
        <v>1.0</v>
      </c>
      <c r="AO89" s="221">
        <f t="shared" si="3"/>
        <v>409.8</v>
      </c>
      <c r="AP89" s="221"/>
    </row>
    <row r="90">
      <c r="AH90" s="253" t="s">
        <v>540</v>
      </c>
      <c r="AI90" s="122">
        <v>1.0</v>
      </c>
      <c r="AJ90" s="253" t="s">
        <v>293</v>
      </c>
      <c r="AK90" s="255" t="s">
        <v>290</v>
      </c>
      <c r="AL90" s="256" t="s">
        <v>541</v>
      </c>
      <c r="AM90" s="256">
        <v>6.81</v>
      </c>
      <c r="AN90" s="258">
        <v>2.0</v>
      </c>
      <c r="AO90" s="221">
        <f t="shared" si="3"/>
        <v>817.2</v>
      </c>
      <c r="AP90" s="221"/>
    </row>
    <row r="91">
      <c r="AH91" s="253" t="s">
        <v>542</v>
      </c>
      <c r="AI91" s="122">
        <v>0.0</v>
      </c>
      <c r="AJ91" s="253" t="s">
        <v>293</v>
      </c>
      <c r="AK91" s="255" t="s">
        <v>242</v>
      </c>
      <c r="AL91" s="256" t="s">
        <v>543</v>
      </c>
      <c r="AM91" s="256">
        <v>0.57</v>
      </c>
      <c r="AN91" s="258">
        <v>1.0</v>
      </c>
      <c r="AO91" s="221">
        <f t="shared" si="3"/>
        <v>0</v>
      </c>
      <c r="AP91" s="221"/>
    </row>
    <row r="92">
      <c r="AH92" s="253" t="s">
        <v>544</v>
      </c>
      <c r="AI92" s="122">
        <v>0.0</v>
      </c>
      <c r="AJ92" s="253" t="s">
        <v>293</v>
      </c>
      <c r="AK92" s="255" t="s">
        <v>290</v>
      </c>
      <c r="AL92" s="256" t="s">
        <v>545</v>
      </c>
      <c r="AM92" s="256">
        <v>2.94</v>
      </c>
      <c r="AN92" s="258">
        <v>2.0</v>
      </c>
      <c r="AO92" s="221">
        <f t="shared" si="3"/>
        <v>0</v>
      </c>
      <c r="AP92" s="221"/>
    </row>
    <row r="93">
      <c r="AH93" s="253" t="s">
        <v>546</v>
      </c>
      <c r="AI93" s="122">
        <v>1.0</v>
      </c>
      <c r="AJ93" s="253" t="s">
        <v>293</v>
      </c>
      <c r="AK93" s="255" t="s">
        <v>242</v>
      </c>
      <c r="AL93" s="256" t="s">
        <v>361</v>
      </c>
      <c r="AM93" s="256">
        <v>1.0</v>
      </c>
      <c r="AN93" s="258">
        <v>1.0</v>
      </c>
      <c r="AO93" s="221">
        <f t="shared" si="3"/>
        <v>60</v>
      </c>
      <c r="AP93" s="221"/>
    </row>
    <row r="94">
      <c r="AH94" s="253" t="s">
        <v>547</v>
      </c>
      <c r="AI94" s="122">
        <v>1.0</v>
      </c>
      <c r="AJ94" s="253" t="s">
        <v>287</v>
      </c>
      <c r="AK94" s="255" t="s">
        <v>243</v>
      </c>
      <c r="AL94" s="256" t="s">
        <v>548</v>
      </c>
      <c r="AM94" s="256">
        <v>3.8</v>
      </c>
      <c r="AN94" s="258">
        <v>1.0</v>
      </c>
      <c r="AO94" s="221">
        <f t="shared" si="3"/>
        <v>228</v>
      </c>
      <c r="AP94" s="221"/>
    </row>
    <row r="95">
      <c r="AH95" s="253" t="s">
        <v>549</v>
      </c>
      <c r="AI95" s="122">
        <v>1.0</v>
      </c>
      <c r="AJ95" s="253" t="s">
        <v>293</v>
      </c>
      <c r="AK95" s="255" t="s">
        <v>242</v>
      </c>
      <c r="AL95" s="256" t="s">
        <v>550</v>
      </c>
      <c r="AM95" s="256">
        <v>6.72</v>
      </c>
      <c r="AN95" s="258">
        <v>1.0</v>
      </c>
      <c r="AO95" s="221">
        <f t="shared" si="3"/>
        <v>403.2</v>
      </c>
      <c r="AP95" s="221"/>
    </row>
    <row r="96">
      <c r="AH96" s="253" t="s">
        <v>551</v>
      </c>
      <c r="AI96" s="122">
        <v>1.0</v>
      </c>
      <c r="AJ96" s="253" t="s">
        <v>282</v>
      </c>
      <c r="AK96" s="255" t="s">
        <v>245</v>
      </c>
      <c r="AL96" s="256" t="s">
        <v>552</v>
      </c>
      <c r="AM96" s="256">
        <v>7.6</v>
      </c>
      <c r="AN96" s="258">
        <v>1.0</v>
      </c>
      <c r="AO96" s="221">
        <f t="shared" si="3"/>
        <v>456</v>
      </c>
      <c r="AP96" s="221"/>
    </row>
    <row r="97">
      <c r="AH97" s="253" t="s">
        <v>553</v>
      </c>
      <c r="AI97" s="122">
        <v>0.0</v>
      </c>
      <c r="AJ97" s="253" t="s">
        <v>293</v>
      </c>
      <c r="AK97" s="255" t="s">
        <v>242</v>
      </c>
      <c r="AL97" s="256" t="s">
        <v>554</v>
      </c>
      <c r="AM97" s="256">
        <v>2.0</v>
      </c>
      <c r="AN97" s="258">
        <v>1.0</v>
      </c>
      <c r="AO97" s="221">
        <f t="shared" si="3"/>
        <v>0</v>
      </c>
      <c r="AP97" s="221"/>
    </row>
    <row r="98">
      <c r="AH98" s="253" t="s">
        <v>555</v>
      </c>
      <c r="AI98" s="122">
        <v>1.0</v>
      </c>
      <c r="AJ98" s="253" t="s">
        <v>282</v>
      </c>
      <c r="AK98" s="255" t="s">
        <v>245</v>
      </c>
      <c r="AL98" s="256" t="s">
        <v>556</v>
      </c>
      <c r="AM98" s="256">
        <v>3.45</v>
      </c>
      <c r="AN98" s="258">
        <v>1.0</v>
      </c>
      <c r="AO98" s="221">
        <f t="shared" si="3"/>
        <v>207</v>
      </c>
      <c r="AP98" s="221"/>
    </row>
    <row r="99">
      <c r="AH99" s="253" t="s">
        <v>557</v>
      </c>
      <c r="AI99" s="122">
        <v>1.0</v>
      </c>
      <c r="AJ99" s="253" t="s">
        <v>310</v>
      </c>
      <c r="AK99" s="255" t="s">
        <v>244</v>
      </c>
      <c r="AL99" s="256" t="s">
        <v>558</v>
      </c>
      <c r="AM99" s="256">
        <v>3.0</v>
      </c>
      <c r="AN99" s="258">
        <v>1.0</v>
      </c>
      <c r="AO99" s="221">
        <f t="shared" si="3"/>
        <v>180</v>
      </c>
      <c r="AP99" s="221"/>
    </row>
    <row r="100">
      <c r="AH100" s="253" t="s">
        <v>559</v>
      </c>
      <c r="AI100" s="122">
        <v>1.0</v>
      </c>
      <c r="AJ100" s="253" t="s">
        <v>310</v>
      </c>
      <c r="AK100" s="255" t="s">
        <v>244</v>
      </c>
      <c r="AL100" s="256" t="s">
        <v>361</v>
      </c>
      <c r="AM100" s="256">
        <v>1.0</v>
      </c>
      <c r="AN100" s="258">
        <v>1.0</v>
      </c>
      <c r="AO100" s="221">
        <f t="shared" si="3"/>
        <v>60</v>
      </c>
      <c r="AP100" s="221"/>
    </row>
    <row r="101">
      <c r="AH101" s="253" t="s">
        <v>560</v>
      </c>
      <c r="AI101" s="122">
        <v>1.0</v>
      </c>
      <c r="AJ101" s="253" t="s">
        <v>310</v>
      </c>
      <c r="AK101" s="255" t="s">
        <v>244</v>
      </c>
      <c r="AL101" s="256" t="s">
        <v>554</v>
      </c>
      <c r="AM101" s="256">
        <v>2.0</v>
      </c>
      <c r="AN101" s="258">
        <v>1.0</v>
      </c>
      <c r="AO101" s="221">
        <f t="shared" si="3"/>
        <v>120</v>
      </c>
      <c r="AP101" s="221"/>
    </row>
    <row r="102">
      <c r="AH102" s="253" t="s">
        <v>561</v>
      </c>
      <c r="AI102" s="122">
        <v>1.0</v>
      </c>
      <c r="AJ102" s="253" t="s">
        <v>293</v>
      </c>
      <c r="AK102" s="255" t="s">
        <v>242</v>
      </c>
      <c r="AL102" s="256" t="s">
        <v>562</v>
      </c>
      <c r="AM102" s="256">
        <v>6.5</v>
      </c>
      <c r="AN102" s="258">
        <v>1.0</v>
      </c>
      <c r="AO102" s="221">
        <f t="shared" si="3"/>
        <v>390</v>
      </c>
      <c r="AP102" s="221"/>
    </row>
    <row r="103">
      <c r="AH103" s="253" t="s">
        <v>563</v>
      </c>
      <c r="AI103" s="122">
        <v>1.0</v>
      </c>
      <c r="AJ103" s="253" t="s">
        <v>287</v>
      </c>
      <c r="AK103" s="255" t="s">
        <v>243</v>
      </c>
      <c r="AL103" s="256" t="s">
        <v>564</v>
      </c>
      <c r="AM103" s="256">
        <v>6.82</v>
      </c>
      <c r="AN103" s="258">
        <v>1.0</v>
      </c>
      <c r="AO103" s="221">
        <f t="shared" si="3"/>
        <v>409.2</v>
      </c>
      <c r="AP103" s="221"/>
    </row>
    <row r="104">
      <c r="AH104" s="253" t="s">
        <v>565</v>
      </c>
      <c r="AI104" s="122">
        <v>1.0</v>
      </c>
      <c r="AJ104" s="253" t="s">
        <v>282</v>
      </c>
      <c r="AK104" s="255" t="s">
        <v>245</v>
      </c>
      <c r="AL104" s="256" t="s">
        <v>566</v>
      </c>
      <c r="AM104" s="256">
        <v>3.95</v>
      </c>
      <c r="AN104" s="258">
        <v>1.0</v>
      </c>
      <c r="AO104" s="221">
        <f t="shared" si="3"/>
        <v>237</v>
      </c>
      <c r="AP104" s="221"/>
    </row>
    <row r="105">
      <c r="AH105" s="253" t="s">
        <v>567</v>
      </c>
      <c r="AI105" s="122">
        <v>1.0</v>
      </c>
      <c r="AJ105" s="253" t="s">
        <v>293</v>
      </c>
      <c r="AK105" s="255" t="s">
        <v>242</v>
      </c>
      <c r="AL105" s="256" t="s">
        <v>568</v>
      </c>
      <c r="AM105" s="256">
        <v>1.03</v>
      </c>
      <c r="AN105" s="258">
        <v>1.0</v>
      </c>
      <c r="AO105" s="221">
        <f t="shared" si="3"/>
        <v>61.8</v>
      </c>
      <c r="AP105" s="221"/>
    </row>
    <row r="106">
      <c r="AH106" s="253" t="s">
        <v>569</v>
      </c>
      <c r="AI106" s="122">
        <v>0.0</v>
      </c>
      <c r="AJ106" s="253" t="s">
        <v>310</v>
      </c>
      <c r="AK106" s="255" t="s">
        <v>244</v>
      </c>
      <c r="AL106" s="256" t="s">
        <v>361</v>
      </c>
      <c r="AM106" s="256">
        <v>1.0</v>
      </c>
      <c r="AN106" s="258">
        <v>1.0</v>
      </c>
      <c r="AO106" s="221">
        <f t="shared" si="3"/>
        <v>0</v>
      </c>
      <c r="AP106" s="221"/>
    </row>
    <row r="107">
      <c r="AH107" s="253" t="s">
        <v>570</v>
      </c>
      <c r="AI107" s="122">
        <v>0.0</v>
      </c>
      <c r="AJ107" s="253" t="s">
        <v>310</v>
      </c>
      <c r="AK107" s="255" t="s">
        <v>244</v>
      </c>
      <c r="AL107" s="256" t="s">
        <v>365</v>
      </c>
      <c r="AM107" s="256">
        <v>1.33</v>
      </c>
      <c r="AN107" s="258">
        <v>1.0</v>
      </c>
      <c r="AO107" s="221">
        <f t="shared" si="3"/>
        <v>0</v>
      </c>
      <c r="AP107" s="221"/>
    </row>
    <row r="108">
      <c r="AH108" s="253" t="s">
        <v>571</v>
      </c>
      <c r="AI108" s="122">
        <v>0.0</v>
      </c>
      <c r="AJ108" s="253" t="s">
        <v>310</v>
      </c>
      <c r="AK108" s="255" t="s">
        <v>244</v>
      </c>
      <c r="AL108" s="256" t="s">
        <v>572</v>
      </c>
      <c r="AM108" s="256">
        <v>2.92</v>
      </c>
      <c r="AN108" s="258">
        <v>1.0</v>
      </c>
      <c r="AO108" s="221">
        <f t="shared" si="3"/>
        <v>0</v>
      </c>
      <c r="AP108" s="221"/>
    </row>
    <row r="109">
      <c r="AH109" s="253" t="s">
        <v>571</v>
      </c>
      <c r="AI109" s="122">
        <v>0.0</v>
      </c>
      <c r="AJ109" s="253" t="s">
        <v>310</v>
      </c>
      <c r="AK109" s="255" t="s">
        <v>244</v>
      </c>
      <c r="AL109" s="256" t="s">
        <v>573</v>
      </c>
      <c r="AM109" s="256">
        <v>2.28</v>
      </c>
      <c r="AN109" s="258">
        <v>1.0</v>
      </c>
      <c r="AO109" s="221">
        <f t="shared" si="3"/>
        <v>0</v>
      </c>
      <c r="AP109" s="221"/>
    </row>
    <row r="110">
      <c r="AH110" s="253" t="s">
        <v>574</v>
      </c>
      <c r="AI110" s="122">
        <v>1.0</v>
      </c>
      <c r="AJ110" s="253" t="s">
        <v>293</v>
      </c>
      <c r="AK110" s="255" t="s">
        <v>575</v>
      </c>
      <c r="AL110" s="256" t="s">
        <v>576</v>
      </c>
      <c r="AM110" s="256">
        <v>0.81</v>
      </c>
      <c r="AN110" s="258">
        <v>3.0</v>
      </c>
      <c r="AO110" s="221">
        <f t="shared" si="3"/>
        <v>145.8</v>
      </c>
      <c r="AP110" s="221"/>
    </row>
    <row r="111">
      <c r="AH111" s="253" t="s">
        <v>577</v>
      </c>
      <c r="AI111" s="122">
        <v>1.0</v>
      </c>
      <c r="AJ111" s="253" t="s">
        <v>293</v>
      </c>
      <c r="AK111" s="255" t="s">
        <v>355</v>
      </c>
      <c r="AL111" s="256" t="s">
        <v>578</v>
      </c>
      <c r="AM111" s="256">
        <v>5.26</v>
      </c>
      <c r="AN111" s="258">
        <v>4.0</v>
      </c>
      <c r="AO111" s="221">
        <f t="shared" si="3"/>
        <v>1262.4</v>
      </c>
      <c r="AP111" s="221"/>
    </row>
    <row r="112">
      <c r="AJ112" s="215"/>
      <c r="AK112" s="215"/>
      <c r="AL112" s="215"/>
      <c r="AM112" s="221"/>
      <c r="AN112" s="277" t="s">
        <v>448</v>
      </c>
      <c r="AO112" s="276">
        <f>SUM(AO4:AO111)</f>
        <v>29052.2</v>
      </c>
      <c r="AP112" s="221"/>
    </row>
    <row r="115">
      <c r="AK115" s="116" t="s">
        <v>579</v>
      </c>
      <c r="AL115" s="116" t="s">
        <v>174</v>
      </c>
    </row>
    <row r="116">
      <c r="AJ116" s="122" t="s">
        <v>242</v>
      </c>
      <c r="AK116" s="21">
        <f>sumif(AK4:AK111,"*Jacob*",AM4:AM111)</f>
        <v>137.14</v>
      </c>
      <c r="AL116" s="22">
        <f t="shared" ref="AL116:AL119" si="5">AK116/$AK$120</f>
        <v>0.2915949055</v>
      </c>
    </row>
    <row r="117">
      <c r="AJ117" s="122" t="s">
        <v>243</v>
      </c>
      <c r="AK117" s="21">
        <f>sumif(AK4:AK111,"*Albert*",AM4:AM111)</f>
        <v>99.79</v>
      </c>
      <c r="AL117" s="22">
        <f t="shared" si="5"/>
        <v>0.212179201</v>
      </c>
    </row>
    <row r="118">
      <c r="AJ118" s="122" t="s">
        <v>244</v>
      </c>
      <c r="AK118" s="21">
        <f>sumif(AK4:AK111,"*Thomas*",AM4:AM111)</f>
        <v>96.73</v>
      </c>
      <c r="AL118" s="22">
        <f t="shared" si="5"/>
        <v>0.2056728541</v>
      </c>
    </row>
    <row r="119">
      <c r="AJ119" s="278" t="s">
        <v>245</v>
      </c>
      <c r="AK119" s="279">
        <f>sumif(AK4:AK111,"*Thor*",AM4:AM111)</f>
        <v>136.65</v>
      </c>
      <c r="AL119" s="280">
        <f t="shared" si="5"/>
        <v>0.2905530395</v>
      </c>
    </row>
    <row r="120">
      <c r="AJ120" s="116" t="s">
        <v>580</v>
      </c>
      <c r="AK120" s="281">
        <f>sum(AK116:AK119)</f>
        <v>470.31</v>
      </c>
    </row>
  </sheetData>
  <mergeCells count="12">
    <mergeCell ref="B12:D12"/>
    <mergeCell ref="B20:D20"/>
    <mergeCell ref="E20:G20"/>
    <mergeCell ref="H20:J20"/>
    <mergeCell ref="K20:M20"/>
    <mergeCell ref="E12:G12"/>
    <mergeCell ref="H12:J12"/>
    <mergeCell ref="K12:M12"/>
    <mergeCell ref="P12:Q12"/>
    <mergeCell ref="R12:S12"/>
    <mergeCell ref="T12:U12"/>
    <mergeCell ref="V12:W12"/>
  </mergeCells>
  <drawing r:id="rId1"/>
</worksheet>
</file>