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drawings/drawing3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1_{114DB993-54F5-4A96-9450-3292E690B812}" xr6:coauthVersionLast="47" xr6:coauthVersionMax="47" xr10:uidLastSave="{00000000-0000-0000-0000-000000000000}"/>
  <bookViews>
    <workbookView xWindow="-108" yWindow="-108" windowWidth="23256" windowHeight="12456" tabRatio="873" xr2:uid="{2D85736B-3F4D-42ED-90A8-A5E69B8E51EC}"/>
  </bookViews>
  <sheets>
    <sheet name="Datos" sheetId="66" r:id="rId1"/>
    <sheet name="punto 1" sheetId="59" r:id="rId2"/>
    <sheet name="punto 2" sheetId="65" r:id="rId3"/>
    <sheet name="punto 3" sheetId="67" r:id="rId4"/>
    <sheet name="punto 4" sheetId="68" r:id="rId5"/>
    <sheet name="punto 5" sheetId="69" r:id="rId6"/>
    <sheet name="Hoja1" sheetId="73" r:id="rId7"/>
    <sheet name="+ONA" sheetId="71" r:id="rId8"/>
    <sheet name="-ONA" sheetId="72" r:id="rId9"/>
    <sheet name="Datos Clientes" sheetId="70" r:id="rId10"/>
  </sheets>
  <externalReferences>
    <externalReference r:id="rId11"/>
    <externalReference r:id="rId12"/>
    <externalReference r:id="rId13"/>
  </externalReferences>
  <definedNames>
    <definedName name="BalanzaCode">[1]General!$F$6</definedName>
    <definedName name="BalanzaMarca">[1]General!$F$8</definedName>
    <definedName name="BalanzaModelo">[1]General!$F$9</definedName>
    <definedName name="BalanzaRango1">[1]General!$F$12</definedName>
    <definedName name="BalanzaResol1">[1]General!$F$14</definedName>
    <definedName name="BalanzaSerie">[1]General!$F$10</definedName>
    <definedName name="BalanzaTipo">[1]General!$F$7</definedName>
    <definedName name="CertCode">[1]General!$F$4</definedName>
    <definedName name="CertDate">[1]General!$F$5</definedName>
    <definedName name="CertHR">[1]General!$I$13</definedName>
    <definedName name="CertHRIncerti">[1]General!$I$14</definedName>
    <definedName name="CertNum">[1]General!$F$3</definedName>
    <definedName name="CertPres">[1]General!$I$18</definedName>
    <definedName name="CertPresIncert">[1]General!$I$19</definedName>
    <definedName name="CertTempC">[1]General!$I$8</definedName>
    <definedName name="CertTempIncerti">[1]General!$I$9</definedName>
    <definedName name="ClientAdr">[1]General!$L$4</definedName>
    <definedName name="ClientName">[1]General!$L$3</definedName>
    <definedName name="ClientPlace">[1]General!$L$5</definedName>
    <definedName name="decim">'[1]kU(E)'!$G$4</definedName>
    <definedName name="ecc_error_max">[1]Calibración!$C$52</definedName>
    <definedName name="u_rep">[1]Calibración!$G$45</definedName>
    <definedName name="UnidadEscala">[1]Calibración!$C$15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6" l="1"/>
  <c r="H21" i="71" s="1"/>
  <c r="F4" i="73"/>
  <c r="E4" i="73"/>
  <c r="D4" i="73"/>
  <c r="C4" i="73"/>
  <c r="L87" i="72"/>
  <c r="H87" i="72"/>
  <c r="E87" i="72"/>
  <c r="D87" i="72"/>
  <c r="B87" i="72"/>
  <c r="L86" i="72"/>
  <c r="H86" i="72"/>
  <c r="E86" i="72"/>
  <c r="D86" i="72"/>
  <c r="B86" i="72"/>
  <c r="L85" i="72"/>
  <c r="H85" i="72"/>
  <c r="E85" i="72"/>
  <c r="D85" i="72"/>
  <c r="B85" i="72"/>
  <c r="L84" i="72"/>
  <c r="H84" i="72"/>
  <c r="E84" i="72"/>
  <c r="D84" i="72"/>
  <c r="B84" i="72"/>
  <c r="L83" i="72"/>
  <c r="H83" i="72"/>
  <c r="E83" i="72"/>
  <c r="D83" i="72"/>
  <c r="B83" i="72"/>
  <c r="L82" i="72"/>
  <c r="H82" i="72"/>
  <c r="E82" i="72"/>
  <c r="D82" i="72"/>
  <c r="B82" i="72"/>
  <c r="L81" i="72"/>
  <c r="H81" i="72"/>
  <c r="E81" i="72"/>
  <c r="D81" i="72"/>
  <c r="B81" i="72"/>
  <c r="L80" i="72"/>
  <c r="H80" i="72"/>
  <c r="E80" i="72"/>
  <c r="D80" i="72"/>
  <c r="B80" i="72"/>
  <c r="L79" i="72"/>
  <c r="H79" i="72"/>
  <c r="E79" i="72"/>
  <c r="D79" i="72"/>
  <c r="B79" i="72"/>
  <c r="L78" i="72"/>
  <c r="H78" i="72"/>
  <c r="E78" i="72"/>
  <c r="D78" i="72"/>
  <c r="B78" i="72"/>
  <c r="L77" i="72"/>
  <c r="H77" i="72"/>
  <c r="E77" i="72"/>
  <c r="D77" i="72"/>
  <c r="B77" i="72"/>
  <c r="L76" i="72"/>
  <c r="H76" i="72"/>
  <c r="E76" i="72"/>
  <c r="D76" i="72"/>
  <c r="B76" i="72"/>
  <c r="L75" i="72"/>
  <c r="H75" i="72"/>
  <c r="E75" i="72"/>
  <c r="D75" i="72"/>
  <c r="B75" i="72"/>
  <c r="L74" i="72"/>
  <c r="H74" i="72"/>
  <c r="E74" i="72"/>
  <c r="D74" i="72"/>
  <c r="B74" i="72"/>
  <c r="L73" i="72"/>
  <c r="H73" i="72"/>
  <c r="E73" i="72"/>
  <c r="D73" i="72"/>
  <c r="B73" i="72"/>
  <c r="L71" i="72"/>
  <c r="H71" i="72"/>
  <c r="D71" i="72"/>
  <c r="B71" i="72"/>
  <c r="F39" i="72"/>
  <c r="L38" i="72"/>
  <c r="F38" i="72"/>
  <c r="B35" i="72"/>
  <c r="B34" i="72"/>
  <c r="B33" i="72"/>
  <c r="B32" i="72"/>
  <c r="B31" i="72"/>
  <c r="L30" i="72"/>
  <c r="B30" i="72"/>
  <c r="H20" i="72"/>
  <c r="H19" i="72"/>
  <c r="H18" i="72"/>
  <c r="H17" i="72"/>
  <c r="H16" i="72"/>
  <c r="H15" i="72"/>
  <c r="H14" i="72"/>
  <c r="H13" i="72"/>
  <c r="H11" i="72"/>
  <c r="H10" i="72"/>
  <c r="H9" i="72"/>
  <c r="H66" i="72" s="1"/>
  <c r="B35" i="71"/>
  <c r="B34" i="71"/>
  <c r="B33" i="71"/>
  <c r="B32" i="71"/>
  <c r="B31" i="71"/>
  <c r="L30" i="71"/>
  <c r="B30" i="71"/>
  <c r="H20" i="71"/>
  <c r="H19" i="71"/>
  <c r="H18" i="71"/>
  <c r="H17" i="71"/>
  <c r="H16" i="71"/>
  <c r="H15" i="71"/>
  <c r="H14" i="71"/>
  <c r="H11" i="71"/>
  <c r="H10" i="71"/>
  <c r="H9" i="71"/>
  <c r="H66" i="71" s="1"/>
  <c r="L87" i="71"/>
  <c r="H87" i="71"/>
  <c r="E87" i="71"/>
  <c r="D87" i="71"/>
  <c r="B87" i="71"/>
  <c r="L86" i="71"/>
  <c r="H86" i="71"/>
  <c r="E86" i="71"/>
  <c r="D86" i="71"/>
  <c r="B86" i="71"/>
  <c r="L85" i="71"/>
  <c r="H85" i="71"/>
  <c r="E85" i="71"/>
  <c r="D85" i="71"/>
  <c r="B85" i="71"/>
  <c r="L84" i="71"/>
  <c r="H84" i="71"/>
  <c r="E84" i="71"/>
  <c r="D84" i="71"/>
  <c r="B84" i="71"/>
  <c r="L83" i="71"/>
  <c r="H83" i="71"/>
  <c r="E83" i="71"/>
  <c r="D83" i="71"/>
  <c r="B83" i="71"/>
  <c r="L82" i="71"/>
  <c r="H82" i="71"/>
  <c r="E82" i="71"/>
  <c r="D82" i="71"/>
  <c r="B82" i="71"/>
  <c r="L81" i="71"/>
  <c r="H81" i="71"/>
  <c r="E81" i="71"/>
  <c r="D81" i="71"/>
  <c r="B81" i="71"/>
  <c r="L80" i="71"/>
  <c r="H80" i="71"/>
  <c r="E80" i="71"/>
  <c r="D80" i="71"/>
  <c r="B80" i="71"/>
  <c r="L79" i="71"/>
  <c r="H79" i="71"/>
  <c r="E79" i="71"/>
  <c r="D79" i="71"/>
  <c r="B79" i="71"/>
  <c r="L78" i="71"/>
  <c r="H78" i="71"/>
  <c r="E78" i="71"/>
  <c r="D78" i="71"/>
  <c r="B78" i="71"/>
  <c r="L77" i="71"/>
  <c r="H77" i="71"/>
  <c r="E77" i="71"/>
  <c r="D77" i="71"/>
  <c r="B77" i="71"/>
  <c r="L76" i="71"/>
  <c r="H76" i="71"/>
  <c r="E76" i="71"/>
  <c r="D76" i="71"/>
  <c r="B76" i="71"/>
  <c r="L75" i="71"/>
  <c r="H75" i="71"/>
  <c r="E75" i="71"/>
  <c r="D75" i="71"/>
  <c r="B75" i="71"/>
  <c r="L74" i="71"/>
  <c r="H74" i="71"/>
  <c r="E74" i="71"/>
  <c r="D74" i="71"/>
  <c r="B74" i="71"/>
  <c r="L73" i="71"/>
  <c r="H73" i="71"/>
  <c r="E73" i="71"/>
  <c r="D73" i="71"/>
  <c r="B73" i="71"/>
  <c r="L71" i="71"/>
  <c r="H71" i="71"/>
  <c r="D71" i="71"/>
  <c r="B71" i="71"/>
  <c r="F39" i="71"/>
  <c r="L38" i="71"/>
  <c r="F38" i="71"/>
  <c r="H13" i="71"/>
  <c r="L4" i="59"/>
  <c r="BA41" i="59"/>
  <c r="BD41" i="59" s="1"/>
  <c r="L5" i="59"/>
  <c r="BA49" i="59"/>
  <c r="BD49" i="59" s="1"/>
  <c r="G9" i="66"/>
  <c r="BA60" i="59" s="1"/>
  <c r="BD60" i="59" s="1"/>
  <c r="L36" i="59"/>
  <c r="P36" i="59" s="1"/>
  <c r="AC144" i="69"/>
  <c r="AC143" i="69" s="1"/>
  <c r="AE143" i="69" s="1"/>
  <c r="AC164" i="69"/>
  <c r="AC184" i="69"/>
  <c r="AC183" i="69" s="1"/>
  <c r="AE183" i="69" s="1"/>
  <c r="AC204" i="69"/>
  <c r="AN204" i="69" s="1"/>
  <c r="AN203" i="69" s="1"/>
  <c r="AP203" i="69" s="1"/>
  <c r="AC224" i="69"/>
  <c r="AN224" i="69" s="1"/>
  <c r="AY224" i="69" s="1"/>
  <c r="AY223" i="69"/>
  <c r="AX223" i="69" s="1"/>
  <c r="X144" i="69"/>
  <c r="AI144" i="69" s="1"/>
  <c r="AI143" i="69" s="1"/>
  <c r="X164" i="69"/>
  <c r="X184" i="69"/>
  <c r="AI184" i="69" s="1"/>
  <c r="AT184" i="69" s="1"/>
  <c r="AT183" i="69" s="1"/>
  <c r="X204" i="69"/>
  <c r="X203" i="69" s="1"/>
  <c r="W203" i="69" s="1"/>
  <c r="X224" i="69"/>
  <c r="D212" i="69"/>
  <c r="D211" i="69" s="1"/>
  <c r="D195" i="69"/>
  <c r="D194" i="69" s="1"/>
  <c r="D178" i="69"/>
  <c r="D177" i="69" s="1"/>
  <c r="C177" i="69" s="1"/>
  <c r="Q177" i="69"/>
  <c r="Q176" i="69"/>
  <c r="R176" i="69" s="1"/>
  <c r="L177" i="69"/>
  <c r="L176" i="69"/>
  <c r="K176" i="69" s="1"/>
  <c r="Q162" i="69"/>
  <c r="Q161" i="69" s="1"/>
  <c r="P161" i="69" s="1"/>
  <c r="L162" i="69"/>
  <c r="L161" i="69" s="1"/>
  <c r="D161" i="69"/>
  <c r="D160" i="69" s="1"/>
  <c r="E160" i="69" s="1"/>
  <c r="AN144" i="69"/>
  <c r="AY144" i="69" s="1"/>
  <c r="AY143" i="69" s="1"/>
  <c r="Q144" i="69"/>
  <c r="Q143" i="69" s="1"/>
  <c r="P143" i="69" s="1"/>
  <c r="L144" i="69"/>
  <c r="L143" i="69" s="1"/>
  <c r="K143" i="69" s="1"/>
  <c r="L145" i="69" s="1"/>
  <c r="N145" i="69" s="1"/>
  <c r="N144" i="69" s="1"/>
  <c r="D144" i="69"/>
  <c r="D143" i="69" s="1"/>
  <c r="E143" i="69" s="1"/>
  <c r="AC144" i="68"/>
  <c r="AC143" i="68" s="1"/>
  <c r="AE143" i="68" s="1"/>
  <c r="AN144" i="68"/>
  <c r="AY144" i="68" s="1"/>
  <c r="AY143" i="68" s="1"/>
  <c r="AC164" i="68"/>
  <c r="AC163" i="68" s="1"/>
  <c r="AE163" i="68" s="1"/>
  <c r="AC184" i="68"/>
  <c r="AN184" i="68" s="1"/>
  <c r="AN183" i="68" s="1"/>
  <c r="AM183" i="68" s="1"/>
  <c r="AN185" i="68" s="1"/>
  <c r="AC204" i="68"/>
  <c r="AC203" i="68" s="1"/>
  <c r="AC224" i="68"/>
  <c r="AC223" i="68" s="1"/>
  <c r="X144" i="68"/>
  <c r="X143" i="68" s="1"/>
  <c r="Z143" i="68" s="1"/>
  <c r="X164" i="68"/>
  <c r="AI164" i="68" s="1"/>
  <c r="AI163" i="68" s="1"/>
  <c r="X184" i="68"/>
  <c r="X183" i="68" s="1"/>
  <c r="X204" i="68"/>
  <c r="AI204" i="68"/>
  <c r="AT204" i="68" s="1"/>
  <c r="AT203" i="68" s="1"/>
  <c r="AV203" i="68" s="1"/>
  <c r="X224" i="68"/>
  <c r="X223" i="68"/>
  <c r="W223" i="68" s="1"/>
  <c r="AI224" i="68"/>
  <c r="AI223" i="68" s="1"/>
  <c r="AJ223" i="68" s="1"/>
  <c r="D212" i="68"/>
  <c r="D211" i="68" s="1"/>
  <c r="C211" i="68" s="1"/>
  <c r="D213" i="68" s="1"/>
  <c r="F211" i="68"/>
  <c r="D195" i="68"/>
  <c r="D194" i="68" s="1"/>
  <c r="AI184" i="68"/>
  <c r="AT184" i="68" s="1"/>
  <c r="AT183" i="68" s="1"/>
  <c r="D178" i="68"/>
  <c r="D177" i="68" s="1"/>
  <c r="Q177" i="68"/>
  <c r="Q176" i="68" s="1"/>
  <c r="L177" i="68"/>
  <c r="L176" i="68" s="1"/>
  <c r="K176" i="68" s="1"/>
  <c r="K178" i="68" s="1"/>
  <c r="Q162" i="68"/>
  <c r="Q161" i="68" s="1"/>
  <c r="R161" i="68" s="1"/>
  <c r="L162" i="68"/>
  <c r="L161" i="68" s="1"/>
  <c r="D161" i="68"/>
  <c r="D160" i="68" s="1"/>
  <c r="E160" i="68" s="1"/>
  <c r="Q144" i="68"/>
  <c r="Q143" i="68" s="1"/>
  <c r="L144" i="68"/>
  <c r="L143" i="68" s="1"/>
  <c r="M143" i="68" s="1"/>
  <c r="D144" i="68"/>
  <c r="D143" i="68" s="1"/>
  <c r="AC144" i="67"/>
  <c r="AC164" i="67"/>
  <c r="AC184" i="67"/>
  <c r="AC183" i="67" s="1"/>
  <c r="AE183" i="67" s="1"/>
  <c r="AN184" i="67"/>
  <c r="AY184" i="67" s="1"/>
  <c r="AY183" i="67" s="1"/>
  <c r="AZ183" i="67" s="1"/>
  <c r="AC204" i="67"/>
  <c r="AN204" i="67" s="1"/>
  <c r="AN203" i="67" s="1"/>
  <c r="AP203" i="67" s="1"/>
  <c r="AC224" i="67"/>
  <c r="X144" i="67"/>
  <c r="AI144" i="67" s="1"/>
  <c r="X143" i="67"/>
  <c r="X164" i="67"/>
  <c r="X163" i="67" s="1"/>
  <c r="Z163" i="67" s="1"/>
  <c r="X184" i="67"/>
  <c r="X204" i="67"/>
  <c r="X203" i="67" s="1"/>
  <c r="W203" i="67" s="1"/>
  <c r="X224" i="67"/>
  <c r="AI224" i="67" s="1"/>
  <c r="D212" i="67"/>
  <c r="D211" i="67" s="1"/>
  <c r="F211" i="67" s="1"/>
  <c r="D195" i="67"/>
  <c r="D194" i="67" s="1"/>
  <c r="D178" i="67"/>
  <c r="D177" i="67"/>
  <c r="C177" i="67" s="1"/>
  <c r="Q177" i="67"/>
  <c r="Q176" i="67" s="1"/>
  <c r="R176" i="67" s="1"/>
  <c r="L177" i="67"/>
  <c r="L176" i="67" s="1"/>
  <c r="Q162" i="67"/>
  <c r="Q161" i="67" s="1"/>
  <c r="L162" i="67"/>
  <c r="L161" i="67" s="1"/>
  <c r="K161" i="67" s="1"/>
  <c r="K163" i="67" s="1"/>
  <c r="D161" i="67"/>
  <c r="D160" i="67" s="1"/>
  <c r="Q144" i="67"/>
  <c r="Q143" i="67" s="1"/>
  <c r="L144" i="67"/>
  <c r="L143" i="67" s="1"/>
  <c r="D144" i="67"/>
  <c r="D143" i="67" s="1"/>
  <c r="AC164" i="65"/>
  <c r="AC163" i="65" s="1"/>
  <c r="AD163" i="65" s="1"/>
  <c r="AC144" i="59"/>
  <c r="AC143" i="59" s="1"/>
  <c r="AN144" i="59"/>
  <c r="AY144" i="59" s="1"/>
  <c r="AY143" i="59" s="1"/>
  <c r="X144" i="65"/>
  <c r="X143" i="65" s="1"/>
  <c r="Z143" i="65" s="1"/>
  <c r="X164" i="65"/>
  <c r="AI164" i="65" s="1"/>
  <c r="AC224" i="65"/>
  <c r="AC223" i="65" s="1"/>
  <c r="X224" i="65"/>
  <c r="AI224" i="65" s="1"/>
  <c r="AT224" i="65" s="1"/>
  <c r="AT223" i="65" s="1"/>
  <c r="AU223" i="65" s="1"/>
  <c r="D212" i="65"/>
  <c r="D211" i="65" s="1"/>
  <c r="F211" i="65" s="1"/>
  <c r="AC204" i="65"/>
  <c r="X204" i="65"/>
  <c r="D195" i="65"/>
  <c r="D194" i="65" s="1"/>
  <c r="E194" i="65" s="1"/>
  <c r="AC184" i="65"/>
  <c r="AC183" i="65" s="1"/>
  <c r="X184" i="65"/>
  <c r="D178" i="65"/>
  <c r="D177" i="65" s="1"/>
  <c r="Q177" i="65"/>
  <c r="Q176" i="65" s="1"/>
  <c r="P176" i="65" s="1"/>
  <c r="L177" i="65"/>
  <c r="L176" i="65" s="1"/>
  <c r="N176" i="65" s="1"/>
  <c r="Q162" i="65"/>
  <c r="Q161" i="65" s="1"/>
  <c r="L162" i="65"/>
  <c r="L161" i="65" s="1"/>
  <c r="M161" i="65" s="1"/>
  <c r="D161" i="65"/>
  <c r="D160" i="65" s="1"/>
  <c r="C160" i="65" s="1"/>
  <c r="AC144" i="65"/>
  <c r="AC143" i="65" s="1"/>
  <c r="Q144" i="65"/>
  <c r="Q143" i="65" s="1"/>
  <c r="L144" i="65"/>
  <c r="L143" i="65" s="1"/>
  <c r="D144" i="65"/>
  <c r="D143" i="65"/>
  <c r="D144" i="59"/>
  <c r="D143" i="59"/>
  <c r="E143" i="59" s="1"/>
  <c r="AC164" i="59"/>
  <c r="AC163" i="59" s="1"/>
  <c r="AD163" i="59" s="1"/>
  <c r="AC184" i="59"/>
  <c r="AC183" i="59" s="1"/>
  <c r="AC204" i="59"/>
  <c r="AC203" i="59" s="1"/>
  <c r="AE203" i="59" s="1"/>
  <c r="AC224" i="59"/>
  <c r="X144" i="59"/>
  <c r="AI144" i="59" s="1"/>
  <c r="X143" i="59"/>
  <c r="W143" i="59" s="1"/>
  <c r="X164" i="59"/>
  <c r="X163" i="59" s="1"/>
  <c r="W163" i="59" s="1"/>
  <c r="X184" i="59"/>
  <c r="X183" i="59" s="1"/>
  <c r="AI184" i="59"/>
  <c r="AT184" i="59" s="1"/>
  <c r="AT183" i="59" s="1"/>
  <c r="X204" i="59"/>
  <c r="X224" i="59"/>
  <c r="D212" i="59"/>
  <c r="D211" i="59" s="1"/>
  <c r="E211" i="59" s="1"/>
  <c r="F211" i="59"/>
  <c r="D195" i="59"/>
  <c r="D194" i="59" s="1"/>
  <c r="D178" i="59"/>
  <c r="D177" i="59" s="1"/>
  <c r="F177" i="59" s="1"/>
  <c r="Q177" i="59"/>
  <c r="Q176" i="59"/>
  <c r="R176" i="59" s="1"/>
  <c r="L177" i="59"/>
  <c r="L176" i="59" s="1"/>
  <c r="Q162" i="59"/>
  <c r="Q161" i="59" s="1"/>
  <c r="L162" i="59"/>
  <c r="L161" i="59"/>
  <c r="K161" i="59" s="1"/>
  <c r="D161" i="59"/>
  <c r="D160" i="59" s="1"/>
  <c r="C160" i="59" s="1"/>
  <c r="Q144" i="59"/>
  <c r="Q143" i="59" s="1"/>
  <c r="S143" i="59" s="1"/>
  <c r="L144" i="59"/>
  <c r="L143" i="59" s="1"/>
  <c r="N143" i="59" s="1"/>
  <c r="K8" i="66"/>
  <c r="L34" i="59" s="1"/>
  <c r="L5" i="68"/>
  <c r="BA49" i="68" s="1"/>
  <c r="BD49" i="68" s="1"/>
  <c r="L5" i="65"/>
  <c r="BA49" i="65" s="1"/>
  <c r="BD49" i="65" s="1"/>
  <c r="L4" i="69"/>
  <c r="BA41" i="69" s="1"/>
  <c r="BD41" i="69"/>
  <c r="L4" i="65"/>
  <c r="BA41" i="65" s="1"/>
  <c r="BD41" i="65" s="1"/>
  <c r="J12" i="66"/>
  <c r="I12" i="66"/>
  <c r="BA7" i="67" s="1"/>
  <c r="BA7" i="59"/>
  <c r="BD7" i="59" s="1"/>
  <c r="L36" i="69"/>
  <c r="P36" i="69"/>
  <c r="L36" i="68"/>
  <c r="P36" i="68" s="1"/>
  <c r="L36" i="67"/>
  <c r="P36" i="67"/>
  <c r="L36" i="65"/>
  <c r="P36" i="65" s="1"/>
  <c r="K10" i="66"/>
  <c r="I11" i="66"/>
  <c r="L5" i="69"/>
  <c r="BA49" i="69"/>
  <c r="BD49" i="69" s="1"/>
  <c r="L3" i="69"/>
  <c r="BA33" i="69" s="1"/>
  <c r="BD33" i="69" s="1"/>
  <c r="L4" i="67"/>
  <c r="BA41" i="67" s="1"/>
  <c r="BD41" i="67" s="1"/>
  <c r="L5" i="67"/>
  <c r="BA49" i="67" s="1"/>
  <c r="BD49" i="67" s="1"/>
  <c r="L3" i="67"/>
  <c r="BA33" i="67" s="1"/>
  <c r="BD33" i="67" s="1"/>
  <c r="L4" i="68"/>
  <c r="BA41" i="68" s="1"/>
  <c r="BD41" i="68" s="1"/>
  <c r="L3" i="68"/>
  <c r="BA33" i="68" s="1"/>
  <c r="BD33" i="68" s="1"/>
  <c r="L3" i="65"/>
  <c r="BA33" i="65" s="1"/>
  <c r="BD33" i="65" s="1"/>
  <c r="F66" i="66"/>
  <c r="F55" i="66"/>
  <c r="F44" i="66"/>
  <c r="F34" i="66"/>
  <c r="R80" i="69"/>
  <c r="Q80" i="69"/>
  <c r="P80" i="69"/>
  <c r="O80" i="69"/>
  <c r="O121" i="69" s="1"/>
  <c r="O120" i="69" s="1"/>
  <c r="N80" i="69"/>
  <c r="N121" i="69" s="1"/>
  <c r="BB60" i="69"/>
  <c r="BB61" i="69" s="1"/>
  <c r="BB49" i="69"/>
  <c r="BB50" i="69"/>
  <c r="BB41" i="69"/>
  <c r="BB42" i="69" s="1"/>
  <c r="BB33" i="69"/>
  <c r="BB34" i="69"/>
  <c r="BB25" i="69"/>
  <c r="BB26" i="69" s="1"/>
  <c r="B19" i="69"/>
  <c r="C19" i="69" s="1"/>
  <c r="BB16" i="69"/>
  <c r="BB7" i="69"/>
  <c r="R80" i="68"/>
  <c r="R121" i="68" s="1"/>
  <c r="R120" i="68" s="1"/>
  <c r="R119" i="68" s="1"/>
  <c r="R118" i="68" s="1"/>
  <c r="R117" i="68" s="1"/>
  <c r="R116" i="68" s="1"/>
  <c r="R115" i="68" s="1"/>
  <c r="R114" i="68" s="1"/>
  <c r="Q80" i="68"/>
  <c r="P80" i="68"/>
  <c r="P121" i="68" s="1"/>
  <c r="P120" i="68" s="1"/>
  <c r="P119" i="68" s="1"/>
  <c r="P118" i="68" s="1"/>
  <c r="P117" i="68" s="1"/>
  <c r="P116" i="68" s="1"/>
  <c r="O80" i="68"/>
  <c r="N80" i="68"/>
  <c r="BB60" i="68"/>
  <c r="BB61" i="68" s="1"/>
  <c r="BB49" i="68"/>
  <c r="BB50" i="68"/>
  <c r="BB41" i="68"/>
  <c r="BB42" i="68" s="1"/>
  <c r="BB33" i="68"/>
  <c r="BB34" i="68" s="1"/>
  <c r="BB25" i="68"/>
  <c r="BB26" i="68" s="1"/>
  <c r="B19" i="68"/>
  <c r="C19" i="68" s="1"/>
  <c r="BB16" i="68"/>
  <c r="BB7" i="68"/>
  <c r="R80" i="67"/>
  <c r="R121" i="67" s="1"/>
  <c r="R120" i="67" s="1"/>
  <c r="R119" i="67" s="1"/>
  <c r="Q80" i="67"/>
  <c r="Q121" i="67" s="1"/>
  <c r="P80" i="67"/>
  <c r="P121" i="67"/>
  <c r="O80" i="67"/>
  <c r="O121" i="67" s="1"/>
  <c r="N80" i="67"/>
  <c r="BB60" i="67"/>
  <c r="BB61" i="67" s="1"/>
  <c r="BB49" i="67"/>
  <c r="BB50" i="67" s="1"/>
  <c r="BB41" i="67"/>
  <c r="BB42" i="67" s="1"/>
  <c r="BB33" i="67"/>
  <c r="BB34" i="67" s="1"/>
  <c r="BB25" i="67"/>
  <c r="BB26" i="67" s="1"/>
  <c r="B19" i="67"/>
  <c r="C19" i="67"/>
  <c r="BB16" i="67"/>
  <c r="BB7" i="67"/>
  <c r="R80" i="65"/>
  <c r="Q80" i="65"/>
  <c r="Q121" i="65" s="1"/>
  <c r="Q120" i="65" s="1"/>
  <c r="Q119" i="65" s="1"/>
  <c r="Q118" i="65" s="1"/>
  <c r="Q117" i="65" s="1"/>
  <c r="Q116" i="65" s="1"/>
  <c r="Q115" i="65" s="1"/>
  <c r="Q114" i="65" s="1"/>
  <c r="Q113" i="65" s="1"/>
  <c r="Q112" i="65" s="1"/>
  <c r="Q111" i="65" s="1"/>
  <c r="Q110" i="65" s="1"/>
  <c r="Q109" i="65" s="1"/>
  <c r="Q108" i="65" s="1"/>
  <c r="P80" i="65"/>
  <c r="P121" i="65" s="1"/>
  <c r="O80" i="65"/>
  <c r="O121" i="65"/>
  <c r="N80" i="65"/>
  <c r="BB60" i="65"/>
  <c r="BB61" i="65" s="1"/>
  <c r="BB49" i="65"/>
  <c r="BB50" i="65" s="1"/>
  <c r="BB41" i="65"/>
  <c r="BB42" i="65" s="1"/>
  <c r="BB33" i="65"/>
  <c r="BB34" i="65" s="1"/>
  <c r="BB25" i="65"/>
  <c r="BB26" i="65" s="1"/>
  <c r="B19" i="65"/>
  <c r="C19" i="65" s="1"/>
  <c r="BB16" i="65"/>
  <c r="BB7" i="65"/>
  <c r="BA33" i="59"/>
  <c r="BD33" i="59" s="1"/>
  <c r="BA60" i="69"/>
  <c r="BD60" i="69" s="1"/>
  <c r="G8" i="66"/>
  <c r="BB60" i="59"/>
  <c r="BB61" i="59" s="1"/>
  <c r="BB49" i="59"/>
  <c r="BB50" i="59" s="1"/>
  <c r="BB41" i="59"/>
  <c r="BB42" i="59" s="1"/>
  <c r="BB33" i="59"/>
  <c r="BB34" i="59" s="1"/>
  <c r="BB25" i="59"/>
  <c r="BB26" i="59"/>
  <c r="BB16" i="59"/>
  <c r="BB7" i="59"/>
  <c r="I10" i="66"/>
  <c r="I9" i="66"/>
  <c r="G11" i="66"/>
  <c r="G12" i="66"/>
  <c r="G10" i="66"/>
  <c r="D11" i="66"/>
  <c r="B19" i="59"/>
  <c r="C19" i="59" s="1"/>
  <c r="E26" i="66"/>
  <c r="E37" i="66" s="1"/>
  <c r="E47" i="66" s="1"/>
  <c r="E58" i="66" s="1"/>
  <c r="E69" i="66" s="1"/>
  <c r="R80" i="59"/>
  <c r="R121" i="59"/>
  <c r="R120" i="59" s="1"/>
  <c r="R119" i="59" s="1"/>
  <c r="R118" i="59" s="1"/>
  <c r="R117" i="59" s="1"/>
  <c r="R116" i="59" s="1"/>
  <c r="R115" i="59" s="1"/>
  <c r="R114" i="59" s="1"/>
  <c r="R113" i="59" s="1"/>
  <c r="R112" i="59" s="1"/>
  <c r="R111" i="59" s="1"/>
  <c r="R110" i="59" s="1"/>
  <c r="R109" i="59" s="1"/>
  <c r="R108" i="59" s="1"/>
  <c r="R107" i="59" s="1"/>
  <c r="R106" i="59" s="1"/>
  <c r="R105" i="59" s="1"/>
  <c r="R104" i="59" s="1"/>
  <c r="R103" i="59" s="1"/>
  <c r="R102" i="59" s="1"/>
  <c r="R101" i="59" s="1"/>
  <c r="R100" i="59" s="1"/>
  <c r="R99" i="59" s="1"/>
  <c r="R98" i="59" s="1"/>
  <c r="R97" i="59" s="1"/>
  <c r="R96" i="59" s="1"/>
  <c r="R95" i="59" s="1"/>
  <c r="R94" i="59" s="1"/>
  <c r="R93" i="59" s="1"/>
  <c r="R92" i="59" s="1"/>
  <c r="R91" i="59" s="1"/>
  <c r="R90" i="59" s="1"/>
  <c r="R89" i="59" s="1"/>
  <c r="R88" i="59" s="1"/>
  <c r="R87" i="59" s="1"/>
  <c r="R86" i="59" s="1"/>
  <c r="R85" i="59" s="1"/>
  <c r="R84" i="59" s="1"/>
  <c r="R83" i="59" s="1"/>
  <c r="R82" i="59" s="1"/>
  <c r="R81" i="59" s="1"/>
  <c r="Q80" i="59"/>
  <c r="P80" i="59"/>
  <c r="P121" i="59" s="1"/>
  <c r="O80" i="59"/>
  <c r="N80" i="59"/>
  <c r="N121" i="59"/>
  <c r="N120" i="59" s="1"/>
  <c r="D37" i="66"/>
  <c r="D47" i="66"/>
  <c r="D58" i="66" s="1"/>
  <c r="D69" i="66"/>
  <c r="BA60" i="68"/>
  <c r="BD60" i="68" s="1"/>
  <c r="O120" i="65"/>
  <c r="O119" i="65" s="1"/>
  <c r="O118" i="65" s="1"/>
  <c r="O117" i="65" s="1"/>
  <c r="O116" i="65" s="1"/>
  <c r="O115" i="65" s="1"/>
  <c r="O114" i="65" s="1"/>
  <c r="O113" i="65" s="1"/>
  <c r="O112" i="65" s="1"/>
  <c r="O111" i="65" s="1"/>
  <c r="O110" i="65" s="1"/>
  <c r="O109" i="65" s="1"/>
  <c r="O108" i="65" s="1"/>
  <c r="O107" i="65" s="1"/>
  <c r="O106" i="65" s="1"/>
  <c r="O105" i="65" s="1"/>
  <c r="O104" i="65" s="1"/>
  <c r="O103" i="65" s="1"/>
  <c r="O102" i="65" s="1"/>
  <c r="O101" i="65" s="1"/>
  <c r="O100" i="65" s="1"/>
  <c r="O99" i="65" s="1"/>
  <c r="O98" i="65" s="1"/>
  <c r="O97" i="65" s="1"/>
  <c r="O96" i="65" s="1"/>
  <c r="O95" i="65" s="1"/>
  <c r="O94" i="65" s="1"/>
  <c r="O93" i="65" s="1"/>
  <c r="O92" i="65" s="1"/>
  <c r="O91" i="65" s="1"/>
  <c r="O90" i="65" s="1"/>
  <c r="O89" i="65" s="1"/>
  <c r="O88" i="65" s="1"/>
  <c r="O87" i="65" s="1"/>
  <c r="O86" i="65" s="1"/>
  <c r="O85" i="65" s="1"/>
  <c r="O84" i="65" s="1"/>
  <c r="O83" i="65" s="1"/>
  <c r="O82" i="65" s="1"/>
  <c r="O81" i="65" s="1"/>
  <c r="O121" i="68"/>
  <c r="O120" i="68" s="1"/>
  <c r="O119" i="68" s="1"/>
  <c r="O118" i="68" s="1"/>
  <c r="O117" i="68" s="1"/>
  <c r="BA60" i="67"/>
  <c r="BD60" i="67"/>
  <c r="BA60" i="65"/>
  <c r="BD60" i="65"/>
  <c r="L34" i="68"/>
  <c r="BA7" i="65"/>
  <c r="BA16" i="65" s="1"/>
  <c r="BD16" i="65" s="1"/>
  <c r="BA7" i="69"/>
  <c r="BA16" i="69" s="1"/>
  <c r="BD16" i="69" s="1"/>
  <c r="H21" i="72"/>
  <c r="N121" i="68"/>
  <c r="N120" i="68" s="1"/>
  <c r="N119" i="68" s="1"/>
  <c r="N118" i="68" s="1"/>
  <c r="N117" i="68" s="1"/>
  <c r="N116" i="68" s="1"/>
  <c r="N115" i="68" s="1"/>
  <c r="N114" i="68" s="1"/>
  <c r="N113" i="68" s="1"/>
  <c r="N112" i="68" s="1"/>
  <c r="N111" i="68" s="1"/>
  <c r="N110" i="68" s="1"/>
  <c r="N109" i="68" s="1"/>
  <c r="N108" i="68" s="1"/>
  <c r="N107" i="68" s="1"/>
  <c r="N106" i="68" s="1"/>
  <c r="N105" i="68" s="1"/>
  <c r="N104" i="68" s="1"/>
  <c r="N103" i="68" s="1"/>
  <c r="N102" i="68" s="1"/>
  <c r="N101" i="68" s="1"/>
  <c r="N100" i="68" s="1"/>
  <c r="N99" i="68" s="1"/>
  <c r="N98" i="68" s="1"/>
  <c r="N97" i="68" s="1"/>
  <c r="N96" i="68" s="1"/>
  <c r="N95" i="68" s="1"/>
  <c r="N94" i="68" s="1"/>
  <c r="N93" i="68" s="1"/>
  <c r="N92" i="68" s="1"/>
  <c r="N91" i="68" s="1"/>
  <c r="N90" i="68" s="1"/>
  <c r="N89" i="68" s="1"/>
  <c r="N88" i="68" s="1"/>
  <c r="N87" i="68" s="1"/>
  <c r="N86" i="68" s="1"/>
  <c r="N85" i="68" s="1"/>
  <c r="N84" i="68" s="1"/>
  <c r="N83" i="68" s="1"/>
  <c r="N82" i="68" s="1"/>
  <c r="N81" i="68" s="1"/>
  <c r="P143" i="59"/>
  <c r="P145" i="59" s="1"/>
  <c r="R143" i="59"/>
  <c r="S176" i="59"/>
  <c r="P176" i="59"/>
  <c r="P178" i="59" s="1"/>
  <c r="W145" i="59"/>
  <c r="X145" i="59"/>
  <c r="W183" i="59"/>
  <c r="X185" i="59" s="1"/>
  <c r="Y183" i="59"/>
  <c r="L178" i="68"/>
  <c r="N178" i="68" s="1"/>
  <c r="N177" i="68" s="1"/>
  <c r="S143" i="65"/>
  <c r="C194" i="65"/>
  <c r="C196" i="65" s="1"/>
  <c r="Z163" i="59"/>
  <c r="Y163" i="59"/>
  <c r="Z183" i="59"/>
  <c r="C194" i="68"/>
  <c r="F194" i="68"/>
  <c r="E194" i="68"/>
  <c r="Y143" i="59"/>
  <c r="Z143" i="59"/>
  <c r="F160" i="65"/>
  <c r="E160" i="65"/>
  <c r="K176" i="59"/>
  <c r="N176" i="59"/>
  <c r="M176" i="59"/>
  <c r="AB203" i="59"/>
  <c r="AC205" i="59" s="1"/>
  <c r="AD203" i="59"/>
  <c r="Q145" i="69"/>
  <c r="S145" i="69" s="1"/>
  <c r="P145" i="69"/>
  <c r="AB183" i="67"/>
  <c r="AC185" i="67" s="1"/>
  <c r="AD183" i="67"/>
  <c r="E160" i="67"/>
  <c r="AX183" i="67"/>
  <c r="AY185" i="67" s="1"/>
  <c r="AN183" i="67"/>
  <c r="AP183" i="67" s="1"/>
  <c r="AI164" i="59"/>
  <c r="AT164" i="59" s="1"/>
  <c r="AT163" i="59" s="1"/>
  <c r="N176" i="68"/>
  <c r="M176" i="68"/>
  <c r="AS203" i="68"/>
  <c r="AS205" i="68" s="1"/>
  <c r="R143" i="67"/>
  <c r="W143" i="68"/>
  <c r="W145" i="68" s="1"/>
  <c r="Y143" i="68"/>
  <c r="X223" i="69"/>
  <c r="AI224" i="69"/>
  <c r="AT224" i="69" s="1"/>
  <c r="AT223" i="69" s="1"/>
  <c r="Y203" i="69"/>
  <c r="Z203" i="69"/>
  <c r="AB223" i="68"/>
  <c r="AC225" i="68" s="1"/>
  <c r="AD225" i="68" s="1"/>
  <c r="AD223" i="68"/>
  <c r="AE223" i="68"/>
  <c r="C160" i="69"/>
  <c r="C162" i="69" s="1"/>
  <c r="F160" i="69"/>
  <c r="X163" i="69"/>
  <c r="Z163" i="69" s="1"/>
  <c r="AI164" i="69"/>
  <c r="AT164" i="69" s="1"/>
  <c r="AT163" i="69" s="1"/>
  <c r="S143" i="69"/>
  <c r="R143" i="69"/>
  <c r="M161" i="69"/>
  <c r="K161" i="69"/>
  <c r="C194" i="69"/>
  <c r="D196" i="69" s="1"/>
  <c r="F194" i="69"/>
  <c r="E194" i="69"/>
  <c r="BA223" i="69"/>
  <c r="AZ223" i="69"/>
  <c r="AI203" i="68"/>
  <c r="AI183" i="69"/>
  <c r="AJ183" i="69" s="1"/>
  <c r="N143" i="69"/>
  <c r="E211" i="69"/>
  <c r="C196" i="69"/>
  <c r="D196" i="65"/>
  <c r="E196" i="65" s="1"/>
  <c r="E195" i="65" s="1"/>
  <c r="D23" i="65" s="1"/>
  <c r="U12" i="65" s="1"/>
  <c r="R145" i="69"/>
  <c r="R144" i="69" s="1"/>
  <c r="K3" i="69" s="1"/>
  <c r="AS223" i="69"/>
  <c r="AS225" i="69" s="1"/>
  <c r="L163" i="69"/>
  <c r="N163" i="69"/>
  <c r="K163" i="69"/>
  <c r="N161" i="69"/>
  <c r="W223" i="69"/>
  <c r="Y223" i="69"/>
  <c r="Z223" i="69"/>
  <c r="AB225" i="68"/>
  <c r="W205" i="69"/>
  <c r="X205" i="69"/>
  <c r="Z205" i="69" s="1"/>
  <c r="Z204" i="69" s="1"/>
  <c r="Q145" i="59"/>
  <c r="S145" i="59" s="1"/>
  <c r="W163" i="69"/>
  <c r="AT205" i="68"/>
  <c r="AV205" i="68" s="1"/>
  <c r="AB205" i="59"/>
  <c r="L178" i="59"/>
  <c r="N178" i="59" s="1"/>
  <c r="K178" i="59"/>
  <c r="Y145" i="59"/>
  <c r="Z145" i="59"/>
  <c r="Z144" i="59" s="1"/>
  <c r="M163" i="69"/>
  <c r="M162" i="69" s="1"/>
  <c r="J4" i="69" s="1"/>
  <c r="AE225" i="68"/>
  <c r="AU205" i="68"/>
  <c r="AD205" i="59"/>
  <c r="AD204" i="59" s="1"/>
  <c r="C23" i="59" s="1"/>
  <c r="AE205" i="59"/>
  <c r="AE204" i="59" s="1"/>
  <c r="AX185" i="67"/>
  <c r="W225" i="69"/>
  <c r="X225" i="69"/>
  <c r="Y225" i="69" s="1"/>
  <c r="Y224" i="69" s="1"/>
  <c r="B24" i="65" s="1"/>
  <c r="AT144" i="59"/>
  <c r="AT143" i="59" s="1"/>
  <c r="AV143" i="59" s="1"/>
  <c r="AI143" i="59"/>
  <c r="AJ143" i="59" s="1"/>
  <c r="AD183" i="65"/>
  <c r="AB183" i="65"/>
  <c r="AE183" i="65"/>
  <c r="AE163" i="65"/>
  <c r="F211" i="69"/>
  <c r="C211" i="69"/>
  <c r="C213" i="69" s="1"/>
  <c r="D179" i="67"/>
  <c r="E179" i="67" s="1"/>
  <c r="C179" i="67"/>
  <c r="W205" i="67"/>
  <c r="X205" i="67"/>
  <c r="Y205" i="67" s="1"/>
  <c r="Y204" i="67" s="1"/>
  <c r="B23" i="67" s="1"/>
  <c r="K145" i="69"/>
  <c r="AE143" i="65"/>
  <c r="AB143" i="65"/>
  <c r="AB145" i="65" s="1"/>
  <c r="AD143" i="65"/>
  <c r="E177" i="65"/>
  <c r="E211" i="67"/>
  <c r="C211" i="67"/>
  <c r="AS183" i="68"/>
  <c r="AU183" i="68"/>
  <c r="AV183" i="68"/>
  <c r="Z223" i="68"/>
  <c r="AB203" i="68"/>
  <c r="AC205" i="68" s="1"/>
  <c r="AD203" i="68"/>
  <c r="AE203" i="68"/>
  <c r="C177" i="59"/>
  <c r="D179" i="59" s="1"/>
  <c r="E179" i="59" s="1"/>
  <c r="E178" i="59" s="1"/>
  <c r="D22" i="59" s="1"/>
  <c r="S12" i="59" s="1"/>
  <c r="AN204" i="59"/>
  <c r="AY204" i="59" s="1"/>
  <c r="AY203" i="59" s="1"/>
  <c r="X183" i="65"/>
  <c r="Z183" i="65" s="1"/>
  <c r="AI184" i="65"/>
  <c r="AT184" i="65" s="1"/>
  <c r="AT183" i="65" s="1"/>
  <c r="X183" i="69"/>
  <c r="W183" i="69" s="1"/>
  <c r="W185" i="69" s="1"/>
  <c r="E177" i="59"/>
  <c r="C143" i="59"/>
  <c r="D145" i="59" s="1"/>
  <c r="AN144" i="65"/>
  <c r="AN143" i="65" s="1"/>
  <c r="M176" i="65"/>
  <c r="Z203" i="67"/>
  <c r="Y203" i="67"/>
  <c r="X203" i="68"/>
  <c r="W203" i="68" s="1"/>
  <c r="X205" i="68" s="1"/>
  <c r="Y205" i="68" s="1"/>
  <c r="F143" i="65"/>
  <c r="C143" i="65"/>
  <c r="D145" i="65" s="1"/>
  <c r="F145" i="65" s="1"/>
  <c r="F144" i="65" s="1"/>
  <c r="E143" i="65"/>
  <c r="AY204" i="67"/>
  <c r="AY203" i="67" s="1"/>
  <c r="AZ203" i="67" s="1"/>
  <c r="AN164" i="65"/>
  <c r="AY164" i="65" s="1"/>
  <c r="AY163" i="65" s="1"/>
  <c r="AK163" i="68"/>
  <c r="AI204" i="69"/>
  <c r="AB143" i="69"/>
  <c r="AC145" i="69" s="1"/>
  <c r="AE145" i="69" s="1"/>
  <c r="AE144" i="69" s="1"/>
  <c r="F143" i="67"/>
  <c r="C143" i="67"/>
  <c r="D145" i="67" s="1"/>
  <c r="F145" i="67" s="1"/>
  <c r="F144" i="67" s="1"/>
  <c r="E143" i="67"/>
  <c r="AT164" i="68"/>
  <c r="AT163" i="68"/>
  <c r="AN204" i="68"/>
  <c r="AN224" i="68"/>
  <c r="AN223" i="68" s="1"/>
  <c r="AO223" i="68" s="1"/>
  <c r="AY204" i="68"/>
  <c r="AY203" i="68" s="1"/>
  <c r="BA203" i="68" s="1"/>
  <c r="AN203" i="68"/>
  <c r="AO203" i="68" s="1"/>
  <c r="AY224" i="68"/>
  <c r="AY223" i="68" s="1"/>
  <c r="AX223" i="68" s="1"/>
  <c r="AX225" i="68" s="1"/>
  <c r="AB145" i="69"/>
  <c r="M145" i="69"/>
  <c r="AH143" i="59"/>
  <c r="AH145" i="59" s="1"/>
  <c r="AK143" i="59"/>
  <c r="Y183" i="69"/>
  <c r="AT185" i="68"/>
  <c r="AV185" i="68" s="1"/>
  <c r="AV184" i="68" s="1"/>
  <c r="AS185" i="68"/>
  <c r="AB185" i="65"/>
  <c r="AC185" i="65"/>
  <c r="AD185" i="65" s="1"/>
  <c r="AD184" i="65" s="1"/>
  <c r="AS143" i="59"/>
  <c r="AT145" i="59" s="1"/>
  <c r="AU143" i="59"/>
  <c r="Z203" i="68"/>
  <c r="Y203" i="68"/>
  <c r="Y204" i="68" s="1"/>
  <c r="Y183" i="65"/>
  <c r="D213" i="69"/>
  <c r="F213" i="69" s="1"/>
  <c r="F212" i="69" s="1"/>
  <c r="AI203" i="69"/>
  <c r="AJ203" i="69" s="1"/>
  <c r="AT204" i="69"/>
  <c r="AT203" i="69" s="1"/>
  <c r="AU203" i="69" s="1"/>
  <c r="AU185" i="68"/>
  <c r="AU184" i="68" s="1"/>
  <c r="F179" i="59"/>
  <c r="F178" i="59" s="1"/>
  <c r="AP203" i="68"/>
  <c r="AS203" i="69"/>
  <c r="AS205" i="69" s="1"/>
  <c r="AV203" i="69"/>
  <c r="W205" i="68"/>
  <c r="AZ203" i="68"/>
  <c r="AX203" i="68"/>
  <c r="AY205" i="68" s="1"/>
  <c r="X185" i="69"/>
  <c r="Z185" i="69" s="1"/>
  <c r="AS145" i="59"/>
  <c r="AK203" i="69"/>
  <c r="AH203" i="69"/>
  <c r="AH205" i="69" s="1"/>
  <c r="Z205" i="68"/>
  <c r="Z204" i="68" s="1"/>
  <c r="AT205" i="69"/>
  <c r="AV205" i="69" s="1"/>
  <c r="AV204" i="69" s="1"/>
  <c r="AU205" i="69"/>
  <c r="AU204" i="69" s="1"/>
  <c r="AB143" i="59" l="1"/>
  <c r="AE143" i="59"/>
  <c r="AD143" i="59"/>
  <c r="F194" i="67"/>
  <c r="E194" i="67"/>
  <c r="C194" i="67"/>
  <c r="D196" i="67" s="1"/>
  <c r="L178" i="69"/>
  <c r="N178" i="69" s="1"/>
  <c r="N177" i="69" s="1"/>
  <c r="K178" i="69"/>
  <c r="BA203" i="59"/>
  <c r="AZ203" i="59"/>
  <c r="AX203" i="59"/>
  <c r="AP185" i="68"/>
  <c r="AO185" i="68"/>
  <c r="AX143" i="68"/>
  <c r="AY145" i="68" s="1"/>
  <c r="BA143" i="68"/>
  <c r="AZ143" i="68"/>
  <c r="BD7" i="67"/>
  <c r="BA16" i="67"/>
  <c r="BD16" i="67" s="1"/>
  <c r="D179" i="69"/>
  <c r="C179" i="69"/>
  <c r="AV204" i="68"/>
  <c r="BA185" i="67"/>
  <c r="BA184" i="67" s="1"/>
  <c r="AZ185" i="67"/>
  <c r="AZ184" i="67" s="1"/>
  <c r="C162" i="65"/>
  <c r="D162" i="65"/>
  <c r="AT144" i="67"/>
  <c r="AT143" i="67" s="1"/>
  <c r="AI143" i="67"/>
  <c r="E145" i="59"/>
  <c r="E144" i="59" s="1"/>
  <c r="D20" i="59" s="1"/>
  <c r="F145" i="59"/>
  <c r="E178" i="67"/>
  <c r="D22" i="67" s="1"/>
  <c r="S13" i="67" s="1"/>
  <c r="Z185" i="59"/>
  <c r="Y185" i="59"/>
  <c r="Y184" i="59" s="1"/>
  <c r="B22" i="59" s="1"/>
  <c r="AB223" i="65"/>
  <c r="AD223" i="65"/>
  <c r="AE223" i="65"/>
  <c r="AZ143" i="69"/>
  <c r="BA143" i="69"/>
  <c r="AX143" i="69"/>
  <c r="S176" i="68"/>
  <c r="P176" i="68"/>
  <c r="R176" i="68"/>
  <c r="E194" i="59"/>
  <c r="C194" i="59"/>
  <c r="D196" i="59" s="1"/>
  <c r="F196" i="59" s="1"/>
  <c r="F195" i="59" s="1"/>
  <c r="F194" i="59"/>
  <c r="AE183" i="59"/>
  <c r="AB183" i="59"/>
  <c r="AB185" i="59" s="1"/>
  <c r="AD183" i="59"/>
  <c r="E177" i="68"/>
  <c r="C177" i="68"/>
  <c r="F177" i="68"/>
  <c r="P163" i="69"/>
  <c r="Q163" i="69"/>
  <c r="F143" i="59"/>
  <c r="AN223" i="69"/>
  <c r="AD163" i="68"/>
  <c r="Y223" i="68"/>
  <c r="K161" i="68"/>
  <c r="AN143" i="68"/>
  <c r="AO143" i="68" s="1"/>
  <c r="M178" i="68"/>
  <c r="M177" i="68" s="1"/>
  <c r="J5" i="68" s="1"/>
  <c r="M176" i="69"/>
  <c r="BA16" i="59"/>
  <c r="BD16" i="59" s="1"/>
  <c r="AN163" i="65"/>
  <c r="BA203" i="67"/>
  <c r="AY144" i="65"/>
  <c r="AY143" i="65" s="1"/>
  <c r="E160" i="59"/>
  <c r="AH223" i="68"/>
  <c r="F196" i="65"/>
  <c r="X145" i="68"/>
  <c r="Y145" i="68" s="1"/>
  <c r="Y144" i="68" s="1"/>
  <c r="B20" i="68" s="1"/>
  <c r="D162" i="69"/>
  <c r="S176" i="69"/>
  <c r="N176" i="69"/>
  <c r="E211" i="65"/>
  <c r="R176" i="65"/>
  <c r="L34" i="69"/>
  <c r="R121" i="69"/>
  <c r="R120" i="69" s="1"/>
  <c r="R119" i="69" s="1"/>
  <c r="R118" i="69" s="1"/>
  <c r="R117" i="69" s="1"/>
  <c r="R116" i="69" s="1"/>
  <c r="R115" i="69" s="1"/>
  <c r="R114" i="69" s="1"/>
  <c r="R113" i="69" s="1"/>
  <c r="R112" i="69" s="1"/>
  <c r="R111" i="69" s="1"/>
  <c r="R110" i="69" s="1"/>
  <c r="R109" i="69" s="1"/>
  <c r="R108" i="69" s="1"/>
  <c r="R107" i="69" s="1"/>
  <c r="R106" i="69" s="1"/>
  <c r="R105" i="69" s="1"/>
  <c r="R104" i="69" s="1"/>
  <c r="R103" i="69" s="1"/>
  <c r="R102" i="69" s="1"/>
  <c r="R101" i="69" s="1"/>
  <c r="R100" i="69" s="1"/>
  <c r="R99" i="69" s="1"/>
  <c r="R98" i="69" s="1"/>
  <c r="R97" i="69" s="1"/>
  <c r="R96" i="69" s="1"/>
  <c r="R95" i="69" s="1"/>
  <c r="R94" i="69" s="1"/>
  <c r="R93" i="69" s="1"/>
  <c r="R92" i="69" s="1"/>
  <c r="R91" i="69" s="1"/>
  <c r="R90" i="69" s="1"/>
  <c r="R89" i="69" s="1"/>
  <c r="R88" i="69" s="1"/>
  <c r="R87" i="69" s="1"/>
  <c r="R86" i="69" s="1"/>
  <c r="R85" i="69" s="1"/>
  <c r="R84" i="69" s="1"/>
  <c r="R83" i="69" s="1"/>
  <c r="R82" i="69" s="1"/>
  <c r="R81" i="69" s="1"/>
  <c r="AM185" i="68"/>
  <c r="W183" i="65"/>
  <c r="K143" i="59"/>
  <c r="AI183" i="65"/>
  <c r="AH183" i="65" s="1"/>
  <c r="AH185" i="65" s="1"/>
  <c r="AC203" i="69"/>
  <c r="AE203" i="69" s="1"/>
  <c r="N162" i="69"/>
  <c r="AN164" i="68"/>
  <c r="AO203" i="69"/>
  <c r="E177" i="67"/>
  <c r="AX203" i="67"/>
  <c r="Z205" i="67"/>
  <c r="Z204" i="67" s="1"/>
  <c r="AC145" i="65"/>
  <c r="AD145" i="65" s="1"/>
  <c r="AD144" i="65" s="1"/>
  <c r="C145" i="65"/>
  <c r="AY204" i="69"/>
  <c r="AY203" i="69" s="1"/>
  <c r="P119" i="59"/>
  <c r="P118" i="59" s="1"/>
  <c r="P117" i="59" s="1"/>
  <c r="P116" i="59" s="1"/>
  <c r="P115" i="59" s="1"/>
  <c r="P114" i="59" s="1"/>
  <c r="P113" i="59" s="1"/>
  <c r="P112" i="59" s="1"/>
  <c r="P111" i="59" s="1"/>
  <c r="P110" i="59" s="1"/>
  <c r="P109" i="59" s="1"/>
  <c r="P108" i="59" s="1"/>
  <c r="P107" i="59" s="1"/>
  <c r="P106" i="59" s="1"/>
  <c r="P105" i="59" s="1"/>
  <c r="P104" i="59" s="1"/>
  <c r="P103" i="59" s="1"/>
  <c r="P102" i="59" s="1"/>
  <c r="P101" i="59" s="1"/>
  <c r="P100" i="59" s="1"/>
  <c r="P99" i="59" s="1"/>
  <c r="P98" i="59" s="1"/>
  <c r="P97" i="59" s="1"/>
  <c r="P96" i="59" s="1"/>
  <c r="P95" i="59" s="1"/>
  <c r="P94" i="59" s="1"/>
  <c r="P93" i="59" s="1"/>
  <c r="P92" i="59" s="1"/>
  <c r="P91" i="59" s="1"/>
  <c r="P90" i="59" s="1"/>
  <c r="P89" i="59" s="1"/>
  <c r="P88" i="59" s="1"/>
  <c r="P87" i="59" s="1"/>
  <c r="P86" i="59" s="1"/>
  <c r="P85" i="59" s="1"/>
  <c r="P84" i="59" s="1"/>
  <c r="P83" i="59" s="1"/>
  <c r="P82" i="59" s="1"/>
  <c r="P81" i="59" s="1"/>
  <c r="AK223" i="68"/>
  <c r="U16" i="65"/>
  <c r="AI163" i="59"/>
  <c r="AH163" i="59" s="1"/>
  <c r="AH165" i="59" s="1"/>
  <c r="W185" i="59"/>
  <c r="P176" i="69"/>
  <c r="P178" i="69" s="1"/>
  <c r="AD183" i="69"/>
  <c r="AU203" i="68"/>
  <c r="AU204" i="68" s="1"/>
  <c r="F160" i="59"/>
  <c r="S176" i="65"/>
  <c r="AN143" i="59"/>
  <c r="L34" i="67"/>
  <c r="N120" i="69"/>
  <c r="N119" i="69" s="1"/>
  <c r="N118" i="69" s="1"/>
  <c r="N117" i="69" s="1"/>
  <c r="N116" i="69" s="1"/>
  <c r="N115" i="69" s="1"/>
  <c r="N114" i="69" s="1"/>
  <c r="N113" i="69" s="1"/>
  <c r="N112" i="69" s="1"/>
  <c r="N111" i="69" s="1"/>
  <c r="N110" i="69" s="1"/>
  <c r="N109" i="69" s="1"/>
  <c r="N108" i="69" s="1"/>
  <c r="N107" i="69" s="1"/>
  <c r="N106" i="69" s="1"/>
  <c r="N105" i="69" s="1"/>
  <c r="N104" i="69" s="1"/>
  <c r="N103" i="69" s="1"/>
  <c r="N102" i="69" s="1"/>
  <c r="N101" i="69" s="1"/>
  <c r="N100" i="69" s="1"/>
  <c r="N99" i="69" s="1"/>
  <c r="N98" i="69" s="1"/>
  <c r="N97" i="69" s="1"/>
  <c r="N96" i="69" s="1"/>
  <c r="N95" i="69" s="1"/>
  <c r="N94" i="69" s="1"/>
  <c r="N93" i="69" s="1"/>
  <c r="N92" i="69" s="1"/>
  <c r="N91" i="69" s="1"/>
  <c r="N90" i="69" s="1"/>
  <c r="N89" i="69" s="1"/>
  <c r="N88" i="69" s="1"/>
  <c r="N87" i="69" s="1"/>
  <c r="N86" i="69" s="1"/>
  <c r="N85" i="69" s="1"/>
  <c r="N84" i="69" s="1"/>
  <c r="N83" i="69" s="1"/>
  <c r="N82" i="69" s="1"/>
  <c r="N81" i="69" s="1"/>
  <c r="R118" i="67"/>
  <c r="R117" i="67" s="1"/>
  <c r="R116" i="67" s="1"/>
  <c r="R115" i="67" s="1"/>
  <c r="R114" i="67" s="1"/>
  <c r="R113" i="67" s="1"/>
  <c r="R112" i="67" s="1"/>
  <c r="R111" i="67" s="1"/>
  <c r="R110" i="67" s="1"/>
  <c r="R109" i="67" s="1"/>
  <c r="R108" i="67" s="1"/>
  <c r="R107" i="67" s="1"/>
  <c r="R106" i="67" s="1"/>
  <c r="R105" i="67" s="1"/>
  <c r="R104" i="67" s="1"/>
  <c r="R103" i="67" s="1"/>
  <c r="R102" i="67" s="1"/>
  <c r="R101" i="67" s="1"/>
  <c r="R100" i="67" s="1"/>
  <c r="R99" i="67" s="1"/>
  <c r="R98" i="67" s="1"/>
  <c r="R97" i="67" s="1"/>
  <c r="R96" i="67" s="1"/>
  <c r="R95" i="67" s="1"/>
  <c r="R94" i="67" s="1"/>
  <c r="R93" i="67" s="1"/>
  <c r="R92" i="67" s="1"/>
  <c r="R91" i="67" s="1"/>
  <c r="R90" i="67" s="1"/>
  <c r="R89" i="67" s="1"/>
  <c r="R88" i="67" s="1"/>
  <c r="R87" i="67" s="1"/>
  <c r="R86" i="67" s="1"/>
  <c r="R85" i="67" s="1"/>
  <c r="R84" i="67" s="1"/>
  <c r="R83" i="67" s="1"/>
  <c r="R82" i="67" s="1"/>
  <c r="R81" i="67" s="1"/>
  <c r="Z225" i="69"/>
  <c r="C160" i="68"/>
  <c r="C162" i="68" s="1"/>
  <c r="AY225" i="68"/>
  <c r="BA225" i="68" s="1"/>
  <c r="E145" i="65"/>
  <c r="E144" i="65" s="1"/>
  <c r="D20" i="65" s="1"/>
  <c r="O16" i="65" s="1"/>
  <c r="AM203" i="69"/>
  <c r="AN205" i="69" s="1"/>
  <c r="Y144" i="59"/>
  <c r="B20" i="59" s="1"/>
  <c r="M161" i="68"/>
  <c r="AN184" i="59"/>
  <c r="AE185" i="65"/>
  <c r="AE184" i="65" s="1"/>
  <c r="AO183" i="68"/>
  <c r="AN203" i="59"/>
  <c r="Y143" i="65"/>
  <c r="AC203" i="67"/>
  <c r="E211" i="68"/>
  <c r="P120" i="59"/>
  <c r="AY184" i="68"/>
  <c r="AY183" i="68" s="1"/>
  <c r="Y205" i="69"/>
  <c r="AB183" i="69"/>
  <c r="F143" i="69"/>
  <c r="L34" i="65"/>
  <c r="AI144" i="65"/>
  <c r="AT144" i="65" s="1"/>
  <c r="AT143" i="65" s="1"/>
  <c r="Q119" i="69"/>
  <c r="Q118" i="69" s="1"/>
  <c r="Q117" i="69" s="1"/>
  <c r="Q116" i="69" s="1"/>
  <c r="Q115" i="69" s="1"/>
  <c r="Q114" i="69" s="1"/>
  <c r="Q113" i="69" s="1"/>
  <c r="Q112" i="69" s="1"/>
  <c r="Q111" i="69" s="1"/>
  <c r="Q110" i="69" s="1"/>
  <c r="Q109" i="69" s="1"/>
  <c r="Q108" i="69" s="1"/>
  <c r="Q107" i="69" s="1"/>
  <c r="Q106" i="69" s="1"/>
  <c r="Q105" i="69" s="1"/>
  <c r="Q104" i="69" s="1"/>
  <c r="Q103" i="69" s="1"/>
  <c r="Q102" i="69" s="1"/>
  <c r="Q101" i="69" s="1"/>
  <c r="Q100" i="69" s="1"/>
  <c r="Q99" i="69" s="1"/>
  <c r="Q98" i="69" s="1"/>
  <c r="Q97" i="69" s="1"/>
  <c r="Q96" i="69" s="1"/>
  <c r="Q95" i="69" s="1"/>
  <c r="Q94" i="69" s="1"/>
  <c r="Q93" i="69" s="1"/>
  <c r="Q92" i="69" s="1"/>
  <c r="Q91" i="69" s="1"/>
  <c r="Q90" i="69" s="1"/>
  <c r="Q89" i="69" s="1"/>
  <c r="Q88" i="69" s="1"/>
  <c r="Q87" i="69" s="1"/>
  <c r="Q86" i="69" s="1"/>
  <c r="Q85" i="69" s="1"/>
  <c r="Q84" i="69" s="1"/>
  <c r="Q83" i="69" s="1"/>
  <c r="Q82" i="69" s="1"/>
  <c r="Q81" i="69" s="1"/>
  <c r="AB205" i="68"/>
  <c r="M143" i="59"/>
  <c r="P120" i="67"/>
  <c r="P119" i="67" s="1"/>
  <c r="AP183" i="68"/>
  <c r="AO203" i="67"/>
  <c r="S176" i="67"/>
  <c r="AI183" i="59"/>
  <c r="Q121" i="69"/>
  <c r="Q120" i="69" s="1"/>
  <c r="S144" i="59"/>
  <c r="AZ223" i="68"/>
  <c r="N177" i="59"/>
  <c r="AB163" i="68"/>
  <c r="C211" i="59"/>
  <c r="AI145" i="59"/>
  <c r="AJ145" i="59" s="1"/>
  <c r="AJ144" i="59" s="1"/>
  <c r="C179" i="59"/>
  <c r="P161" i="68"/>
  <c r="AI163" i="69"/>
  <c r="C213" i="68"/>
  <c r="AD145" i="69"/>
  <c r="C145" i="59"/>
  <c r="O120" i="67"/>
  <c r="O119" i="67" s="1"/>
  <c r="O118" i="67" s="1"/>
  <c r="O117" i="67" s="1"/>
  <c r="O116" i="67" s="1"/>
  <c r="O115" i="67" s="1"/>
  <c r="O114" i="67" s="1"/>
  <c r="O113" i="67" s="1"/>
  <c r="O112" i="67" s="1"/>
  <c r="O111" i="67" s="1"/>
  <c r="O110" i="67" s="1"/>
  <c r="O109" i="67" s="1"/>
  <c r="O108" i="67" s="1"/>
  <c r="O107" i="67" s="1"/>
  <c r="O106" i="67" s="1"/>
  <c r="O105" i="67" s="1"/>
  <c r="O104" i="67" s="1"/>
  <c r="O103" i="67" s="1"/>
  <c r="O102" i="67" s="1"/>
  <c r="O101" i="67" s="1"/>
  <c r="O100" i="67" s="1"/>
  <c r="O99" i="67" s="1"/>
  <c r="O98" i="67" s="1"/>
  <c r="O97" i="67" s="1"/>
  <c r="O96" i="67" s="1"/>
  <c r="O95" i="67" s="1"/>
  <c r="O94" i="67" s="1"/>
  <c r="O93" i="67" s="1"/>
  <c r="O92" i="67" s="1"/>
  <c r="O91" i="67" s="1"/>
  <c r="O90" i="67" s="1"/>
  <c r="O89" i="67" s="1"/>
  <c r="O88" i="67" s="1"/>
  <c r="O87" i="67" s="1"/>
  <c r="O86" i="67" s="1"/>
  <c r="O85" i="67" s="1"/>
  <c r="O84" i="67" s="1"/>
  <c r="O83" i="67" s="1"/>
  <c r="O82" i="67" s="1"/>
  <c r="O81" i="67" s="1"/>
  <c r="M161" i="67"/>
  <c r="F160" i="68"/>
  <c r="AB163" i="65"/>
  <c r="AM203" i="67"/>
  <c r="C143" i="69"/>
  <c r="L163" i="67"/>
  <c r="M163" i="67" s="1"/>
  <c r="M162" i="67" s="1"/>
  <c r="J4" i="67" s="1"/>
  <c r="P176" i="67"/>
  <c r="BA7" i="68"/>
  <c r="K176" i="65"/>
  <c r="AM183" i="67"/>
  <c r="AM203" i="68"/>
  <c r="F179" i="67"/>
  <c r="AC223" i="69"/>
  <c r="AN224" i="65"/>
  <c r="P118" i="67"/>
  <c r="P117" i="67" s="1"/>
  <c r="P116" i="67" s="1"/>
  <c r="P115" i="67" s="1"/>
  <c r="P114" i="67" s="1"/>
  <c r="P113" i="67" s="1"/>
  <c r="P112" i="67" s="1"/>
  <c r="P111" i="67" s="1"/>
  <c r="P110" i="67" s="1"/>
  <c r="P109" i="67" s="1"/>
  <c r="P108" i="67" s="1"/>
  <c r="P107" i="67" s="1"/>
  <c r="P106" i="67" s="1"/>
  <c r="P105" i="67" s="1"/>
  <c r="P104" i="67" s="1"/>
  <c r="P103" i="67" s="1"/>
  <c r="P102" i="67" s="1"/>
  <c r="P101" i="67" s="1"/>
  <c r="P100" i="67" s="1"/>
  <c r="P99" i="67" s="1"/>
  <c r="P98" i="67" s="1"/>
  <c r="P97" i="67" s="1"/>
  <c r="P96" i="67" s="1"/>
  <c r="P95" i="67" s="1"/>
  <c r="P94" i="67" s="1"/>
  <c r="P93" i="67" s="1"/>
  <c r="P92" i="67" s="1"/>
  <c r="P91" i="67" s="1"/>
  <c r="P90" i="67" s="1"/>
  <c r="P89" i="67" s="1"/>
  <c r="P88" i="67" s="1"/>
  <c r="P87" i="67" s="1"/>
  <c r="P86" i="67" s="1"/>
  <c r="P85" i="67" s="1"/>
  <c r="P84" i="67" s="1"/>
  <c r="P83" i="67" s="1"/>
  <c r="P82" i="67" s="1"/>
  <c r="P81" i="67" s="1"/>
  <c r="Y163" i="69"/>
  <c r="Z224" i="69"/>
  <c r="BA183" i="67"/>
  <c r="N161" i="67"/>
  <c r="S144" i="69"/>
  <c r="AD205" i="68"/>
  <c r="AD204" i="68" s="1"/>
  <c r="AE205" i="68"/>
  <c r="AE204" i="68" s="1"/>
  <c r="AM143" i="65"/>
  <c r="AP143" i="65"/>
  <c r="AO143" i="65"/>
  <c r="O12" i="59"/>
  <c r="O13" i="59"/>
  <c r="I80" i="59"/>
  <c r="I121" i="59" s="1"/>
  <c r="I120" i="59" s="1"/>
  <c r="I119" i="59" s="1"/>
  <c r="I118" i="59" s="1"/>
  <c r="I117" i="59" s="1"/>
  <c r="I116" i="59" s="1"/>
  <c r="I115" i="59" s="1"/>
  <c r="I114" i="59" s="1"/>
  <c r="I113" i="59" s="1"/>
  <c r="I112" i="59" s="1"/>
  <c r="I111" i="59" s="1"/>
  <c r="I110" i="59" s="1"/>
  <c r="I109" i="59" s="1"/>
  <c r="I108" i="59" s="1"/>
  <c r="I107" i="59" s="1"/>
  <c r="I106" i="59" s="1"/>
  <c r="I105" i="59" s="1"/>
  <c r="I104" i="59" s="1"/>
  <c r="I103" i="59" s="1"/>
  <c r="I102" i="59" s="1"/>
  <c r="I101" i="59" s="1"/>
  <c r="I100" i="59" s="1"/>
  <c r="I99" i="59" s="1"/>
  <c r="I98" i="59" s="1"/>
  <c r="I97" i="59" s="1"/>
  <c r="I96" i="59" s="1"/>
  <c r="I95" i="59" s="1"/>
  <c r="I94" i="59" s="1"/>
  <c r="I93" i="59" s="1"/>
  <c r="I92" i="59" s="1"/>
  <c r="I91" i="59" s="1"/>
  <c r="I90" i="59" s="1"/>
  <c r="I89" i="59" s="1"/>
  <c r="I88" i="59" s="1"/>
  <c r="I87" i="59" s="1"/>
  <c r="I86" i="59" s="1"/>
  <c r="I85" i="59" s="1"/>
  <c r="I84" i="59" s="1"/>
  <c r="I83" i="59" s="1"/>
  <c r="I82" i="59" s="1"/>
  <c r="I81" i="59" s="1"/>
  <c r="O16" i="59"/>
  <c r="B23" i="68"/>
  <c r="B23" i="65"/>
  <c r="AS183" i="65"/>
  <c r="AV183" i="65"/>
  <c r="AU183" i="65"/>
  <c r="AD203" i="69"/>
  <c r="D213" i="67"/>
  <c r="C213" i="67"/>
  <c r="AP223" i="69"/>
  <c r="AM223" i="69"/>
  <c r="AO223" i="69"/>
  <c r="D196" i="68"/>
  <c r="C196" i="68"/>
  <c r="K163" i="59"/>
  <c r="N161" i="59" s="1"/>
  <c r="L163" i="59"/>
  <c r="F177" i="65"/>
  <c r="C177" i="65"/>
  <c r="AZ143" i="59"/>
  <c r="AX143" i="59"/>
  <c r="BA143" i="59"/>
  <c r="Y185" i="69"/>
  <c r="Y184" i="69" s="1"/>
  <c r="B22" i="69" s="1"/>
  <c r="AC18" i="65"/>
  <c r="AB203" i="69"/>
  <c r="C145" i="67"/>
  <c r="AM185" i="67"/>
  <c r="AN185" i="67"/>
  <c r="E196" i="69"/>
  <c r="E195" i="69" s="1"/>
  <c r="D23" i="69" s="1"/>
  <c r="AD21" i="69" s="1"/>
  <c r="F196" i="69"/>
  <c r="F195" i="69" s="1"/>
  <c r="R161" i="59"/>
  <c r="P161" i="59"/>
  <c r="Q163" i="59" s="1"/>
  <c r="F177" i="69"/>
  <c r="E177" i="69"/>
  <c r="AU223" i="69"/>
  <c r="AV223" i="69"/>
  <c r="X165" i="59"/>
  <c r="W165" i="59"/>
  <c r="AM143" i="59"/>
  <c r="AP143" i="59"/>
  <c r="AO143" i="59"/>
  <c r="M143" i="67"/>
  <c r="K143" i="67"/>
  <c r="N143" i="67"/>
  <c r="Y183" i="68"/>
  <c r="W183" i="68"/>
  <c r="Z183" i="68"/>
  <c r="AE224" i="68"/>
  <c r="AS143" i="65"/>
  <c r="AV143" i="65"/>
  <c r="AU143" i="65"/>
  <c r="S143" i="67"/>
  <c r="P143" i="67"/>
  <c r="AJ163" i="68"/>
  <c r="AH163" i="68"/>
  <c r="K80" i="67"/>
  <c r="K121" i="67" s="1"/>
  <c r="K120" i="67" s="1"/>
  <c r="K119" i="67" s="1"/>
  <c r="K118" i="67" s="1"/>
  <c r="K117" i="67" s="1"/>
  <c r="K116" i="67" s="1"/>
  <c r="K115" i="67" s="1"/>
  <c r="K114" i="67" s="1"/>
  <c r="K113" i="67" s="1"/>
  <c r="K112" i="67" s="1"/>
  <c r="K111" i="67" s="1"/>
  <c r="K110" i="67" s="1"/>
  <c r="K109" i="67" s="1"/>
  <c r="K108" i="67" s="1"/>
  <c r="K107" i="67" s="1"/>
  <c r="K106" i="67" s="1"/>
  <c r="K105" i="67" s="1"/>
  <c r="K104" i="67" s="1"/>
  <c r="K103" i="67" s="1"/>
  <c r="K102" i="67" s="1"/>
  <c r="K101" i="67" s="1"/>
  <c r="K100" i="67" s="1"/>
  <c r="K99" i="67" s="1"/>
  <c r="K98" i="67" s="1"/>
  <c r="K97" i="67" s="1"/>
  <c r="K96" i="67" s="1"/>
  <c r="K95" i="67" s="1"/>
  <c r="K94" i="67" s="1"/>
  <c r="K93" i="67" s="1"/>
  <c r="K92" i="67" s="1"/>
  <c r="K91" i="67" s="1"/>
  <c r="K90" i="67" s="1"/>
  <c r="K89" i="67" s="1"/>
  <c r="K88" i="67" s="1"/>
  <c r="K87" i="67" s="1"/>
  <c r="K86" i="67" s="1"/>
  <c r="K85" i="67" s="1"/>
  <c r="K84" i="67" s="1"/>
  <c r="K83" i="67" s="1"/>
  <c r="K82" i="67" s="1"/>
  <c r="K81" i="67" s="1"/>
  <c r="S12" i="67"/>
  <c r="AZ225" i="68"/>
  <c r="AZ224" i="68" s="1"/>
  <c r="AX205" i="68"/>
  <c r="F144" i="59"/>
  <c r="BA59" i="65" s="1"/>
  <c r="BD59" i="65" s="1"/>
  <c r="AB143" i="68"/>
  <c r="X165" i="69"/>
  <c r="W165" i="69"/>
  <c r="AV163" i="69"/>
  <c r="AU163" i="69"/>
  <c r="AS163" i="69"/>
  <c r="AD21" i="65"/>
  <c r="AC21" i="65"/>
  <c r="U13" i="65"/>
  <c r="U14" i="65"/>
  <c r="U15" i="65"/>
  <c r="U17" i="65" s="1"/>
  <c r="U18" i="65" s="1"/>
  <c r="E23" i="65" s="1"/>
  <c r="G41" i="66" s="1"/>
  <c r="L80" i="65"/>
  <c r="L121" i="65" s="1"/>
  <c r="L120" i="65" s="1"/>
  <c r="AD185" i="67"/>
  <c r="AD184" i="67" s="1"/>
  <c r="AE185" i="67"/>
  <c r="AE184" i="67" s="1"/>
  <c r="AT224" i="67"/>
  <c r="AT223" i="67" s="1"/>
  <c r="AI223" i="67"/>
  <c r="F143" i="68"/>
  <c r="E143" i="68"/>
  <c r="C143" i="68"/>
  <c r="AI205" i="69"/>
  <c r="AD143" i="68"/>
  <c r="Q178" i="67"/>
  <c r="P178" i="67"/>
  <c r="AV183" i="59"/>
  <c r="AU183" i="59"/>
  <c r="AS183" i="59"/>
  <c r="AV183" i="69"/>
  <c r="AU183" i="69"/>
  <c r="AS183" i="69"/>
  <c r="AM143" i="68"/>
  <c r="AM145" i="68" s="1"/>
  <c r="AJ163" i="59"/>
  <c r="F160" i="67"/>
  <c r="C160" i="67"/>
  <c r="BA223" i="68"/>
  <c r="S16" i="67"/>
  <c r="AM223" i="68"/>
  <c r="AP143" i="68"/>
  <c r="AT225" i="69"/>
  <c r="AK163" i="59"/>
  <c r="AU163" i="59"/>
  <c r="AS163" i="59"/>
  <c r="AV163" i="59"/>
  <c r="W163" i="67"/>
  <c r="Y163" i="67"/>
  <c r="P143" i="68"/>
  <c r="S143" i="68"/>
  <c r="R143" i="68"/>
  <c r="AH143" i="69"/>
  <c r="AK143" i="69"/>
  <c r="AJ143" i="69"/>
  <c r="AD20" i="67"/>
  <c r="AE145" i="65"/>
  <c r="AE144" i="65" s="1"/>
  <c r="S15" i="67"/>
  <c r="AP223" i="68"/>
  <c r="M178" i="69"/>
  <c r="M177" i="69" s="1"/>
  <c r="J5" i="69" s="1"/>
  <c r="K176" i="67"/>
  <c r="N176" i="67"/>
  <c r="M176" i="67"/>
  <c r="AC185" i="59"/>
  <c r="D162" i="68"/>
  <c r="C211" i="65"/>
  <c r="AI164" i="67"/>
  <c r="AC183" i="68"/>
  <c r="AB185" i="67"/>
  <c r="Q178" i="69"/>
  <c r="F194" i="65"/>
  <c r="F195" i="65" s="1"/>
  <c r="M161" i="59"/>
  <c r="BD7" i="65"/>
  <c r="Q107" i="65"/>
  <c r="Q106" i="65" s="1"/>
  <c r="Q105" i="65" s="1"/>
  <c r="Q104" i="65" s="1"/>
  <c r="Q103" i="65" s="1"/>
  <c r="Q102" i="65" s="1"/>
  <c r="Q101" i="65" s="1"/>
  <c r="Q100" i="65" s="1"/>
  <c r="Q99" i="65" s="1"/>
  <c r="Q98" i="65" s="1"/>
  <c r="Q97" i="65" s="1"/>
  <c r="Q96" i="65" s="1"/>
  <c r="Q95" i="65" s="1"/>
  <c r="Q94" i="65" s="1"/>
  <c r="Q93" i="65" s="1"/>
  <c r="Q92" i="65" s="1"/>
  <c r="Q91" i="65" s="1"/>
  <c r="Q90" i="65" s="1"/>
  <c r="Q89" i="65" s="1"/>
  <c r="Q88" i="65" s="1"/>
  <c r="Q87" i="65" s="1"/>
  <c r="Q86" i="65" s="1"/>
  <c r="Q85" i="65" s="1"/>
  <c r="Q84" i="65" s="1"/>
  <c r="Q83" i="65" s="1"/>
  <c r="Q82" i="65" s="1"/>
  <c r="Q81" i="65" s="1"/>
  <c r="X163" i="65"/>
  <c r="Z163" i="65" s="1"/>
  <c r="Q178" i="59"/>
  <c r="AI143" i="65"/>
  <c r="O119" i="69"/>
  <c r="O118" i="69" s="1"/>
  <c r="O117" i="69" s="1"/>
  <c r="O116" i="69" s="1"/>
  <c r="O115" i="69" s="1"/>
  <c r="O114" i="69" s="1"/>
  <c r="O113" i="69" s="1"/>
  <c r="O112" i="69" s="1"/>
  <c r="O111" i="69" s="1"/>
  <c r="O110" i="69" s="1"/>
  <c r="O109" i="69" s="1"/>
  <c r="O108" i="69" s="1"/>
  <c r="O107" i="69" s="1"/>
  <c r="O106" i="69" s="1"/>
  <c r="O105" i="69" s="1"/>
  <c r="O104" i="69" s="1"/>
  <c r="O103" i="69" s="1"/>
  <c r="O102" i="69" s="1"/>
  <c r="O101" i="69" s="1"/>
  <c r="O100" i="69" s="1"/>
  <c r="O99" i="69" s="1"/>
  <c r="O98" i="69" s="1"/>
  <c r="O97" i="69" s="1"/>
  <c r="O96" i="69" s="1"/>
  <c r="O95" i="69" s="1"/>
  <c r="O94" i="69" s="1"/>
  <c r="O93" i="69" s="1"/>
  <c r="O92" i="69" s="1"/>
  <c r="O91" i="69" s="1"/>
  <c r="O90" i="69" s="1"/>
  <c r="O89" i="69" s="1"/>
  <c r="O88" i="69" s="1"/>
  <c r="O87" i="69" s="1"/>
  <c r="O86" i="69" s="1"/>
  <c r="O85" i="69" s="1"/>
  <c r="O84" i="69" s="1"/>
  <c r="O83" i="69" s="1"/>
  <c r="O82" i="69" s="1"/>
  <c r="O81" i="69" s="1"/>
  <c r="Z183" i="69"/>
  <c r="Z184" i="69" s="1"/>
  <c r="Y204" i="69"/>
  <c r="B23" i="69" s="1"/>
  <c r="AI223" i="69"/>
  <c r="M143" i="69"/>
  <c r="M144" i="69" s="1"/>
  <c r="J3" i="69" s="1"/>
  <c r="P115" i="68"/>
  <c r="P114" i="68" s="1"/>
  <c r="P113" i="68" s="1"/>
  <c r="P112" i="68" s="1"/>
  <c r="P111" i="68" s="1"/>
  <c r="P110" i="68" s="1"/>
  <c r="P109" i="68" s="1"/>
  <c r="P108" i="68" s="1"/>
  <c r="P107" i="68" s="1"/>
  <c r="P106" i="68" s="1"/>
  <c r="P105" i="68" s="1"/>
  <c r="P104" i="68" s="1"/>
  <c r="P103" i="68" s="1"/>
  <c r="P102" i="68" s="1"/>
  <c r="P101" i="68" s="1"/>
  <c r="P100" i="68" s="1"/>
  <c r="P99" i="68" s="1"/>
  <c r="P98" i="68" s="1"/>
  <c r="P97" i="68" s="1"/>
  <c r="P96" i="68" s="1"/>
  <c r="P95" i="68" s="1"/>
  <c r="P94" i="68" s="1"/>
  <c r="P93" i="68" s="1"/>
  <c r="P92" i="68" s="1"/>
  <c r="P91" i="68" s="1"/>
  <c r="P90" i="68" s="1"/>
  <c r="P89" i="68" s="1"/>
  <c r="P88" i="68" s="1"/>
  <c r="P87" i="68" s="1"/>
  <c r="P86" i="68" s="1"/>
  <c r="P85" i="68" s="1"/>
  <c r="P84" i="68" s="1"/>
  <c r="P83" i="68" s="1"/>
  <c r="P82" i="68" s="1"/>
  <c r="P81" i="68" s="1"/>
  <c r="P121" i="69"/>
  <c r="P120" i="69" s="1"/>
  <c r="P119" i="69" s="1"/>
  <c r="P118" i="69" s="1"/>
  <c r="P117" i="69" s="1"/>
  <c r="P116" i="69" s="1"/>
  <c r="P115" i="69" s="1"/>
  <c r="P114" i="69" s="1"/>
  <c r="P113" i="69" s="1"/>
  <c r="P112" i="69" s="1"/>
  <c r="P111" i="69" s="1"/>
  <c r="P110" i="69" s="1"/>
  <c r="P109" i="69" s="1"/>
  <c r="P108" i="69" s="1"/>
  <c r="P107" i="69" s="1"/>
  <c r="P106" i="69" s="1"/>
  <c r="P105" i="69" s="1"/>
  <c r="P104" i="69" s="1"/>
  <c r="P103" i="69" s="1"/>
  <c r="P102" i="69" s="1"/>
  <c r="P101" i="69" s="1"/>
  <c r="P100" i="69" s="1"/>
  <c r="P99" i="69" s="1"/>
  <c r="P98" i="69" s="1"/>
  <c r="P97" i="69" s="1"/>
  <c r="P96" i="69" s="1"/>
  <c r="P95" i="69" s="1"/>
  <c r="P94" i="69" s="1"/>
  <c r="P93" i="69" s="1"/>
  <c r="P92" i="69" s="1"/>
  <c r="P91" i="69" s="1"/>
  <c r="P90" i="69" s="1"/>
  <c r="P89" i="69" s="1"/>
  <c r="P88" i="69" s="1"/>
  <c r="P87" i="69" s="1"/>
  <c r="P86" i="69" s="1"/>
  <c r="P85" i="69" s="1"/>
  <c r="P84" i="69" s="1"/>
  <c r="P83" i="69" s="1"/>
  <c r="P82" i="69" s="1"/>
  <c r="P81" i="69" s="1"/>
  <c r="BD7" i="69"/>
  <c r="Q120" i="67"/>
  <c r="Q119" i="67" s="1"/>
  <c r="Q118" i="67" s="1"/>
  <c r="Q117" i="67" s="1"/>
  <c r="Q116" i="67" s="1"/>
  <c r="Q115" i="67" s="1"/>
  <c r="Q114" i="67" s="1"/>
  <c r="Q113" i="67" s="1"/>
  <c r="Q112" i="67" s="1"/>
  <c r="Q111" i="67" s="1"/>
  <c r="Q110" i="67" s="1"/>
  <c r="Q109" i="67" s="1"/>
  <c r="Q108" i="67" s="1"/>
  <c r="Q107" i="67" s="1"/>
  <c r="Q106" i="67" s="1"/>
  <c r="Q105" i="67" s="1"/>
  <c r="Q104" i="67" s="1"/>
  <c r="Q103" i="67" s="1"/>
  <c r="Q102" i="67" s="1"/>
  <c r="Q101" i="67" s="1"/>
  <c r="Q100" i="67" s="1"/>
  <c r="Q99" i="67" s="1"/>
  <c r="Q98" i="67" s="1"/>
  <c r="Q97" i="67" s="1"/>
  <c r="Q96" i="67" s="1"/>
  <c r="Q95" i="67" s="1"/>
  <c r="Q94" i="67" s="1"/>
  <c r="Q93" i="67" s="1"/>
  <c r="Q92" i="67" s="1"/>
  <c r="Q91" i="67" s="1"/>
  <c r="Q90" i="67" s="1"/>
  <c r="Q89" i="67" s="1"/>
  <c r="Q88" i="67" s="1"/>
  <c r="Q87" i="67" s="1"/>
  <c r="Q86" i="67" s="1"/>
  <c r="Q85" i="67" s="1"/>
  <c r="Q84" i="67" s="1"/>
  <c r="Q83" i="67" s="1"/>
  <c r="Q82" i="67" s="1"/>
  <c r="Q81" i="67" s="1"/>
  <c r="AI144" i="68"/>
  <c r="AT144" i="68" s="1"/>
  <c r="AT143" i="68" s="1"/>
  <c r="X163" i="68"/>
  <c r="X143" i="69"/>
  <c r="C196" i="59"/>
  <c r="AD224" i="68"/>
  <c r="C24" i="68" s="1"/>
  <c r="AN164" i="59"/>
  <c r="AI223" i="65"/>
  <c r="AJ223" i="65" s="1"/>
  <c r="X223" i="67"/>
  <c r="Z184" i="59"/>
  <c r="AH183" i="69"/>
  <c r="K161" i="65"/>
  <c r="AT224" i="68"/>
  <c r="AT223" i="68" s="1"/>
  <c r="AK183" i="69"/>
  <c r="BA205" i="68"/>
  <c r="BA204" i="68" s="1"/>
  <c r="AZ205" i="68"/>
  <c r="AZ204" i="68" s="1"/>
  <c r="C23" i="68"/>
  <c r="C23" i="65"/>
  <c r="BA224" i="68"/>
  <c r="X185" i="65"/>
  <c r="W185" i="65"/>
  <c r="O15" i="59"/>
  <c r="AV145" i="59"/>
  <c r="AV144" i="59" s="1"/>
  <c r="AU145" i="59"/>
  <c r="AU144" i="59" s="1"/>
  <c r="BA163" i="65"/>
  <c r="AX163" i="65"/>
  <c r="AO184" i="68"/>
  <c r="AZ163" i="65"/>
  <c r="O14" i="59"/>
  <c r="AD18" i="59"/>
  <c r="AC18" i="59"/>
  <c r="S15" i="59"/>
  <c r="AD20" i="59"/>
  <c r="AC20" i="59"/>
  <c r="S13" i="59"/>
  <c r="K80" i="59"/>
  <c r="S16" i="59"/>
  <c r="S14" i="59"/>
  <c r="AM205" i="69"/>
  <c r="AV163" i="68"/>
  <c r="AS163" i="68"/>
  <c r="AU163" i="68"/>
  <c r="E213" i="69"/>
  <c r="E212" i="69" s="1"/>
  <c r="D24" i="69" s="1"/>
  <c r="W225" i="68"/>
  <c r="X225" i="68"/>
  <c r="E145" i="67"/>
  <c r="E144" i="67" s="1"/>
  <c r="D20" i="67" s="1"/>
  <c r="AN145" i="68"/>
  <c r="AX145" i="68"/>
  <c r="B24" i="69"/>
  <c r="AC21" i="69"/>
  <c r="L80" i="69"/>
  <c r="AS165" i="59"/>
  <c r="AT165" i="59"/>
  <c r="S163" i="59"/>
  <c r="R163" i="59"/>
  <c r="R162" i="59" s="1"/>
  <c r="K4" i="59" s="1"/>
  <c r="AK203" i="68"/>
  <c r="AJ203" i="68"/>
  <c r="AH203" i="68"/>
  <c r="AC163" i="69"/>
  <c r="AN164" i="69"/>
  <c r="F213" i="68"/>
  <c r="F212" i="68" s="1"/>
  <c r="E213" i="68"/>
  <c r="E212" i="68" s="1"/>
  <c r="D24" i="68" s="1"/>
  <c r="AX225" i="69"/>
  <c r="AY225" i="69"/>
  <c r="C196" i="67"/>
  <c r="N163" i="67"/>
  <c r="N162" i="67" s="1"/>
  <c r="AT185" i="69"/>
  <c r="AS185" i="69"/>
  <c r="P163" i="59"/>
  <c r="S161" i="59" s="1"/>
  <c r="R161" i="65"/>
  <c r="P161" i="65"/>
  <c r="R121" i="65"/>
  <c r="R120" i="65" s="1"/>
  <c r="R119" i="65" s="1"/>
  <c r="R118" i="65" s="1"/>
  <c r="R117" i="65" s="1"/>
  <c r="R116" i="65" s="1"/>
  <c r="R115" i="65" s="1"/>
  <c r="R114" i="65" s="1"/>
  <c r="R113" i="65" s="1"/>
  <c r="R112" i="65" s="1"/>
  <c r="R111" i="65" s="1"/>
  <c r="R110" i="65" s="1"/>
  <c r="R109" i="65" s="1"/>
  <c r="R108" i="65" s="1"/>
  <c r="R107" i="65" s="1"/>
  <c r="R106" i="65" s="1"/>
  <c r="R105" i="65" s="1"/>
  <c r="R104" i="65" s="1"/>
  <c r="R103" i="65" s="1"/>
  <c r="R102" i="65" s="1"/>
  <c r="R101" i="65" s="1"/>
  <c r="R100" i="65" s="1"/>
  <c r="R99" i="65" s="1"/>
  <c r="R98" i="65" s="1"/>
  <c r="R97" i="65" s="1"/>
  <c r="R96" i="65" s="1"/>
  <c r="R95" i="65" s="1"/>
  <c r="R94" i="65" s="1"/>
  <c r="R93" i="65" s="1"/>
  <c r="R92" i="65" s="1"/>
  <c r="R91" i="65" s="1"/>
  <c r="R90" i="65" s="1"/>
  <c r="R89" i="65" s="1"/>
  <c r="R88" i="65" s="1"/>
  <c r="R87" i="65" s="1"/>
  <c r="R86" i="65" s="1"/>
  <c r="R85" i="65" s="1"/>
  <c r="R84" i="65" s="1"/>
  <c r="R83" i="65" s="1"/>
  <c r="R82" i="65" s="1"/>
  <c r="R81" i="65" s="1"/>
  <c r="N121" i="67"/>
  <c r="N120" i="67"/>
  <c r="N119" i="67" s="1"/>
  <c r="N118" i="67" s="1"/>
  <c r="N117" i="67" s="1"/>
  <c r="N116" i="67" s="1"/>
  <c r="N115" i="67" s="1"/>
  <c r="N114" i="67" s="1"/>
  <c r="N113" i="67" s="1"/>
  <c r="N112" i="67" s="1"/>
  <c r="N111" i="67" s="1"/>
  <c r="N110" i="67" s="1"/>
  <c r="N109" i="67" s="1"/>
  <c r="N108" i="67" s="1"/>
  <c r="N107" i="67" s="1"/>
  <c r="N106" i="67" s="1"/>
  <c r="N105" i="67" s="1"/>
  <c r="N104" i="67" s="1"/>
  <c r="N103" i="67" s="1"/>
  <c r="N102" i="67" s="1"/>
  <c r="N101" i="67" s="1"/>
  <c r="N100" i="67" s="1"/>
  <c r="N99" i="67" s="1"/>
  <c r="N98" i="67" s="1"/>
  <c r="N97" i="67" s="1"/>
  <c r="N96" i="67" s="1"/>
  <c r="N95" i="67" s="1"/>
  <c r="N94" i="67" s="1"/>
  <c r="N93" i="67" s="1"/>
  <c r="N92" i="67" s="1"/>
  <c r="N91" i="67" s="1"/>
  <c r="N90" i="67" s="1"/>
  <c r="N89" i="67" s="1"/>
  <c r="N88" i="67" s="1"/>
  <c r="N87" i="67" s="1"/>
  <c r="N86" i="67" s="1"/>
  <c r="N85" i="67" s="1"/>
  <c r="N84" i="67" s="1"/>
  <c r="N83" i="67" s="1"/>
  <c r="N82" i="67" s="1"/>
  <c r="N81" i="67" s="1"/>
  <c r="R161" i="67"/>
  <c r="P161" i="67"/>
  <c r="S161" i="69"/>
  <c r="R161" i="69"/>
  <c r="AI183" i="68"/>
  <c r="AD143" i="69"/>
  <c r="AD144" i="69" s="1"/>
  <c r="C20" i="69" s="1"/>
  <c r="N143" i="65"/>
  <c r="M143" i="65"/>
  <c r="K143" i="65"/>
  <c r="AI143" i="68"/>
  <c r="O121" i="59"/>
  <c r="O120" i="59" s="1"/>
  <c r="O119" i="59" s="1"/>
  <c r="O118" i="59" s="1"/>
  <c r="O117" i="59" s="1"/>
  <c r="O116" i="59" s="1"/>
  <c r="O115" i="59" s="1"/>
  <c r="O114" i="59" s="1"/>
  <c r="O113" i="59" s="1"/>
  <c r="O112" i="59" s="1"/>
  <c r="O111" i="59" s="1"/>
  <c r="O110" i="59" s="1"/>
  <c r="O109" i="59" s="1"/>
  <c r="O108" i="59" s="1"/>
  <c r="O107" i="59" s="1"/>
  <c r="O106" i="59" s="1"/>
  <c r="O105" i="59" s="1"/>
  <c r="O104" i="59" s="1"/>
  <c r="O103" i="59" s="1"/>
  <c r="O102" i="59" s="1"/>
  <c r="O101" i="59" s="1"/>
  <c r="O100" i="59" s="1"/>
  <c r="O99" i="59" s="1"/>
  <c r="O98" i="59" s="1"/>
  <c r="O97" i="59" s="1"/>
  <c r="O96" i="59" s="1"/>
  <c r="O95" i="59" s="1"/>
  <c r="O94" i="59" s="1"/>
  <c r="O93" i="59" s="1"/>
  <c r="O92" i="59" s="1"/>
  <c r="O91" i="59" s="1"/>
  <c r="O90" i="59" s="1"/>
  <c r="O89" i="59" s="1"/>
  <c r="O88" i="59" s="1"/>
  <c r="O87" i="59" s="1"/>
  <c r="O86" i="59" s="1"/>
  <c r="O85" i="59" s="1"/>
  <c r="O84" i="59" s="1"/>
  <c r="O83" i="59" s="1"/>
  <c r="O82" i="59" s="1"/>
  <c r="O81" i="59" s="1"/>
  <c r="R143" i="65"/>
  <c r="P143" i="65"/>
  <c r="R145" i="59"/>
  <c r="R144" i="59" s="1"/>
  <c r="K3" i="59" s="1"/>
  <c r="M178" i="59"/>
  <c r="M177" i="59" s="1"/>
  <c r="J5" i="59" s="1"/>
  <c r="C162" i="59"/>
  <c r="D162" i="59"/>
  <c r="AT164" i="65"/>
  <c r="AT163" i="65" s="1"/>
  <c r="AI163" i="65"/>
  <c r="AO183" i="67"/>
  <c r="P178" i="65"/>
  <c r="Q178" i="65"/>
  <c r="AN224" i="59"/>
  <c r="AC223" i="59"/>
  <c r="X203" i="65"/>
  <c r="AI204" i="65"/>
  <c r="AC163" i="67"/>
  <c r="AN164" i="67"/>
  <c r="X223" i="59"/>
  <c r="AI224" i="59"/>
  <c r="AC203" i="65"/>
  <c r="AN204" i="65"/>
  <c r="W143" i="65"/>
  <c r="X183" i="67"/>
  <c r="AI184" i="67"/>
  <c r="AY164" i="59"/>
  <c r="AY163" i="59" s="1"/>
  <c r="AN163" i="59"/>
  <c r="AI204" i="59"/>
  <c r="X203" i="59"/>
  <c r="Q121" i="59"/>
  <c r="Q120" i="59" s="1"/>
  <c r="Q119" i="59" s="1"/>
  <c r="Q118" i="59" s="1"/>
  <c r="Q117" i="59" s="1"/>
  <c r="Q116" i="59" s="1"/>
  <c r="Q115" i="59" s="1"/>
  <c r="Q114" i="59" s="1"/>
  <c r="Q113" i="59" s="1"/>
  <c r="Q112" i="59" s="1"/>
  <c r="Q111" i="59" s="1"/>
  <c r="Q110" i="59" s="1"/>
  <c r="Q109" i="59" s="1"/>
  <c r="Q108" i="59" s="1"/>
  <c r="Q107" i="59" s="1"/>
  <c r="Q106" i="59" s="1"/>
  <c r="Q105" i="59" s="1"/>
  <c r="Q104" i="59" s="1"/>
  <c r="Q103" i="59" s="1"/>
  <c r="Q102" i="59" s="1"/>
  <c r="Q101" i="59" s="1"/>
  <c r="Q100" i="59" s="1"/>
  <c r="Q99" i="59" s="1"/>
  <c r="Q98" i="59" s="1"/>
  <c r="Q97" i="59" s="1"/>
  <c r="Q96" i="59" s="1"/>
  <c r="Q95" i="59" s="1"/>
  <c r="Q94" i="59" s="1"/>
  <c r="Q93" i="59" s="1"/>
  <c r="Q92" i="59" s="1"/>
  <c r="Q91" i="59" s="1"/>
  <c r="Q90" i="59" s="1"/>
  <c r="Q89" i="59" s="1"/>
  <c r="Q88" i="59" s="1"/>
  <c r="Q87" i="59" s="1"/>
  <c r="Q86" i="59" s="1"/>
  <c r="Q85" i="59" s="1"/>
  <c r="Q84" i="59" s="1"/>
  <c r="Q83" i="59" s="1"/>
  <c r="Q82" i="59" s="1"/>
  <c r="Q81" i="59" s="1"/>
  <c r="N121" i="65"/>
  <c r="N120" i="65" s="1"/>
  <c r="N119" i="65" s="1"/>
  <c r="N118" i="65" s="1"/>
  <c r="N117" i="65" s="1"/>
  <c r="N116" i="65" s="1"/>
  <c r="N115" i="65" s="1"/>
  <c r="N114" i="65" s="1"/>
  <c r="N113" i="65" s="1"/>
  <c r="N112" i="65" s="1"/>
  <c r="N111" i="65" s="1"/>
  <c r="N110" i="65" s="1"/>
  <c r="N109" i="65" s="1"/>
  <c r="N108" i="65" s="1"/>
  <c r="N107" i="65" s="1"/>
  <c r="N106" i="65" s="1"/>
  <c r="N105" i="65" s="1"/>
  <c r="N104" i="65" s="1"/>
  <c r="N103" i="65" s="1"/>
  <c r="N102" i="65" s="1"/>
  <c r="N101" i="65" s="1"/>
  <c r="N100" i="65" s="1"/>
  <c r="N99" i="65" s="1"/>
  <c r="N98" i="65" s="1"/>
  <c r="N97" i="65" s="1"/>
  <c r="N96" i="65" s="1"/>
  <c r="N95" i="65" s="1"/>
  <c r="N94" i="65" s="1"/>
  <c r="N93" i="65" s="1"/>
  <c r="N92" i="65" s="1"/>
  <c r="N91" i="65" s="1"/>
  <c r="N90" i="65" s="1"/>
  <c r="N89" i="65" s="1"/>
  <c r="N88" i="65" s="1"/>
  <c r="N87" i="65" s="1"/>
  <c r="N86" i="65" s="1"/>
  <c r="N85" i="65" s="1"/>
  <c r="N84" i="65" s="1"/>
  <c r="N83" i="65" s="1"/>
  <c r="N82" i="65" s="1"/>
  <c r="N81" i="65" s="1"/>
  <c r="AB163" i="59"/>
  <c r="AE163" i="59"/>
  <c r="AK143" i="67"/>
  <c r="AH143" i="67"/>
  <c r="AC143" i="67"/>
  <c r="AN144" i="67"/>
  <c r="AH223" i="65"/>
  <c r="AK223" i="65"/>
  <c r="AN143" i="69"/>
  <c r="R113" i="68"/>
  <c r="R112" i="68" s="1"/>
  <c r="R111" i="68" s="1"/>
  <c r="R110" i="68" s="1"/>
  <c r="R109" i="68" s="1"/>
  <c r="R108" i="68" s="1"/>
  <c r="R107" i="68" s="1"/>
  <c r="R106" i="68" s="1"/>
  <c r="R105" i="68" s="1"/>
  <c r="R104" i="68" s="1"/>
  <c r="R103" i="68" s="1"/>
  <c r="R102" i="68" s="1"/>
  <c r="R101" i="68" s="1"/>
  <c r="R100" i="68" s="1"/>
  <c r="R99" i="68" s="1"/>
  <c r="R98" i="68" s="1"/>
  <c r="R97" i="68" s="1"/>
  <c r="R96" i="68" s="1"/>
  <c r="R95" i="68" s="1"/>
  <c r="R94" i="68" s="1"/>
  <c r="R93" i="68" s="1"/>
  <c r="R92" i="68" s="1"/>
  <c r="R91" i="68" s="1"/>
  <c r="R90" i="68" s="1"/>
  <c r="R89" i="68" s="1"/>
  <c r="R88" i="68" s="1"/>
  <c r="R87" i="68" s="1"/>
  <c r="R86" i="68" s="1"/>
  <c r="R85" i="68" s="1"/>
  <c r="R84" i="68" s="1"/>
  <c r="R83" i="68" s="1"/>
  <c r="R82" i="68" s="1"/>
  <c r="R81" i="68" s="1"/>
  <c r="AS223" i="65"/>
  <c r="AV223" i="65"/>
  <c r="Y143" i="67"/>
  <c r="W143" i="67"/>
  <c r="Z143" i="67"/>
  <c r="O116" i="68"/>
  <c r="O115" i="68" s="1"/>
  <c r="O114" i="68" s="1"/>
  <c r="O113" i="68" s="1"/>
  <c r="O112" i="68" s="1"/>
  <c r="O111" i="68" s="1"/>
  <c r="O110" i="68" s="1"/>
  <c r="O109" i="68" s="1"/>
  <c r="O108" i="68" s="1"/>
  <c r="O107" i="68" s="1"/>
  <c r="O106" i="68" s="1"/>
  <c r="O105" i="68" s="1"/>
  <c r="O104" i="68" s="1"/>
  <c r="O103" i="68" s="1"/>
  <c r="O102" i="68" s="1"/>
  <c r="O101" i="68" s="1"/>
  <c r="O100" i="68" s="1"/>
  <c r="O99" i="68" s="1"/>
  <c r="O98" i="68" s="1"/>
  <c r="O97" i="68" s="1"/>
  <c r="O96" i="68" s="1"/>
  <c r="O95" i="68" s="1"/>
  <c r="O94" i="68" s="1"/>
  <c r="O93" i="68" s="1"/>
  <c r="O92" i="68" s="1"/>
  <c r="O91" i="68" s="1"/>
  <c r="O90" i="68" s="1"/>
  <c r="O89" i="68" s="1"/>
  <c r="O88" i="68" s="1"/>
  <c r="O87" i="68" s="1"/>
  <c r="O86" i="68" s="1"/>
  <c r="O85" i="68" s="1"/>
  <c r="O84" i="68" s="1"/>
  <c r="O83" i="68" s="1"/>
  <c r="O82" i="68" s="1"/>
  <c r="O81" i="68" s="1"/>
  <c r="AJ143" i="67"/>
  <c r="F177" i="67"/>
  <c r="F178" i="67" s="1"/>
  <c r="AN224" i="67"/>
  <c r="AC223" i="67"/>
  <c r="N143" i="68"/>
  <c r="K143" i="68"/>
  <c r="P120" i="65"/>
  <c r="P119" i="65" s="1"/>
  <c r="P118" i="65" s="1"/>
  <c r="P117" i="65" s="1"/>
  <c r="P116" i="65" s="1"/>
  <c r="P115" i="65" s="1"/>
  <c r="P114" i="65" s="1"/>
  <c r="P113" i="65" s="1"/>
  <c r="P112" i="65" s="1"/>
  <c r="P111" i="65" s="1"/>
  <c r="P110" i="65" s="1"/>
  <c r="P109" i="65" s="1"/>
  <c r="P108" i="65" s="1"/>
  <c r="P107" i="65" s="1"/>
  <c r="P106" i="65" s="1"/>
  <c r="P105" i="65" s="1"/>
  <c r="P104" i="65" s="1"/>
  <c r="P103" i="65" s="1"/>
  <c r="P102" i="65" s="1"/>
  <c r="P101" i="65" s="1"/>
  <c r="P100" i="65" s="1"/>
  <c r="P99" i="65" s="1"/>
  <c r="P98" i="65" s="1"/>
  <c r="P97" i="65" s="1"/>
  <c r="P96" i="65" s="1"/>
  <c r="P95" i="65" s="1"/>
  <c r="P94" i="65" s="1"/>
  <c r="P93" i="65" s="1"/>
  <c r="P92" i="65" s="1"/>
  <c r="P91" i="65" s="1"/>
  <c r="P90" i="65" s="1"/>
  <c r="P89" i="65" s="1"/>
  <c r="P88" i="65" s="1"/>
  <c r="P87" i="65" s="1"/>
  <c r="P86" i="65" s="1"/>
  <c r="P85" i="65" s="1"/>
  <c r="P84" i="65" s="1"/>
  <c r="P83" i="65" s="1"/>
  <c r="P82" i="65" s="1"/>
  <c r="P81" i="65" s="1"/>
  <c r="Q121" i="68"/>
  <c r="Q120" i="68" s="1"/>
  <c r="Q119" i="68" s="1"/>
  <c r="Q118" i="68"/>
  <c r="Q117" i="68" s="1"/>
  <c r="Q116" i="68" s="1"/>
  <c r="Q115" i="68" s="1"/>
  <c r="Q114" i="68" s="1"/>
  <c r="Q113" i="68" s="1"/>
  <c r="Q112" i="68" s="1"/>
  <c r="Q111" i="68" s="1"/>
  <c r="Q110" i="68" s="1"/>
  <c r="Q109" i="68" s="1"/>
  <c r="Q108" i="68" s="1"/>
  <c r="Q107" i="68" s="1"/>
  <c r="Q106" i="68" s="1"/>
  <c r="Q105" i="68" s="1"/>
  <c r="Q104" i="68" s="1"/>
  <c r="Q103" i="68" s="1"/>
  <c r="Q102" i="68" s="1"/>
  <c r="Q101" i="68" s="1"/>
  <c r="Q100" i="68" s="1"/>
  <c r="Q99" i="68" s="1"/>
  <c r="Q98" i="68" s="1"/>
  <c r="Q97" i="68" s="1"/>
  <c r="Q96" i="68" s="1"/>
  <c r="Q95" i="68" s="1"/>
  <c r="Q94" i="68" s="1"/>
  <c r="Q93" i="68" s="1"/>
  <c r="Q92" i="68" s="1"/>
  <c r="Q91" i="68" s="1"/>
  <c r="Q90" i="68" s="1"/>
  <c r="Q89" i="68" s="1"/>
  <c r="Q88" i="68" s="1"/>
  <c r="Q87" i="68" s="1"/>
  <c r="Q86" i="68" s="1"/>
  <c r="Q85" i="68" s="1"/>
  <c r="Q84" i="68" s="1"/>
  <c r="Q83" i="68" s="1"/>
  <c r="Q82" i="68" s="1"/>
  <c r="Q81" i="68" s="1"/>
  <c r="N119" i="59"/>
  <c r="N118" i="59" s="1"/>
  <c r="N117" i="59" s="1"/>
  <c r="N116" i="59" s="1"/>
  <c r="N115" i="59" s="1"/>
  <c r="N114" i="59" s="1"/>
  <c r="N113" i="59" s="1"/>
  <c r="N112" i="59" s="1"/>
  <c r="N111" i="59" s="1"/>
  <c r="N110" i="59" s="1"/>
  <c r="N109" i="59" s="1"/>
  <c r="N108" i="59" s="1"/>
  <c r="N107" i="59" s="1"/>
  <c r="N106" i="59" s="1"/>
  <c r="N105" i="59" s="1"/>
  <c r="N104" i="59" s="1"/>
  <c r="N103" i="59" s="1"/>
  <c r="N102" i="59" s="1"/>
  <c r="N101" i="59" s="1"/>
  <c r="N100" i="59" s="1"/>
  <c r="N99" i="59" s="1"/>
  <c r="N98" i="59" s="1"/>
  <c r="N97" i="59" s="1"/>
  <c r="N96" i="59" s="1"/>
  <c r="N95" i="59" s="1"/>
  <c r="N94" i="59" s="1"/>
  <c r="N93" i="59" s="1"/>
  <c r="N92" i="59" s="1"/>
  <c r="N91" i="59" s="1"/>
  <c r="N90" i="59" s="1"/>
  <c r="N89" i="59" s="1"/>
  <c r="N88" i="59" s="1"/>
  <c r="N87" i="59" s="1"/>
  <c r="N86" i="59" s="1"/>
  <c r="N85" i="59" s="1"/>
  <c r="N84" i="59" s="1"/>
  <c r="N83" i="59" s="1"/>
  <c r="N82" i="59" s="1"/>
  <c r="N81" i="59" s="1"/>
  <c r="AN184" i="65"/>
  <c r="AT144" i="69"/>
  <c r="AT143" i="69" s="1"/>
  <c r="AN184" i="69"/>
  <c r="X223" i="65"/>
  <c r="AI204" i="67"/>
  <c r="O13" i="65" l="1"/>
  <c r="AD18" i="65"/>
  <c r="AI185" i="65"/>
  <c r="E196" i="59"/>
  <c r="E195" i="59" s="1"/>
  <c r="D23" i="59" s="1"/>
  <c r="AC21" i="59" s="1"/>
  <c r="AK145" i="59"/>
  <c r="AK144" i="59" s="1"/>
  <c r="D145" i="69"/>
  <c r="C145" i="69"/>
  <c r="AD203" i="67"/>
  <c r="AE203" i="67"/>
  <c r="AB203" i="67"/>
  <c r="F162" i="69"/>
  <c r="F161" i="69" s="1"/>
  <c r="E162" i="69"/>
  <c r="E161" i="69" s="1"/>
  <c r="D21" i="69" s="1"/>
  <c r="L163" i="68"/>
  <c r="K163" i="68"/>
  <c r="N161" i="68" s="1"/>
  <c r="AP184" i="68"/>
  <c r="AN205" i="67"/>
  <c r="AM205" i="67"/>
  <c r="AX205" i="59"/>
  <c r="AY205" i="59"/>
  <c r="AP203" i="59"/>
  <c r="AM203" i="59"/>
  <c r="AO203" i="59"/>
  <c r="L145" i="59"/>
  <c r="K145" i="59"/>
  <c r="AC225" i="65"/>
  <c r="AB225" i="65"/>
  <c r="AX203" i="69"/>
  <c r="BA203" i="69"/>
  <c r="AZ203" i="69"/>
  <c r="AI225" i="68"/>
  <c r="AH225" i="68"/>
  <c r="U16" i="69"/>
  <c r="AK183" i="65"/>
  <c r="AB223" i="69"/>
  <c r="AE223" i="69"/>
  <c r="AD223" i="69"/>
  <c r="AJ183" i="65"/>
  <c r="AN183" i="59"/>
  <c r="AY184" i="59"/>
  <c r="AY183" i="59" s="1"/>
  <c r="BA143" i="65"/>
  <c r="AX143" i="65"/>
  <c r="AZ143" i="65"/>
  <c r="S163" i="69"/>
  <c r="R163" i="69"/>
  <c r="F179" i="69"/>
  <c r="F178" i="69" s="1"/>
  <c r="E179" i="69"/>
  <c r="AY224" i="65"/>
  <c r="AY223" i="65" s="1"/>
  <c r="AN223" i="65"/>
  <c r="AB165" i="68"/>
  <c r="AC165" i="68"/>
  <c r="U15" i="69"/>
  <c r="BA59" i="67"/>
  <c r="BD59" i="67" s="1"/>
  <c r="AN205" i="68"/>
  <c r="AM205" i="68"/>
  <c r="F196" i="67"/>
  <c r="F195" i="67" s="1"/>
  <c r="E196" i="67"/>
  <c r="E195" i="67" s="1"/>
  <c r="D23" i="67" s="1"/>
  <c r="U14" i="67" s="1"/>
  <c r="R162" i="69"/>
  <c r="K4" i="69" s="1"/>
  <c r="U12" i="69"/>
  <c r="E178" i="69"/>
  <c r="D22" i="69" s="1"/>
  <c r="AI165" i="59"/>
  <c r="AJ165" i="59" s="1"/>
  <c r="AJ164" i="59" s="1"/>
  <c r="AB185" i="69"/>
  <c r="AC185" i="69"/>
  <c r="AX205" i="67"/>
  <c r="AY205" i="67"/>
  <c r="AO163" i="65"/>
  <c r="AP163" i="65"/>
  <c r="AM163" i="65"/>
  <c r="Q178" i="68"/>
  <c r="P178" i="68"/>
  <c r="AB165" i="65"/>
  <c r="AC165" i="65"/>
  <c r="AC20" i="67"/>
  <c r="L178" i="65"/>
  <c r="K178" i="65"/>
  <c r="AJ183" i="59"/>
  <c r="AH183" i="59"/>
  <c r="AK183" i="59"/>
  <c r="AP205" i="69"/>
  <c r="AP204" i="69" s="1"/>
  <c r="AO205" i="69"/>
  <c r="AO204" i="69" s="1"/>
  <c r="C179" i="68"/>
  <c r="D179" i="68"/>
  <c r="C213" i="59"/>
  <c r="D213" i="59"/>
  <c r="L119" i="65"/>
  <c r="L118" i="65" s="1"/>
  <c r="L117" i="65" s="1"/>
  <c r="L116" i="65" s="1"/>
  <c r="L115" i="65" s="1"/>
  <c r="L114" i="65" s="1"/>
  <c r="L113" i="65" s="1"/>
  <c r="L112" i="65" s="1"/>
  <c r="L111" i="65" s="1"/>
  <c r="L110" i="65" s="1"/>
  <c r="L109" i="65" s="1"/>
  <c r="L108" i="65" s="1"/>
  <c r="L107" i="65" s="1"/>
  <c r="L106" i="65" s="1"/>
  <c r="L105" i="65" s="1"/>
  <c r="L104" i="65" s="1"/>
  <c r="L103" i="65" s="1"/>
  <c r="L102" i="65" s="1"/>
  <c r="L101" i="65" s="1"/>
  <c r="L100" i="65" s="1"/>
  <c r="L99" i="65" s="1"/>
  <c r="L98" i="65" s="1"/>
  <c r="L97" i="65" s="1"/>
  <c r="L96" i="65" s="1"/>
  <c r="L95" i="65" s="1"/>
  <c r="L94" i="65" s="1"/>
  <c r="L93" i="65" s="1"/>
  <c r="L92" i="65" s="1"/>
  <c r="L91" i="65" s="1"/>
  <c r="L90" i="65" s="1"/>
  <c r="L89" i="65" s="1"/>
  <c r="L88" i="65" s="1"/>
  <c r="L87" i="65" s="1"/>
  <c r="L86" i="65" s="1"/>
  <c r="L85" i="65" s="1"/>
  <c r="L84" i="65" s="1"/>
  <c r="L83" i="65" s="1"/>
  <c r="L82" i="65" s="1"/>
  <c r="L81" i="65" s="1"/>
  <c r="Z145" i="68"/>
  <c r="Z144" i="68" s="1"/>
  <c r="S14" i="67"/>
  <c r="S17" i="67" s="1"/>
  <c r="S18" i="67" s="1"/>
  <c r="E22" i="67" s="1"/>
  <c r="G50" i="66" s="1"/>
  <c r="BA16" i="68"/>
  <c r="BD16" i="68" s="1"/>
  <c r="BD7" i="68"/>
  <c r="BA183" i="68"/>
  <c r="AX183" i="68"/>
  <c r="AZ183" i="68"/>
  <c r="O14" i="65"/>
  <c r="O15" i="65"/>
  <c r="I80" i="65"/>
  <c r="I121" i="65" s="1"/>
  <c r="I120" i="65" s="1"/>
  <c r="I119" i="65" s="1"/>
  <c r="I118" i="65" s="1"/>
  <c r="I117" i="65" s="1"/>
  <c r="I116" i="65" s="1"/>
  <c r="I115" i="65" s="1"/>
  <c r="I114" i="65" s="1"/>
  <c r="I113" i="65" s="1"/>
  <c r="I112" i="65" s="1"/>
  <c r="I111" i="65" s="1"/>
  <c r="I110" i="65" s="1"/>
  <c r="I109" i="65" s="1"/>
  <c r="I108" i="65" s="1"/>
  <c r="I107" i="65" s="1"/>
  <c r="I106" i="65" s="1"/>
  <c r="I105" i="65" s="1"/>
  <c r="I104" i="65" s="1"/>
  <c r="I103" i="65" s="1"/>
  <c r="I102" i="65" s="1"/>
  <c r="I101" i="65" s="1"/>
  <c r="I100" i="65" s="1"/>
  <c r="I99" i="65" s="1"/>
  <c r="I98" i="65" s="1"/>
  <c r="I97" i="65" s="1"/>
  <c r="I96" i="65" s="1"/>
  <c r="I95" i="65" s="1"/>
  <c r="I94" i="65" s="1"/>
  <c r="I93" i="65" s="1"/>
  <c r="I92" i="65" s="1"/>
  <c r="I91" i="65" s="1"/>
  <c r="I90" i="65" s="1"/>
  <c r="I89" i="65" s="1"/>
  <c r="I88" i="65" s="1"/>
  <c r="I87" i="65" s="1"/>
  <c r="I86" i="65" s="1"/>
  <c r="I85" i="65" s="1"/>
  <c r="I84" i="65" s="1"/>
  <c r="I83" i="65" s="1"/>
  <c r="I82" i="65" s="1"/>
  <c r="I81" i="65" s="1"/>
  <c r="O12" i="65"/>
  <c r="O17" i="65" s="1"/>
  <c r="O18" i="65" s="1"/>
  <c r="E20" i="65" s="1"/>
  <c r="AY145" i="69"/>
  <c r="AX145" i="69"/>
  <c r="AV143" i="67"/>
  <c r="AS143" i="67"/>
  <c r="AU143" i="67"/>
  <c r="U13" i="69"/>
  <c r="AJ163" i="69"/>
  <c r="AK163" i="69"/>
  <c r="AH163" i="69"/>
  <c r="AY164" i="68"/>
  <c r="AY163" i="68" s="1"/>
  <c r="AN163" i="68"/>
  <c r="E162" i="65"/>
  <c r="E161" i="65" s="1"/>
  <c r="D21" i="65" s="1"/>
  <c r="F162" i="65"/>
  <c r="F161" i="65" s="1"/>
  <c r="BA145" i="68"/>
  <c r="BA144" i="68" s="1"/>
  <c r="AZ145" i="68"/>
  <c r="AZ144" i="68" s="1"/>
  <c r="U14" i="69"/>
  <c r="P163" i="68"/>
  <c r="S161" i="68" s="1"/>
  <c r="Q163" i="68"/>
  <c r="AB145" i="59"/>
  <c r="AC145" i="59"/>
  <c r="M3" i="69"/>
  <c r="BA34" i="69"/>
  <c r="BD34" i="69" s="1"/>
  <c r="AJ205" i="69"/>
  <c r="AJ204" i="69" s="1"/>
  <c r="AK205" i="69"/>
  <c r="AK204" i="69" s="1"/>
  <c r="AB205" i="69"/>
  <c r="AC205" i="69"/>
  <c r="S178" i="59"/>
  <c r="S177" i="59" s="1"/>
  <c r="BA48" i="59" s="1"/>
  <c r="BD48" i="59" s="1"/>
  <c r="R178" i="59"/>
  <c r="R177" i="59" s="1"/>
  <c r="K5" i="59" s="1"/>
  <c r="AT164" i="67"/>
  <c r="AT163" i="67" s="1"/>
  <c r="AI163" i="67"/>
  <c r="C145" i="68"/>
  <c r="D145" i="68"/>
  <c r="BA59" i="69"/>
  <c r="BD59" i="69" s="1"/>
  <c r="BA59" i="59"/>
  <c r="BD59" i="59" s="1"/>
  <c r="AT145" i="65"/>
  <c r="AS145" i="65"/>
  <c r="U12" i="59"/>
  <c r="AH185" i="69"/>
  <c r="AI185" i="69"/>
  <c r="AB145" i="68"/>
  <c r="AC145" i="68"/>
  <c r="AE185" i="59"/>
  <c r="AE184" i="59" s="1"/>
  <c r="AD185" i="59"/>
  <c r="AD184" i="59" s="1"/>
  <c r="C22" i="59" s="1"/>
  <c r="AJ223" i="67"/>
  <c r="AK223" i="67"/>
  <c r="AH223" i="67"/>
  <c r="W165" i="67"/>
  <c r="X165" i="67"/>
  <c r="AV223" i="67"/>
  <c r="AU223" i="67"/>
  <c r="AS223" i="67"/>
  <c r="AS165" i="69"/>
  <c r="AT165" i="69"/>
  <c r="X185" i="68"/>
  <c r="W185" i="68"/>
  <c r="AP185" i="67"/>
  <c r="AP184" i="67" s="1"/>
  <c r="AO185" i="67"/>
  <c r="AO184" i="67" s="1"/>
  <c r="AX145" i="59"/>
  <c r="AY145" i="59"/>
  <c r="AD183" i="68"/>
  <c r="AB183" i="68"/>
  <c r="AE183" i="68"/>
  <c r="C162" i="67"/>
  <c r="D162" i="67"/>
  <c r="AN145" i="59"/>
  <c r="AM145" i="59"/>
  <c r="Q145" i="68"/>
  <c r="P145" i="68"/>
  <c r="D213" i="65"/>
  <c r="C213" i="65"/>
  <c r="S178" i="67"/>
  <c r="S177" i="67" s="1"/>
  <c r="R178" i="67"/>
  <c r="R177" i="67" s="1"/>
  <c r="K5" i="67" s="1"/>
  <c r="AJ223" i="69"/>
  <c r="AH223" i="69"/>
  <c r="AK223" i="69"/>
  <c r="Z143" i="69"/>
  <c r="W143" i="69"/>
  <c r="Y143" i="69"/>
  <c r="AV225" i="69"/>
  <c r="AV224" i="69" s="1"/>
  <c r="AU225" i="69"/>
  <c r="AU224" i="69" s="1"/>
  <c r="C22" i="67"/>
  <c r="C22" i="65"/>
  <c r="AI165" i="68"/>
  <c r="AH165" i="68"/>
  <c r="C179" i="65"/>
  <c r="D179" i="65"/>
  <c r="E213" i="67"/>
  <c r="E212" i="67" s="1"/>
  <c r="D24" i="67" s="1"/>
  <c r="F213" i="67"/>
  <c r="F212" i="67" s="1"/>
  <c r="F162" i="68"/>
  <c r="F161" i="68" s="1"/>
  <c r="E162" i="68"/>
  <c r="E161" i="68" s="1"/>
  <c r="D21" i="68" s="1"/>
  <c r="W163" i="68"/>
  <c r="Y163" i="68"/>
  <c r="Z163" i="68"/>
  <c r="L145" i="67"/>
  <c r="K145" i="67"/>
  <c r="AS185" i="65"/>
  <c r="AT185" i="65"/>
  <c r="AM225" i="69"/>
  <c r="AN225" i="69"/>
  <c r="Y165" i="59"/>
  <c r="Y164" i="59" s="1"/>
  <c r="B21" i="59" s="1"/>
  <c r="Z165" i="59"/>
  <c r="Z164" i="59" s="1"/>
  <c r="S178" i="69"/>
  <c r="S177" i="69" s="1"/>
  <c r="BA48" i="69" s="1"/>
  <c r="BD48" i="69" s="1"/>
  <c r="R178" i="69"/>
  <c r="R177" i="69" s="1"/>
  <c r="K5" i="69" s="1"/>
  <c r="BA50" i="69" s="1"/>
  <c r="BD50" i="69" s="1"/>
  <c r="BD52" i="69" s="1"/>
  <c r="K178" i="67"/>
  <c r="L178" i="67"/>
  <c r="AI145" i="69"/>
  <c r="AH145" i="69"/>
  <c r="AN225" i="68"/>
  <c r="AM225" i="68"/>
  <c r="Z165" i="69"/>
  <c r="Z164" i="69" s="1"/>
  <c r="Y165" i="69"/>
  <c r="Y164" i="69" s="1"/>
  <c r="B21" i="69" s="1"/>
  <c r="Q145" i="67"/>
  <c r="P145" i="67"/>
  <c r="N163" i="59"/>
  <c r="N162" i="59" s="1"/>
  <c r="M163" i="59"/>
  <c r="M162" i="59" s="1"/>
  <c r="J4" i="59" s="1"/>
  <c r="M4" i="59" s="1"/>
  <c r="AM145" i="65"/>
  <c r="AN145" i="65"/>
  <c r="W163" i="65"/>
  <c r="X165" i="65" s="1"/>
  <c r="O17" i="59"/>
  <c r="O18" i="59" s="1"/>
  <c r="AS223" i="68"/>
  <c r="AV223" i="68"/>
  <c r="AU223" i="68"/>
  <c r="AK143" i="65"/>
  <c r="AH143" i="65"/>
  <c r="AJ143" i="65"/>
  <c r="AS185" i="59"/>
  <c r="AT185" i="59"/>
  <c r="BA59" i="68"/>
  <c r="BD59" i="68" s="1"/>
  <c r="Z223" i="67"/>
  <c r="W223" i="67"/>
  <c r="Y223" i="67"/>
  <c r="Y163" i="65"/>
  <c r="K163" i="65"/>
  <c r="N161" i="65" s="1"/>
  <c r="L163" i="65"/>
  <c r="E196" i="68"/>
  <c r="E195" i="68" s="1"/>
  <c r="D23" i="68" s="1"/>
  <c r="F196" i="68"/>
  <c r="F195" i="68" s="1"/>
  <c r="E20" i="59"/>
  <c r="M4" i="69"/>
  <c r="BA42" i="69"/>
  <c r="BD42" i="69" s="1"/>
  <c r="AI183" i="67"/>
  <c r="AT184" i="67"/>
  <c r="AT183" i="67" s="1"/>
  <c r="Y203" i="65"/>
  <c r="W203" i="65"/>
  <c r="Z203" i="65"/>
  <c r="AU163" i="65"/>
  <c r="AS163" i="65"/>
  <c r="AV163" i="65"/>
  <c r="Y225" i="68"/>
  <c r="Y224" i="68" s="1"/>
  <c r="B24" i="68" s="1"/>
  <c r="Z225" i="68"/>
  <c r="Z224" i="68" s="1"/>
  <c r="AK183" i="68"/>
  <c r="AH183" i="68"/>
  <c r="AJ183" i="68"/>
  <c r="AU185" i="69"/>
  <c r="AU184" i="69" s="1"/>
  <c r="AV185" i="69"/>
  <c r="AV184" i="69" s="1"/>
  <c r="Y223" i="65"/>
  <c r="W223" i="65"/>
  <c r="Z223" i="65"/>
  <c r="AI225" i="65"/>
  <c r="AH225" i="65"/>
  <c r="AE203" i="65"/>
  <c r="AD203" i="65"/>
  <c r="AB203" i="65"/>
  <c r="AD223" i="59"/>
  <c r="AB223" i="59"/>
  <c r="AE223" i="59"/>
  <c r="S162" i="69"/>
  <c r="BA40" i="69" s="1"/>
  <c r="BD40" i="69" s="1"/>
  <c r="BD44" i="69" s="1"/>
  <c r="AN163" i="69"/>
  <c r="AY164" i="69"/>
  <c r="AY163" i="69" s="1"/>
  <c r="AB223" i="67"/>
  <c r="AE223" i="67"/>
  <c r="AD223" i="67"/>
  <c r="AN223" i="67"/>
  <c r="AY224" i="67"/>
  <c r="AY223" i="67" s="1"/>
  <c r="AN203" i="65"/>
  <c r="AY204" i="65"/>
  <c r="AY203" i="65" s="1"/>
  <c r="AY184" i="69"/>
  <c r="AY183" i="69" s="1"/>
  <c r="AN183" i="69"/>
  <c r="AN143" i="67"/>
  <c r="AY144" i="67"/>
  <c r="AY143" i="67" s="1"/>
  <c r="AT224" i="59"/>
  <c r="AT223" i="59" s="1"/>
  <c r="AI223" i="59"/>
  <c r="AN223" i="59"/>
  <c r="AY224" i="59"/>
  <c r="AY223" i="59" s="1"/>
  <c r="Q163" i="67"/>
  <c r="P163" i="67"/>
  <c r="AD21" i="67"/>
  <c r="L80" i="67"/>
  <c r="U13" i="67"/>
  <c r="U15" i="67"/>
  <c r="AD163" i="69"/>
  <c r="AB163" i="69"/>
  <c r="AE163" i="69"/>
  <c r="AY165" i="65"/>
  <c r="AX165" i="65"/>
  <c r="Z183" i="67"/>
  <c r="W183" i="67"/>
  <c r="Y183" i="67"/>
  <c r="AS143" i="69"/>
  <c r="AU143" i="69"/>
  <c r="AV143" i="69"/>
  <c r="AE143" i="67"/>
  <c r="AB143" i="67"/>
  <c r="AD143" i="67"/>
  <c r="W223" i="59"/>
  <c r="Y223" i="59"/>
  <c r="Z223" i="59"/>
  <c r="S161" i="67"/>
  <c r="Q163" i="65"/>
  <c r="P163" i="65"/>
  <c r="S161" i="65" s="1"/>
  <c r="Z185" i="65"/>
  <c r="Z184" i="65" s="1"/>
  <c r="Y185" i="65"/>
  <c r="Y184" i="65" s="1"/>
  <c r="AP143" i="69"/>
  <c r="AM143" i="69"/>
  <c r="AO143" i="69"/>
  <c r="AD22" i="68"/>
  <c r="W14" i="68"/>
  <c r="W15" i="68"/>
  <c r="W16" i="68"/>
  <c r="M80" i="68"/>
  <c r="W12" i="68"/>
  <c r="W13" i="68"/>
  <c r="AC22" i="68"/>
  <c r="F162" i="59"/>
  <c r="F161" i="59" s="1"/>
  <c r="E162" i="59"/>
  <c r="E161" i="59" s="1"/>
  <c r="D21" i="59" s="1"/>
  <c r="W145" i="67"/>
  <c r="X145" i="67"/>
  <c r="AH145" i="67"/>
  <c r="AI145" i="67"/>
  <c r="M5" i="59"/>
  <c r="BA50" i="59"/>
  <c r="BD50" i="59" s="1"/>
  <c r="BD52" i="59" s="1"/>
  <c r="AU143" i="68"/>
  <c r="AS143" i="68"/>
  <c r="AV143" i="68"/>
  <c r="AI205" i="68"/>
  <c r="AH205" i="68"/>
  <c r="W12" i="69"/>
  <c r="W13" i="69"/>
  <c r="W15" i="69"/>
  <c r="M80" i="69"/>
  <c r="W14" i="69"/>
  <c r="AD22" i="69"/>
  <c r="AC22" i="69"/>
  <c r="W16" i="69"/>
  <c r="AT165" i="68"/>
  <c r="AS165" i="68"/>
  <c r="AY184" i="65"/>
  <c r="AY183" i="65" s="1"/>
  <c r="AN183" i="65"/>
  <c r="AI203" i="67"/>
  <c r="AT204" i="67"/>
  <c r="AT203" i="67" s="1"/>
  <c r="W203" i="59"/>
  <c r="Z203" i="59"/>
  <c r="Y203" i="59"/>
  <c r="R178" i="65"/>
  <c r="R177" i="65" s="1"/>
  <c r="K5" i="65" s="1"/>
  <c r="S178" i="65"/>
  <c r="S177" i="65" s="1"/>
  <c r="AH143" i="68"/>
  <c r="AK143" i="68"/>
  <c r="AJ143" i="68"/>
  <c r="L121" i="69"/>
  <c r="L120" i="69" s="1"/>
  <c r="L119" i="69" s="1"/>
  <c r="L118" i="69" s="1"/>
  <c r="L117" i="69" s="1"/>
  <c r="L116" i="69" s="1"/>
  <c r="L115" i="69" s="1"/>
  <c r="L114" i="69" s="1"/>
  <c r="L113" i="69" s="1"/>
  <c r="L112" i="69" s="1"/>
  <c r="L111" i="69" s="1"/>
  <c r="L110" i="69" s="1"/>
  <c r="L109" i="69" s="1"/>
  <c r="L108" i="69" s="1"/>
  <c r="L107" i="69" s="1"/>
  <c r="L106" i="69" s="1"/>
  <c r="L105" i="69" s="1"/>
  <c r="L104" i="69" s="1"/>
  <c r="L103" i="69" s="1"/>
  <c r="L102" i="69" s="1"/>
  <c r="L101" i="69" s="1"/>
  <c r="L100" i="69" s="1"/>
  <c r="L99" i="69" s="1"/>
  <c r="L98" i="69" s="1"/>
  <c r="L97" i="69" s="1"/>
  <c r="L96" i="69" s="1"/>
  <c r="L95" i="69" s="1"/>
  <c r="L94" i="69" s="1"/>
  <c r="L93" i="69" s="1"/>
  <c r="L92" i="69" s="1"/>
  <c r="L91" i="69" s="1"/>
  <c r="L90" i="69" s="1"/>
  <c r="L89" i="69" s="1"/>
  <c r="L88" i="69" s="1"/>
  <c r="L87" i="69" s="1"/>
  <c r="L86" i="69" s="1"/>
  <c r="L85" i="69" s="1"/>
  <c r="L84" i="69" s="1"/>
  <c r="L83" i="69" s="1"/>
  <c r="L82" i="69" s="1"/>
  <c r="L81" i="69" s="1"/>
  <c r="AT204" i="59"/>
  <c r="AT203" i="59" s="1"/>
  <c r="AI203" i="59"/>
  <c r="AN163" i="67"/>
  <c r="AY164" i="67"/>
  <c r="AY163" i="67" s="1"/>
  <c r="Q145" i="65"/>
  <c r="P145" i="65"/>
  <c r="L145" i="65"/>
  <c r="K145" i="65"/>
  <c r="K121" i="59"/>
  <c r="K120" i="59" s="1"/>
  <c r="K119" i="59" s="1"/>
  <c r="K118" i="59" s="1"/>
  <c r="K117" i="59" s="1"/>
  <c r="K116" i="59" s="1"/>
  <c r="K115" i="59" s="1"/>
  <c r="K114" i="59" s="1"/>
  <c r="K113" i="59" s="1"/>
  <c r="K112" i="59" s="1"/>
  <c r="K111" i="59" s="1"/>
  <c r="K110" i="59" s="1"/>
  <c r="K109" i="59" s="1"/>
  <c r="K108" i="59" s="1"/>
  <c r="K107" i="59" s="1"/>
  <c r="K106" i="59" s="1"/>
  <c r="K105" i="59" s="1"/>
  <c r="K104" i="59" s="1"/>
  <c r="K103" i="59" s="1"/>
  <c r="K102" i="59" s="1"/>
  <c r="K101" i="59" s="1"/>
  <c r="K100" i="59" s="1"/>
  <c r="K99" i="59" s="1"/>
  <c r="K98" i="59" s="1"/>
  <c r="K97" i="59" s="1"/>
  <c r="K96" i="59" s="1"/>
  <c r="K95" i="59" s="1"/>
  <c r="K94" i="59" s="1"/>
  <c r="K93" i="59" s="1"/>
  <c r="K92" i="59" s="1"/>
  <c r="K91" i="59" s="1"/>
  <c r="K90" i="59" s="1"/>
  <c r="K89" i="59" s="1"/>
  <c r="K88" i="59" s="1"/>
  <c r="K87" i="59" s="1"/>
  <c r="K86" i="59" s="1"/>
  <c r="K85" i="59" s="1"/>
  <c r="K84" i="59" s="1"/>
  <c r="K83" i="59" s="1"/>
  <c r="K82" i="59" s="1"/>
  <c r="K81" i="59" s="1"/>
  <c r="U17" i="69"/>
  <c r="U18" i="69" s="1"/>
  <c r="E23" i="69" s="1"/>
  <c r="AO145" i="68"/>
  <c r="AO144" i="68" s="1"/>
  <c r="AP145" i="68"/>
  <c r="AP144" i="68" s="1"/>
  <c r="AT225" i="65"/>
  <c r="AS225" i="65"/>
  <c r="AB165" i="59"/>
  <c r="AC165" i="59"/>
  <c r="AM163" i="59"/>
  <c r="AP163" i="59"/>
  <c r="AO163" i="59"/>
  <c r="AD163" i="67"/>
  <c r="AB163" i="67"/>
  <c r="AE163" i="67"/>
  <c r="S17" i="59"/>
  <c r="S18" i="59" s="1"/>
  <c r="E22" i="59" s="1"/>
  <c r="W165" i="65"/>
  <c r="W145" i="65"/>
  <c r="X145" i="65"/>
  <c r="K145" i="68"/>
  <c r="L145" i="68"/>
  <c r="AX163" i="59"/>
  <c r="BA163" i="59"/>
  <c r="AZ163" i="59"/>
  <c r="AT204" i="65"/>
  <c r="AT203" i="65" s="1"/>
  <c r="AI203" i="65"/>
  <c r="AJ163" i="65"/>
  <c r="AK163" i="65"/>
  <c r="AH163" i="65"/>
  <c r="AZ225" i="69"/>
  <c r="AZ224" i="69" s="1"/>
  <c r="BA225" i="69"/>
  <c r="BA224" i="69" s="1"/>
  <c r="S162" i="59"/>
  <c r="BA40" i="59" s="1"/>
  <c r="BD40" i="59" s="1"/>
  <c r="AV165" i="59"/>
  <c r="AV164" i="59" s="1"/>
  <c r="AU165" i="59"/>
  <c r="AU164" i="59" s="1"/>
  <c r="AD18" i="67"/>
  <c r="O16" i="67"/>
  <c r="O12" i="67"/>
  <c r="O13" i="67"/>
  <c r="O14" i="67"/>
  <c r="O15" i="67"/>
  <c r="I80" i="67"/>
  <c r="AC18" i="67"/>
  <c r="AK185" i="65"/>
  <c r="AK184" i="65" s="1"/>
  <c r="AJ185" i="65"/>
  <c r="AJ184" i="65" s="1"/>
  <c r="U16" i="67" l="1"/>
  <c r="U12" i="67"/>
  <c r="AC21" i="67"/>
  <c r="AD21" i="59"/>
  <c r="U13" i="59"/>
  <c r="U15" i="59"/>
  <c r="AE145" i="59"/>
  <c r="AE144" i="59" s="1"/>
  <c r="AD145" i="59"/>
  <c r="AD144" i="59" s="1"/>
  <c r="E213" i="59"/>
  <c r="E212" i="59" s="1"/>
  <c r="D24" i="59" s="1"/>
  <c r="BA61" i="59" s="1"/>
  <c r="BD61" i="59" s="1"/>
  <c r="BD63" i="59" s="1"/>
  <c r="F213" i="59"/>
  <c r="F212" i="59" s="1"/>
  <c r="AE225" i="65"/>
  <c r="AE224" i="65" s="1"/>
  <c r="AD225" i="65"/>
  <c r="AD224" i="65" s="1"/>
  <c r="S16" i="69"/>
  <c r="S14" i="69"/>
  <c r="AD20" i="69"/>
  <c r="S13" i="69"/>
  <c r="S15" i="69"/>
  <c r="S12" i="69"/>
  <c r="K80" i="69"/>
  <c r="AC20" i="69"/>
  <c r="R163" i="68"/>
  <c r="R162" i="68" s="1"/>
  <c r="K4" i="68" s="1"/>
  <c r="S163" i="68"/>
  <c r="S162" i="68" s="1"/>
  <c r="AX163" i="68"/>
  <c r="BA163" i="68"/>
  <c r="AZ163" i="68"/>
  <c r="E179" i="68"/>
  <c r="E178" i="68" s="1"/>
  <c r="D22" i="68" s="1"/>
  <c r="F179" i="68"/>
  <c r="F178" i="68" s="1"/>
  <c r="AZ223" i="65"/>
  <c r="BA223" i="65"/>
  <c r="AX223" i="65"/>
  <c r="N145" i="59"/>
  <c r="N144" i="59" s="1"/>
  <c r="M145" i="59"/>
  <c r="M144" i="59" s="1"/>
  <c r="J3" i="59" s="1"/>
  <c r="Q13" i="69"/>
  <c r="AD19" i="69"/>
  <c r="Q15" i="69"/>
  <c r="AC19" i="69"/>
  <c r="Q12" i="69"/>
  <c r="Q14" i="69"/>
  <c r="Q16" i="69"/>
  <c r="J80" i="69"/>
  <c r="J121" i="69" s="1"/>
  <c r="J120" i="69" s="1"/>
  <c r="J119" i="69" s="1"/>
  <c r="J118" i="69" s="1"/>
  <c r="J117" i="69" s="1"/>
  <c r="J116" i="69" s="1"/>
  <c r="J115" i="69" s="1"/>
  <c r="J114" i="69" s="1"/>
  <c r="J113" i="69" s="1"/>
  <c r="J112" i="69" s="1"/>
  <c r="J111" i="69" s="1"/>
  <c r="J110" i="69" s="1"/>
  <c r="J109" i="69" s="1"/>
  <c r="J108" i="69" s="1"/>
  <c r="J107" i="69" s="1"/>
  <c r="J106" i="69" s="1"/>
  <c r="J105" i="69" s="1"/>
  <c r="J104" i="69" s="1"/>
  <c r="J103" i="69" s="1"/>
  <c r="J102" i="69" s="1"/>
  <c r="J101" i="69" s="1"/>
  <c r="J100" i="69" s="1"/>
  <c r="J99" i="69" s="1"/>
  <c r="J98" i="69" s="1"/>
  <c r="J97" i="69" s="1"/>
  <c r="J96" i="69" s="1"/>
  <c r="J95" i="69" s="1"/>
  <c r="J94" i="69" s="1"/>
  <c r="J93" i="69" s="1"/>
  <c r="J92" i="69" s="1"/>
  <c r="J91" i="69" s="1"/>
  <c r="J90" i="69" s="1"/>
  <c r="J89" i="69" s="1"/>
  <c r="J88" i="69" s="1"/>
  <c r="J87" i="69" s="1"/>
  <c r="J86" i="69" s="1"/>
  <c r="J85" i="69" s="1"/>
  <c r="J84" i="69" s="1"/>
  <c r="J83" i="69" s="1"/>
  <c r="J82" i="69" s="1"/>
  <c r="J81" i="69" s="1"/>
  <c r="AP223" i="65"/>
  <c r="AM223" i="65"/>
  <c r="AO223" i="65"/>
  <c r="BA42" i="59"/>
  <c r="BD42" i="59" s="1"/>
  <c r="AI165" i="69"/>
  <c r="AH165" i="69"/>
  <c r="AC225" i="69"/>
  <c r="AB225" i="69"/>
  <c r="BA48" i="65"/>
  <c r="BD48" i="65" s="1"/>
  <c r="S178" i="68"/>
  <c r="S177" i="68" s="1"/>
  <c r="BA48" i="68" s="1"/>
  <c r="BD48" i="68" s="1"/>
  <c r="R178" i="68"/>
  <c r="R177" i="68" s="1"/>
  <c r="K5" i="68" s="1"/>
  <c r="AN205" i="59"/>
  <c r="AM205" i="59"/>
  <c r="AC205" i="67"/>
  <c r="AB205" i="67"/>
  <c r="AM163" i="68"/>
  <c r="AO163" i="68"/>
  <c r="AP163" i="68"/>
  <c r="AE165" i="65"/>
  <c r="AE164" i="65" s="1"/>
  <c r="AD165" i="65"/>
  <c r="AD164" i="65" s="1"/>
  <c r="C21" i="65" s="1"/>
  <c r="M163" i="68"/>
  <c r="M162" i="68" s="1"/>
  <c r="J4" i="68" s="1"/>
  <c r="N163" i="68"/>
  <c r="N162" i="68" s="1"/>
  <c r="AX185" i="68"/>
  <c r="AY185" i="68"/>
  <c r="AM165" i="65"/>
  <c r="AN165" i="65"/>
  <c r="AZ205" i="59"/>
  <c r="AZ204" i="59" s="1"/>
  <c r="BA205" i="59"/>
  <c r="BA204" i="59" s="1"/>
  <c r="AH185" i="59"/>
  <c r="AI185" i="59"/>
  <c r="AP205" i="68"/>
  <c r="AP204" i="68" s="1"/>
  <c r="AO205" i="68"/>
  <c r="AO204" i="68" s="1"/>
  <c r="AK225" i="68"/>
  <c r="AK224" i="68" s="1"/>
  <c r="AJ225" i="68"/>
  <c r="AJ224" i="68" s="1"/>
  <c r="AS145" i="67"/>
  <c r="AT145" i="67"/>
  <c r="AZ205" i="67"/>
  <c r="AZ204" i="67" s="1"/>
  <c r="BA205" i="67"/>
  <c r="BA204" i="67" s="1"/>
  <c r="AY145" i="65"/>
  <c r="AX145" i="65"/>
  <c r="E145" i="69"/>
  <c r="E144" i="69" s="1"/>
  <c r="D20" i="69" s="1"/>
  <c r="F145" i="69"/>
  <c r="F144" i="69" s="1"/>
  <c r="AK165" i="59"/>
  <c r="AK164" i="59" s="1"/>
  <c r="AO205" i="67"/>
  <c r="AO204" i="67" s="1"/>
  <c r="AP205" i="67"/>
  <c r="AP204" i="67" s="1"/>
  <c r="Q12" i="65"/>
  <c r="J80" i="65"/>
  <c r="Q15" i="65"/>
  <c r="Q14" i="65"/>
  <c r="Q16" i="65"/>
  <c r="AC19" i="65"/>
  <c r="Q13" i="65"/>
  <c r="AD19" i="65"/>
  <c r="M178" i="65"/>
  <c r="M177" i="65" s="1"/>
  <c r="J5" i="65" s="1"/>
  <c r="M5" i="65" s="1"/>
  <c r="AE18" i="65" s="1"/>
  <c r="AF18" i="65" s="1"/>
  <c r="N178" i="65"/>
  <c r="N177" i="65" s="1"/>
  <c r="AE185" i="69"/>
  <c r="AE184" i="69" s="1"/>
  <c r="AD185" i="69"/>
  <c r="AD184" i="69" s="1"/>
  <c r="C22" i="69" s="1"/>
  <c r="AZ183" i="59"/>
  <c r="BA183" i="59"/>
  <c r="AX183" i="59"/>
  <c r="AY205" i="69"/>
  <c r="AX205" i="69"/>
  <c r="U14" i="59"/>
  <c r="U16" i="59"/>
  <c r="L80" i="59"/>
  <c r="L121" i="59" s="1"/>
  <c r="L120" i="59" s="1"/>
  <c r="L119" i="59" s="1"/>
  <c r="L118" i="59" s="1"/>
  <c r="L117" i="59" s="1"/>
  <c r="L116" i="59" s="1"/>
  <c r="L115" i="59" s="1"/>
  <c r="L114" i="59" s="1"/>
  <c r="L113" i="59" s="1"/>
  <c r="L112" i="59" s="1"/>
  <c r="L111" i="59" s="1"/>
  <c r="L110" i="59" s="1"/>
  <c r="L109" i="59" s="1"/>
  <c r="L108" i="59" s="1"/>
  <c r="L107" i="59" s="1"/>
  <c r="L106" i="59" s="1"/>
  <c r="L105" i="59" s="1"/>
  <c r="L104" i="59" s="1"/>
  <c r="L103" i="59" s="1"/>
  <c r="L102" i="59" s="1"/>
  <c r="L101" i="59" s="1"/>
  <c r="L100" i="59" s="1"/>
  <c r="L99" i="59" s="1"/>
  <c r="L98" i="59" s="1"/>
  <c r="L97" i="59" s="1"/>
  <c r="L96" i="59" s="1"/>
  <c r="L95" i="59" s="1"/>
  <c r="L94" i="59" s="1"/>
  <c r="L93" i="59" s="1"/>
  <c r="L92" i="59" s="1"/>
  <c r="L91" i="59" s="1"/>
  <c r="L90" i="59" s="1"/>
  <c r="L89" i="59" s="1"/>
  <c r="L88" i="59" s="1"/>
  <c r="L87" i="59" s="1"/>
  <c r="L86" i="59" s="1"/>
  <c r="L85" i="59" s="1"/>
  <c r="L84" i="59" s="1"/>
  <c r="L83" i="59" s="1"/>
  <c r="L82" i="59" s="1"/>
  <c r="L81" i="59" s="1"/>
  <c r="AZ145" i="69"/>
  <c r="AZ144" i="69" s="1"/>
  <c r="BA145" i="69"/>
  <c r="BA144" i="69" s="1"/>
  <c r="AE165" i="68"/>
  <c r="AE164" i="68" s="1"/>
  <c r="AD165" i="68"/>
  <c r="AD164" i="68" s="1"/>
  <c r="C21" i="68" s="1"/>
  <c r="AM183" i="59"/>
  <c r="AP183" i="59"/>
  <c r="AO183" i="59"/>
  <c r="AS163" i="67"/>
  <c r="AU163" i="67"/>
  <c r="AV163" i="67"/>
  <c r="Y185" i="68"/>
  <c r="Y184" i="68" s="1"/>
  <c r="B22" i="68" s="1"/>
  <c r="Z185" i="68"/>
  <c r="Z184" i="68" s="1"/>
  <c r="AO145" i="65"/>
  <c r="AO144" i="65" s="1"/>
  <c r="AP145" i="65"/>
  <c r="AP144" i="65" s="1"/>
  <c r="AC22" i="67"/>
  <c r="AD22" i="67"/>
  <c r="W12" i="67"/>
  <c r="W15" i="67"/>
  <c r="W14" i="67"/>
  <c r="M80" i="67"/>
  <c r="M121" i="67" s="1"/>
  <c r="M120" i="67" s="1"/>
  <c r="M119" i="67" s="1"/>
  <c r="M118" i="67" s="1"/>
  <c r="M117" i="67" s="1"/>
  <c r="M116" i="67" s="1"/>
  <c r="M115" i="67" s="1"/>
  <c r="M114" i="67" s="1"/>
  <c r="M113" i="67" s="1"/>
  <c r="M112" i="67" s="1"/>
  <c r="M111" i="67" s="1"/>
  <c r="M110" i="67" s="1"/>
  <c r="M109" i="67" s="1"/>
  <c r="M108" i="67" s="1"/>
  <c r="M107" i="67" s="1"/>
  <c r="M106" i="67" s="1"/>
  <c r="M105" i="67" s="1"/>
  <c r="M104" i="67" s="1"/>
  <c r="M103" i="67" s="1"/>
  <c r="M102" i="67" s="1"/>
  <c r="M101" i="67" s="1"/>
  <c r="M100" i="67" s="1"/>
  <c r="M99" i="67" s="1"/>
  <c r="M98" i="67" s="1"/>
  <c r="M97" i="67" s="1"/>
  <c r="M96" i="67" s="1"/>
  <c r="M95" i="67" s="1"/>
  <c r="M94" i="67" s="1"/>
  <c r="M93" i="67" s="1"/>
  <c r="M92" i="67" s="1"/>
  <c r="M91" i="67" s="1"/>
  <c r="M90" i="67" s="1"/>
  <c r="M89" i="67" s="1"/>
  <c r="M88" i="67" s="1"/>
  <c r="M87" i="67" s="1"/>
  <c r="M86" i="67" s="1"/>
  <c r="M85" i="67" s="1"/>
  <c r="M84" i="67" s="1"/>
  <c r="M83" i="67" s="1"/>
  <c r="M82" i="67" s="1"/>
  <c r="M81" i="67" s="1"/>
  <c r="W13" i="67"/>
  <c r="W16" i="67"/>
  <c r="AP145" i="59"/>
  <c r="AP144" i="59" s="1"/>
  <c r="AO145" i="59"/>
  <c r="AO144" i="59" s="1"/>
  <c r="AV165" i="69"/>
  <c r="AV164" i="69" s="1"/>
  <c r="AU165" i="69"/>
  <c r="AU164" i="69" s="1"/>
  <c r="X145" i="69"/>
  <c r="W145" i="69"/>
  <c r="AV185" i="59"/>
  <c r="AV184" i="59" s="1"/>
  <c r="AU185" i="59"/>
  <c r="AU184" i="59" s="1"/>
  <c r="AJ145" i="69"/>
  <c r="AJ144" i="69" s="1"/>
  <c r="AK145" i="69"/>
  <c r="AK144" i="69" s="1"/>
  <c r="E179" i="65"/>
  <c r="E178" i="65" s="1"/>
  <c r="D22" i="65" s="1"/>
  <c r="F179" i="65"/>
  <c r="F178" i="65" s="1"/>
  <c r="F162" i="67"/>
  <c r="F161" i="67" s="1"/>
  <c r="E162" i="67"/>
  <c r="E161" i="67" s="1"/>
  <c r="D21" i="67" s="1"/>
  <c r="AP225" i="68"/>
  <c r="AP224" i="68" s="1"/>
  <c r="AO225" i="68"/>
  <c r="AO224" i="68" s="1"/>
  <c r="U15" i="68"/>
  <c r="AD21" i="68"/>
  <c r="U13" i="68"/>
  <c r="L80" i="68"/>
  <c r="AC21" i="68"/>
  <c r="U16" i="68"/>
  <c r="U12" i="68"/>
  <c r="U14" i="68"/>
  <c r="M178" i="67"/>
  <c r="M177" i="67" s="1"/>
  <c r="J5" i="67" s="1"/>
  <c r="N178" i="67"/>
  <c r="N177" i="67" s="1"/>
  <c r="BA48" i="67" s="1"/>
  <c r="BD48" i="67" s="1"/>
  <c r="N145" i="67"/>
  <c r="N144" i="67" s="1"/>
  <c r="M145" i="67"/>
  <c r="M144" i="67" s="1"/>
  <c r="J3" i="67" s="1"/>
  <c r="AI225" i="69"/>
  <c r="AH225" i="69"/>
  <c r="AS225" i="67"/>
  <c r="AT225" i="67"/>
  <c r="AD145" i="68"/>
  <c r="AD144" i="68" s="1"/>
  <c r="C20" i="68" s="1"/>
  <c r="AE145" i="68"/>
  <c r="AE144" i="68" s="1"/>
  <c r="AU185" i="65"/>
  <c r="AU184" i="65" s="1"/>
  <c r="AV185" i="65"/>
  <c r="AV184" i="65" s="1"/>
  <c r="AE205" i="69"/>
  <c r="AE204" i="69" s="1"/>
  <c r="AD205" i="69"/>
  <c r="AD204" i="69" s="1"/>
  <c r="C23" i="69" s="1"/>
  <c r="F23" i="69" s="1"/>
  <c r="N163" i="65"/>
  <c r="N162" i="65" s="1"/>
  <c r="M163" i="65"/>
  <c r="M162" i="65" s="1"/>
  <c r="J4" i="65" s="1"/>
  <c r="AI145" i="65"/>
  <c r="AH145" i="65"/>
  <c r="BA26" i="69"/>
  <c r="BE52" i="69"/>
  <c r="BE26" i="69" s="1"/>
  <c r="AJ165" i="68"/>
  <c r="AJ164" i="68" s="1"/>
  <c r="AK165" i="68"/>
  <c r="AK164" i="68" s="1"/>
  <c r="AB185" i="68"/>
  <c r="AC185" i="68"/>
  <c r="AJ185" i="69"/>
  <c r="AJ184" i="69" s="1"/>
  <c r="AK185" i="69"/>
  <c r="AK184" i="69" s="1"/>
  <c r="AV145" i="65"/>
  <c r="AV144" i="65" s="1"/>
  <c r="AU145" i="65"/>
  <c r="AU144" i="65" s="1"/>
  <c r="Y165" i="67"/>
  <c r="Y164" i="67" s="1"/>
  <c r="B21" i="67" s="1"/>
  <c r="Z165" i="67"/>
  <c r="Z164" i="67" s="1"/>
  <c r="BD44" i="59"/>
  <c r="BA145" i="59"/>
  <c r="BA144" i="59" s="1"/>
  <c r="AZ145" i="59"/>
  <c r="AZ144" i="59" s="1"/>
  <c r="S145" i="67"/>
  <c r="S144" i="67" s="1"/>
  <c r="R145" i="67"/>
  <c r="R144" i="67" s="1"/>
  <c r="K3" i="67" s="1"/>
  <c r="E213" i="65"/>
  <c r="E212" i="65" s="1"/>
  <c r="D24" i="65" s="1"/>
  <c r="F213" i="65"/>
  <c r="F212" i="65" s="1"/>
  <c r="AH225" i="67"/>
  <c r="AI225" i="67"/>
  <c r="F145" i="68"/>
  <c r="F144" i="68" s="1"/>
  <c r="E145" i="68"/>
  <c r="E144" i="68" s="1"/>
  <c r="D20" i="68" s="1"/>
  <c r="M5" i="69"/>
  <c r="AT225" i="68"/>
  <c r="AS225" i="68"/>
  <c r="W165" i="68"/>
  <c r="X165" i="68"/>
  <c r="W225" i="67"/>
  <c r="X225" i="67"/>
  <c r="AO225" i="69"/>
  <c r="AO224" i="69" s="1"/>
  <c r="AP225" i="69"/>
  <c r="AP224" i="69" s="1"/>
  <c r="Q12" i="68"/>
  <c r="AD19" i="68"/>
  <c r="J80" i="68"/>
  <c r="Q13" i="68"/>
  <c r="Q16" i="68"/>
  <c r="AC19" i="68"/>
  <c r="Q14" i="68"/>
  <c r="Q15" i="68"/>
  <c r="R145" i="68"/>
  <c r="R144" i="68" s="1"/>
  <c r="K3" i="68" s="1"/>
  <c r="S145" i="68"/>
  <c r="S144" i="68" s="1"/>
  <c r="AJ163" i="67"/>
  <c r="AH163" i="67"/>
  <c r="AK163" i="67"/>
  <c r="BC26" i="69"/>
  <c r="BC25" i="69"/>
  <c r="BA25" i="69"/>
  <c r="BE44" i="69"/>
  <c r="BE25" i="69" s="1"/>
  <c r="BA25" i="59"/>
  <c r="BE44" i="59"/>
  <c r="BE25" i="59" s="1"/>
  <c r="AI165" i="65"/>
  <c r="AH165" i="65"/>
  <c r="AU203" i="59"/>
  <c r="AS203" i="59"/>
  <c r="AV203" i="59"/>
  <c r="Y145" i="67"/>
  <c r="Y144" i="67" s="1"/>
  <c r="B20" i="67" s="1"/>
  <c r="Z145" i="67"/>
  <c r="Z144" i="67" s="1"/>
  <c r="X225" i="59"/>
  <c r="W225" i="59"/>
  <c r="AJ223" i="59"/>
  <c r="AH223" i="59"/>
  <c r="AK223" i="59"/>
  <c r="AU183" i="67"/>
  <c r="AV183" i="67"/>
  <c r="AS183" i="67"/>
  <c r="G27" i="66"/>
  <c r="O17" i="67"/>
  <c r="O18" i="67" s="1"/>
  <c r="AE165" i="59"/>
  <c r="AE164" i="59" s="1"/>
  <c r="AD165" i="59"/>
  <c r="AD164" i="59" s="1"/>
  <c r="C21" i="59" s="1"/>
  <c r="W17" i="69"/>
  <c r="W18" i="69" s="1"/>
  <c r="E24" i="69" s="1"/>
  <c r="Q13" i="59"/>
  <c r="J80" i="59"/>
  <c r="Q16" i="59"/>
  <c r="Q12" i="59"/>
  <c r="Q15" i="59"/>
  <c r="AD19" i="59"/>
  <c r="AC19" i="59"/>
  <c r="Q14" i="59"/>
  <c r="AE19" i="59"/>
  <c r="B35" i="59"/>
  <c r="O9" i="59" s="1"/>
  <c r="AC145" i="67"/>
  <c r="AB145" i="67"/>
  <c r="U17" i="67"/>
  <c r="U18" i="67" s="1"/>
  <c r="E23" i="67" s="1"/>
  <c r="AZ143" i="67"/>
  <c r="BA143" i="67"/>
  <c r="AX143" i="67"/>
  <c r="AC225" i="67"/>
  <c r="AB225" i="67"/>
  <c r="AK225" i="65"/>
  <c r="AK224" i="65" s="1"/>
  <c r="AJ225" i="65"/>
  <c r="AJ224" i="65" s="1"/>
  <c r="AH183" i="67"/>
  <c r="AK183" i="67"/>
  <c r="AJ183" i="67"/>
  <c r="G29" i="66"/>
  <c r="AP183" i="69"/>
  <c r="AM183" i="69"/>
  <c r="AO183" i="69"/>
  <c r="X225" i="65"/>
  <c r="W225" i="65"/>
  <c r="L121" i="67"/>
  <c r="L120" i="67" s="1"/>
  <c r="L119" i="67" s="1"/>
  <c r="L118" i="67" s="1"/>
  <c r="L117" i="67" s="1"/>
  <c r="L116" i="67" s="1"/>
  <c r="L115" i="67" s="1"/>
  <c r="L114" i="67" s="1"/>
  <c r="L113" i="67" s="1"/>
  <c r="L112" i="67" s="1"/>
  <c r="L111" i="67" s="1"/>
  <c r="L110" i="67" s="1"/>
  <c r="L109" i="67" s="1"/>
  <c r="L108" i="67" s="1"/>
  <c r="L107" i="67" s="1"/>
  <c r="L106" i="67" s="1"/>
  <c r="L105" i="67" s="1"/>
  <c r="L104" i="67" s="1"/>
  <c r="L103" i="67" s="1"/>
  <c r="L102" i="67" s="1"/>
  <c r="L101" i="67" s="1"/>
  <c r="L100" i="67" s="1"/>
  <c r="L99" i="67" s="1"/>
  <c r="L98" i="67" s="1"/>
  <c r="L97" i="67" s="1"/>
  <c r="L96" i="67" s="1"/>
  <c r="L95" i="67" s="1"/>
  <c r="L94" i="67" s="1"/>
  <c r="L93" i="67" s="1"/>
  <c r="L92" i="67" s="1"/>
  <c r="L91" i="67" s="1"/>
  <c r="L90" i="67" s="1"/>
  <c r="L89" i="67" s="1"/>
  <c r="L88" i="67" s="1"/>
  <c r="L87" i="67" s="1"/>
  <c r="L86" i="67" s="1"/>
  <c r="L85" i="67" s="1"/>
  <c r="L84" i="67" s="1"/>
  <c r="L83" i="67" s="1"/>
  <c r="L82" i="67" s="1"/>
  <c r="L81" i="67" s="1"/>
  <c r="D39" i="72"/>
  <c r="D39" i="71"/>
  <c r="AV225" i="65"/>
  <c r="AV224" i="65" s="1"/>
  <c r="AU225" i="65"/>
  <c r="AU224" i="65" s="1"/>
  <c r="AU165" i="68"/>
  <c r="AU164" i="68" s="1"/>
  <c r="AV165" i="68"/>
  <c r="AV164" i="68" s="1"/>
  <c r="AX183" i="69"/>
  <c r="BA183" i="69"/>
  <c r="AZ183" i="69"/>
  <c r="AN165" i="59"/>
  <c r="AM165" i="59"/>
  <c r="M145" i="65"/>
  <c r="M144" i="65" s="1"/>
  <c r="J3" i="65" s="1"/>
  <c r="N145" i="65"/>
  <c r="N144" i="65" s="1"/>
  <c r="W205" i="59"/>
  <c r="X205" i="59"/>
  <c r="AS145" i="68"/>
  <c r="AT145" i="68"/>
  <c r="AT145" i="69"/>
  <c r="AS145" i="69"/>
  <c r="BA165" i="65"/>
  <c r="BA164" i="65" s="1"/>
  <c r="AZ165" i="65"/>
  <c r="AZ164" i="65" s="1"/>
  <c r="AY165" i="59"/>
  <c r="AX165" i="59"/>
  <c r="AU203" i="67"/>
  <c r="AS203" i="67"/>
  <c r="AV203" i="67"/>
  <c r="AZ163" i="69"/>
  <c r="AX163" i="69"/>
  <c r="BA163" i="69"/>
  <c r="BC24" i="69"/>
  <c r="AO14" i="69"/>
  <c r="J2" i="69" s="1"/>
  <c r="W185" i="67"/>
  <c r="X185" i="67"/>
  <c r="AS203" i="65"/>
  <c r="AV203" i="65"/>
  <c r="AU203" i="65"/>
  <c r="AK205" i="68"/>
  <c r="AK204" i="68" s="1"/>
  <c r="AJ205" i="68"/>
  <c r="AJ204" i="68" s="1"/>
  <c r="N145" i="68"/>
  <c r="N144" i="68" s="1"/>
  <c r="M145" i="68"/>
  <c r="M144" i="68" s="1"/>
  <c r="J3" i="68" s="1"/>
  <c r="G73" i="66"/>
  <c r="S145" i="65"/>
  <c r="S144" i="65" s="1"/>
  <c r="R145" i="65"/>
  <c r="R144" i="65" s="1"/>
  <c r="K3" i="65" s="1"/>
  <c r="AJ203" i="67"/>
  <c r="AK203" i="67"/>
  <c r="AH203" i="67"/>
  <c r="BA26" i="59"/>
  <c r="BE52" i="59"/>
  <c r="BE26" i="59" s="1"/>
  <c r="W17" i="68"/>
  <c r="W18" i="68" s="1"/>
  <c r="E24" i="68" s="1"/>
  <c r="G63" i="66" s="1"/>
  <c r="R163" i="65"/>
  <c r="R162" i="65" s="1"/>
  <c r="K4" i="65" s="1"/>
  <c r="S163" i="65"/>
  <c r="S162" i="65" s="1"/>
  <c r="BA40" i="65" s="1"/>
  <c r="BD40" i="65" s="1"/>
  <c r="AX203" i="65"/>
  <c r="BA203" i="65"/>
  <c r="AZ203" i="65"/>
  <c r="AP163" i="69"/>
  <c r="AM163" i="69"/>
  <c r="AO163" i="69"/>
  <c r="AB225" i="59"/>
  <c r="AC225" i="59"/>
  <c r="AS165" i="65"/>
  <c r="AT165" i="65"/>
  <c r="AC165" i="69"/>
  <c r="AB165" i="69"/>
  <c r="S163" i="67"/>
  <c r="S162" i="67" s="1"/>
  <c r="R163" i="67"/>
  <c r="R162" i="67" s="1"/>
  <c r="K4" i="67" s="1"/>
  <c r="AO203" i="65"/>
  <c r="AP203" i="65"/>
  <c r="AM203" i="65"/>
  <c r="AH185" i="68"/>
  <c r="AI185" i="68"/>
  <c r="AH203" i="65"/>
  <c r="AK203" i="65"/>
  <c r="AJ203" i="65"/>
  <c r="AP143" i="67"/>
  <c r="AM143" i="67"/>
  <c r="AO143" i="67"/>
  <c r="I121" i="67"/>
  <c r="I120" i="67" s="1"/>
  <c r="I119" i="67" s="1"/>
  <c r="I118" i="67" s="1"/>
  <c r="I117" i="67" s="1"/>
  <c r="I116" i="67" s="1"/>
  <c r="I115" i="67" s="1"/>
  <c r="I114" i="67" s="1"/>
  <c r="I113" i="67" s="1"/>
  <c r="I112" i="67" s="1"/>
  <c r="I111" i="67" s="1"/>
  <c r="I110" i="67" s="1"/>
  <c r="I109" i="67" s="1"/>
  <c r="I108" i="67" s="1"/>
  <c r="I107" i="67" s="1"/>
  <c r="I106" i="67" s="1"/>
  <c r="I105" i="67" s="1"/>
  <c r="I104" i="67" s="1"/>
  <c r="I103" i="67" s="1"/>
  <c r="I102" i="67" s="1"/>
  <c r="I101" i="67" s="1"/>
  <c r="I100" i="67" s="1"/>
  <c r="I99" i="67" s="1"/>
  <c r="I98" i="67" s="1"/>
  <c r="I97" i="67" s="1"/>
  <c r="I96" i="67" s="1"/>
  <c r="I95" i="67" s="1"/>
  <c r="I94" i="67" s="1"/>
  <c r="I93" i="67" s="1"/>
  <c r="I92" i="67" s="1"/>
  <c r="I91" i="67" s="1"/>
  <c r="I90" i="67" s="1"/>
  <c r="I89" i="67" s="1"/>
  <c r="I88" i="67" s="1"/>
  <c r="I87" i="67" s="1"/>
  <c r="I86" i="67" s="1"/>
  <c r="I85" i="67" s="1"/>
  <c r="I84" i="67" s="1"/>
  <c r="I83" i="67" s="1"/>
  <c r="I82" i="67" s="1"/>
  <c r="I81" i="67" s="1"/>
  <c r="AB165" i="67"/>
  <c r="AC165" i="67"/>
  <c r="AE21" i="59"/>
  <c r="AF21" i="59" s="1"/>
  <c r="J38" i="72"/>
  <c r="J38" i="71"/>
  <c r="AE18" i="59"/>
  <c r="AF18" i="59" s="1"/>
  <c r="AE20" i="59"/>
  <c r="AF20" i="59" s="1"/>
  <c r="M121" i="68"/>
  <c r="M120" i="68" s="1"/>
  <c r="M119" i="68" s="1"/>
  <c r="M118" i="68" s="1"/>
  <c r="M117" i="68" s="1"/>
  <c r="M116" i="68" s="1"/>
  <c r="M115" i="68" s="1"/>
  <c r="M114" i="68" s="1"/>
  <c r="M113" i="68" s="1"/>
  <c r="M112" i="68" s="1"/>
  <c r="M111" i="68" s="1"/>
  <c r="M110" i="68" s="1"/>
  <c r="M109" i="68" s="1"/>
  <c r="M108" i="68" s="1"/>
  <c r="M107" i="68" s="1"/>
  <c r="M106" i="68" s="1"/>
  <c r="M105" i="68" s="1"/>
  <c r="M104" i="68" s="1"/>
  <c r="M103" i="68" s="1"/>
  <c r="M102" i="68" s="1"/>
  <c r="M101" i="68" s="1"/>
  <c r="M100" i="68" s="1"/>
  <c r="M99" i="68" s="1"/>
  <c r="M98" i="68" s="1"/>
  <c r="M97" i="68" s="1"/>
  <c r="M96" i="68" s="1"/>
  <c r="M95" i="68" s="1"/>
  <c r="M94" i="68" s="1"/>
  <c r="M93" i="68" s="1"/>
  <c r="M92" i="68" s="1"/>
  <c r="M91" i="68" s="1"/>
  <c r="M90" i="68" s="1"/>
  <c r="M89" i="68" s="1"/>
  <c r="M88" i="68" s="1"/>
  <c r="M87" i="68" s="1"/>
  <c r="M86" i="68" s="1"/>
  <c r="M85" i="68" s="1"/>
  <c r="M84" i="68" s="1"/>
  <c r="M83" i="68" s="1"/>
  <c r="M82" i="68" s="1"/>
  <c r="M81" i="68" s="1"/>
  <c r="Z145" i="65"/>
  <c r="Z144" i="65" s="1"/>
  <c r="Y145" i="65"/>
  <c r="Y144" i="65" s="1"/>
  <c r="B20" i="65" s="1"/>
  <c r="AP163" i="67"/>
  <c r="AO163" i="67"/>
  <c r="AM163" i="67"/>
  <c r="AZ183" i="65"/>
  <c r="AX183" i="65"/>
  <c r="BA183" i="65"/>
  <c r="AK145" i="67"/>
  <c r="AK144" i="67" s="1"/>
  <c r="AJ145" i="67"/>
  <c r="AJ144" i="67" s="1"/>
  <c r="AZ223" i="59"/>
  <c r="AX223" i="59"/>
  <c r="BA223" i="59"/>
  <c r="AX223" i="67"/>
  <c r="BA223" i="67"/>
  <c r="AZ223" i="67"/>
  <c r="AB205" i="65"/>
  <c r="AC205" i="65"/>
  <c r="AS223" i="59"/>
  <c r="AV223" i="59"/>
  <c r="AU223" i="59"/>
  <c r="AM145" i="69"/>
  <c r="AN145" i="69"/>
  <c r="Y165" i="65"/>
  <c r="Y164" i="65" s="1"/>
  <c r="B21" i="65" s="1"/>
  <c r="Z165" i="65"/>
  <c r="Z164" i="65" s="1"/>
  <c r="BA163" i="67"/>
  <c r="AZ163" i="67"/>
  <c r="AX163" i="67"/>
  <c r="AO183" i="65"/>
  <c r="AP183" i="65"/>
  <c r="AM183" i="65"/>
  <c r="AH203" i="59"/>
  <c r="AJ203" i="59"/>
  <c r="AK203" i="59"/>
  <c r="AH145" i="68"/>
  <c r="AI145" i="68"/>
  <c r="M121" i="69"/>
  <c r="M120" i="69" s="1"/>
  <c r="M119" i="69" s="1"/>
  <c r="M118" i="69" s="1"/>
  <c r="M117" i="69" s="1"/>
  <c r="M116" i="69" s="1"/>
  <c r="M115" i="69" s="1"/>
  <c r="M114" i="69" s="1"/>
  <c r="M113" i="69" s="1"/>
  <c r="M112" i="69" s="1"/>
  <c r="M111" i="69" s="1"/>
  <c r="M110" i="69" s="1"/>
  <c r="M109" i="69" s="1"/>
  <c r="M108" i="69" s="1"/>
  <c r="M107" i="69" s="1"/>
  <c r="M106" i="69" s="1"/>
  <c r="M105" i="69" s="1"/>
  <c r="M104" i="69" s="1"/>
  <c r="M103" i="69" s="1"/>
  <c r="M102" i="69" s="1"/>
  <c r="M101" i="69" s="1"/>
  <c r="M100" i="69" s="1"/>
  <c r="M99" i="69" s="1"/>
  <c r="M98" i="69" s="1"/>
  <c r="M97" i="69" s="1"/>
  <c r="M96" i="69" s="1"/>
  <c r="M95" i="69" s="1"/>
  <c r="M94" i="69" s="1"/>
  <c r="M93" i="69" s="1"/>
  <c r="M92" i="69" s="1"/>
  <c r="M91" i="69" s="1"/>
  <c r="M90" i="69" s="1"/>
  <c r="M89" i="69" s="1"/>
  <c r="M88" i="69" s="1"/>
  <c r="M87" i="69" s="1"/>
  <c r="M86" i="69" s="1"/>
  <c r="M85" i="69" s="1"/>
  <c r="M84" i="69" s="1"/>
  <c r="M83" i="69" s="1"/>
  <c r="M82" i="69" s="1"/>
  <c r="M81" i="69" s="1"/>
  <c r="AP223" i="59"/>
  <c r="AO223" i="59"/>
  <c r="AM223" i="59"/>
  <c r="AM223" i="67"/>
  <c r="AP223" i="67"/>
  <c r="AO223" i="67"/>
  <c r="W205" i="65"/>
  <c r="X205" i="65"/>
  <c r="G38" i="66"/>
  <c r="BA50" i="65" l="1"/>
  <c r="BD50" i="65" s="1"/>
  <c r="BD52" i="65" s="1"/>
  <c r="BE52" i="65" s="1"/>
  <c r="BE26" i="65" s="1"/>
  <c r="AE22" i="65"/>
  <c r="U17" i="59"/>
  <c r="U18" i="59" s="1"/>
  <c r="E23" i="59" s="1"/>
  <c r="G30" i="66" s="1"/>
  <c r="AE22" i="59"/>
  <c r="AP205" i="59"/>
  <c r="AP204" i="59" s="1"/>
  <c r="AO205" i="59"/>
  <c r="AO204" i="59" s="1"/>
  <c r="AE19" i="65"/>
  <c r="AF19" i="65" s="1"/>
  <c r="K80" i="68"/>
  <c r="S16" i="68"/>
  <c r="S15" i="68"/>
  <c r="S12" i="68"/>
  <c r="S13" i="68"/>
  <c r="S14" i="68"/>
  <c r="AD20" i="68"/>
  <c r="AC20" i="68"/>
  <c r="AE20" i="65"/>
  <c r="BA42" i="68"/>
  <c r="BD42" i="68" s="1"/>
  <c r="M4" i="68"/>
  <c r="Q17" i="69"/>
  <c r="Q18" i="69" s="1"/>
  <c r="E21" i="69" s="1"/>
  <c r="G71" i="66" s="1"/>
  <c r="AE21" i="65"/>
  <c r="AF21" i="65" s="1"/>
  <c r="AJ185" i="59"/>
  <c r="AJ184" i="59" s="1"/>
  <c r="AK185" i="59"/>
  <c r="AK184" i="59" s="1"/>
  <c r="AC18" i="69"/>
  <c r="O15" i="69"/>
  <c r="I80" i="69"/>
  <c r="I121" i="69" s="1"/>
  <c r="I120" i="69" s="1"/>
  <c r="I119" i="69" s="1"/>
  <c r="I118" i="69" s="1"/>
  <c r="I117" i="69" s="1"/>
  <c r="I116" i="69" s="1"/>
  <c r="I115" i="69" s="1"/>
  <c r="I114" i="69" s="1"/>
  <c r="I113" i="69" s="1"/>
  <c r="I112" i="69" s="1"/>
  <c r="I111" i="69" s="1"/>
  <c r="I110" i="69" s="1"/>
  <c r="I109" i="69" s="1"/>
  <c r="I108" i="69" s="1"/>
  <c r="I107" i="69" s="1"/>
  <c r="I106" i="69" s="1"/>
  <c r="I105" i="69" s="1"/>
  <c r="I104" i="69" s="1"/>
  <c r="I103" i="69" s="1"/>
  <c r="I102" i="69" s="1"/>
  <c r="I101" i="69" s="1"/>
  <c r="I100" i="69" s="1"/>
  <c r="I99" i="69" s="1"/>
  <c r="I98" i="69" s="1"/>
  <c r="I97" i="69" s="1"/>
  <c r="I96" i="69" s="1"/>
  <c r="I95" i="69" s="1"/>
  <c r="I94" i="69" s="1"/>
  <c r="I93" i="69" s="1"/>
  <c r="I92" i="69" s="1"/>
  <c r="I91" i="69" s="1"/>
  <c r="I90" i="69" s="1"/>
  <c r="I89" i="69" s="1"/>
  <c r="I88" i="69" s="1"/>
  <c r="I87" i="69" s="1"/>
  <c r="I86" i="69" s="1"/>
  <c r="I85" i="69" s="1"/>
  <c r="I84" i="69" s="1"/>
  <c r="I83" i="69" s="1"/>
  <c r="I82" i="69" s="1"/>
  <c r="I81" i="69" s="1"/>
  <c r="O12" i="69"/>
  <c r="O14" i="69"/>
  <c r="AD18" i="69"/>
  <c r="O13" i="69"/>
  <c r="O16" i="69"/>
  <c r="B35" i="69"/>
  <c r="O9" i="69" s="1"/>
  <c r="BA61" i="69"/>
  <c r="BD61" i="69" s="1"/>
  <c r="BD63" i="69" s="1"/>
  <c r="AE225" i="69"/>
  <c r="AE224" i="69" s="1"/>
  <c r="AD225" i="69"/>
  <c r="AD224" i="69" s="1"/>
  <c r="AY165" i="68"/>
  <c r="AX165" i="68"/>
  <c r="BA40" i="68"/>
  <c r="BD40" i="68" s="1"/>
  <c r="BA145" i="65"/>
  <c r="BA144" i="65" s="1"/>
  <c r="AZ145" i="65"/>
  <c r="AZ144" i="65" s="1"/>
  <c r="AJ165" i="69"/>
  <c r="AJ164" i="69" s="1"/>
  <c r="AK165" i="69"/>
  <c r="AK164" i="69" s="1"/>
  <c r="M5" i="68"/>
  <c r="AE20" i="68" s="1"/>
  <c r="BA50" i="68"/>
  <c r="BD50" i="68" s="1"/>
  <c r="BD52" i="68" s="1"/>
  <c r="AZ205" i="69"/>
  <c r="AZ204" i="69" s="1"/>
  <c r="BA205" i="69"/>
  <c r="BA204" i="69" s="1"/>
  <c r="AN165" i="68"/>
  <c r="AM165" i="68"/>
  <c r="M3" i="59"/>
  <c r="BA34" i="59"/>
  <c r="BD34" i="59" s="1"/>
  <c r="W12" i="59"/>
  <c r="W16" i="59"/>
  <c r="AD22" i="59"/>
  <c r="W15" i="59"/>
  <c r="W14" i="59"/>
  <c r="AC22" i="59"/>
  <c r="AF22" i="59" s="1"/>
  <c r="W13" i="59"/>
  <c r="M80" i="59"/>
  <c r="M121" i="59" s="1"/>
  <c r="M120" i="59" s="1"/>
  <c r="M119" i="59" s="1"/>
  <c r="M118" i="59" s="1"/>
  <c r="M117" i="59" s="1"/>
  <c r="M116" i="59" s="1"/>
  <c r="M115" i="59" s="1"/>
  <c r="M114" i="59" s="1"/>
  <c r="M113" i="59" s="1"/>
  <c r="M112" i="59" s="1"/>
  <c r="M111" i="59" s="1"/>
  <c r="M110" i="59" s="1"/>
  <c r="M109" i="59" s="1"/>
  <c r="M108" i="59" s="1"/>
  <c r="M107" i="59" s="1"/>
  <c r="M106" i="59" s="1"/>
  <c r="M105" i="59" s="1"/>
  <c r="M104" i="59" s="1"/>
  <c r="M103" i="59" s="1"/>
  <c r="M102" i="59" s="1"/>
  <c r="M101" i="59" s="1"/>
  <c r="M100" i="59" s="1"/>
  <c r="M99" i="59" s="1"/>
  <c r="M98" i="59" s="1"/>
  <c r="M97" i="59" s="1"/>
  <c r="M96" i="59" s="1"/>
  <c r="M95" i="59" s="1"/>
  <c r="M94" i="59" s="1"/>
  <c r="M93" i="59" s="1"/>
  <c r="M92" i="59" s="1"/>
  <c r="M91" i="59" s="1"/>
  <c r="M90" i="59" s="1"/>
  <c r="M89" i="59" s="1"/>
  <c r="M88" i="59" s="1"/>
  <c r="M87" i="59" s="1"/>
  <c r="M86" i="59" s="1"/>
  <c r="M85" i="59" s="1"/>
  <c r="M84" i="59" s="1"/>
  <c r="M83" i="59" s="1"/>
  <c r="M82" i="59" s="1"/>
  <c r="M81" i="59" s="1"/>
  <c r="AX185" i="59"/>
  <c r="AY185" i="59"/>
  <c r="AP165" i="65"/>
  <c r="AP164" i="65" s="1"/>
  <c r="AO165" i="65"/>
  <c r="AO164" i="65" s="1"/>
  <c r="BA32" i="67"/>
  <c r="BD32" i="67" s="1"/>
  <c r="BA32" i="68"/>
  <c r="BD32" i="68" s="1"/>
  <c r="BA32" i="59"/>
  <c r="BD32" i="59" s="1"/>
  <c r="BA32" i="65"/>
  <c r="BD32" i="65" s="1"/>
  <c r="BA32" i="69"/>
  <c r="BD32" i="69" s="1"/>
  <c r="BD36" i="69" s="1"/>
  <c r="C20" i="65"/>
  <c r="C20" i="59"/>
  <c r="J121" i="65"/>
  <c r="J120" i="65"/>
  <c r="J119" i="65" s="1"/>
  <c r="J118" i="65" s="1"/>
  <c r="J117" i="65" s="1"/>
  <c r="J116" i="65" s="1"/>
  <c r="J115" i="65" s="1"/>
  <c r="J114" i="65" s="1"/>
  <c r="J113" i="65" s="1"/>
  <c r="J112" i="65" s="1"/>
  <c r="J111" i="65" s="1"/>
  <c r="J110" i="65" s="1"/>
  <c r="J109" i="65" s="1"/>
  <c r="J108" i="65" s="1"/>
  <c r="J107" i="65" s="1"/>
  <c r="J106" i="65" s="1"/>
  <c r="J105" i="65" s="1"/>
  <c r="J104" i="65" s="1"/>
  <c r="J103" i="65" s="1"/>
  <c r="J102" i="65" s="1"/>
  <c r="J101" i="65" s="1"/>
  <c r="J100" i="65" s="1"/>
  <c r="J99" i="65" s="1"/>
  <c r="J98" i="65" s="1"/>
  <c r="J97" i="65" s="1"/>
  <c r="J96" i="65" s="1"/>
  <c r="J95" i="65" s="1"/>
  <c r="J94" i="65" s="1"/>
  <c r="J93" i="65" s="1"/>
  <c r="J92" i="65" s="1"/>
  <c r="J91" i="65" s="1"/>
  <c r="J90" i="65" s="1"/>
  <c r="J89" i="65" s="1"/>
  <c r="J88" i="65" s="1"/>
  <c r="J87" i="65" s="1"/>
  <c r="J86" i="65" s="1"/>
  <c r="J85" i="65" s="1"/>
  <c r="J84" i="65" s="1"/>
  <c r="J83" i="65" s="1"/>
  <c r="J82" i="65" s="1"/>
  <c r="J81" i="65" s="1"/>
  <c r="AV145" i="67"/>
  <c r="AV144" i="67" s="1"/>
  <c r="AU145" i="67"/>
  <c r="AU144" i="67" s="1"/>
  <c r="AD205" i="67"/>
  <c r="AD204" i="67" s="1"/>
  <c r="C23" i="67" s="1"/>
  <c r="AE205" i="67"/>
  <c r="AE204" i="67" s="1"/>
  <c r="AM225" i="65"/>
  <c r="AN225" i="65"/>
  <c r="AY225" i="65"/>
  <c r="AX225" i="65"/>
  <c r="K121" i="69"/>
  <c r="K120" i="69" s="1"/>
  <c r="K119" i="69" s="1"/>
  <c r="K118" i="69" s="1"/>
  <c r="K117" i="69" s="1"/>
  <c r="K116" i="69" s="1"/>
  <c r="K115" i="69" s="1"/>
  <c r="K114" i="69" s="1"/>
  <c r="K113" i="69" s="1"/>
  <c r="K112" i="69" s="1"/>
  <c r="K111" i="69" s="1"/>
  <c r="K110" i="69" s="1"/>
  <c r="K109" i="69" s="1"/>
  <c r="K108" i="69" s="1"/>
  <c r="K107" i="69" s="1"/>
  <c r="K106" i="69" s="1"/>
  <c r="K105" i="69" s="1"/>
  <c r="K104" i="69" s="1"/>
  <c r="K103" i="69" s="1"/>
  <c r="K102" i="69" s="1"/>
  <c r="K101" i="69" s="1"/>
  <c r="K100" i="69" s="1"/>
  <c r="K99" i="69" s="1"/>
  <c r="K98" i="69" s="1"/>
  <c r="K97" i="69" s="1"/>
  <c r="K96" i="69" s="1"/>
  <c r="K95" i="69" s="1"/>
  <c r="K94" i="69" s="1"/>
  <c r="K93" i="69" s="1"/>
  <c r="K92" i="69" s="1"/>
  <c r="K91" i="69" s="1"/>
  <c r="K90" i="69" s="1"/>
  <c r="K89" i="69" s="1"/>
  <c r="K88" i="69" s="1"/>
  <c r="K87" i="69" s="1"/>
  <c r="K86" i="69" s="1"/>
  <c r="K85" i="69" s="1"/>
  <c r="K84" i="69" s="1"/>
  <c r="K83" i="69" s="1"/>
  <c r="K82" i="69" s="1"/>
  <c r="K81" i="69" s="1"/>
  <c r="W17" i="67"/>
  <c r="W18" i="67" s="1"/>
  <c r="E24" i="67" s="1"/>
  <c r="G52" i="66" s="1"/>
  <c r="AM185" i="59"/>
  <c r="AN185" i="59"/>
  <c r="Q17" i="65"/>
  <c r="Q18" i="65" s="1"/>
  <c r="E21" i="65" s="1"/>
  <c r="G39" i="66" s="1"/>
  <c r="AZ185" i="68"/>
  <c r="AZ184" i="68" s="1"/>
  <c r="BA185" i="68"/>
  <c r="BA184" i="68" s="1"/>
  <c r="S17" i="69"/>
  <c r="S18" i="69" s="1"/>
  <c r="E22" i="69" s="1"/>
  <c r="O12" i="68"/>
  <c r="I80" i="68"/>
  <c r="AE18" i="68"/>
  <c r="O14" i="68"/>
  <c r="O13" i="68"/>
  <c r="O15" i="68"/>
  <c r="O16" i="68"/>
  <c r="AC18" i="68"/>
  <c r="AD18" i="68"/>
  <c r="B35" i="68"/>
  <c r="O9" i="68" s="1"/>
  <c r="BA61" i="68"/>
  <c r="BD61" i="68" s="1"/>
  <c r="BD63" i="68" s="1"/>
  <c r="Y225" i="67"/>
  <c r="Y224" i="67" s="1"/>
  <c r="B24" i="67" s="1"/>
  <c r="Z225" i="67"/>
  <c r="Z224" i="67" s="1"/>
  <c r="AJ225" i="67"/>
  <c r="AJ224" i="67" s="1"/>
  <c r="AK225" i="67"/>
  <c r="AK224" i="67" s="1"/>
  <c r="BA34" i="67"/>
  <c r="BD34" i="67" s="1"/>
  <c r="M3" i="67"/>
  <c r="Y145" i="69"/>
  <c r="Y144" i="69" s="1"/>
  <c r="B20" i="69" s="1"/>
  <c r="Z145" i="69"/>
  <c r="Z144" i="69" s="1"/>
  <c r="BA24" i="69"/>
  <c r="BD24" i="69" s="1"/>
  <c r="BE36" i="69"/>
  <c r="BE24" i="69" s="1"/>
  <c r="AC22" i="65"/>
  <c r="W16" i="65"/>
  <c r="W15" i="65"/>
  <c r="AD22" i="65"/>
  <c r="W12" i="65"/>
  <c r="M80" i="65"/>
  <c r="M121" i="65" s="1"/>
  <c r="M120" i="65" s="1"/>
  <c r="M119" i="65" s="1"/>
  <c r="M118" i="65" s="1"/>
  <c r="M117" i="65" s="1"/>
  <c r="M116" i="65" s="1"/>
  <c r="M115" i="65" s="1"/>
  <c r="M114" i="65" s="1"/>
  <c r="M113" i="65" s="1"/>
  <c r="M112" i="65" s="1"/>
  <c r="M111" i="65" s="1"/>
  <c r="M110" i="65" s="1"/>
  <c r="M109" i="65" s="1"/>
  <c r="M108" i="65" s="1"/>
  <c r="M107" i="65" s="1"/>
  <c r="M106" i="65" s="1"/>
  <c r="M105" i="65" s="1"/>
  <c r="M104" i="65" s="1"/>
  <c r="M103" i="65" s="1"/>
  <c r="M102" i="65" s="1"/>
  <c r="M101" i="65" s="1"/>
  <c r="M100" i="65" s="1"/>
  <c r="M99" i="65" s="1"/>
  <c r="M98" i="65" s="1"/>
  <c r="M97" i="65" s="1"/>
  <c r="M96" i="65" s="1"/>
  <c r="M95" i="65" s="1"/>
  <c r="M94" i="65" s="1"/>
  <c r="M93" i="65" s="1"/>
  <c r="M92" i="65" s="1"/>
  <c r="M91" i="65" s="1"/>
  <c r="M90" i="65" s="1"/>
  <c r="M89" i="65" s="1"/>
  <c r="M88" i="65" s="1"/>
  <c r="M87" i="65" s="1"/>
  <c r="M86" i="65" s="1"/>
  <c r="M85" i="65" s="1"/>
  <c r="M84" i="65" s="1"/>
  <c r="M83" i="65" s="1"/>
  <c r="M82" i="65" s="1"/>
  <c r="M81" i="65" s="1"/>
  <c r="W14" i="65"/>
  <c r="W13" i="65"/>
  <c r="BA50" i="67"/>
  <c r="BD50" i="67" s="1"/>
  <c r="BD52" i="67" s="1"/>
  <c r="M5" i="67"/>
  <c r="BD25" i="69"/>
  <c r="AD185" i="68"/>
  <c r="AD184" i="68" s="1"/>
  <c r="C22" i="68" s="1"/>
  <c r="B34" i="68" s="1"/>
  <c r="AE185" i="68"/>
  <c r="AE184" i="68" s="1"/>
  <c r="Q12" i="67"/>
  <c r="BA61" i="67"/>
  <c r="BD61" i="67" s="1"/>
  <c r="BD63" i="67" s="1"/>
  <c r="Q14" i="67"/>
  <c r="AD19" i="67"/>
  <c r="J80" i="67"/>
  <c r="B35" i="67"/>
  <c r="O9" i="67" s="1"/>
  <c r="Q16" i="67"/>
  <c r="AC19" i="67"/>
  <c r="Q13" i="67"/>
  <c r="Q15" i="67"/>
  <c r="Y165" i="68"/>
  <c r="Y164" i="68" s="1"/>
  <c r="B21" i="68" s="1"/>
  <c r="Z165" i="68"/>
  <c r="Z164" i="68" s="1"/>
  <c r="U17" i="68"/>
  <c r="U18" i="68" s="1"/>
  <c r="E23" i="68" s="1"/>
  <c r="G62" i="66" s="1"/>
  <c r="AJ145" i="65"/>
  <c r="AJ144" i="65" s="1"/>
  <c r="AK145" i="65"/>
  <c r="AK144" i="65" s="1"/>
  <c r="J121" i="68"/>
  <c r="J120" i="68" s="1"/>
  <c r="J119" i="68" s="1"/>
  <c r="J118" i="68" s="1"/>
  <c r="J117" i="68" s="1"/>
  <c r="J116" i="68" s="1"/>
  <c r="J115" i="68" s="1"/>
  <c r="J114" i="68" s="1"/>
  <c r="J113" i="68" s="1"/>
  <c r="J112" i="68" s="1"/>
  <c r="J111" i="68" s="1"/>
  <c r="J110" i="68" s="1"/>
  <c r="J109" i="68" s="1"/>
  <c r="J108" i="68" s="1"/>
  <c r="J107" i="68" s="1"/>
  <c r="J106" i="68" s="1"/>
  <c r="J105" i="68" s="1"/>
  <c r="J104" i="68" s="1"/>
  <c r="J103" i="68" s="1"/>
  <c r="J102" i="68" s="1"/>
  <c r="J101" i="68" s="1"/>
  <c r="J100" i="68" s="1"/>
  <c r="J99" i="68" s="1"/>
  <c r="J98" i="68" s="1"/>
  <c r="J97" i="68" s="1"/>
  <c r="J96" i="68" s="1"/>
  <c r="J95" i="68" s="1"/>
  <c r="J94" i="68" s="1"/>
  <c r="J93" i="68" s="1"/>
  <c r="J92" i="68" s="1"/>
  <c r="J91" i="68" s="1"/>
  <c r="J90" i="68" s="1"/>
  <c r="J89" i="68" s="1"/>
  <c r="J88" i="68" s="1"/>
  <c r="J87" i="68" s="1"/>
  <c r="J86" i="68" s="1"/>
  <c r="J85" i="68" s="1"/>
  <c r="J84" i="68" s="1"/>
  <c r="J83" i="68" s="1"/>
  <c r="J82" i="68" s="1"/>
  <c r="J81" i="68" s="1"/>
  <c r="S14" i="65"/>
  <c r="AD20" i="65"/>
  <c r="K80" i="65"/>
  <c r="S16" i="65"/>
  <c r="AC20" i="65"/>
  <c r="B35" i="65"/>
  <c r="S12" i="65"/>
  <c r="BA61" i="65"/>
  <c r="BD61" i="65" s="1"/>
  <c r="BD63" i="65" s="1"/>
  <c r="S15" i="65"/>
  <c r="S13" i="65"/>
  <c r="AK225" i="69"/>
  <c r="AK224" i="69" s="1"/>
  <c r="AJ225" i="69"/>
  <c r="AJ224" i="69" s="1"/>
  <c r="AI165" i="67"/>
  <c r="AH165" i="67"/>
  <c r="AV225" i="68"/>
  <c r="AV224" i="68" s="1"/>
  <c r="AU225" i="68"/>
  <c r="AU224" i="68" s="1"/>
  <c r="AU225" i="67"/>
  <c r="AU224" i="67" s="1"/>
  <c r="AV225" i="67"/>
  <c r="AV224" i="67" s="1"/>
  <c r="Q17" i="68"/>
  <c r="Q18" i="68" s="1"/>
  <c r="E21" i="68" s="1"/>
  <c r="G60" i="66" s="1"/>
  <c r="AE20" i="69"/>
  <c r="AF20" i="69" s="1"/>
  <c r="AE18" i="69"/>
  <c r="AF18" i="69" s="1"/>
  <c r="AE19" i="69"/>
  <c r="AF19" i="69" s="1"/>
  <c r="AE21" i="69"/>
  <c r="AF21" i="69" s="1"/>
  <c r="AE22" i="69"/>
  <c r="AF22" i="69" s="1"/>
  <c r="BD26" i="69"/>
  <c r="L121" i="68"/>
  <c r="L120" i="68" s="1"/>
  <c r="L119" i="68" s="1"/>
  <c r="L118" i="68" s="1"/>
  <c r="L117" i="68" s="1"/>
  <c r="L116" i="68" s="1"/>
  <c r="L115" i="68" s="1"/>
  <c r="L114" i="68" s="1"/>
  <c r="L113" i="68" s="1"/>
  <c r="L112" i="68" s="1"/>
  <c r="L111" i="68" s="1"/>
  <c r="L110" i="68" s="1"/>
  <c r="L109" i="68" s="1"/>
  <c r="L108" i="68" s="1"/>
  <c r="L107" i="68" s="1"/>
  <c r="L106" i="68" s="1"/>
  <c r="L105" i="68" s="1"/>
  <c r="L104" i="68" s="1"/>
  <c r="L103" i="68" s="1"/>
  <c r="L102" i="68" s="1"/>
  <c r="L101" i="68" s="1"/>
  <c r="L100" i="68" s="1"/>
  <c r="L99" i="68" s="1"/>
  <c r="L98" i="68" s="1"/>
  <c r="L97" i="68" s="1"/>
  <c r="L96" i="68" s="1"/>
  <c r="L95" i="68" s="1"/>
  <c r="L94" i="68" s="1"/>
  <c r="L93" i="68" s="1"/>
  <c r="L92" i="68" s="1"/>
  <c r="L91" i="68" s="1"/>
  <c r="L90" i="68" s="1"/>
  <c r="L89" i="68" s="1"/>
  <c r="L88" i="68" s="1"/>
  <c r="L87" i="68" s="1"/>
  <c r="L86" i="68" s="1"/>
  <c r="L85" i="68" s="1"/>
  <c r="L84" i="68" s="1"/>
  <c r="L83" i="68" s="1"/>
  <c r="L82" i="68" s="1"/>
  <c r="L81" i="68" s="1"/>
  <c r="AT165" i="67"/>
  <c r="AS165" i="67"/>
  <c r="N68" i="66"/>
  <c r="BA27" i="69"/>
  <c r="BD27" i="69" s="1"/>
  <c r="AI205" i="65"/>
  <c r="AH205" i="65"/>
  <c r="M3" i="68"/>
  <c r="BA34" i="68"/>
  <c r="BD34" i="68" s="1"/>
  <c r="AU145" i="68"/>
  <c r="AU144" i="68" s="1"/>
  <c r="AV145" i="68"/>
  <c r="AV144" i="68" s="1"/>
  <c r="AY185" i="69"/>
  <c r="AX185" i="69"/>
  <c r="AO145" i="69"/>
  <c r="AO144" i="69" s="1"/>
  <c r="AP145" i="69"/>
  <c r="AP144" i="69" s="1"/>
  <c r="BA42" i="65"/>
  <c r="BD42" i="65" s="1"/>
  <c r="BD44" i="65" s="1"/>
  <c r="M4" i="65"/>
  <c r="G51" i="66"/>
  <c r="J121" i="59"/>
  <c r="J120" i="59" s="1"/>
  <c r="J119" i="59" s="1"/>
  <c r="J118" i="59" s="1"/>
  <c r="J117" i="59" s="1"/>
  <c r="J116" i="59" s="1"/>
  <c r="J115" i="59" s="1"/>
  <c r="J114" i="59" s="1"/>
  <c r="J113" i="59" s="1"/>
  <c r="J112" i="59" s="1"/>
  <c r="J111" i="59" s="1"/>
  <c r="J110" i="59" s="1"/>
  <c r="J109" i="59" s="1"/>
  <c r="J108" i="59" s="1"/>
  <c r="J107" i="59" s="1"/>
  <c r="J106" i="59" s="1"/>
  <c r="J105" i="59" s="1"/>
  <c r="J104" i="59" s="1"/>
  <c r="J103" i="59" s="1"/>
  <c r="J102" i="59" s="1"/>
  <c r="J101" i="59" s="1"/>
  <c r="J100" i="59" s="1"/>
  <c r="J99" i="59" s="1"/>
  <c r="J98" i="59" s="1"/>
  <c r="J97" i="59" s="1"/>
  <c r="J96" i="59" s="1"/>
  <c r="J95" i="59" s="1"/>
  <c r="J94" i="59" s="1"/>
  <c r="J93" i="59" s="1"/>
  <c r="J92" i="59" s="1"/>
  <c r="J91" i="59" s="1"/>
  <c r="J90" i="59" s="1"/>
  <c r="J89" i="59" s="1"/>
  <c r="J88" i="59" s="1"/>
  <c r="J87" i="59" s="1"/>
  <c r="J86" i="59" s="1"/>
  <c r="J85" i="59" s="1"/>
  <c r="J84" i="59" s="1"/>
  <c r="J83" i="59" s="1"/>
  <c r="J82" i="59" s="1"/>
  <c r="J81" i="59" s="1"/>
  <c r="AU145" i="69"/>
  <c r="AU144" i="69" s="1"/>
  <c r="AV145" i="69"/>
  <c r="AV144" i="69" s="1"/>
  <c r="AM165" i="67"/>
  <c r="AN165" i="67"/>
  <c r="Z205" i="59"/>
  <c r="Z204" i="59" s="1"/>
  <c r="Y205" i="59"/>
  <c r="Y204" i="59" s="1"/>
  <c r="B23" i="59" s="1"/>
  <c r="AD145" i="67"/>
  <c r="AD144" i="67" s="1"/>
  <c r="C20" i="67" s="1"/>
  <c r="AE145" i="67"/>
  <c r="AE144" i="67" s="1"/>
  <c r="G74" i="66"/>
  <c r="AS185" i="67"/>
  <c r="AT185" i="67"/>
  <c r="AN225" i="59"/>
  <c r="AM225" i="59"/>
  <c r="E20" i="67"/>
  <c r="AJ185" i="68"/>
  <c r="AJ184" i="68" s="1"/>
  <c r="AK185" i="68"/>
  <c r="AK184" i="68" s="1"/>
  <c r="AE225" i="59"/>
  <c r="AE224" i="59" s="1"/>
  <c r="AD225" i="59"/>
  <c r="AD224" i="59" s="1"/>
  <c r="C24" i="59" s="1"/>
  <c r="Y205" i="65"/>
  <c r="Y204" i="65" s="1"/>
  <c r="Z205" i="65"/>
  <c r="Z204" i="65" s="1"/>
  <c r="AM185" i="65"/>
  <c r="AN185" i="65"/>
  <c r="AT225" i="59"/>
  <c r="AS225" i="59"/>
  <c r="AY225" i="67"/>
  <c r="AX225" i="67"/>
  <c r="AH205" i="67"/>
  <c r="AI205" i="67"/>
  <c r="M3" i="65"/>
  <c r="BA34" i="65"/>
  <c r="BD34" i="65" s="1"/>
  <c r="BD36" i="65" s="1"/>
  <c r="AH185" i="67"/>
  <c r="AI185" i="67"/>
  <c r="L35" i="59"/>
  <c r="BE63" i="59"/>
  <c r="AT205" i="59"/>
  <c r="AS205" i="59"/>
  <c r="AZ165" i="59"/>
  <c r="AZ164" i="59" s="1"/>
  <c r="BA165" i="59"/>
  <c r="BA164" i="59" s="1"/>
  <c r="Q17" i="59"/>
  <c r="Q18" i="59" s="1"/>
  <c r="AY185" i="65"/>
  <c r="AX185" i="65"/>
  <c r="AD165" i="69"/>
  <c r="AD164" i="69" s="1"/>
  <c r="C21" i="69" s="1"/>
  <c r="AE165" i="69"/>
  <c r="AE164" i="69" s="1"/>
  <c r="G72" i="66"/>
  <c r="F22" i="69"/>
  <c r="AN145" i="67"/>
  <c r="AM145" i="67"/>
  <c r="AM205" i="65"/>
  <c r="AN205" i="65"/>
  <c r="Y225" i="65"/>
  <c r="Y224" i="65" s="1"/>
  <c r="Z225" i="65"/>
  <c r="Z224" i="65" s="1"/>
  <c r="BA42" i="67"/>
  <c r="BD42" i="67" s="1"/>
  <c r="M4" i="67"/>
  <c r="AI205" i="59"/>
  <c r="AH205" i="59"/>
  <c r="AY205" i="65"/>
  <c r="AX205" i="65"/>
  <c r="AU165" i="65"/>
  <c r="AU164" i="65" s="1"/>
  <c r="AV165" i="65"/>
  <c r="AV164" i="65" s="1"/>
  <c r="AK145" i="68"/>
  <c r="AK144" i="68" s="1"/>
  <c r="AJ145" i="68"/>
  <c r="AJ144" i="68" s="1"/>
  <c r="AY225" i="59"/>
  <c r="AX225" i="59"/>
  <c r="AN165" i="69"/>
  <c r="AM165" i="69"/>
  <c r="AM225" i="67"/>
  <c r="AN225" i="67"/>
  <c r="AX145" i="67"/>
  <c r="AY145" i="67"/>
  <c r="Y225" i="59"/>
  <c r="Y224" i="59" s="1"/>
  <c r="B24" i="59" s="1"/>
  <c r="Z225" i="59"/>
  <c r="Z224" i="59" s="1"/>
  <c r="AY165" i="69"/>
  <c r="AX165" i="69"/>
  <c r="AX165" i="67"/>
  <c r="AY165" i="67"/>
  <c r="AD205" i="65"/>
  <c r="AD204" i="65" s="1"/>
  <c r="AE205" i="65"/>
  <c r="AE204" i="65" s="1"/>
  <c r="AD165" i="67"/>
  <c r="AD164" i="67" s="1"/>
  <c r="C21" i="67" s="1"/>
  <c r="AE165" i="67"/>
  <c r="AE164" i="67" s="1"/>
  <c r="AT205" i="65"/>
  <c r="AS205" i="65"/>
  <c r="AS205" i="67"/>
  <c r="AT205" i="67"/>
  <c r="AN185" i="69"/>
  <c r="AM185" i="69"/>
  <c r="AF19" i="59"/>
  <c r="AH225" i="59"/>
  <c r="AI225" i="59"/>
  <c r="Z185" i="67"/>
  <c r="Z184" i="67" s="1"/>
  <c r="Y185" i="67"/>
  <c r="Y184" i="67" s="1"/>
  <c r="AP165" i="59"/>
  <c r="AP164" i="59" s="1"/>
  <c r="AO165" i="59"/>
  <c r="AO164" i="59" s="1"/>
  <c r="AD225" i="67"/>
  <c r="AD224" i="67" s="1"/>
  <c r="C24" i="67" s="1"/>
  <c r="AE225" i="67"/>
  <c r="AE224" i="67" s="1"/>
  <c r="AK165" i="65"/>
  <c r="AK164" i="65" s="1"/>
  <c r="AJ165" i="65"/>
  <c r="AJ164" i="65" s="1"/>
  <c r="BA40" i="67"/>
  <c r="BD40" i="67" s="1"/>
  <c r="BA26" i="65" l="1"/>
  <c r="AF22" i="65"/>
  <c r="AF20" i="65"/>
  <c r="AF23" i="59"/>
  <c r="B34" i="59"/>
  <c r="AF20" i="68"/>
  <c r="BD36" i="68"/>
  <c r="AP185" i="59"/>
  <c r="AP184" i="59" s="1"/>
  <c r="AO185" i="59"/>
  <c r="AO184" i="59" s="1"/>
  <c r="BC26" i="59"/>
  <c r="BD26" i="59" s="1"/>
  <c r="BC24" i="59"/>
  <c r="D38" i="72"/>
  <c r="BC25" i="59"/>
  <c r="BD25" i="59" s="1"/>
  <c r="D38" i="71"/>
  <c r="AO14" i="59"/>
  <c r="J2" i="59" s="1"/>
  <c r="F24" i="59" s="1"/>
  <c r="BA185" i="59"/>
  <c r="BA184" i="59" s="1"/>
  <c r="AZ185" i="59"/>
  <c r="AZ184" i="59" s="1"/>
  <c r="AZ165" i="68"/>
  <c r="AZ164" i="68" s="1"/>
  <c r="BA165" i="68"/>
  <c r="BA164" i="68" s="1"/>
  <c r="S17" i="68"/>
  <c r="S18" i="68" s="1"/>
  <c r="E22" i="68" s="1"/>
  <c r="G61" i="66" s="1"/>
  <c r="AP165" i="68"/>
  <c r="AP164" i="68" s="1"/>
  <c r="AO165" i="68"/>
  <c r="AO164" i="68" s="1"/>
  <c r="C24" i="65"/>
  <c r="B34" i="65" s="1"/>
  <c r="C24" i="69"/>
  <c r="F24" i="69" s="1"/>
  <c r="AF23" i="65"/>
  <c r="BD36" i="67"/>
  <c r="BA24" i="67" s="1"/>
  <c r="BE63" i="69"/>
  <c r="L35" i="69"/>
  <c r="L33" i="69" s="1"/>
  <c r="W17" i="59"/>
  <c r="W18" i="59" s="1"/>
  <c r="E24" i="59" s="1"/>
  <c r="G31" i="66" s="1"/>
  <c r="B32" i="68"/>
  <c r="H246" i="68" s="1"/>
  <c r="S17" i="65"/>
  <c r="S18" i="65" s="1"/>
  <c r="BA26" i="68"/>
  <c r="BE52" i="68"/>
  <c r="BE26" i="68" s="1"/>
  <c r="K121" i="68"/>
  <c r="K120" i="68" s="1"/>
  <c r="K119" i="68" s="1"/>
  <c r="K118" i="68" s="1"/>
  <c r="K117" i="68" s="1"/>
  <c r="K116" i="68" s="1"/>
  <c r="K115" i="68" s="1"/>
  <c r="K114" i="68" s="1"/>
  <c r="K113" i="68" s="1"/>
  <c r="K112" i="68" s="1"/>
  <c r="K111" i="68" s="1"/>
  <c r="K110" i="68" s="1"/>
  <c r="K109" i="68" s="1"/>
  <c r="K108" i="68" s="1"/>
  <c r="K107" i="68" s="1"/>
  <c r="K106" i="68" s="1"/>
  <c r="K105" i="68" s="1"/>
  <c r="K104" i="68" s="1"/>
  <c r="K103" i="68" s="1"/>
  <c r="K102" i="68" s="1"/>
  <c r="K101" i="68" s="1"/>
  <c r="K100" i="68" s="1"/>
  <c r="K99" i="68" s="1"/>
  <c r="K98" i="68" s="1"/>
  <c r="K97" i="68" s="1"/>
  <c r="K96" i="68" s="1"/>
  <c r="K95" i="68" s="1"/>
  <c r="K94" i="68" s="1"/>
  <c r="K93" i="68" s="1"/>
  <c r="K92" i="68" s="1"/>
  <c r="K91" i="68" s="1"/>
  <c r="K90" i="68" s="1"/>
  <c r="K89" i="68" s="1"/>
  <c r="K88" i="68" s="1"/>
  <c r="K87" i="68" s="1"/>
  <c r="K86" i="68" s="1"/>
  <c r="K85" i="68" s="1"/>
  <c r="K84" i="68" s="1"/>
  <c r="K83" i="68" s="1"/>
  <c r="K82" i="68" s="1"/>
  <c r="K81" i="68" s="1"/>
  <c r="BA225" i="65"/>
  <c r="BA224" i="65" s="1"/>
  <c r="AZ225" i="65"/>
  <c r="AZ224" i="65" s="1"/>
  <c r="AE22" i="68"/>
  <c r="AF22" i="68" s="1"/>
  <c r="AE21" i="68"/>
  <c r="AF21" i="68" s="1"/>
  <c r="AE19" i="68"/>
  <c r="AF19" i="68" s="1"/>
  <c r="AP225" i="65"/>
  <c r="AP224" i="65" s="1"/>
  <c r="AO225" i="65"/>
  <c r="AO224" i="65" s="1"/>
  <c r="O17" i="69"/>
  <c r="O18" i="69" s="1"/>
  <c r="BD44" i="68"/>
  <c r="BD36" i="59"/>
  <c r="BE52" i="67"/>
  <c r="BE26" i="67" s="1"/>
  <c r="BA26" i="67"/>
  <c r="W17" i="65"/>
  <c r="W18" i="65" s="1"/>
  <c r="E24" i="65" s="1"/>
  <c r="G42" i="66" s="1"/>
  <c r="AF18" i="68"/>
  <c r="AF23" i="68" s="1"/>
  <c r="AE20" i="67"/>
  <c r="AF20" i="67" s="1"/>
  <c r="AE21" i="67"/>
  <c r="AF21" i="67" s="1"/>
  <c r="AE18" i="67"/>
  <c r="AF18" i="67" s="1"/>
  <c r="AE22" i="67"/>
  <c r="AF22" i="67" s="1"/>
  <c r="J121" i="67"/>
  <c r="J120" i="67" s="1"/>
  <c r="J119" i="67" s="1"/>
  <c r="J118" i="67" s="1"/>
  <c r="J117" i="67" s="1"/>
  <c r="J116" i="67" s="1"/>
  <c r="J115" i="67" s="1"/>
  <c r="J114" i="67" s="1"/>
  <c r="J113" i="67" s="1"/>
  <c r="J112" i="67" s="1"/>
  <c r="J111" i="67" s="1"/>
  <c r="J110" i="67" s="1"/>
  <c r="J109" i="67" s="1"/>
  <c r="J108" i="67" s="1"/>
  <c r="J107" i="67" s="1"/>
  <c r="J106" i="67" s="1"/>
  <c r="J105" i="67" s="1"/>
  <c r="J104" i="67" s="1"/>
  <c r="J103" i="67" s="1"/>
  <c r="J102" i="67" s="1"/>
  <c r="J101" i="67" s="1"/>
  <c r="J100" i="67" s="1"/>
  <c r="J99" i="67" s="1"/>
  <c r="J98" i="67" s="1"/>
  <c r="J97" i="67" s="1"/>
  <c r="J96" i="67" s="1"/>
  <c r="J95" i="67" s="1"/>
  <c r="J94" i="67" s="1"/>
  <c r="J93" i="67" s="1"/>
  <c r="J92" i="67" s="1"/>
  <c r="J91" i="67" s="1"/>
  <c r="J90" i="67" s="1"/>
  <c r="J89" i="67" s="1"/>
  <c r="J88" i="67" s="1"/>
  <c r="J87" i="67" s="1"/>
  <c r="J86" i="67" s="1"/>
  <c r="J85" i="67" s="1"/>
  <c r="J84" i="67" s="1"/>
  <c r="J83" i="67" s="1"/>
  <c r="J82" i="67" s="1"/>
  <c r="J81" i="67" s="1"/>
  <c r="B33" i="69"/>
  <c r="B31" i="69"/>
  <c r="C246" i="69" s="1"/>
  <c r="BC26" i="67"/>
  <c r="BC25" i="67"/>
  <c r="L35" i="65"/>
  <c r="L33" i="65" s="1"/>
  <c r="BE63" i="65"/>
  <c r="L35" i="68"/>
  <c r="L33" i="68" s="1"/>
  <c r="BE63" i="68"/>
  <c r="B32" i="59"/>
  <c r="H246" i="59" s="1"/>
  <c r="S246" i="59" s="1"/>
  <c r="AK165" i="67"/>
  <c r="AK164" i="67" s="1"/>
  <c r="AJ165" i="67"/>
  <c r="AJ164" i="67" s="1"/>
  <c r="O17" i="68"/>
  <c r="O18" i="68" s="1"/>
  <c r="BD44" i="67"/>
  <c r="BE44" i="67" s="1"/>
  <c r="BE25" i="67" s="1"/>
  <c r="L35" i="67"/>
  <c r="L33" i="67" s="1"/>
  <c r="BE63" i="67"/>
  <c r="K121" i="65"/>
  <c r="K120" i="65" s="1"/>
  <c r="K119" i="65" s="1"/>
  <c r="K118" i="65" s="1"/>
  <c r="K117" i="65" s="1"/>
  <c r="K116" i="65" s="1"/>
  <c r="K115" i="65" s="1"/>
  <c r="K114" i="65" s="1"/>
  <c r="K113" i="65" s="1"/>
  <c r="K112" i="65" s="1"/>
  <c r="K111" i="65" s="1"/>
  <c r="K110" i="65" s="1"/>
  <c r="K109" i="65" s="1"/>
  <c r="K108" i="65" s="1"/>
  <c r="K107" i="65" s="1"/>
  <c r="K106" i="65" s="1"/>
  <c r="K105" i="65" s="1"/>
  <c r="K104" i="65" s="1"/>
  <c r="K103" i="65" s="1"/>
  <c r="K102" i="65" s="1"/>
  <c r="K101" i="65" s="1"/>
  <c r="K100" i="65" s="1"/>
  <c r="K99" i="65" s="1"/>
  <c r="K98" i="65" s="1"/>
  <c r="K97" i="65" s="1"/>
  <c r="K96" i="65" s="1"/>
  <c r="K95" i="65" s="1"/>
  <c r="K94" i="65" s="1"/>
  <c r="K93" i="65" s="1"/>
  <c r="K92" i="65" s="1"/>
  <c r="K91" i="65" s="1"/>
  <c r="K90" i="65" s="1"/>
  <c r="K89" i="65" s="1"/>
  <c r="K88" i="65" s="1"/>
  <c r="K87" i="65" s="1"/>
  <c r="K86" i="65" s="1"/>
  <c r="K85" i="65" s="1"/>
  <c r="K84" i="65" s="1"/>
  <c r="K83" i="65" s="1"/>
  <c r="K82" i="65" s="1"/>
  <c r="K81" i="65" s="1"/>
  <c r="BD28" i="69"/>
  <c r="BE28" i="69" s="1"/>
  <c r="Q31" i="69" s="1"/>
  <c r="H245" i="68"/>
  <c r="S246" i="68"/>
  <c r="Q17" i="67"/>
  <c r="Q18" i="67" s="1"/>
  <c r="AV165" i="67"/>
  <c r="AV164" i="67" s="1"/>
  <c r="AU165" i="67"/>
  <c r="AU164" i="67" s="1"/>
  <c r="AE19" i="67"/>
  <c r="AF19" i="67" s="1"/>
  <c r="AF23" i="69"/>
  <c r="B33" i="68"/>
  <c r="B31" i="68"/>
  <c r="C246" i="68" s="1"/>
  <c r="I120" i="68"/>
  <c r="I119" i="68" s="1"/>
  <c r="I118" i="68" s="1"/>
  <c r="I117" i="68" s="1"/>
  <c r="I116" i="68" s="1"/>
  <c r="I115" i="68" s="1"/>
  <c r="I114" i="68" s="1"/>
  <c r="I113" i="68" s="1"/>
  <c r="I112" i="68" s="1"/>
  <c r="I111" i="68" s="1"/>
  <c r="I110" i="68" s="1"/>
  <c r="I109" i="68" s="1"/>
  <c r="I108" i="68" s="1"/>
  <c r="I107" i="68" s="1"/>
  <c r="I106" i="68" s="1"/>
  <c r="I105" i="68" s="1"/>
  <c r="I104" i="68" s="1"/>
  <c r="I103" i="68" s="1"/>
  <c r="I102" i="68" s="1"/>
  <c r="I101" i="68" s="1"/>
  <c r="I100" i="68" s="1"/>
  <c r="I99" i="68" s="1"/>
  <c r="I98" i="68" s="1"/>
  <c r="I97" i="68" s="1"/>
  <c r="I96" i="68" s="1"/>
  <c r="I95" i="68" s="1"/>
  <c r="I94" i="68" s="1"/>
  <c r="I93" i="68" s="1"/>
  <c r="I92" i="68" s="1"/>
  <c r="I91" i="68" s="1"/>
  <c r="I90" i="68" s="1"/>
  <c r="I89" i="68" s="1"/>
  <c r="I88" i="68" s="1"/>
  <c r="I87" i="68" s="1"/>
  <c r="I86" i="68" s="1"/>
  <c r="I85" i="68" s="1"/>
  <c r="I84" i="68" s="1"/>
  <c r="I83" i="68" s="1"/>
  <c r="I82" i="68" s="1"/>
  <c r="I81" i="68" s="1"/>
  <c r="I121" i="68"/>
  <c r="E22" i="65"/>
  <c r="G40" i="66" s="1"/>
  <c r="L31" i="69"/>
  <c r="AP165" i="69"/>
  <c r="AP164" i="69" s="1"/>
  <c r="AO165" i="69"/>
  <c r="AO164" i="69" s="1"/>
  <c r="AU205" i="67"/>
  <c r="AU204" i="67" s="1"/>
  <c r="AV205" i="67"/>
  <c r="AV204" i="67" s="1"/>
  <c r="AV205" i="59"/>
  <c r="AV204" i="59" s="1"/>
  <c r="AU205" i="59"/>
  <c r="AU204" i="59" s="1"/>
  <c r="AV205" i="65"/>
  <c r="AV204" i="65" s="1"/>
  <c r="AU205" i="65"/>
  <c r="AU204" i="65" s="1"/>
  <c r="E21" i="59"/>
  <c r="X18" i="59"/>
  <c r="X19" i="59" s="1"/>
  <c r="L33" i="59"/>
  <c r="BA225" i="67"/>
  <c r="BA224" i="67" s="1"/>
  <c r="AZ225" i="67"/>
  <c r="AZ224" i="67" s="1"/>
  <c r="AV185" i="67"/>
  <c r="AV184" i="67" s="1"/>
  <c r="AU185" i="67"/>
  <c r="AU184" i="67" s="1"/>
  <c r="AP145" i="67"/>
  <c r="AP144" i="67" s="1"/>
  <c r="AO145" i="67"/>
  <c r="AO144" i="67" s="1"/>
  <c r="AJ205" i="59"/>
  <c r="AJ204" i="59" s="1"/>
  <c r="AK205" i="59"/>
  <c r="AK204" i="59" s="1"/>
  <c r="BC24" i="67"/>
  <c r="AO14" i="67"/>
  <c r="J2" i="67" s="1"/>
  <c r="N30" i="67" s="1"/>
  <c r="AZ185" i="65"/>
  <c r="AZ184" i="65" s="1"/>
  <c r="BA185" i="65"/>
  <c r="BA184" i="65" s="1"/>
  <c r="B31" i="59"/>
  <c r="B33" i="59"/>
  <c r="AP225" i="67"/>
  <c r="AP224" i="67" s="1"/>
  <c r="AO225" i="67"/>
  <c r="AO224" i="67" s="1"/>
  <c r="AZ225" i="59"/>
  <c r="AZ224" i="59" s="1"/>
  <c r="BA225" i="59"/>
  <c r="BA224" i="59" s="1"/>
  <c r="AK185" i="67"/>
  <c r="AK184" i="67" s="1"/>
  <c r="AJ185" i="67"/>
  <c r="AJ184" i="67" s="1"/>
  <c r="AO165" i="67"/>
  <c r="AO164" i="67" s="1"/>
  <c r="AP165" i="67"/>
  <c r="AP164" i="67" s="1"/>
  <c r="BA185" i="69"/>
  <c r="BA184" i="69" s="1"/>
  <c r="AZ185" i="69"/>
  <c r="AZ184" i="69" s="1"/>
  <c r="F21" i="69"/>
  <c r="B34" i="69"/>
  <c r="B32" i="69"/>
  <c r="AK205" i="65"/>
  <c r="AK204" i="65" s="1"/>
  <c r="AJ205" i="65"/>
  <c r="AJ204" i="65" s="1"/>
  <c r="AP225" i="59"/>
  <c r="AP224" i="59" s="1"/>
  <c r="AO225" i="59"/>
  <c r="AO224" i="59" s="1"/>
  <c r="B22" i="65"/>
  <c r="B22" i="67"/>
  <c r="AP205" i="65"/>
  <c r="AP204" i="65" s="1"/>
  <c r="AO205" i="65"/>
  <c r="AO204" i="65" s="1"/>
  <c r="AV225" i="59"/>
  <c r="AV224" i="59" s="1"/>
  <c r="AU225" i="59"/>
  <c r="AU224" i="59" s="1"/>
  <c r="AZ145" i="67"/>
  <c r="AZ144" i="67" s="1"/>
  <c r="BA145" i="67"/>
  <c r="BA144" i="67" s="1"/>
  <c r="BE36" i="65"/>
  <c r="BE24" i="65" s="1"/>
  <c r="BA24" i="65"/>
  <c r="AO185" i="65"/>
  <c r="AO184" i="65" s="1"/>
  <c r="AP185" i="65"/>
  <c r="AP184" i="65" s="1"/>
  <c r="BA25" i="65"/>
  <c r="BE44" i="65"/>
  <c r="BE25" i="65" s="1"/>
  <c r="G48" i="66"/>
  <c r="AK225" i="59"/>
  <c r="AK224" i="59" s="1"/>
  <c r="AJ225" i="59"/>
  <c r="AJ224" i="59" s="1"/>
  <c r="BC26" i="65"/>
  <c r="BD26" i="65" s="1"/>
  <c r="BC25" i="65"/>
  <c r="B34" i="67"/>
  <c r="B32" i="67"/>
  <c r="H246" i="67" s="1"/>
  <c r="AK205" i="67"/>
  <c r="AK204" i="67" s="1"/>
  <c r="AJ205" i="67"/>
  <c r="AJ204" i="67" s="1"/>
  <c r="BE36" i="68"/>
  <c r="BE24" i="68" s="1"/>
  <c r="BA24" i="68"/>
  <c r="AZ205" i="65"/>
  <c r="AZ204" i="65" s="1"/>
  <c r="BA205" i="65"/>
  <c r="BA204" i="65" s="1"/>
  <c r="BC24" i="65"/>
  <c r="AO14" i="65"/>
  <c r="J2" i="65" s="1"/>
  <c r="BC26" i="68"/>
  <c r="BD26" i="68" s="1"/>
  <c r="BC25" i="68"/>
  <c r="BC24" i="68"/>
  <c r="AO14" i="68"/>
  <c r="J2" i="68" s="1"/>
  <c r="AZ165" i="67"/>
  <c r="AZ164" i="67" s="1"/>
  <c r="BA165" i="67"/>
  <c r="BA164" i="67" s="1"/>
  <c r="AP185" i="69"/>
  <c r="AP184" i="69" s="1"/>
  <c r="AO185" i="69"/>
  <c r="AO184" i="69" s="1"/>
  <c r="BA165" i="69"/>
  <c r="BA164" i="69" s="1"/>
  <c r="AZ165" i="69"/>
  <c r="AZ164" i="69" s="1"/>
  <c r="BE36" i="67" l="1"/>
  <c r="BE24" i="67" s="1"/>
  <c r="B32" i="65"/>
  <c r="H246" i="65" s="1"/>
  <c r="H245" i="65" s="1"/>
  <c r="H245" i="59"/>
  <c r="J245" i="59" s="1"/>
  <c r="BD26" i="67"/>
  <c r="BE36" i="59"/>
  <c r="BE24" i="59" s="1"/>
  <c r="BA24" i="59"/>
  <c r="BE44" i="68"/>
  <c r="BE25" i="68" s="1"/>
  <c r="BA25" i="68"/>
  <c r="BD24" i="59"/>
  <c r="E20" i="69"/>
  <c r="X18" i="69"/>
  <c r="X19" i="69" s="1"/>
  <c r="N34" i="69" s="1"/>
  <c r="P34" i="69" s="1"/>
  <c r="F20" i="59"/>
  <c r="BA27" i="59"/>
  <c r="BD27" i="59" s="1"/>
  <c r="N30" i="59"/>
  <c r="F22" i="59"/>
  <c r="N29" i="59"/>
  <c r="N25" i="66"/>
  <c r="BD25" i="68"/>
  <c r="X18" i="65"/>
  <c r="X19" i="65" s="1"/>
  <c r="F23" i="59"/>
  <c r="N246" i="69"/>
  <c r="C245" i="69"/>
  <c r="E21" i="67"/>
  <c r="G49" i="66" s="1"/>
  <c r="X18" i="67"/>
  <c r="X19" i="67" s="1"/>
  <c r="BD24" i="67"/>
  <c r="S245" i="68"/>
  <c r="AD246" i="68"/>
  <c r="AD245" i="68" s="1"/>
  <c r="G245" i="68"/>
  <c r="I245" i="68"/>
  <c r="J245" i="68"/>
  <c r="BA15" i="68" s="1"/>
  <c r="BD15" i="68" s="1"/>
  <c r="BD19" i="68" s="1"/>
  <c r="F24" i="67"/>
  <c r="AF23" i="67"/>
  <c r="BA25" i="67"/>
  <c r="BD25" i="67" s="1"/>
  <c r="N246" i="68"/>
  <c r="C245" i="68"/>
  <c r="N31" i="68"/>
  <c r="E20" i="68"/>
  <c r="G59" i="66" s="1"/>
  <c r="X18" i="68"/>
  <c r="X19" i="68" s="1"/>
  <c r="N32" i="68" s="1"/>
  <c r="P32" i="68" s="1"/>
  <c r="BD25" i="65"/>
  <c r="BD24" i="65"/>
  <c r="H246" i="69"/>
  <c r="N32" i="69"/>
  <c r="P32" i="69" s="1"/>
  <c r="N31" i="69"/>
  <c r="P31" i="69" s="1"/>
  <c r="N35" i="69"/>
  <c r="P35" i="69" s="1"/>
  <c r="BD24" i="68"/>
  <c r="BA27" i="65"/>
  <c r="BD27" i="65" s="1"/>
  <c r="N36" i="66"/>
  <c r="F23" i="65"/>
  <c r="F24" i="65"/>
  <c r="N30" i="65"/>
  <c r="N29" i="65"/>
  <c r="F20" i="65"/>
  <c r="F21" i="65"/>
  <c r="G28" i="66"/>
  <c r="F21" i="59"/>
  <c r="N29" i="67"/>
  <c r="C246" i="59"/>
  <c r="N33" i="59"/>
  <c r="P33" i="59" s="1"/>
  <c r="N32" i="59"/>
  <c r="P32" i="59" s="1"/>
  <c r="N34" i="59"/>
  <c r="P34" i="59" s="1"/>
  <c r="N31" i="59"/>
  <c r="N35" i="59"/>
  <c r="P35" i="59" s="1"/>
  <c r="F22" i="67"/>
  <c r="B31" i="67"/>
  <c r="B33" i="67"/>
  <c r="AD246" i="59"/>
  <c r="AD245" i="59" s="1"/>
  <c r="S245" i="59"/>
  <c r="F22" i="65"/>
  <c r="B31" i="65"/>
  <c r="B33" i="65"/>
  <c r="BA27" i="67"/>
  <c r="BD27" i="67" s="1"/>
  <c r="N46" i="66"/>
  <c r="F23" i="67"/>
  <c r="N57" i="66"/>
  <c r="BA27" i="68"/>
  <c r="BD27" i="68" s="1"/>
  <c r="F23" i="68"/>
  <c r="F21" i="68"/>
  <c r="F20" i="68"/>
  <c r="F22" i="68"/>
  <c r="N35" i="68"/>
  <c r="P35" i="68" s="1"/>
  <c r="N29" i="68"/>
  <c r="N33" i="68"/>
  <c r="P33" i="68" s="1"/>
  <c r="N34" i="68"/>
  <c r="P34" i="68" s="1"/>
  <c r="N30" i="68"/>
  <c r="F24" i="68"/>
  <c r="H245" i="67"/>
  <c r="S246" i="67"/>
  <c r="F20" i="67"/>
  <c r="BD28" i="67" l="1"/>
  <c r="BE28" i="67" s="1"/>
  <c r="Q31" i="67" s="1"/>
  <c r="F21" i="67"/>
  <c r="G24" i="67" s="1"/>
  <c r="S246" i="65"/>
  <c r="I245" i="59"/>
  <c r="G245" i="59"/>
  <c r="H247" i="59" s="1"/>
  <c r="G70" i="66"/>
  <c r="N30" i="69"/>
  <c r="N29" i="69"/>
  <c r="F20" i="69"/>
  <c r="BD28" i="59"/>
  <c r="I245" i="65"/>
  <c r="J245" i="65"/>
  <c r="G245" i="65"/>
  <c r="AD246" i="65"/>
  <c r="AD245" i="65" s="1"/>
  <c r="S245" i="65"/>
  <c r="N33" i="69"/>
  <c r="P33" i="69" s="1"/>
  <c r="L30" i="68"/>
  <c r="BE19" i="68"/>
  <c r="Q30" i="68" s="1"/>
  <c r="H247" i="68"/>
  <c r="G247" i="68"/>
  <c r="BD28" i="65"/>
  <c r="BE28" i="65" s="1"/>
  <c r="Q31" i="65" s="1"/>
  <c r="AF245" i="68"/>
  <c r="AE245" i="68"/>
  <c r="AC245" i="68"/>
  <c r="P30" i="68"/>
  <c r="T245" i="68"/>
  <c r="R245" i="68"/>
  <c r="U245" i="68"/>
  <c r="D245" i="68"/>
  <c r="B245" i="68"/>
  <c r="E245" i="68"/>
  <c r="BA6" i="68" s="1"/>
  <c r="BD6" i="68" s="1"/>
  <c r="BD10" i="68" s="1"/>
  <c r="N245" i="68"/>
  <c r="Y246" i="68"/>
  <c r="Y245" i="68" s="1"/>
  <c r="D245" i="69"/>
  <c r="B245" i="69"/>
  <c r="E245" i="69"/>
  <c r="BA6" i="69" s="1"/>
  <c r="BD6" i="69" s="1"/>
  <c r="BD10" i="69" s="1"/>
  <c r="N245" i="69"/>
  <c r="Y246" i="69"/>
  <c r="Y245" i="69" s="1"/>
  <c r="N33" i="67"/>
  <c r="P33" i="67" s="1"/>
  <c r="N31" i="67"/>
  <c r="C246" i="67"/>
  <c r="N34" i="67"/>
  <c r="P34" i="67" s="1"/>
  <c r="N32" i="67"/>
  <c r="P32" i="67" s="1"/>
  <c r="N35" i="67"/>
  <c r="P35" i="67" s="1"/>
  <c r="L37" i="67"/>
  <c r="P37" i="67" s="1"/>
  <c r="L37" i="68"/>
  <c r="P37" i="68" s="1"/>
  <c r="G24" i="68"/>
  <c r="Q37" i="68"/>
  <c r="L37" i="59"/>
  <c r="P37" i="59" s="1"/>
  <c r="Q37" i="59"/>
  <c r="G24" i="59"/>
  <c r="AD246" i="67"/>
  <c r="AD245" i="67" s="1"/>
  <c r="S245" i="67"/>
  <c r="C245" i="59"/>
  <c r="N246" i="59"/>
  <c r="BD28" i="68"/>
  <c r="I245" i="67"/>
  <c r="G245" i="67"/>
  <c r="J245" i="67"/>
  <c r="N34" i="65"/>
  <c r="P34" i="65" s="1"/>
  <c r="N31" i="65"/>
  <c r="N32" i="65"/>
  <c r="P32" i="65" s="1"/>
  <c r="N33" i="65"/>
  <c r="P33" i="65" s="1"/>
  <c r="N35" i="65"/>
  <c r="P35" i="65" s="1"/>
  <c r="C246" i="65"/>
  <c r="U245" i="59"/>
  <c r="R245" i="59"/>
  <c r="T245" i="59"/>
  <c r="AF245" i="59"/>
  <c r="AC245" i="59"/>
  <c r="AE245" i="59"/>
  <c r="Q37" i="65"/>
  <c r="L37" i="65"/>
  <c r="P37" i="65" s="1"/>
  <c r="G24" i="65"/>
  <c r="H245" i="69"/>
  <c r="S246" i="69"/>
  <c r="L31" i="67" l="1"/>
  <c r="P31" i="67" s="1"/>
  <c r="Q37" i="67"/>
  <c r="L31" i="65"/>
  <c r="P31" i="65" s="1"/>
  <c r="G247" i="59"/>
  <c r="T245" i="65"/>
  <c r="R245" i="65"/>
  <c r="U245" i="65"/>
  <c r="AC245" i="65"/>
  <c r="AF245" i="65"/>
  <c r="AE245" i="65"/>
  <c r="H247" i="65"/>
  <c r="G247" i="65"/>
  <c r="L31" i="59"/>
  <c r="P31" i="59" s="1"/>
  <c r="BE28" i="59"/>
  <c r="Q31" i="59" s="1"/>
  <c r="L37" i="69"/>
  <c r="P37" i="69" s="1"/>
  <c r="Q37" i="69"/>
  <c r="G24" i="69"/>
  <c r="M245" i="69"/>
  <c r="P245" i="69"/>
  <c r="O245" i="69"/>
  <c r="L29" i="69"/>
  <c r="P29" i="69" s="1"/>
  <c r="BE10" i="69"/>
  <c r="Q29" i="69" s="1"/>
  <c r="AD247" i="68"/>
  <c r="AC247" i="68"/>
  <c r="X245" i="69"/>
  <c r="AA245" i="69"/>
  <c r="Z245" i="69"/>
  <c r="B247" i="69"/>
  <c r="C247" i="69"/>
  <c r="S247" i="68"/>
  <c r="R247" i="68"/>
  <c r="Z245" i="68"/>
  <c r="X245" i="68"/>
  <c r="AA245" i="68"/>
  <c r="P245" i="68"/>
  <c r="O245" i="68"/>
  <c r="M245" i="68"/>
  <c r="L29" i="68"/>
  <c r="P29" i="68" s="1"/>
  <c r="BE10" i="68"/>
  <c r="Q29" i="68" s="1"/>
  <c r="J247" i="68"/>
  <c r="J246" i="68" s="1"/>
  <c r="I247" i="68"/>
  <c r="I246" i="68" s="1"/>
  <c r="C247" i="68"/>
  <c r="B247" i="68"/>
  <c r="D34" i="72"/>
  <c r="D34" i="71"/>
  <c r="H24" i="68"/>
  <c r="H59" i="66" s="1"/>
  <c r="AE245" i="67"/>
  <c r="AC245" i="67"/>
  <c r="AF245" i="67"/>
  <c r="N246" i="67"/>
  <c r="C245" i="67"/>
  <c r="I247" i="59"/>
  <c r="I246" i="59" s="1"/>
  <c r="J247" i="59"/>
  <c r="J246" i="59" s="1"/>
  <c r="BA15" i="59" s="1"/>
  <c r="BD15" i="59" s="1"/>
  <c r="BD19" i="59" s="1"/>
  <c r="D32" i="71"/>
  <c r="D32" i="72"/>
  <c r="H24" i="65"/>
  <c r="H38" i="66" s="1"/>
  <c r="U245" i="67"/>
  <c r="R245" i="67"/>
  <c r="T245" i="67"/>
  <c r="S247" i="59"/>
  <c r="R247" i="59"/>
  <c r="N246" i="65"/>
  <c r="C245" i="65"/>
  <c r="B245" i="59"/>
  <c r="D245" i="59"/>
  <c r="E245" i="59"/>
  <c r="G247" i="67"/>
  <c r="H247" i="67"/>
  <c r="D31" i="71"/>
  <c r="D31" i="72"/>
  <c r="H24" i="59"/>
  <c r="H27" i="66" s="1"/>
  <c r="D33" i="72"/>
  <c r="D33" i="71"/>
  <c r="H24" i="67"/>
  <c r="H48" i="66" s="1"/>
  <c r="J245" i="69"/>
  <c r="BA15" i="69" s="1"/>
  <c r="BD15" i="69" s="1"/>
  <c r="BD19" i="69" s="1"/>
  <c r="I245" i="69"/>
  <c r="G245" i="69"/>
  <c r="AD247" i="59"/>
  <c r="AC247" i="59"/>
  <c r="P38" i="68"/>
  <c r="R29" i="68" s="1"/>
  <c r="R38" i="68" s="1"/>
  <c r="S245" i="69"/>
  <c r="AD246" i="69"/>
  <c r="AD245" i="69" s="1"/>
  <c r="BE28" i="68"/>
  <c r="Q31" i="68" s="1"/>
  <c r="L31" i="68"/>
  <c r="P31" i="68" s="1"/>
  <c r="Y246" i="59"/>
  <c r="Y245" i="59" s="1"/>
  <c r="N245" i="59"/>
  <c r="I247" i="65" l="1"/>
  <c r="I246" i="65" s="1"/>
  <c r="J247" i="65"/>
  <c r="J246" i="65" s="1"/>
  <c r="BA15" i="65" s="1"/>
  <c r="BD15" i="65" s="1"/>
  <c r="BD19" i="65" s="1"/>
  <c r="AC247" i="65"/>
  <c r="AD247" i="65"/>
  <c r="S247" i="65"/>
  <c r="R247" i="65"/>
  <c r="D35" i="72"/>
  <c r="D35" i="71"/>
  <c r="H24" i="69"/>
  <c r="H70" i="66" s="1"/>
  <c r="D247" i="69"/>
  <c r="D246" i="69" s="1"/>
  <c r="E247" i="69"/>
  <c r="E246" i="69" s="1"/>
  <c r="M247" i="68"/>
  <c r="N247" i="68"/>
  <c r="Y247" i="69"/>
  <c r="X247" i="69"/>
  <c r="AF247" i="68"/>
  <c r="AF246" i="68" s="1"/>
  <c r="AE247" i="68"/>
  <c r="AE246" i="68" s="1"/>
  <c r="Y247" i="68"/>
  <c r="X247" i="68"/>
  <c r="P38" i="69"/>
  <c r="R31" i="68"/>
  <c r="D247" i="68"/>
  <c r="D246" i="68" s="1"/>
  <c r="E247" i="68"/>
  <c r="E246" i="68" s="1"/>
  <c r="U247" i="68"/>
  <c r="U246" i="68" s="1"/>
  <c r="T247" i="68"/>
  <c r="T246" i="68" s="1"/>
  <c r="M247" i="69"/>
  <c r="N247" i="69"/>
  <c r="P245" i="59"/>
  <c r="O245" i="59"/>
  <c r="M245" i="59"/>
  <c r="BE19" i="59"/>
  <c r="Q30" i="59" s="1"/>
  <c r="L30" i="59"/>
  <c r="P30" i="59" s="1"/>
  <c r="Z245" i="59"/>
  <c r="X245" i="59"/>
  <c r="AA245" i="59"/>
  <c r="R36" i="68"/>
  <c r="P39" i="68"/>
  <c r="P40" i="68" s="1"/>
  <c r="I59" i="66" s="1"/>
  <c r="R30" i="68"/>
  <c r="R33" i="68"/>
  <c r="R34" i="68"/>
  <c r="R35" i="68"/>
  <c r="R32" i="68"/>
  <c r="E245" i="65"/>
  <c r="D245" i="65"/>
  <c r="B245" i="65"/>
  <c r="D245" i="67"/>
  <c r="E245" i="67"/>
  <c r="B245" i="67"/>
  <c r="Y246" i="65"/>
  <c r="Y245" i="65" s="1"/>
  <c r="N245" i="65"/>
  <c r="Y246" i="67"/>
  <c r="Y245" i="67" s="1"/>
  <c r="N245" i="67"/>
  <c r="H34" i="71"/>
  <c r="H34" i="72"/>
  <c r="H31" i="72"/>
  <c r="H31" i="71"/>
  <c r="C247" i="59"/>
  <c r="B247" i="59"/>
  <c r="AF247" i="59"/>
  <c r="AF246" i="59" s="1"/>
  <c r="AE247" i="59"/>
  <c r="AE246" i="59" s="1"/>
  <c r="J247" i="67"/>
  <c r="J246" i="67" s="1"/>
  <c r="BA15" i="67" s="1"/>
  <c r="BD15" i="67" s="1"/>
  <c r="BD19" i="67" s="1"/>
  <c r="I247" i="67"/>
  <c r="I246" i="67" s="1"/>
  <c r="G247" i="69"/>
  <c r="H247" i="69"/>
  <c r="T247" i="59"/>
  <c r="T246" i="59" s="1"/>
  <c r="U247" i="59"/>
  <c r="U246" i="59" s="1"/>
  <c r="R37" i="68"/>
  <c r="R247" i="67"/>
  <c r="S247" i="67"/>
  <c r="AC245" i="69"/>
  <c r="AE245" i="69"/>
  <c r="AF245" i="69"/>
  <c r="H33" i="72"/>
  <c r="H33" i="71"/>
  <c r="L30" i="69"/>
  <c r="P30" i="69" s="1"/>
  <c r="BE19" i="69"/>
  <c r="Q30" i="69" s="1"/>
  <c r="T245" i="69"/>
  <c r="R245" i="69"/>
  <c r="U245" i="69"/>
  <c r="H32" i="72"/>
  <c r="H32" i="71"/>
  <c r="AC247" i="67"/>
  <c r="AD247" i="67"/>
  <c r="H35" i="72" l="1"/>
  <c r="H35" i="71"/>
  <c r="U247" i="65"/>
  <c r="U246" i="65" s="1"/>
  <c r="T247" i="65"/>
  <c r="T246" i="65" s="1"/>
  <c r="AF247" i="65"/>
  <c r="AF246" i="65" s="1"/>
  <c r="AE247" i="65"/>
  <c r="AE246" i="65" s="1"/>
  <c r="L30" i="65"/>
  <c r="P30" i="65" s="1"/>
  <c r="BE19" i="65"/>
  <c r="Q30" i="65" s="1"/>
  <c r="AA247" i="68"/>
  <c r="AA246" i="68" s="1"/>
  <c r="Z247" i="68"/>
  <c r="Z246" i="68" s="1"/>
  <c r="P247" i="69"/>
  <c r="P246" i="69" s="1"/>
  <c r="O247" i="69"/>
  <c r="O246" i="69" s="1"/>
  <c r="AA247" i="69"/>
  <c r="AA246" i="69" s="1"/>
  <c r="Z247" i="69"/>
  <c r="Z246" i="69" s="1"/>
  <c r="R31" i="69"/>
  <c r="R33" i="69"/>
  <c r="R35" i="69"/>
  <c r="R32" i="69"/>
  <c r="R34" i="69"/>
  <c r="R36" i="69"/>
  <c r="R37" i="69"/>
  <c r="P247" i="68"/>
  <c r="P246" i="68" s="1"/>
  <c r="O247" i="68"/>
  <c r="O246" i="68" s="1"/>
  <c r="R29" i="69"/>
  <c r="R38" i="69" s="1"/>
  <c r="L34" i="71"/>
  <c r="L34" i="72"/>
  <c r="C247" i="67"/>
  <c r="B247" i="67"/>
  <c r="AC247" i="69"/>
  <c r="AD247" i="69"/>
  <c r="E247" i="59"/>
  <c r="E246" i="59" s="1"/>
  <c r="BA6" i="59" s="1"/>
  <c r="BD6" i="59" s="1"/>
  <c r="BD10" i="59" s="1"/>
  <c r="D247" i="59"/>
  <c r="D246" i="59" s="1"/>
  <c r="C247" i="65"/>
  <c r="B247" i="65"/>
  <c r="Y247" i="59"/>
  <c r="X247" i="59"/>
  <c r="U247" i="67"/>
  <c r="U246" i="67" s="1"/>
  <c r="T247" i="67"/>
  <c r="T246" i="67" s="1"/>
  <c r="AA245" i="65"/>
  <c r="Z245" i="65"/>
  <c r="X245" i="65"/>
  <c r="M245" i="65"/>
  <c r="O245" i="65"/>
  <c r="P245" i="65"/>
  <c r="S247" i="69"/>
  <c r="R247" i="69"/>
  <c r="L30" i="67"/>
  <c r="P30" i="67" s="1"/>
  <c r="BE19" i="67"/>
  <c r="Q30" i="67" s="1"/>
  <c r="M247" i="59"/>
  <c r="N247" i="59"/>
  <c r="J247" i="69"/>
  <c r="J246" i="69" s="1"/>
  <c r="I247" i="69"/>
  <c r="I246" i="69" s="1"/>
  <c r="M245" i="67"/>
  <c r="P245" i="67"/>
  <c r="O245" i="67"/>
  <c r="AF247" i="67"/>
  <c r="AF246" i="67" s="1"/>
  <c r="AE247" i="67"/>
  <c r="AE246" i="67" s="1"/>
  <c r="R30" i="69"/>
  <c r="P39" i="69"/>
  <c r="P40" i="69" s="1"/>
  <c r="I70" i="66" s="1"/>
  <c r="X245" i="67"/>
  <c r="Z245" i="67"/>
  <c r="AA245" i="67"/>
  <c r="U247" i="69" l="1"/>
  <c r="U246" i="69" s="1"/>
  <c r="T247" i="69"/>
  <c r="T246" i="69" s="1"/>
  <c r="AA247" i="59"/>
  <c r="AA246" i="59" s="1"/>
  <c r="Z247" i="59"/>
  <c r="Z246" i="59" s="1"/>
  <c r="BE10" i="59"/>
  <c r="Q29" i="59" s="1"/>
  <c r="L29" i="59"/>
  <c r="P29" i="59" s="1"/>
  <c r="M247" i="67"/>
  <c r="N247" i="67"/>
  <c r="AF247" i="69"/>
  <c r="AF246" i="69" s="1"/>
  <c r="AE247" i="69"/>
  <c r="AE246" i="69" s="1"/>
  <c r="M247" i="65"/>
  <c r="N247" i="65"/>
  <c r="O247" i="59"/>
  <c r="O246" i="59" s="1"/>
  <c r="P247" i="59"/>
  <c r="P246" i="59" s="1"/>
  <c r="E247" i="65"/>
  <c r="E246" i="65" s="1"/>
  <c r="BA6" i="65" s="1"/>
  <c r="BD6" i="65" s="1"/>
  <c r="BD10" i="65" s="1"/>
  <c r="D247" i="65"/>
  <c r="D246" i="65" s="1"/>
  <c r="Y247" i="65"/>
  <c r="X247" i="65"/>
  <c r="X247" i="67"/>
  <c r="Y247" i="67"/>
  <c r="D247" i="67"/>
  <c r="D246" i="67" s="1"/>
  <c r="E247" i="67"/>
  <c r="E246" i="67" s="1"/>
  <c r="BA6" i="67" s="1"/>
  <c r="BD6" i="67" s="1"/>
  <c r="BD10" i="67" s="1"/>
  <c r="L35" i="71"/>
  <c r="L35" i="72"/>
  <c r="O247" i="67" l="1"/>
  <c r="O246" i="67" s="1"/>
  <c r="P247" i="67"/>
  <c r="P246" i="67" s="1"/>
  <c r="L29" i="67"/>
  <c r="P29" i="67" s="1"/>
  <c r="BE10" i="67"/>
  <c r="Q29" i="67" s="1"/>
  <c r="P38" i="59"/>
  <c r="R29" i="59" s="1"/>
  <c r="Z247" i="65"/>
  <c r="Z246" i="65" s="1"/>
  <c r="AA247" i="65"/>
  <c r="AA246" i="65" s="1"/>
  <c r="O247" i="65"/>
  <c r="O246" i="65" s="1"/>
  <c r="P247" i="65"/>
  <c r="P246" i="65" s="1"/>
  <c r="L29" i="65"/>
  <c r="P29" i="65" s="1"/>
  <c r="BE10" i="65"/>
  <c r="Q29" i="65" s="1"/>
  <c r="Z247" i="67"/>
  <c r="Z246" i="67" s="1"/>
  <c r="AA247" i="67"/>
  <c r="AA246" i="67" s="1"/>
  <c r="P38" i="65" l="1"/>
  <c r="R29" i="65" s="1"/>
  <c r="P39" i="59"/>
  <c r="P40" i="59" s="1"/>
  <c r="I27" i="66" s="1"/>
  <c r="R36" i="59"/>
  <c r="R31" i="59"/>
  <c r="R33" i="59"/>
  <c r="R32" i="59"/>
  <c r="R35" i="59"/>
  <c r="R34" i="59"/>
  <c r="R37" i="59"/>
  <c r="R30" i="59"/>
  <c r="P38" i="67"/>
  <c r="R38" i="59" l="1"/>
  <c r="L31" i="72"/>
  <c r="L31" i="71"/>
  <c r="P39" i="67"/>
  <c r="P40" i="67" s="1"/>
  <c r="I48" i="66" s="1"/>
  <c r="R36" i="67"/>
  <c r="R35" i="67"/>
  <c r="R33" i="67"/>
  <c r="R31" i="67"/>
  <c r="R34" i="67"/>
  <c r="R37" i="67"/>
  <c r="R32" i="67"/>
  <c r="R30" i="67"/>
  <c r="P39" i="65"/>
  <c r="P40" i="65" s="1"/>
  <c r="I38" i="66" s="1"/>
  <c r="R36" i="65"/>
  <c r="R33" i="65"/>
  <c r="R35" i="65"/>
  <c r="R37" i="65"/>
  <c r="R31" i="65"/>
  <c r="R32" i="65"/>
  <c r="R34" i="65"/>
  <c r="R30" i="65"/>
  <c r="R29" i="67"/>
  <c r="R38" i="65" l="1"/>
  <c r="L33" i="72"/>
  <c r="L33" i="71"/>
  <c r="R38" i="67"/>
  <c r="L32" i="71"/>
  <c r="L32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67DB62F9-7F5E-480A-81DE-36C0B4E6708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BA349ACE-ECD5-4626-BB0D-2B52BD82F7A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C3256A01-57B7-4A6F-A6A4-054196F3256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CE716409-B292-45B7-BD9D-B89CF179A42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sharedStrings.xml><?xml version="1.0" encoding="utf-8"?>
<sst xmlns="http://schemas.openxmlformats.org/spreadsheetml/2006/main" count="5174" uniqueCount="1030">
  <si>
    <t>Condiciones ambientales</t>
  </si>
  <si>
    <t xml:space="preserve">Temperatura  ºC </t>
  </si>
  <si>
    <t>Pruebas</t>
  </si>
  <si>
    <t>Temperatura</t>
  </si>
  <si>
    <t>Densidad</t>
  </si>
  <si>
    <t>Volumen</t>
  </si>
  <si>
    <t>Lleno</t>
  </si>
  <si>
    <t>Vacío</t>
  </si>
  <si>
    <t>del agua</t>
  </si>
  <si>
    <t>kg</t>
  </si>
  <si>
    <t xml:space="preserve">ºC       </t>
  </si>
  <si>
    <t>g/ml</t>
  </si>
  <si>
    <t>Humedad relativa %</t>
  </si>
  <si>
    <t>ml</t>
  </si>
  <si>
    <t>Incertidumbre</t>
  </si>
  <si>
    <t>Volumen Convencional</t>
  </si>
  <si>
    <t>Masa de patrón</t>
  </si>
  <si>
    <t>Desviación</t>
  </si>
  <si>
    <t>promedio</t>
  </si>
  <si>
    <t>Pa</t>
  </si>
  <si>
    <t>kg/m3</t>
  </si>
  <si>
    <t>Inicial</t>
  </si>
  <si>
    <t>Final</t>
  </si>
  <si>
    <t xml:space="preserve">presión Pa </t>
  </si>
  <si>
    <t>Resolución</t>
  </si>
  <si>
    <t>Fila correspondiente</t>
  </si>
  <si>
    <t>incertidumbre</t>
  </si>
  <si>
    <t>Termómetro Ahlborn Mess</t>
  </si>
  <si>
    <t>Humedad</t>
  </si>
  <si>
    <t>Presión</t>
  </si>
  <si>
    <t>tw= temperatura del agua (ºC)</t>
  </si>
  <si>
    <t>a0=999.85308 kg/m3</t>
  </si>
  <si>
    <t>a1=6.32693·10-2 ºC-1 kg/m3</t>
  </si>
  <si>
    <t>a2=-8.523829·10-3 ºC-2 kg/m3</t>
  </si>
  <si>
    <t>a3=6.943248·10-5 ºC-3 kg/m3</t>
  </si>
  <si>
    <t>a4=-3.821216·10-7 ºC-4 kg/m3</t>
  </si>
  <si>
    <t>Densidad del agua (g/ml)</t>
  </si>
  <si>
    <t>mg</t>
  </si>
  <si>
    <r>
      <t>m</t>
    </r>
    <r>
      <rPr>
        <vertAlign val="subscript"/>
        <sz val="16"/>
        <rFont val="Arial"/>
        <family val="2"/>
      </rPr>
      <t>lleno</t>
    </r>
  </si>
  <si>
    <r>
      <t>m</t>
    </r>
    <r>
      <rPr>
        <vertAlign val="subscript"/>
        <sz val="16"/>
        <rFont val="Arial"/>
        <family val="2"/>
      </rPr>
      <t>vacio</t>
    </r>
  </si>
  <si>
    <r>
      <t xml:space="preserve">Factor de covertura,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</si>
  <si>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r>
      <t>n</t>
    </r>
    <r>
      <rPr>
        <b/>
        <sz val="7"/>
        <rFont val="Arial"/>
        <family val="2"/>
      </rPr>
      <t>eff</t>
    </r>
  </si>
  <si>
    <t>¥</t>
  </si>
  <si>
    <t>k</t>
  </si>
  <si>
    <t>presion atmosferica</t>
  </si>
  <si>
    <t>P</t>
  </si>
  <si>
    <r>
      <t>densidad del agua kg/m</t>
    </r>
    <r>
      <rPr>
        <b/>
        <vertAlign val="superscript"/>
        <sz val="12"/>
        <rFont val="Arial"/>
        <family val="2"/>
      </rPr>
      <t>3</t>
    </r>
  </si>
  <si>
    <r>
      <t>correcion del aire disuelto en el agua (C</t>
    </r>
    <r>
      <rPr>
        <b/>
        <vertAlign val="subscript"/>
        <sz val="12"/>
        <rFont val="Arial"/>
        <family val="2"/>
      </rPr>
      <t>ad</t>
    </r>
    <r>
      <rPr>
        <b/>
        <sz val="12"/>
        <rFont val="Arial"/>
        <family val="2"/>
      </rPr>
      <t>)</t>
    </r>
  </si>
  <si>
    <r>
      <t>Factor de compresibilidad (F</t>
    </r>
    <r>
      <rPr>
        <b/>
        <vertAlign val="subscript"/>
        <sz val="12"/>
        <rFont val="Arial"/>
        <family val="2"/>
      </rPr>
      <t>c</t>
    </r>
    <r>
      <rPr>
        <b/>
        <sz val="12"/>
        <rFont val="Arial"/>
        <family val="2"/>
      </rPr>
      <t>)</t>
    </r>
  </si>
  <si>
    <r>
      <t>P</t>
    </r>
    <r>
      <rPr>
        <b/>
        <vertAlign val="subscript"/>
        <sz val="12"/>
        <rFont val="Arial"/>
        <family val="2"/>
      </rPr>
      <t>0</t>
    </r>
  </si>
  <si>
    <r>
      <t>k</t>
    </r>
    <r>
      <rPr>
        <b/>
        <vertAlign val="subscript"/>
        <sz val="12"/>
        <rFont val="Arial"/>
        <family val="2"/>
      </rPr>
      <t>0</t>
    </r>
  </si>
  <si>
    <r>
      <t>Pa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</si>
  <si>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4"/>
        <rFont val="Arial"/>
        <family val="2"/>
      </rPr>
      <t>1</t>
    </r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</si>
  <si>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</si>
  <si>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2"/>
        <rFont val="Arial"/>
        <family val="2"/>
      </rPr>
      <t>2</t>
    </r>
  </si>
  <si>
    <r>
      <t>kg/m</t>
    </r>
    <r>
      <rPr>
        <b/>
        <vertAlign val="superscript"/>
        <sz val="12"/>
        <color indexed="8"/>
        <rFont val="Arial"/>
        <family val="2"/>
      </rPr>
      <t>3</t>
    </r>
  </si>
  <si>
    <r>
      <t>kg/m</t>
    </r>
    <r>
      <rPr>
        <b/>
        <vertAlign val="superscript"/>
        <sz val="12"/>
        <color indexed="8"/>
        <rFont val="Arial"/>
        <family val="2"/>
      </rPr>
      <t>3 0</t>
    </r>
    <r>
      <rPr>
        <b/>
        <sz val="12"/>
        <color indexed="8"/>
        <rFont val="Arial"/>
        <family val="2"/>
      </rPr>
      <t>C</t>
    </r>
    <r>
      <rPr>
        <b/>
        <vertAlign val="superscript"/>
        <sz val="12"/>
        <color indexed="8"/>
        <rFont val="Arial"/>
        <family val="2"/>
      </rPr>
      <t>-1</t>
    </r>
  </si>
  <si>
    <r>
      <t>a</t>
    </r>
    <r>
      <rPr>
        <b/>
        <vertAlign val="subscript"/>
        <sz val="12"/>
        <color indexed="8"/>
        <rFont val="Arial"/>
        <family val="2"/>
      </rPr>
      <t>1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</si>
  <si>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</si>
  <si>
    <r>
      <t>a</t>
    </r>
    <r>
      <rPr>
        <b/>
        <vertAlign val="sub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</si>
  <si>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3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</si>
  <si>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</si>
  <si>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4</t>
    </r>
  </si>
  <si>
    <r>
      <t>a</t>
    </r>
    <r>
      <rPr>
        <b/>
        <vertAlign val="subscript"/>
        <sz val="12"/>
        <rFont val="Arial"/>
        <family val="2"/>
      </rPr>
      <t>5</t>
    </r>
  </si>
  <si>
    <r>
      <t>kg/m</t>
    </r>
    <r>
      <rPr>
        <b/>
        <vertAlign val="superscript"/>
        <sz val="12"/>
        <rFont val="Arial"/>
        <family val="2"/>
      </rPr>
      <t>3</t>
    </r>
  </si>
  <si>
    <r>
      <t>Densidad del aire kg/m</t>
    </r>
    <r>
      <rPr>
        <vertAlign val="superscript"/>
        <sz val="12"/>
        <rFont val="Arial"/>
        <family val="2"/>
      </rPr>
      <t>3</t>
    </r>
  </si>
  <si>
    <r>
      <t>S</t>
    </r>
    <r>
      <rPr>
        <b/>
        <vertAlign val="subscript"/>
        <sz val="12"/>
        <rFont val="Arial"/>
        <family val="2"/>
      </rPr>
      <t>0</t>
    </r>
  </si>
  <si>
    <r>
      <t>S</t>
    </r>
    <r>
      <rPr>
        <b/>
        <vertAlign val="subscript"/>
        <sz val="12"/>
        <rFont val="Arial"/>
        <family val="2"/>
      </rPr>
      <t>1</t>
    </r>
  </si>
  <si>
    <t>Marca:</t>
  </si>
  <si>
    <t>Serie:</t>
  </si>
  <si>
    <t>Modelo:</t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</si>
  <si>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-2</t>
    </r>
  </si>
  <si>
    <r>
      <t>kg/m</t>
    </r>
    <r>
      <rPr>
        <vertAlign val="superscript"/>
        <sz val="12"/>
        <rFont val="Arial"/>
        <family val="2"/>
      </rPr>
      <t>3</t>
    </r>
  </si>
  <si>
    <t>Material volumetrico graduado</t>
  </si>
  <si>
    <t>Material volumetrico con un solo trazo</t>
  </si>
  <si>
    <t>Otros</t>
  </si>
  <si>
    <t>Cap.nominal/alcance</t>
  </si>
  <si>
    <t>Material</t>
  </si>
  <si>
    <t>proced. Calibración</t>
  </si>
  <si>
    <t>Temp. Referencia:</t>
  </si>
  <si>
    <t>Prodedencia:</t>
  </si>
  <si>
    <t>Identificación</t>
  </si>
  <si>
    <t>Balanza:</t>
  </si>
  <si>
    <t>Resolucón</t>
  </si>
  <si>
    <t>Fecha:</t>
  </si>
  <si>
    <t>Registro de Medición</t>
  </si>
  <si>
    <t>Numero de mediciones</t>
  </si>
  <si>
    <t>División de escala</t>
  </si>
  <si>
    <t>Cliente:</t>
  </si>
  <si>
    <t>Direción:</t>
  </si>
  <si>
    <t>Tipo</t>
  </si>
  <si>
    <t>g</t>
  </si>
  <si>
    <t>Balanza</t>
  </si>
  <si>
    <t>Coeficiente de expansión tipico Lineal relativo en vidrio (1/°C)</t>
  </si>
  <si>
    <t>Recipiente volumetrico</t>
  </si>
  <si>
    <t>Vidrio borosilicato 3.3</t>
  </si>
  <si>
    <t>Vidrio borosilicato 5.0</t>
  </si>
  <si>
    <t>Vidrio soda Lime</t>
  </si>
  <si>
    <t>Plastico propileno</t>
  </si>
  <si>
    <t xml:space="preserve">Plastico </t>
  </si>
  <si>
    <t>Acero Inoxidable 304</t>
  </si>
  <si>
    <t>Acero inoxidable 316</t>
  </si>
  <si>
    <t>desviación Mvacio</t>
  </si>
  <si>
    <t xml:space="preserve">Termómetro </t>
  </si>
  <si>
    <t xml:space="preserve">Error </t>
  </si>
  <si>
    <t>temperatura para el agua (td=tw)</t>
  </si>
  <si>
    <t>Estimaciones</t>
  </si>
  <si>
    <t>Simbolo</t>
  </si>
  <si>
    <t>Origen</t>
  </si>
  <si>
    <t>Distribución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</si>
  <si>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u(xi)</t>
    </r>
  </si>
  <si>
    <t>Unidad</t>
  </si>
  <si>
    <t>Coef. Sensibilidad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</si>
  <si>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ci*ui(y)</t>
    </r>
  </si>
  <si>
    <r>
      <t>Grados de libertad</t>
    </r>
    <r>
      <rPr>
        <b/>
        <i/>
        <sz val="12"/>
        <rFont val="Symbol"/>
        <family val="1"/>
        <charset val="2"/>
      </rPr>
      <t>n</t>
    </r>
    <r>
      <rPr>
        <b/>
        <sz val="7"/>
        <rFont val="Arial"/>
        <family val="2"/>
      </rPr>
      <t>i</t>
    </r>
  </si>
  <si>
    <t>Porcentaje de Contribución %</t>
  </si>
  <si>
    <t xml:space="preserve">Repetiblidad </t>
  </si>
  <si>
    <t>A</t>
  </si>
  <si>
    <t>Normal</t>
  </si>
  <si>
    <t>Calibracion</t>
  </si>
  <si>
    <t>B</t>
  </si>
  <si>
    <t>Carta de control del patrón</t>
  </si>
  <si>
    <t>Rectangular</t>
  </si>
  <si>
    <t>resolución del patrón</t>
  </si>
  <si>
    <t>Repetibilidad</t>
  </si>
  <si>
    <t>Caracterización</t>
  </si>
  <si>
    <t>Caracterizacion</t>
  </si>
  <si>
    <r>
      <t xml:space="preserve">Grados efectivos de libertad </t>
    </r>
    <r>
      <rPr>
        <b/>
        <sz val="12"/>
        <rFont val="Symbol"/>
        <family val="1"/>
        <charset val="2"/>
      </rPr>
      <t>n</t>
    </r>
    <r>
      <rPr>
        <b/>
        <sz val="8"/>
        <rFont val="Arial"/>
        <family val="2"/>
      </rPr>
      <t>ef</t>
    </r>
    <r>
      <rPr>
        <b/>
        <sz val="10"/>
        <rFont val="Arial"/>
        <family val="2"/>
      </rPr>
      <t xml:space="preserve"> =</t>
    </r>
  </si>
  <si>
    <t>factor de cobertura (k) =</t>
  </si>
  <si>
    <t>humedad</t>
  </si>
  <si>
    <t xml:space="preserve">Humedad </t>
  </si>
  <si>
    <t xml:space="preserve">Presión </t>
  </si>
  <si>
    <t>presión</t>
  </si>
  <si>
    <t>Promedio</t>
  </si>
  <si>
    <r>
      <t>kg/m</t>
    </r>
    <r>
      <rPr>
        <vertAlign val="superscript"/>
        <sz val="10"/>
        <rFont val="Arial"/>
        <family val="2"/>
      </rPr>
      <t>3</t>
    </r>
  </si>
  <si>
    <t>mediciones</t>
  </si>
  <si>
    <t>balanza</t>
  </si>
  <si>
    <t xml:space="preserve">indicación con carga </t>
  </si>
  <si>
    <t>Indicación sin carga</t>
  </si>
  <si>
    <t>Indicación</t>
  </si>
  <si>
    <t>alcance</t>
  </si>
  <si>
    <t>resolución</t>
  </si>
  <si>
    <t>unidad</t>
  </si>
  <si>
    <t>500 g</t>
  </si>
  <si>
    <t>serie</t>
  </si>
  <si>
    <t>termometro</t>
  </si>
  <si>
    <t>Termometro</t>
  </si>
  <si>
    <t>modelo</t>
  </si>
  <si>
    <t>identificación</t>
  </si>
  <si>
    <r>
      <t>m</t>
    </r>
    <r>
      <rPr>
        <b/>
        <vertAlign val="superscript"/>
        <sz val="12"/>
        <rFont val="Arial"/>
        <family val="2"/>
      </rPr>
      <t>3</t>
    </r>
  </si>
  <si>
    <t>recipiente volumetrico</t>
  </si>
  <si>
    <t>L</t>
  </si>
  <si>
    <t>Descripción</t>
  </si>
  <si>
    <t>símbolo</t>
  </si>
  <si>
    <t>origen de la incertidumbre</t>
  </si>
  <si>
    <t>Tipo de distribución de probabilidad considerada</t>
  </si>
  <si>
    <t>Función de probabilidad</t>
  </si>
  <si>
    <r>
      <t xml:space="preserve">Incertidumbre típica </t>
    </r>
    <r>
      <rPr>
        <b/>
        <i/>
        <sz val="7"/>
        <rFont val="Arial"/>
        <family val="2"/>
      </rPr>
      <t>u</t>
    </r>
    <r>
      <rPr>
        <b/>
        <sz val="7"/>
        <rFont val="Arial"/>
        <family val="2"/>
      </rPr>
      <t>(</t>
    </r>
    <r>
      <rPr>
        <b/>
        <sz val="7"/>
        <rFont val="Arial"/>
        <family val="2"/>
      </rPr>
      <t>xi)</t>
    </r>
  </si>
  <si>
    <t>unidad de medida</t>
  </si>
  <si>
    <r>
      <t xml:space="preserve">Coeficiente de sensibilidad </t>
    </r>
    <r>
      <rPr>
        <b/>
        <i/>
        <sz val="7"/>
        <rFont val="Arial"/>
        <family val="2"/>
      </rPr>
      <t>C</t>
    </r>
    <r>
      <rPr>
        <b/>
        <sz val="7"/>
        <rFont val="Arial"/>
        <family val="2"/>
      </rPr>
      <t>i</t>
    </r>
  </si>
  <si>
    <r>
      <t xml:space="preserve">Contribución a la incertidumbre típica </t>
    </r>
    <r>
      <rPr>
        <b/>
        <i/>
        <sz val="9"/>
        <rFont val="Arial"/>
        <family val="2"/>
      </rPr>
      <t>c</t>
    </r>
    <r>
      <rPr>
        <b/>
        <sz val="7"/>
        <rFont val="Arial"/>
        <family val="2"/>
      </rPr>
      <t>i</t>
    </r>
    <r>
      <rPr>
        <b/>
        <i/>
        <sz val="9"/>
        <rFont val="Arial"/>
        <family val="2"/>
      </rPr>
      <t>u</t>
    </r>
    <r>
      <rPr>
        <b/>
        <sz val="7"/>
        <rFont val="Arial"/>
        <family val="2"/>
      </rPr>
      <t>i</t>
    </r>
    <r>
      <rPr>
        <b/>
        <sz val="9"/>
        <rFont val="Arial"/>
        <family val="2"/>
      </rPr>
      <t>(y)</t>
    </r>
  </si>
  <si>
    <t>Tipo B; normal</t>
  </si>
  <si>
    <t>Incertidumbre combinada (K=1)</t>
  </si>
  <si>
    <r>
      <t>u(</t>
    </r>
    <r>
      <rPr>
        <i/>
        <vertAlign val="subscript"/>
        <sz val="12"/>
        <rFont val="Arial"/>
        <family val="2"/>
      </rPr>
      <t>M1</t>
    </r>
    <r>
      <rPr>
        <i/>
        <sz val="12"/>
        <rFont val="Arial"/>
        <family val="2"/>
      </rPr>
      <t>)</t>
    </r>
  </si>
  <si>
    <t>Incertidumbre por certificado</t>
  </si>
  <si>
    <t>incertidumbre por resolución de la balanza</t>
  </si>
  <si>
    <t>incertidumbre por la variación de las mediciones</t>
  </si>
  <si>
    <t>Certificado</t>
  </si>
  <si>
    <t>Tipo B; rectangular</t>
  </si>
  <si>
    <t>Tipo A; normal</t>
  </si>
  <si>
    <r>
      <rPr>
        <sz val="12"/>
        <color indexed="8"/>
        <rFont val="Calibri"/>
        <family val="2"/>
      </rPr>
      <t>δ</t>
    </r>
    <r>
      <rPr>
        <i/>
        <vertAlign val="subscript"/>
        <sz val="12"/>
        <color indexed="8"/>
        <rFont val="Times New Roman"/>
        <family val="1"/>
      </rPr>
      <t>M1</t>
    </r>
  </si>
  <si>
    <t>Masa del recipiente lleno</t>
  </si>
  <si>
    <t>Incertidumbre del recipiente lleno</t>
  </si>
  <si>
    <t>Incertidumbre del recipiente vacio</t>
  </si>
  <si>
    <r>
      <t>u(</t>
    </r>
    <r>
      <rPr>
        <i/>
        <vertAlign val="subscript"/>
        <sz val="12"/>
        <rFont val="Arial"/>
        <family val="2"/>
      </rPr>
      <t>M2</t>
    </r>
    <r>
      <rPr>
        <i/>
        <sz val="12"/>
        <rFont val="Arial"/>
        <family val="2"/>
      </rPr>
      <t>)</t>
    </r>
  </si>
  <si>
    <r>
      <t>δ</t>
    </r>
    <r>
      <rPr>
        <vertAlign val="subscript"/>
        <sz val="12"/>
        <color indexed="8"/>
        <rFont val="Cambria"/>
        <family val="1"/>
      </rPr>
      <t>M2</t>
    </r>
    <r>
      <rPr>
        <vertAlign val="subscript"/>
        <sz val="12"/>
        <color indexed="8"/>
        <rFont val="Cambria"/>
        <family val="1"/>
      </rPr>
      <t xml:space="preserve"> </t>
    </r>
  </si>
  <si>
    <t>masa del recipiente vacio</t>
  </si>
  <si>
    <t>Incertidumbre de la densidad del aire</t>
  </si>
  <si>
    <t>u(t)</t>
  </si>
  <si>
    <t>u(HR)</t>
  </si>
  <si>
    <t>u(P)</t>
  </si>
  <si>
    <t>instrumento</t>
  </si>
  <si>
    <r>
      <t>u(</t>
    </r>
    <r>
      <rPr>
        <sz val="12"/>
        <rFont val="Arial"/>
        <family val="2"/>
      </rPr>
      <t>ρ</t>
    </r>
    <r>
      <rPr>
        <i/>
        <vertAlign val="subscript"/>
        <sz val="17.75"/>
        <rFont val="Arial"/>
        <family val="2"/>
      </rPr>
      <t>a</t>
    </r>
    <r>
      <rPr>
        <i/>
        <sz val="12"/>
        <rFont val="Arial"/>
        <family val="2"/>
      </rPr>
      <t>)</t>
    </r>
  </si>
  <si>
    <t>incertidumbre por ecuación</t>
  </si>
  <si>
    <t>N.D</t>
  </si>
  <si>
    <t>n.</t>
  </si>
  <si>
    <t>Densidad del aire</t>
  </si>
  <si>
    <r>
      <t>δ</t>
    </r>
    <r>
      <rPr>
        <sz val="12"/>
        <color indexed="8"/>
        <rFont val="Arial"/>
        <family val="2"/>
      </rPr>
      <t>ρ</t>
    </r>
    <r>
      <rPr>
        <vertAlign val="subscript"/>
        <sz val="19.2"/>
        <color indexed="8"/>
        <rFont val="Segoe UI Symbol"/>
        <family val="2"/>
      </rPr>
      <t>a</t>
    </r>
  </si>
  <si>
    <t>desviación Mlleno</t>
  </si>
  <si>
    <t>Promedio td</t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</si>
  <si>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/kg</t>
    </r>
  </si>
  <si>
    <t>Densidad de la pesa</t>
  </si>
  <si>
    <t>δρb</t>
  </si>
  <si>
    <t>Densidad del  agua</t>
  </si>
  <si>
    <t>δρw</t>
  </si>
  <si>
    <t>Coeficiente de dilatación cubico</t>
  </si>
  <si>
    <r>
      <t>δ</t>
    </r>
    <r>
      <rPr>
        <sz val="12"/>
        <color indexed="8"/>
        <rFont val="Arial"/>
        <family val="2"/>
      </rPr>
      <t>ᵧ</t>
    </r>
  </si>
  <si>
    <r>
      <t>1/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</si>
  <si>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t>Resolución en el ajuste del menisco</t>
  </si>
  <si>
    <t>δmen</t>
  </si>
  <si>
    <r>
      <t>m</t>
    </r>
    <r>
      <rPr>
        <vertAlign val="superscript"/>
        <sz val="10"/>
        <rFont val="Arial"/>
        <family val="2"/>
      </rPr>
      <t>3</t>
    </r>
  </si>
  <si>
    <t>Temperatura del agua</t>
  </si>
  <si>
    <r>
      <t>δ</t>
    </r>
    <r>
      <rPr>
        <i/>
        <sz val="12"/>
        <color indexed="8"/>
        <rFont val="Times New Roman"/>
        <family val="1"/>
      </rPr>
      <t>td</t>
    </r>
  </si>
  <si>
    <t>Incertidumbre de la temperatura del agua</t>
  </si>
  <si>
    <t>Incertidumbre por resolución de la balanza</t>
  </si>
  <si>
    <t>Incertidumbre por la variación de las mediciones</t>
  </si>
  <si>
    <t>Instrumento</t>
  </si>
  <si>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>C</t>
    </r>
  </si>
  <si>
    <r>
      <t>m</t>
    </r>
    <r>
      <rPr>
        <vertAlign val="superscript"/>
        <sz val="10"/>
        <rFont val="Arial"/>
        <family val="2"/>
      </rPr>
      <t>30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</si>
  <si>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</si>
  <si>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</si>
  <si>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</si>
  <si>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/kg</t>
    </r>
  </si>
  <si>
    <r>
      <t>Incertidumbre combinada (k = 1)   m</t>
    </r>
    <r>
      <rPr>
        <b/>
        <vertAlign val="superscript"/>
        <sz val="10"/>
        <rFont val="Arial"/>
        <family val="2"/>
      </rPr>
      <t>3</t>
    </r>
  </si>
  <si>
    <t>Diametro del cuello mm:</t>
  </si>
  <si>
    <t>Altura del menisco mm:</t>
  </si>
  <si>
    <r>
      <t xml:space="preserve">Incertidumbre Expandidad </t>
    </r>
    <r>
      <rPr>
        <i/>
        <sz val="12"/>
        <rFont val="Arial"/>
        <family val="2"/>
      </rPr>
      <t>k=2</t>
    </r>
  </si>
  <si>
    <r>
      <t>Resolución</t>
    </r>
    <r>
      <rPr>
        <b/>
        <vertAlign val="superscript"/>
        <sz val="10"/>
        <rFont val="Arial"/>
        <family val="2"/>
      </rPr>
      <t xml:space="preserve"> 0</t>
    </r>
    <r>
      <rPr>
        <b/>
        <sz val="10"/>
        <rFont val="Arial"/>
        <family val="2"/>
      </rPr>
      <t>C:</t>
    </r>
  </si>
  <si>
    <r>
      <t>Coeficiente de Dilatación 1/</t>
    </r>
    <r>
      <rPr>
        <b/>
        <vertAlign val="superscript"/>
        <sz val="10"/>
        <rFont val="Arial"/>
        <family val="2"/>
      </rPr>
      <t>0</t>
    </r>
    <r>
      <rPr>
        <b/>
        <sz val="10"/>
        <rFont val="Arial"/>
        <family val="2"/>
      </rPr>
      <t>C:</t>
    </r>
  </si>
  <si>
    <t>Repetibilidad del proceso calibración</t>
  </si>
  <si>
    <t>δCrep</t>
  </si>
  <si>
    <t>5 mm</t>
  </si>
  <si>
    <t xml:space="preserve">10 mm </t>
  </si>
  <si>
    <t>20 mm</t>
  </si>
  <si>
    <t>30 mm</t>
  </si>
  <si>
    <t>1 mm</t>
  </si>
  <si>
    <t>Error en la posicion del menisco</t>
  </si>
  <si>
    <t>Diametros de cuello tipicos</t>
  </si>
  <si>
    <t>correccion</t>
  </si>
  <si>
    <t>correcion</t>
  </si>
  <si>
    <t>Swiss Made</t>
  </si>
  <si>
    <t>Cobos</t>
  </si>
  <si>
    <t>30000 g</t>
  </si>
  <si>
    <t>METODO GRAVIMETRICO</t>
  </si>
  <si>
    <t>C</t>
  </si>
  <si>
    <r>
      <rPr>
        <vertAlign val="superscript"/>
        <sz val="7"/>
        <rFont val="Arial"/>
        <family val="2"/>
      </rPr>
      <t>0</t>
    </r>
    <r>
      <rPr>
        <sz val="7"/>
        <rFont val="Arial"/>
        <family val="2"/>
      </rPr>
      <t>C</t>
    </r>
  </si>
  <si>
    <t>%</t>
  </si>
  <si>
    <r>
      <t>0</t>
    </r>
    <r>
      <rPr>
        <sz val="7"/>
        <rFont val="Arial"/>
        <family val="2"/>
      </rPr>
      <t>C</t>
    </r>
  </si>
  <si>
    <t>Tolerancia:</t>
  </si>
  <si>
    <t xml:space="preserve">Clase: </t>
  </si>
  <si>
    <t>Kimax</t>
  </si>
  <si>
    <t>Codigo:</t>
  </si>
  <si>
    <t>100 ml</t>
  </si>
  <si>
    <t>probeta</t>
  </si>
  <si>
    <t>1 ml</t>
  </si>
  <si>
    <t>NI-MC-MV-07</t>
  </si>
  <si>
    <t>MC-BAL-2002-2019</t>
  </si>
  <si>
    <t>MC-BAL-2003-2019</t>
  </si>
  <si>
    <t>Accumac</t>
  </si>
  <si>
    <t>ºC</t>
  </si>
  <si>
    <t>AM8060</t>
  </si>
  <si>
    <t>asdfasf</t>
  </si>
  <si>
    <t>METROLOGÍA CONSULTORES DE NICARAGUA, S.A.</t>
  </si>
  <si>
    <t>Base de datos de clientes</t>
  </si>
  <si>
    <t>Clave</t>
  </si>
  <si>
    <t xml:space="preserve">Coyotepe, 800 m norte               </t>
  </si>
  <si>
    <t>ACI-ACN</t>
  </si>
  <si>
    <t>Lotería Nacional, 300 m oeste. Entrada a Edificio Agricorp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</si>
  <si>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</si>
  <si>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</si>
  <si>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</si>
  <si>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</si>
  <si>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</si>
  <si>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</si>
  <si>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</si>
  <si>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Sinsa Altamira, 100 m al sur, 100 m este</t>
  </si>
  <si>
    <t>Apen</t>
  </si>
  <si>
    <t xml:space="preserve">ABASA Coca-Cola </t>
  </si>
  <si>
    <t>km 126,5 ruta al Atlántico, Rio Hondo, Zacapa - Guatemala</t>
  </si>
  <si>
    <t>Parque Industrial Las Mercedes, km 12,5 Carretera Norte</t>
  </si>
  <si>
    <t>Agencia Aduanera GRH S,A.</t>
  </si>
  <si>
    <t>De Los Semáforos de Sabana Grande 1 500 m Este.</t>
  </si>
  <si>
    <t>Plaza España, Edificio Malaga Módulo E8</t>
  </si>
  <si>
    <t>Frente a la Tropigas Cuesta El Plomo, Managua</t>
  </si>
  <si>
    <t xml:space="preserve">ATB TRADING </t>
  </si>
  <si>
    <t>km 11,5 Carretera Masaya, contiguo Bayer</t>
  </si>
  <si>
    <t>Banco de Sangre</t>
  </si>
  <si>
    <t>Reparto Belmonte 7 Sur, Contiguo a La Cruz Roja</t>
  </si>
  <si>
    <t>km 122,5 Carretera Managua, Matagalpa Entrada a Tejerina 500 m al norte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</si>
  <si>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</si>
  <si>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</si>
  <si>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</si>
  <si>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</si>
  <si>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</si>
  <si>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</si>
  <si>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 xml:space="preserve">3 Cruces, 400 m oeste, San Marcos   </t>
  </si>
  <si>
    <t>km 8,5 Carretera Masaya, 100 m Oeste, Managua</t>
  </si>
  <si>
    <t>De Los Semáforos del Hotel Fronteras 800 m Oeste, Ocotal-Nueva Segovia</t>
  </si>
  <si>
    <t>Inspectorate America corp</t>
  </si>
  <si>
    <t>km 8,5 carretera norte, 800 m al norte</t>
  </si>
  <si>
    <t>Km 17 Carretera a Masaya</t>
  </si>
  <si>
    <t>km 3,5 Carretera Norte. El Nuevo Diario 150 m oeste</t>
  </si>
  <si>
    <t>Jinotega, Banpro 100 m Este</t>
  </si>
  <si>
    <t>km 95, Laboratorios Divina, 800 m oeste. León</t>
  </si>
  <si>
    <t>Central American Fisheries S.A.</t>
  </si>
  <si>
    <t xml:space="preserve">km 46,5 Carretera Masaya-Tipitapa </t>
  </si>
  <si>
    <t>CIRA/UNAN-Managua</t>
  </si>
  <si>
    <t>km 82,5 Carretera León - Managua</t>
  </si>
  <si>
    <t>km 119 Carretera a Chinandega, Gasolinera UNO</t>
  </si>
  <si>
    <t>km 12 Carretera a Masaya</t>
  </si>
  <si>
    <t>Cocesna</t>
  </si>
  <si>
    <t>Hospital España 5 km al Oeste</t>
  </si>
  <si>
    <t>Consorcio Europeo Hospital de Chinandega</t>
  </si>
  <si>
    <t>Chinandega</t>
  </si>
  <si>
    <t>Puerto Sandino</t>
  </si>
  <si>
    <t>Carretera Norte, km 12,5 Módulo 2. Zona Franca Las Mercedes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</si>
  <si>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</si>
  <si>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</si>
  <si>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</si>
  <si>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</si>
  <si>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</si>
  <si>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</si>
  <si>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ENEL</t>
  </si>
  <si>
    <t>Managua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</si>
  <si>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</si>
  <si>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</si>
  <si>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</si>
  <si>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</si>
  <si>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</si>
  <si>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km 121 Carretera Managua - Matagalpa</t>
  </si>
  <si>
    <t>Estelí</t>
  </si>
  <si>
    <t>km 109,5 Carretera Panamericana Sur 300 m oeste</t>
  </si>
  <si>
    <t>Selva Negra, Matagalpa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</si>
  <si>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</si>
  <si>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</si>
  <si>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</si>
  <si>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</si>
  <si>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</si>
  <si>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14,5 Carrtera Nueva a León</t>
  </si>
  <si>
    <t>km 12,5 Carretera Norte, Parque Industrial Las Mercedes, modulo # 35</t>
  </si>
  <si>
    <t>km 121 Carretera Sebaco-Matagalpa, frente a portones de SOLCAFE</t>
  </si>
  <si>
    <t>Hacienda la Hammonia y Cia. Ltda</t>
  </si>
  <si>
    <t>Impelsa</t>
  </si>
  <si>
    <t>km 6,5 Carretera Norte, Contiguo a Bodega Pollo Estrella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</si>
  <si>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</si>
  <si>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</si>
  <si>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</si>
  <si>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</si>
  <si>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</si>
  <si>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</si>
  <si>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</si>
  <si>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Puente El Edén 100 m norte, 100 m este, 75 m norte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</si>
  <si>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</si>
  <si>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</si>
  <si>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</si>
  <si>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</si>
  <si>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</si>
  <si>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</si>
  <si>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</si>
  <si>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Instituto Mechnikov S.A.</t>
  </si>
  <si>
    <t>km 6 Carretera Norte, Managua.</t>
  </si>
  <si>
    <t>km 4 Carretera Norte, Managua.</t>
  </si>
  <si>
    <t>Laboratorios Ceguel</t>
  </si>
  <si>
    <t>Carretera Masaya km 45,5 Granada</t>
  </si>
  <si>
    <t>Mina La India, km 174 Carretera León-San Isidro</t>
  </si>
  <si>
    <t>Langostinos de Centroamérica, S.A.</t>
  </si>
  <si>
    <t>km 151 Carretera Chinandega al Guasuale, 2 km oeste</t>
  </si>
  <si>
    <t>Laboratorio Nacional de Diagnostico Veterinario y Microbiología de los Alimentos</t>
  </si>
  <si>
    <t>Laboratorio Nacional de Residuos Químicos y Biológicos</t>
  </si>
  <si>
    <t>Bo. Casimiro Sotelo Enel Central 300 vrs Sur, Managua</t>
  </si>
  <si>
    <t>km 138 Carretera a Corinto, Chinandega</t>
  </si>
  <si>
    <t>km 83 Carretera León</t>
  </si>
  <si>
    <t>Carretera Panamericana, km 153 Estelí, Nicaragua</t>
  </si>
  <si>
    <t>Labnicsa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</si>
  <si>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</si>
  <si>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</si>
  <si>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</si>
  <si>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</si>
  <si>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</si>
  <si>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</si>
  <si>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km 16.8 Carretera Ticuantepe, Pozo Enacal  </t>
  </si>
  <si>
    <t>Margumar</t>
  </si>
  <si>
    <t>Zona Franca Las Mercedes, km 12,5 Carretera Norte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</si>
  <si>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</si>
  <si>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</si>
  <si>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</si>
  <si>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</si>
  <si>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</si>
  <si>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</si>
  <si>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</si>
  <si>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</si>
  <si>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</si>
  <si>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</si>
  <si>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</si>
  <si>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</si>
  <si>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</si>
  <si>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</si>
  <si>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Gasolinera Uno Plaza El Sol 100 m sur, 150 m oeste. Casa # 113 contiguo a SEVASA Los Robles</t>
  </si>
  <si>
    <t>Nicaragua American Cigars S.A.</t>
  </si>
  <si>
    <t>Rotonda el CEPAD 100 m este, 25 m sur</t>
  </si>
  <si>
    <t>km 14 Carretera Nueva a León</t>
  </si>
  <si>
    <t>km 10,5 Carretera Norte, 800 m al norte</t>
  </si>
  <si>
    <t>Orgoma-Nicaragua</t>
  </si>
  <si>
    <t>Cuerpo de Bomberos 175 m oeste, Managua</t>
  </si>
  <si>
    <t>ORTYCAST</t>
  </si>
  <si>
    <t>Semaforos Delicias del Volga, 200 m Norte, 200 m Oeste</t>
  </si>
  <si>
    <t>km 23,5 Carretera Sur, El Crucero.</t>
  </si>
  <si>
    <t>Productos Frescos del Mar San Carlos</t>
  </si>
  <si>
    <t>De La Aldea Santa Elena Choluteca, Honduras, km 2 Carretera hacia Balneario Cedeño</t>
  </si>
  <si>
    <t>Puerto Cabezas, Nicaragua</t>
  </si>
  <si>
    <t>Del puesto de buses (terminal) Masatepe 800 m Sur</t>
  </si>
  <si>
    <t>Estelí costado Norte de la Universidad Farem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</si>
  <si>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</si>
  <si>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</si>
  <si>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</si>
  <si>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</si>
  <si>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</si>
  <si>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</si>
  <si>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</si>
  <si>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</si>
  <si>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</si>
  <si>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</si>
  <si>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</si>
  <si>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</si>
  <si>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</si>
  <si>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Edificio Torres Zamora oficina 7</t>
  </si>
  <si>
    <t>Lomas del Valle N°13 B</t>
  </si>
  <si>
    <t>Simplemente Madera Millworks S.A.</t>
  </si>
  <si>
    <t>km 12,5 Carretera Nueva León, Entrada a Xiloa 300 m Hacia La Laguna</t>
  </si>
  <si>
    <t>Estelí, km 147 Carretera Panamericana Norte, Frente Operaciones Policía Nacional</t>
  </si>
  <si>
    <t>Tabacos del Sol</t>
  </si>
  <si>
    <t>Tabacalera Tavicusa S,A.</t>
  </si>
  <si>
    <t>Surtidora El Oriental 50 m Este, Estelí</t>
  </si>
  <si>
    <t>Tecshoes Latinoamérica</t>
  </si>
  <si>
    <t>Terraexport S.A. (Planta Matagalpa)</t>
  </si>
  <si>
    <t>km 104,5 Carretera Sebaco a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</si>
  <si>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</si>
  <si>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</si>
  <si>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</si>
  <si>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</si>
  <si>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</si>
  <si>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</si>
  <si>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</si>
  <si>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</si>
  <si>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</si>
  <si>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</si>
  <si>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</si>
  <si>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km 90,5 Carretera Managua - León</t>
  </si>
  <si>
    <t>km 45,5 Carretera San Marcos-Masatepe, Parque Industrial Las Palmeras</t>
  </si>
  <si>
    <t>Identificación del certificado:</t>
  </si>
  <si>
    <t>Código de servicio:</t>
  </si>
  <si>
    <t>Fecha de calibración:</t>
  </si>
  <si>
    <t>Fecha de emisión del certificado:</t>
  </si>
  <si>
    <t>Objeto de calibración:</t>
  </si>
  <si>
    <t xml:space="preserve">Fabricante/Marca: </t>
  </si>
  <si>
    <t>Código de identificación:</t>
  </si>
  <si>
    <t>Solicitante:</t>
  </si>
  <si>
    <t>Dirección del solicitante:</t>
  </si>
  <si>
    <t>Lugar de calibración:</t>
  </si>
  <si>
    <t>Resultados de la calibración</t>
  </si>
  <si>
    <t>Tabla de resultados de la calibración</t>
  </si>
  <si>
    <t>Incertidumbre expandida k = 2</t>
  </si>
  <si>
    <t xml:space="preserve">Condiciones ambientales </t>
  </si>
  <si>
    <t>Presión atmosférica</t>
  </si>
  <si>
    <t>Temperatura: (</t>
  </si>
  <si>
    <t>±</t>
  </si>
  <si>
    <t>) °C</t>
  </si>
  <si>
    <t xml:space="preserve">Presión: </t>
  </si>
  <si>
    <t>(</t>
  </si>
  <si>
    <t>Hum R.:</t>
  </si>
  <si>
    <t>) % HR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</si>
  <si>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</si>
  <si>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</si>
  <si>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aproximadamente un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</si>
  <si>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Descripción de patrones utilizados</t>
  </si>
  <si>
    <t>Observaciones</t>
  </si>
  <si>
    <t>Es responsabilidad del encargado del instrumento establecer la frecuencia del servicio de calibración.</t>
  </si>
  <si>
    <t>El error corresponde al valor de la indicación del equipo menos el valor convencional de la masa de referencia.</t>
  </si>
  <si>
    <t>Ing. Fredman A. Méndez M.</t>
  </si>
  <si>
    <t>Director Técnico</t>
  </si>
  <si>
    <t>Nulo sin sello y firma</t>
  </si>
  <si>
    <t>.................Fin del certificado................</t>
  </si>
  <si>
    <t>Código del Certificado:</t>
  </si>
  <si>
    <t>NI-MC-V-XXX-2020</t>
  </si>
  <si>
    <t>Cód de servicio:</t>
  </si>
  <si>
    <t>NI-CS-0126-20</t>
  </si>
  <si>
    <t>Objeto bajo calibración:</t>
  </si>
  <si>
    <t># de serie:</t>
  </si>
  <si>
    <t>Cap. nominal/alcance:</t>
  </si>
  <si>
    <t>División de escala:</t>
  </si>
  <si>
    <t xml:space="preserve">Volumen </t>
  </si>
  <si>
    <t>Volumen Nominal</t>
  </si>
  <si>
    <t>) Pa</t>
  </si>
  <si>
    <t>Las pruebas se realizaron utilizando el NI-MCIT-V-01 Instrucción para calibración de recipientes volumétricos por el método gravimétrico</t>
  </si>
  <si>
    <t>Juego de masas</t>
  </si>
  <si>
    <t>Código</t>
  </si>
  <si>
    <t>Zwiebel</t>
  </si>
  <si>
    <t>NI-MCPM-JM-03</t>
  </si>
  <si>
    <t>RCP-LMV-MSWS-083-19-M1 RECOPE</t>
  </si>
  <si>
    <t>Los resultados emitidos en este certificado corresponden únicamente al objeto calibrado y a las magnitudes especificadas al momento de realizar el servicio.</t>
  </si>
  <si>
    <t>Este certificado de calibración no debe ser reproducido sin la aprobación del laboratorio, excepto cuando se reproduce en su totalidad.</t>
  </si>
  <si>
    <t>Laboratorio #1 Metrocal</t>
  </si>
  <si>
    <t>Fecha de próxima calibración:</t>
  </si>
  <si>
    <t>Objeto de Calibración</t>
  </si>
  <si>
    <t>Fecha de calibración</t>
  </si>
  <si>
    <t>Código de identificación</t>
  </si>
  <si>
    <t>Identificación del certificado</t>
  </si>
  <si>
    <t>Código:</t>
  </si>
  <si>
    <t>NI-R02-MCIT-V-01</t>
  </si>
  <si>
    <t xml:space="preserve">Fecha de Aprobación: </t>
  </si>
  <si>
    <t xml:space="preserve">Versión </t>
  </si>
  <si>
    <t>Fecha de revisión:</t>
  </si>
  <si>
    <t>Realizada por:</t>
  </si>
  <si>
    <t>FM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</si>
  <si>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</si>
  <si>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</si>
  <si>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</si>
  <si>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</si>
  <si>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</si>
  <si>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</si>
  <si>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</si>
  <si>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</si>
  <si>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</si>
  <si>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</si>
  <si>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</si>
  <si>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</si>
  <si>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</si>
  <si>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</si>
  <si>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</si>
  <si>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</si>
  <si>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</si>
  <si>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</si>
  <si>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</si>
  <si>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Aivepet Inspecciones Nicaragua S.A.</t>
  </si>
  <si>
    <t xml:space="preserve">Reparto las Palmas, del BAMPRO 2 cuadras al lago, 1 cuadra arriba, ½ cuadra al sur casa 123, (Frente a la Iglesia de los Mormones). </t>
  </si>
  <si>
    <t>Aje Nicaragua S.A.</t>
  </si>
  <si>
    <t>km 3,5 Carretera Norte</t>
  </si>
  <si>
    <t>Albanisa</t>
  </si>
  <si>
    <t>Terminal Benjamín Zeledon Corinto.</t>
  </si>
  <si>
    <t>Alejandro Alonso</t>
  </si>
  <si>
    <t>Managua, Nicaragua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</si>
  <si>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</si>
  <si>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</si>
  <si>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</si>
  <si>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</si>
  <si>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</si>
  <si>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</si>
  <si>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</si>
  <si>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</si>
  <si>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</si>
  <si>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</si>
  <si>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</si>
  <si>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</si>
  <si>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</si>
  <si>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</si>
  <si>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</si>
  <si>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</si>
  <si>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</si>
  <si>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</si>
  <si>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</si>
  <si>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</si>
  <si>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</si>
  <si>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</si>
  <si>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</si>
  <si>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</si>
  <si>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</si>
  <si>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</si>
  <si>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</si>
  <si>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</si>
  <si>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</si>
  <si>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</si>
  <si>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</si>
  <si>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</si>
  <si>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</si>
  <si>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</si>
  <si>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</si>
  <si>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</si>
  <si>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</si>
  <si>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</si>
  <si>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</si>
  <si>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</si>
  <si>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</si>
  <si>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Borinquen, S.A (Empacadora de Raices y Tuberculos)</t>
  </si>
  <si>
    <t>km 179 Carretera a Muy Muy, Comunidad el Plomo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</si>
  <si>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</si>
  <si>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</si>
  <si>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</si>
  <si>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</si>
  <si>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</si>
  <si>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</si>
  <si>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</si>
  <si>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</si>
  <si>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</si>
  <si>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</si>
  <si>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</si>
  <si>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</si>
  <si>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</si>
  <si>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</si>
  <si>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</si>
  <si>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</si>
  <si>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</si>
  <si>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</si>
  <si>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</si>
  <si>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</si>
  <si>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</si>
  <si>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</si>
  <si>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</si>
  <si>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</si>
  <si>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</si>
  <si>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</si>
  <si>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</si>
  <si>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</si>
  <si>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</si>
  <si>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</si>
  <si>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</si>
  <si>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</si>
  <si>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</si>
  <si>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</si>
  <si>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</si>
  <si>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</si>
  <si>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</si>
  <si>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</si>
  <si>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</si>
  <si>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</si>
  <si>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</si>
  <si>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</si>
  <si>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</si>
  <si>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</si>
  <si>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</si>
  <si>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</si>
  <si>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</si>
  <si>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</si>
  <si>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</si>
  <si>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km 6,5 Carretera Norte, Cruz Lorena 800 m norte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</si>
  <si>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</si>
  <si>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</si>
  <si>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</si>
  <si>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</si>
  <si>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</si>
  <si>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</si>
  <si>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</si>
  <si>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</si>
  <si>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</si>
  <si>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</si>
  <si>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</si>
  <si>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</si>
  <si>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</si>
  <si>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</si>
  <si>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</si>
  <si>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</si>
  <si>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</si>
  <si>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</si>
  <si>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</si>
  <si>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</si>
  <si>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Km 212 carretera hacia el Ayote, Chontales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</si>
  <si>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</si>
  <si>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</si>
  <si>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</si>
  <si>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</si>
  <si>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</si>
  <si>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</si>
  <si>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</si>
  <si>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</si>
  <si>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</si>
  <si>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</si>
  <si>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</si>
  <si>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</si>
  <si>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</si>
  <si>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</si>
  <si>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</si>
  <si>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</si>
  <si>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</si>
  <si>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</si>
  <si>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</si>
  <si>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</si>
  <si>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</si>
  <si>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</si>
  <si>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</si>
  <si>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</si>
  <si>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</si>
  <si>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</si>
  <si>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</si>
  <si>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</si>
  <si>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</si>
  <si>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</si>
  <si>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</si>
  <si>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</si>
  <si>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</si>
  <si>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</si>
  <si>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</si>
  <si>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</si>
  <si>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</si>
  <si>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</si>
  <si>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</si>
  <si>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</si>
  <si>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</si>
  <si>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</si>
  <si>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</si>
  <si>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</si>
  <si>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</si>
  <si>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 xml:space="preserve">Planta Electríca Margarita II  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</si>
  <si>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</si>
  <si>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</si>
  <si>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</si>
  <si>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</si>
  <si>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</si>
  <si>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</si>
  <si>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</si>
  <si>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</si>
  <si>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</si>
  <si>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</si>
  <si>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</si>
  <si>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</si>
  <si>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</si>
  <si>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</si>
  <si>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</si>
  <si>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</si>
  <si>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</si>
  <si>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</si>
  <si>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</si>
  <si>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</si>
  <si>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</si>
  <si>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</si>
  <si>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</si>
  <si>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</si>
  <si>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</si>
  <si>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</si>
  <si>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</si>
  <si>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</si>
  <si>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</si>
  <si>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tabacosdelsol@gmail.com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</si>
  <si>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</si>
  <si>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</si>
  <si>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</si>
  <si>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</si>
  <si>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</si>
  <si>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</si>
  <si>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Gildan Activewear y Cía Ltda.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</si>
  <si>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</si>
  <si>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</si>
  <si>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</si>
  <si>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</si>
  <si>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</si>
  <si>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</si>
  <si>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</si>
  <si>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</si>
  <si>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</si>
  <si>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</si>
  <si>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</si>
  <si>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</si>
  <si>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</si>
  <si>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</si>
  <si>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</si>
  <si>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</si>
  <si>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</si>
  <si>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</si>
  <si>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</si>
  <si>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</si>
  <si>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</si>
  <si>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</si>
  <si>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</si>
  <si>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</si>
  <si>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</si>
  <si>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</si>
  <si>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</si>
  <si>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</si>
  <si>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</si>
  <si>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</si>
  <si>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</si>
  <si>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</si>
  <si>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</si>
  <si>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</si>
  <si>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</si>
  <si>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</si>
  <si>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</si>
  <si>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</si>
  <si>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</si>
  <si>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</si>
  <si>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</si>
  <si>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</si>
  <si>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</si>
  <si>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</si>
  <si>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</si>
  <si>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</si>
  <si>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</si>
  <si>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de Pesaje S.A.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</si>
  <si>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</si>
  <si>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</si>
  <si>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</si>
  <si>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</si>
  <si>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</si>
  <si>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Carretera Norte de Laboratorios Ramos, 100 m Norte, 100 m Oeste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</si>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</sst>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0.000000"/>
    <numFmt numFmtId="165" formatCode="0.00000"/>
    <numFmt numFmtId="166" formatCode="0.0000000"/>
    <numFmt numFmtId="167" formatCode="0.000"/>
    <numFmt numFmtId="168" formatCode="#,##0.0000000"/>
    <numFmt numFmtId="169" formatCode="0.0"/>
    <numFmt numFmtId="170" formatCode="0.00000000"/>
    <numFmt numFmtId="171" formatCode="0.0000"/>
    <numFmt numFmtId="172" formatCode="0.000000000"/>
    <numFmt numFmtId="173" formatCode="0.0E+00"/>
    <numFmt numFmtId="174" formatCode="#,##0.000"/>
    <numFmt numFmtId="175" formatCode="#,##0.00000"/>
    <numFmt numFmtId="176" formatCode="0E+00"/>
    <numFmt numFmtId="177" formatCode="0.000E+00"/>
    <numFmt numFmtId="178" formatCode="0.0000E+00"/>
    <numFmt numFmtId="179" formatCode="yyyy\-mm\-dd;@"/>
    <numFmt numFmtId="180" formatCode="\ ?0.000\ 000\ 0"/>
    <numFmt numFmtId="181" formatCode="\ ?0.\ 000\ 0"/>
    <numFmt numFmtId="182" formatCode="\ ?0.00\ "/>
    <numFmt numFmtId="183" formatCode="\ ?0.000\ 000\ "/>
    <numFmt numFmtId="184" formatCode="\ ?0\ "/>
    <numFmt numFmtId="185" formatCode="0.0000000E+00"/>
    <numFmt numFmtId="186" formatCode="\ ?0.0\ 000\ 0"/>
    <numFmt numFmtId="187" formatCode="0.000%"/>
    <numFmt numFmtId="188" formatCode="#,##0.00000000"/>
    <numFmt numFmtId="189" formatCode="0.0000000000"/>
    <numFmt numFmtId="190" formatCode="0.00000000000"/>
    <numFmt numFmtId="191" formatCode="#,##0.00;[Red]#,##0.00"/>
  </numFmts>
  <fonts count="8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6"/>
      <name val="Arial"/>
      <family val="2"/>
    </font>
    <font>
      <b/>
      <sz val="9"/>
      <color indexed="12"/>
      <name val="Arial"/>
      <family val="2"/>
    </font>
    <font>
      <sz val="10"/>
      <name val="Calibri"/>
      <family val="2"/>
    </font>
    <font>
      <b/>
      <sz val="10"/>
      <name val="Symbol"/>
      <family val="1"/>
      <charset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</font>
    <font>
      <b/>
      <sz val="11"/>
      <name val="Symbol"/>
      <family val="1"/>
      <charset val="2"/>
    </font>
    <font>
      <sz val="10"/>
      <name val="Symbol"/>
      <family val="1"/>
      <charset val="2"/>
    </font>
    <font>
      <b/>
      <sz val="12"/>
      <name val="Symbol"/>
      <family val="1"/>
      <charset val="2"/>
    </font>
    <font>
      <b/>
      <sz val="12"/>
      <color indexed="8"/>
      <name val="Arial"/>
      <family val="2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b/>
      <vertAlign val="subscript"/>
      <sz val="14"/>
      <name val="Arial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i/>
      <sz val="12"/>
      <name val="Symbol"/>
      <family val="1"/>
      <charset val="2"/>
    </font>
    <font>
      <b/>
      <vertAlign val="superscript"/>
      <sz val="10"/>
      <name val="Arial"/>
      <family val="2"/>
    </font>
    <font>
      <sz val="48"/>
      <name val="Arial"/>
      <family val="2"/>
    </font>
    <font>
      <sz val="14"/>
      <name val="Arial"/>
      <family val="2"/>
    </font>
    <font>
      <b/>
      <sz val="11"/>
      <name val="Calibri"/>
      <family val="2"/>
    </font>
    <font>
      <i/>
      <sz val="12"/>
      <color indexed="8"/>
      <name val="Times New Roman"/>
      <family val="1"/>
    </font>
    <font>
      <sz val="12"/>
      <name val="Symbol"/>
      <family val="1"/>
      <charset val="2"/>
    </font>
    <font>
      <b/>
      <sz val="14"/>
      <name val="Arial"/>
      <family val="2"/>
    </font>
    <font>
      <b/>
      <i/>
      <sz val="7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vertAlign val="subscript"/>
      <sz val="12"/>
      <name val="Arial"/>
      <family val="2"/>
    </font>
    <font>
      <sz val="12"/>
      <color indexed="8"/>
      <name val="Calibri"/>
      <family val="2"/>
    </font>
    <font>
      <i/>
      <vertAlign val="subscript"/>
      <sz val="12"/>
      <color indexed="8"/>
      <name val="Times New Roman"/>
      <family val="1"/>
    </font>
    <font>
      <vertAlign val="subscript"/>
      <sz val="12"/>
      <color indexed="8"/>
      <name val="Cambria"/>
      <family val="1"/>
    </font>
    <font>
      <i/>
      <vertAlign val="subscript"/>
      <sz val="17.75"/>
      <name val="Arial"/>
      <family val="2"/>
    </font>
    <font>
      <sz val="12"/>
      <color indexed="8"/>
      <name val="Arial"/>
      <family val="2"/>
    </font>
    <font>
      <vertAlign val="subscript"/>
      <sz val="19.2"/>
      <color indexed="8"/>
      <name val="Segoe UI Symbo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vertAlign val="superscript"/>
      <sz val="7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C00000"/>
      <name val="Arial"/>
      <family val="2"/>
    </font>
    <font>
      <i/>
      <sz val="12"/>
      <color rgb="FF000000"/>
      <name val="Times New Roman"/>
      <family val="1"/>
    </font>
    <font>
      <sz val="12"/>
      <color rgb="FF000000"/>
      <name val="Segoe UI Symbol"/>
      <family val="2"/>
    </font>
    <font>
      <b/>
      <sz val="14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01">
    <xf numFmtId="0" fontId="0" fillId="0" borderId="0" xfId="0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3" fillId="0" borderId="0" xfId="0" applyFont="1"/>
    <xf numFmtId="0" fontId="4" fillId="2" borderId="6" xfId="0" applyFont="1" applyFill="1" applyBorder="1" applyAlignment="1">
      <alignment horizontal="center"/>
    </xf>
    <xf numFmtId="0" fontId="6" fillId="3" borderId="7" xfId="0" applyFont="1" applyFill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0" fontId="2" fillId="2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66" fontId="3" fillId="0" borderId="0" xfId="0" applyNumberFormat="1" applyFont="1"/>
    <xf numFmtId="0" fontId="3" fillId="0" borderId="0" xfId="0" applyFont="1" applyAlignment="1">
      <alignment horizontal="center"/>
    </xf>
    <xf numFmtId="173" fontId="3" fillId="0" borderId="0" xfId="0" applyNumberFormat="1" applyFont="1"/>
    <xf numFmtId="0" fontId="3" fillId="0" borderId="10" xfId="0" applyFont="1" applyBorder="1"/>
    <xf numFmtId="0" fontId="7" fillId="0" borderId="0" xfId="0" applyFont="1" applyAlignment="1">
      <alignment horizontal="left"/>
    </xf>
    <xf numFmtId="0" fontId="13" fillId="0" borderId="0" xfId="0" applyFont="1"/>
    <xf numFmtId="0" fontId="2" fillId="0" borderId="0" xfId="0" applyFont="1"/>
    <xf numFmtId="2" fontId="0" fillId="4" borderId="10" xfId="0" applyNumberFormat="1" applyFill="1" applyBorder="1"/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3" xfId="0" applyFont="1" applyFill="1" applyBorder="1" applyAlignment="1">
      <alignment horizontal="center"/>
    </xf>
    <xf numFmtId="0" fontId="3" fillId="3" borderId="0" xfId="0" applyFont="1" applyFill="1"/>
    <xf numFmtId="169" fontId="62" fillId="4" borderId="7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176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3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176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/>
    </xf>
    <xf numFmtId="0" fontId="3" fillId="6" borderId="10" xfId="0" applyFont="1" applyFill="1" applyBorder="1"/>
    <xf numFmtId="0" fontId="0" fillId="7" borderId="10" xfId="0" applyFill="1" applyBorder="1"/>
    <xf numFmtId="0" fontId="1" fillId="0" borderId="0" xfId="0" applyFont="1"/>
    <xf numFmtId="165" fontId="0" fillId="0" borderId="0" xfId="0" applyNumberFormat="1"/>
    <xf numFmtId="0" fontId="63" fillId="4" borderId="0" xfId="0" applyFont="1" applyFill="1"/>
    <xf numFmtId="0" fontId="20" fillId="0" borderId="0" xfId="0" applyFont="1"/>
    <xf numFmtId="0" fontId="0" fillId="0" borderId="10" xfId="0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3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6" borderId="0" xfId="0" applyFill="1"/>
    <xf numFmtId="0" fontId="2" fillId="0" borderId="0" xfId="0" applyFont="1" applyAlignment="1">
      <alignment vertical="center"/>
    </xf>
    <xf numFmtId="11" fontId="2" fillId="0" borderId="0" xfId="0" applyNumberFormat="1" applyFont="1"/>
    <xf numFmtId="0" fontId="64" fillId="0" borderId="0" xfId="0" applyFont="1"/>
    <xf numFmtId="171" fontId="9" fillId="0" borderId="4" xfId="0" applyNumberFormat="1" applyFont="1" applyBorder="1"/>
    <xf numFmtId="0" fontId="0" fillId="0" borderId="10" xfId="0" applyBorder="1"/>
    <xf numFmtId="164" fontId="0" fillId="0" borderId="10" xfId="0" applyNumberFormat="1" applyBorder="1"/>
    <xf numFmtId="0" fontId="7" fillId="0" borderId="10" xfId="0" applyFont="1" applyBorder="1"/>
    <xf numFmtId="0" fontId="1" fillId="6" borderId="0" xfId="0" applyFont="1" applyFill="1"/>
    <xf numFmtId="0" fontId="1" fillId="0" borderId="10" xfId="0" applyFont="1" applyBorder="1"/>
    <xf numFmtId="0" fontId="2" fillId="4" borderId="10" xfId="0" applyFont="1" applyFill="1" applyBorder="1"/>
    <xf numFmtId="0" fontId="2" fillId="0" borderId="0" xfId="0" applyFont="1" applyAlignment="1">
      <alignment horizontal="center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164" fontId="2" fillId="0" borderId="0" xfId="0" applyNumberFormat="1" applyFont="1"/>
    <xf numFmtId="0" fontId="2" fillId="4" borderId="1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3" borderId="20" xfId="0" quotePrefix="1" applyFont="1" applyFill="1" applyBorder="1" applyAlignment="1">
      <alignment horizontal="left"/>
    </xf>
    <xf numFmtId="0" fontId="6" fillId="3" borderId="2" xfId="0" quotePrefix="1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vertical="center"/>
    </xf>
    <xf numFmtId="171" fontId="9" fillId="0" borderId="10" xfId="0" applyNumberFormat="1" applyFont="1" applyBorder="1"/>
    <xf numFmtId="0" fontId="0" fillId="0" borderId="0" xfId="0" applyAlignment="1">
      <alignment horizontal="center" wrapText="1"/>
    </xf>
    <xf numFmtId="0" fontId="0" fillId="0" borderId="7" xfId="0" applyBorder="1"/>
    <xf numFmtId="0" fontId="0" fillId="0" borderId="0" xfId="0" applyAlignment="1">
      <alignment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71" fontId="9" fillId="0" borderId="0" xfId="0" applyNumberFormat="1" applyFont="1"/>
    <xf numFmtId="166" fontId="9" fillId="0" borderId="0" xfId="0" applyNumberFormat="1" applyFont="1"/>
    <xf numFmtId="0" fontId="36" fillId="0" borderId="0" xfId="0" applyFont="1" applyAlignment="1">
      <alignment vertical="center"/>
    </xf>
    <xf numFmtId="0" fontId="2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6" borderId="0" xfId="0" applyFont="1" applyFill="1"/>
    <xf numFmtId="170" fontId="9" fillId="6" borderId="0" xfId="0" applyNumberFormat="1" applyFont="1" applyFill="1"/>
    <xf numFmtId="166" fontId="9" fillId="6" borderId="0" xfId="0" applyNumberFormat="1" applyFont="1" applyFill="1"/>
    <xf numFmtId="169" fontId="9" fillId="6" borderId="0" xfId="0" applyNumberFormat="1" applyFont="1" applyFill="1" applyAlignment="1">
      <alignment horizontal="center"/>
    </xf>
    <xf numFmtId="0" fontId="61" fillId="0" borderId="10" xfId="0" applyFont="1" applyBorder="1" applyAlignment="1">
      <alignment horizontal="center" wrapText="1"/>
    </xf>
    <xf numFmtId="0" fontId="61" fillId="0" borderId="0" xfId="0" applyFont="1" applyAlignment="1">
      <alignment horizontal="center" wrapText="1"/>
    </xf>
    <xf numFmtId="11" fontId="61" fillId="0" borderId="0" xfId="0" applyNumberFormat="1" applyFont="1"/>
    <xf numFmtId="11" fontId="61" fillId="0" borderId="10" xfId="0" applyNumberFormat="1" applyFont="1" applyBorder="1"/>
    <xf numFmtId="0" fontId="61" fillId="0" borderId="13" xfId="0" applyFont="1" applyBorder="1" applyAlignment="1">
      <alignment vertical="center" wrapText="1"/>
    </xf>
    <xf numFmtId="0" fontId="61" fillId="0" borderId="13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3" fillId="0" borderId="0" xfId="0" applyFont="1" applyAlignment="1">
      <alignment vertical="center"/>
    </xf>
    <xf numFmtId="165" fontId="3" fillId="6" borderId="0" xfId="0" applyNumberFormat="1" applyFont="1" applyFill="1"/>
    <xf numFmtId="165" fontId="0" fillId="6" borderId="0" xfId="0" applyNumberFormat="1" applyFill="1"/>
    <xf numFmtId="172" fontId="0" fillId="6" borderId="0" xfId="0" applyNumberFormat="1" applyFill="1"/>
    <xf numFmtId="169" fontId="9" fillId="8" borderId="10" xfId="0" applyNumberFormat="1" applyFont="1" applyFill="1" applyBorder="1" applyAlignment="1">
      <alignment horizontal="center"/>
    </xf>
    <xf numFmtId="169" fontId="3" fillId="6" borderId="0" xfId="0" applyNumberFormat="1" applyFont="1" applyFill="1" applyAlignment="1">
      <alignment horizontal="center"/>
    </xf>
    <xf numFmtId="164" fontId="9" fillId="6" borderId="0" xfId="0" applyNumberFormat="1" applyFont="1" applyFill="1"/>
    <xf numFmtId="165" fontId="9" fillId="6" borderId="0" xfId="0" applyNumberFormat="1" applyFont="1" applyFill="1"/>
    <xf numFmtId="164" fontId="3" fillId="6" borderId="0" xfId="0" applyNumberFormat="1" applyFont="1" applyFill="1"/>
    <xf numFmtId="0" fontId="4" fillId="2" borderId="10" xfId="0" applyFont="1" applyFill="1" applyBorder="1" applyAlignment="1">
      <alignment horizontal="center"/>
    </xf>
    <xf numFmtId="0" fontId="20" fillId="0" borderId="10" xfId="0" applyFont="1" applyBorder="1"/>
    <xf numFmtId="170" fontId="0" fillId="8" borderId="10" xfId="0" applyNumberFormat="1" applyFill="1" applyBorder="1"/>
    <xf numFmtId="0" fontId="2" fillId="0" borderId="10" xfId="0" applyFont="1" applyBorder="1" applyAlignment="1">
      <alignment wrapText="1"/>
    </xf>
    <xf numFmtId="165" fontId="3" fillId="8" borderId="10" xfId="0" applyNumberFormat="1" applyFont="1" applyFill="1" applyBorder="1"/>
    <xf numFmtId="0" fontId="2" fillId="0" borderId="10" xfId="0" applyFont="1" applyBorder="1" applyAlignment="1">
      <alignment horizontal="center" wrapText="1"/>
    </xf>
    <xf numFmtId="0" fontId="20" fillId="6" borderId="0" xfId="0" applyFont="1" applyFill="1"/>
    <xf numFmtId="11" fontId="0" fillId="6" borderId="0" xfId="0" applyNumberFormat="1" applyFill="1"/>
    <xf numFmtId="164" fontId="0" fillId="0" borderId="10" xfId="0" applyNumberFormat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1" fillId="0" borderId="0" xfId="2"/>
    <xf numFmtId="0" fontId="62" fillId="0" borderId="0" xfId="2" applyFont="1"/>
    <xf numFmtId="0" fontId="7" fillId="0" borderId="0" xfId="2" applyFont="1"/>
    <xf numFmtId="1" fontId="63" fillId="0" borderId="0" xfId="2" applyNumberFormat="1" applyFont="1"/>
    <xf numFmtId="0" fontId="11" fillId="0" borderId="0" xfId="0" applyFont="1" applyAlignment="1">
      <alignment horizontal="center" vertical="center"/>
    </xf>
    <xf numFmtId="169" fontId="0" fillId="6" borderId="0" xfId="0" applyNumberFormat="1" applyFill="1"/>
    <xf numFmtId="0" fontId="65" fillId="6" borderId="0" xfId="0" applyFont="1" applyFill="1"/>
    <xf numFmtId="0" fontId="61" fillId="0" borderId="10" xfId="0" applyFont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0" fillId="9" borderId="10" xfId="0" applyFill="1" applyBorder="1"/>
    <xf numFmtId="0" fontId="66" fillId="9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0" fontId="0" fillId="8" borderId="10" xfId="0" applyNumberFormat="1" applyFill="1" applyBorder="1" applyAlignment="1">
      <alignment horizontal="center"/>
    </xf>
    <xf numFmtId="0" fontId="67" fillId="0" borderId="10" xfId="0" applyFont="1" applyBorder="1" applyAlignment="1">
      <alignment horizontal="center"/>
    </xf>
    <xf numFmtId="0" fontId="40" fillId="6" borderId="10" xfId="0" applyFont="1" applyFill="1" applyBorder="1" applyAlignment="1">
      <alignment horizontal="center" vertical="center" wrapText="1"/>
    </xf>
    <xf numFmtId="0" fontId="67" fillId="9" borderId="10" xfId="0" applyFont="1" applyFill="1" applyBorder="1" applyAlignment="1">
      <alignment horizontal="center"/>
    </xf>
    <xf numFmtId="0" fontId="0" fillId="8" borderId="10" xfId="0" applyFill="1" applyBorder="1"/>
    <xf numFmtId="0" fontId="0" fillId="8" borderId="10" xfId="0" applyFill="1" applyBorder="1" applyAlignment="1">
      <alignment horizontal="center"/>
    </xf>
    <xf numFmtId="0" fontId="66" fillId="0" borderId="10" xfId="0" applyFont="1" applyBorder="1" applyAlignment="1">
      <alignment horizontal="center"/>
    </xf>
    <xf numFmtId="180" fontId="33" fillId="6" borderId="10" xfId="0" applyNumberFormat="1" applyFont="1" applyFill="1" applyBorder="1" applyAlignment="1">
      <alignment horizontal="center" vertical="center" wrapText="1"/>
    </xf>
    <xf numFmtId="0" fontId="40" fillId="8" borderId="10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1" fontId="40" fillId="6" borderId="10" xfId="0" applyNumberFormat="1" applyFont="1" applyFill="1" applyBorder="1" applyAlignment="1">
      <alignment horizontal="center" vertical="center" wrapText="1"/>
    </xf>
    <xf numFmtId="1" fontId="7" fillId="8" borderId="21" xfId="0" applyNumberFormat="1" applyFont="1" applyFill="1" applyBorder="1" applyAlignment="1">
      <alignment horizontal="center" vertical="center" wrapText="1"/>
    </xf>
    <xf numFmtId="1" fontId="7" fillId="8" borderId="22" xfId="0" applyNumberFormat="1" applyFont="1" applyFill="1" applyBorder="1" applyAlignment="1">
      <alignment horizontal="center" vertical="center" wrapText="1"/>
    </xf>
    <xf numFmtId="182" fontId="16" fillId="6" borderId="10" xfId="0" applyNumberFormat="1" applyFont="1" applyFill="1" applyBorder="1" applyAlignment="1">
      <alignment horizontal="center" vertical="center"/>
    </xf>
    <xf numFmtId="0" fontId="68" fillId="0" borderId="0" xfId="0" applyFont="1"/>
    <xf numFmtId="169" fontId="3" fillId="0" borderId="10" xfId="0" applyNumberFormat="1" applyFont="1" applyBorder="1" applyAlignment="1">
      <alignment horizontal="center"/>
    </xf>
    <xf numFmtId="177" fontId="9" fillId="8" borderId="10" xfId="0" applyNumberFormat="1" applyFont="1" applyFill="1" applyBorder="1"/>
    <xf numFmtId="0" fontId="7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3" fontId="9" fillId="6" borderId="0" xfId="0" applyNumberFormat="1" applyFont="1" applyFill="1"/>
    <xf numFmtId="0" fontId="47" fillId="8" borderId="10" xfId="0" applyFont="1" applyFill="1" applyBorder="1" applyAlignment="1">
      <alignment horizontal="center" vertical="center" wrapText="1"/>
    </xf>
    <xf numFmtId="0" fontId="48" fillId="8" borderId="10" xfId="0" applyFont="1" applyFill="1" applyBorder="1" applyAlignment="1">
      <alignment horizontal="center" vertical="center"/>
    </xf>
    <xf numFmtId="183" fontId="48" fillId="8" borderId="10" xfId="0" applyNumberFormat="1" applyFont="1" applyFill="1" applyBorder="1" applyAlignment="1">
      <alignment horizontal="center" vertical="center" wrapText="1"/>
    </xf>
    <xf numFmtId="0" fontId="45" fillId="8" borderId="10" xfId="0" applyFont="1" applyFill="1" applyBorder="1" applyAlignment="1">
      <alignment horizontal="center" vertical="center" wrapText="1"/>
    </xf>
    <xf numFmtId="180" fontId="48" fillId="8" borderId="10" xfId="0" applyNumberFormat="1" applyFont="1" applyFill="1" applyBorder="1" applyAlignment="1">
      <alignment horizontal="center" vertical="center" wrapText="1"/>
    </xf>
    <xf numFmtId="184" fontId="33" fillId="8" borderId="10" xfId="0" applyNumberFormat="1" applyFont="1" applyFill="1" applyBorder="1" applyAlignment="1">
      <alignment horizontal="center" vertical="center"/>
    </xf>
    <xf numFmtId="0" fontId="45" fillId="6" borderId="10" xfId="0" applyFont="1" applyFill="1" applyBorder="1" applyAlignment="1">
      <alignment vertical="center" wrapText="1"/>
    </xf>
    <xf numFmtId="0" fontId="47" fillId="6" borderId="10" xfId="0" applyFont="1" applyFill="1" applyBorder="1" applyAlignment="1">
      <alignment horizontal="center" vertical="center" wrapText="1"/>
    </xf>
    <xf numFmtId="183" fontId="48" fillId="6" borderId="10" xfId="0" applyNumberFormat="1" applyFont="1" applyFill="1" applyBorder="1" applyAlignment="1">
      <alignment horizontal="center" vertical="center" wrapText="1"/>
    </xf>
    <xf numFmtId="180" fontId="47" fillId="6" borderId="10" xfId="0" applyNumberFormat="1" applyFont="1" applyFill="1" applyBorder="1" applyAlignment="1">
      <alignment horizontal="center" vertical="center" wrapText="1"/>
    </xf>
    <xf numFmtId="180" fontId="48" fillId="6" borderId="10" xfId="0" applyNumberFormat="1" applyFont="1" applyFill="1" applyBorder="1" applyAlignment="1">
      <alignment horizontal="center" vertical="center" wrapText="1"/>
    </xf>
    <xf numFmtId="184" fontId="33" fillId="6" borderId="10" xfId="0" applyNumberFormat="1" applyFont="1" applyFill="1" applyBorder="1" applyAlignment="1">
      <alignment horizontal="center" vertical="center"/>
    </xf>
    <xf numFmtId="0" fontId="47" fillId="8" borderId="19" xfId="0" applyFont="1" applyFill="1" applyBorder="1" applyAlignment="1">
      <alignment horizontal="center" vertical="center" wrapText="1"/>
    </xf>
    <xf numFmtId="180" fontId="48" fillId="8" borderId="19" xfId="0" applyNumberFormat="1" applyFont="1" applyFill="1" applyBorder="1" applyAlignment="1">
      <alignment horizontal="center" vertical="center" wrapText="1"/>
    </xf>
    <xf numFmtId="180" fontId="47" fillId="8" borderId="19" xfId="0" applyNumberFormat="1" applyFont="1" applyFill="1" applyBorder="1" applyAlignment="1">
      <alignment horizontal="center" vertical="center" wrapText="1"/>
    </xf>
    <xf numFmtId="184" fontId="33" fillId="8" borderId="19" xfId="0" applyNumberFormat="1" applyFont="1" applyFill="1" applyBorder="1" applyAlignment="1">
      <alignment horizontal="center" vertical="center"/>
    </xf>
    <xf numFmtId="0" fontId="47" fillId="8" borderId="9" xfId="0" applyFont="1" applyFill="1" applyBorder="1" applyAlignment="1">
      <alignment horizontal="center" vertical="center" wrapText="1"/>
    </xf>
    <xf numFmtId="180" fontId="48" fillId="8" borderId="9" xfId="0" applyNumberFormat="1" applyFont="1" applyFill="1" applyBorder="1" applyAlignment="1">
      <alignment horizontal="center" vertical="center" wrapText="1"/>
    </xf>
    <xf numFmtId="180" fontId="47" fillId="8" borderId="9" xfId="0" applyNumberFormat="1" applyFont="1" applyFill="1" applyBorder="1" applyAlignment="1">
      <alignment horizontal="center" vertical="center" wrapText="1"/>
    </xf>
    <xf numFmtId="184" fontId="33" fillId="8" borderId="9" xfId="0" applyNumberFormat="1" applyFont="1" applyFill="1" applyBorder="1" applyAlignment="1">
      <alignment horizontal="center" vertical="center"/>
    </xf>
    <xf numFmtId="1" fontId="1" fillId="8" borderId="10" xfId="0" applyNumberFormat="1" applyFont="1" applyFill="1" applyBorder="1" applyAlignment="1">
      <alignment horizontal="center"/>
    </xf>
    <xf numFmtId="0" fontId="45" fillId="8" borderId="10" xfId="0" applyFont="1" applyFill="1" applyBorder="1" applyAlignment="1">
      <alignment horizontal="center" wrapText="1"/>
    </xf>
    <xf numFmtId="0" fontId="45" fillId="8" borderId="10" xfId="0" applyFont="1" applyFill="1" applyBorder="1" applyAlignment="1">
      <alignment vertical="center" wrapText="1"/>
    </xf>
    <xf numFmtId="0" fontId="48" fillId="8" borderId="10" xfId="0" applyFont="1" applyFill="1" applyBorder="1" applyAlignment="1">
      <alignment horizontal="center" vertical="center" wrapText="1"/>
    </xf>
    <xf numFmtId="0" fontId="48" fillId="6" borderId="10" xfId="0" applyFont="1" applyFill="1" applyBorder="1" applyAlignment="1">
      <alignment horizontal="center" vertical="center" wrapText="1"/>
    </xf>
    <xf numFmtId="0" fontId="1" fillId="9" borderId="10" xfId="0" applyFont="1" applyFill="1" applyBorder="1"/>
    <xf numFmtId="0" fontId="1" fillId="9" borderId="10" xfId="0" applyFont="1" applyFill="1" applyBorder="1" applyAlignment="1">
      <alignment horizontal="center"/>
    </xf>
    <xf numFmtId="180" fontId="0" fillId="9" borderId="10" xfId="0" applyNumberForma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1" fontId="0" fillId="9" borderId="10" xfId="0" applyNumberFormat="1" applyFill="1" applyBorder="1" applyAlignment="1">
      <alignment horizontal="center"/>
    </xf>
    <xf numFmtId="0" fontId="45" fillId="8" borderId="19" xfId="0" applyFont="1" applyFill="1" applyBorder="1" applyAlignment="1">
      <alignment horizontal="left" vertical="center" wrapText="1"/>
    </xf>
    <xf numFmtId="0" fontId="48" fillId="8" borderId="19" xfId="0" applyFont="1" applyFill="1" applyBorder="1" applyAlignment="1">
      <alignment horizontal="center" vertical="center" wrapText="1"/>
    </xf>
    <xf numFmtId="0" fontId="45" fillId="8" borderId="9" xfId="0" applyFont="1" applyFill="1" applyBorder="1" applyAlignment="1">
      <alignment horizontal="left" vertical="center" wrapText="1"/>
    </xf>
    <xf numFmtId="0" fontId="48" fillId="8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11" fontId="0" fillId="0" borderId="10" xfId="0" applyNumberFormat="1" applyBorder="1" applyAlignment="1">
      <alignment horizontal="center"/>
    </xf>
    <xf numFmtId="0" fontId="1" fillId="6" borderId="0" xfId="2" applyFill="1"/>
    <xf numFmtId="0" fontId="7" fillId="6" borderId="0" xfId="2" applyFont="1" applyFill="1" applyAlignment="1">
      <alignment vertical="center" wrapText="1"/>
    </xf>
    <xf numFmtId="0" fontId="7" fillId="6" borderId="0" xfId="2" applyFont="1" applyFill="1" applyAlignment="1">
      <alignment vertical="center"/>
    </xf>
    <xf numFmtId="0" fontId="7" fillId="6" borderId="0" xfId="2" applyFont="1" applyFill="1" applyAlignment="1">
      <alignment horizontal="center" vertical="center" wrapText="1"/>
    </xf>
    <xf numFmtId="0" fontId="63" fillId="6" borderId="0" xfId="2" applyFont="1" applyFill="1"/>
    <xf numFmtId="167" fontId="1" fillId="6" borderId="0" xfId="2" applyNumberFormat="1" applyFill="1"/>
    <xf numFmtId="2" fontId="69" fillId="6" borderId="0" xfId="2" applyNumberFormat="1" applyFont="1" applyFill="1"/>
    <xf numFmtId="0" fontId="62" fillId="6" borderId="0" xfId="2" applyFont="1" applyFill="1"/>
    <xf numFmtId="0" fontId="7" fillId="6" borderId="0" xfId="2" applyFont="1" applyFill="1"/>
    <xf numFmtId="1" fontId="63" fillId="6" borderId="0" xfId="2" applyNumberFormat="1" applyFont="1" applyFill="1"/>
    <xf numFmtId="167" fontId="70" fillId="6" borderId="0" xfId="2" applyNumberFormat="1" applyFont="1" applyFill="1"/>
    <xf numFmtId="0" fontId="45" fillId="8" borderId="10" xfId="0" applyFont="1" applyFill="1" applyBorder="1" applyAlignment="1">
      <alignment horizontal="left" vertical="center" wrapText="1"/>
    </xf>
    <xf numFmtId="180" fontId="47" fillId="8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67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2" fillId="0" borderId="10" xfId="0" applyFont="1" applyBorder="1"/>
    <xf numFmtId="169" fontId="3" fillId="8" borderId="10" xfId="0" applyNumberFormat="1" applyFont="1" applyFill="1" applyBorder="1" applyAlignment="1">
      <alignment horizontal="center"/>
    </xf>
    <xf numFmtId="11" fontId="0" fillId="9" borderId="13" xfId="0" applyNumberFormat="1" applyFill="1" applyBorder="1" applyAlignment="1">
      <alignment horizontal="center"/>
    </xf>
    <xf numFmtId="11" fontId="0" fillId="0" borderId="13" xfId="0" applyNumberFormat="1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1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10" borderId="22" xfId="0" applyFill="1" applyBorder="1" applyAlignment="1">
      <alignment horizontal="center"/>
    </xf>
    <xf numFmtId="182" fontId="16" fillId="6" borderId="22" xfId="0" applyNumberFormat="1" applyFont="1" applyFill="1" applyBorder="1" applyAlignment="1">
      <alignment horizontal="center" vertical="center"/>
    </xf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1" fontId="71" fillId="9" borderId="10" xfId="0" applyNumberFormat="1" applyFont="1" applyFill="1" applyBorder="1" applyAlignment="1">
      <alignment horizontal="center"/>
    </xf>
    <xf numFmtId="0" fontId="66" fillId="8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 wrapText="1"/>
    </xf>
    <xf numFmtId="168" fontId="8" fillId="6" borderId="0" xfId="0" applyNumberFormat="1" applyFont="1" applyFill="1"/>
    <xf numFmtId="0" fontId="8" fillId="6" borderId="0" xfId="0" applyFont="1" applyFill="1" applyAlignment="1">
      <alignment horizontal="center"/>
    </xf>
    <xf numFmtId="0" fontId="8" fillId="6" borderId="0" xfId="0" applyFont="1" applyFill="1"/>
    <xf numFmtId="2" fontId="6" fillId="6" borderId="0" xfId="0" applyNumberFormat="1" applyFont="1" applyFill="1"/>
    <xf numFmtId="0" fontId="6" fillId="6" borderId="0" xfId="0" applyFont="1" applyFill="1"/>
    <xf numFmtId="167" fontId="3" fillId="6" borderId="0" xfId="0" applyNumberFormat="1" applyFont="1" applyFill="1"/>
    <xf numFmtId="0" fontId="37" fillId="6" borderId="0" xfId="0" applyFont="1" applyFill="1"/>
    <xf numFmtId="49" fontId="8" fillId="6" borderId="0" xfId="0" applyNumberFormat="1" applyFont="1" applyFill="1"/>
    <xf numFmtId="2" fontId="8" fillId="6" borderId="0" xfId="0" applyNumberFormat="1" applyFont="1" applyFill="1"/>
    <xf numFmtId="49" fontId="10" fillId="6" borderId="0" xfId="0" applyNumberFormat="1" applyFont="1" applyFill="1"/>
    <xf numFmtId="11" fontId="8" fillId="6" borderId="0" xfId="0" applyNumberFormat="1" applyFont="1" applyFill="1"/>
    <xf numFmtId="180" fontId="0" fillId="8" borderId="10" xfId="0" applyNumberFormat="1" applyFill="1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177" fontId="7" fillId="6" borderId="22" xfId="0" applyNumberFormat="1" applyFont="1" applyFill="1" applyBorder="1" applyAlignment="1">
      <alignment horizontal="center"/>
    </xf>
    <xf numFmtId="186" fontId="49" fillId="8" borderId="10" xfId="0" applyNumberFormat="1" applyFont="1" applyFill="1" applyBorder="1" applyAlignment="1">
      <alignment horizontal="center" vertical="center" wrapText="1"/>
    </xf>
    <xf numFmtId="181" fontId="49" fillId="8" borderId="10" xfId="0" applyNumberFormat="1" applyFont="1" applyFill="1" applyBorder="1" applyAlignment="1">
      <alignment horizontal="center" vertical="center" wrapText="1"/>
    </xf>
    <xf numFmtId="4" fontId="9" fillId="4" borderId="23" xfId="0" applyNumberFormat="1" applyFont="1" applyFill="1" applyBorder="1"/>
    <xf numFmtId="186" fontId="15" fillId="8" borderId="10" xfId="0" applyNumberFormat="1" applyFont="1" applyFill="1" applyBorder="1" applyAlignment="1">
      <alignment horizontal="center" vertical="center" wrapText="1"/>
    </xf>
    <xf numFmtId="11" fontId="0" fillId="9" borderId="10" xfId="0" applyNumberForma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185" fontId="9" fillId="6" borderId="0" xfId="0" applyNumberFormat="1" applyFont="1" applyFill="1"/>
    <xf numFmtId="0" fontId="4" fillId="2" borderId="24" xfId="0" applyFont="1" applyFill="1" applyBorder="1" applyAlignment="1">
      <alignment vertical="center"/>
    </xf>
    <xf numFmtId="177" fontId="9" fillId="0" borderId="10" xfId="0" applyNumberFormat="1" applyFont="1" applyBorder="1"/>
    <xf numFmtId="165" fontId="9" fillId="0" borderId="10" xfId="0" applyNumberFormat="1" applyFont="1" applyBorder="1" applyAlignment="1">
      <alignment horizontal="center"/>
    </xf>
    <xf numFmtId="0" fontId="7" fillId="2" borderId="25" xfId="0" applyFont="1" applyFill="1" applyBorder="1" applyAlignment="1">
      <alignment horizontal="center" vertical="center" wrapText="1"/>
    </xf>
    <xf numFmtId="174" fontId="9" fillId="0" borderId="26" xfId="0" applyNumberFormat="1" applyFont="1" applyBorder="1" applyAlignment="1">
      <alignment horizontal="center"/>
    </xf>
    <xf numFmtId="0" fontId="4" fillId="6" borderId="0" xfId="0" applyFont="1" applyFill="1" applyAlignment="1">
      <alignment vertical="center"/>
    </xf>
    <xf numFmtId="175" fontId="9" fillId="6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174" fontId="9" fillId="0" borderId="12" xfId="0" applyNumberFormat="1" applyFont="1" applyBorder="1" applyAlignment="1">
      <alignment horizontal="center"/>
    </xf>
    <xf numFmtId="4" fontId="9" fillId="4" borderId="10" xfId="0" applyNumberFormat="1" applyFont="1" applyFill="1" applyBorder="1"/>
    <xf numFmtId="165" fontId="9" fillId="0" borderId="22" xfId="0" applyNumberFormat="1" applyFont="1" applyBorder="1" applyAlignment="1">
      <alignment horizontal="center"/>
    </xf>
    <xf numFmtId="0" fontId="5" fillId="6" borderId="0" xfId="0" applyFont="1" applyFill="1"/>
    <xf numFmtId="0" fontId="44" fillId="6" borderId="0" xfId="2" applyFont="1" applyFill="1" applyAlignment="1">
      <alignment horizontal="center" vertical="center" wrapText="1"/>
    </xf>
    <xf numFmtId="0" fontId="7" fillId="6" borderId="0" xfId="2" applyFont="1" applyFill="1" applyAlignment="1">
      <alignment horizontal="center" vertical="center"/>
    </xf>
    <xf numFmtId="167" fontId="1" fillId="6" borderId="0" xfId="2" applyNumberFormat="1" applyFill="1" applyAlignment="1">
      <alignment horizontal="center" vertical="center"/>
    </xf>
    <xf numFmtId="2" fontId="69" fillId="6" borderId="0" xfId="2" applyNumberFormat="1" applyFont="1" applyFill="1" applyAlignment="1">
      <alignment vertical="center"/>
    </xf>
    <xf numFmtId="2" fontId="70" fillId="6" borderId="0" xfId="2" applyNumberFormat="1" applyFont="1" applyFill="1"/>
    <xf numFmtId="1" fontId="63" fillId="6" borderId="0" xfId="2" applyNumberFormat="1" applyFont="1" applyFill="1" applyAlignment="1">
      <alignment horizontal="left"/>
    </xf>
    <xf numFmtId="0" fontId="0" fillId="9" borderId="10" xfId="0" applyFill="1" applyBorder="1" applyAlignment="1">
      <alignment wrapText="1"/>
    </xf>
    <xf numFmtId="0" fontId="0" fillId="8" borderId="10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center"/>
    </xf>
    <xf numFmtId="187" fontId="0" fillId="8" borderId="10" xfId="0" applyNumberForma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67" fontId="63" fillId="6" borderId="0" xfId="2" applyNumberFormat="1" applyFont="1" applyFill="1" applyAlignment="1">
      <alignment horizontal="left"/>
    </xf>
    <xf numFmtId="0" fontId="64" fillId="6" borderId="10" xfId="0" applyFont="1" applyFill="1" applyBorder="1" applyAlignment="1">
      <alignment horizontal="center" vertical="center"/>
    </xf>
    <xf numFmtId="0" fontId="64" fillId="6" borderId="10" xfId="2" applyFont="1" applyFill="1" applyBorder="1" applyAlignment="1">
      <alignment horizontal="center" vertical="center"/>
    </xf>
    <xf numFmtId="2" fontId="64" fillId="6" borderId="10" xfId="2" applyNumberFormat="1" applyFont="1" applyFill="1" applyBorder="1" applyAlignment="1">
      <alignment horizontal="center" vertical="center"/>
    </xf>
    <xf numFmtId="167" fontId="64" fillId="6" borderId="10" xfId="2" applyNumberFormat="1" applyFont="1" applyFill="1" applyBorder="1" applyAlignment="1">
      <alignment horizontal="center" vertical="center"/>
    </xf>
    <xf numFmtId="0" fontId="64" fillId="6" borderId="10" xfId="2" applyFont="1" applyFill="1" applyBorder="1" applyAlignment="1">
      <alignment horizontal="center"/>
    </xf>
    <xf numFmtId="167" fontId="64" fillId="6" borderId="0" xfId="2" applyNumberFormat="1" applyFont="1" applyFill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49" fontId="64" fillId="6" borderId="0" xfId="0" applyNumberFormat="1" applyFont="1" applyFill="1" applyAlignment="1">
      <alignment horizontal="center"/>
    </xf>
    <xf numFmtId="0" fontId="7" fillId="0" borderId="10" xfId="2" applyFont="1" applyBorder="1" applyAlignment="1">
      <alignment horizontal="center" wrapText="1"/>
    </xf>
    <xf numFmtId="0" fontId="59" fillId="0" borderId="0" xfId="0" applyFont="1"/>
    <xf numFmtId="0" fontId="59" fillId="6" borderId="0" xfId="0" applyFont="1" applyFill="1"/>
    <xf numFmtId="0" fontId="64" fillId="6" borderId="10" xfId="2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7" fillId="0" borderId="0" xfId="2" applyFont="1" applyAlignment="1">
      <alignment horizontal="center" wrapText="1"/>
    </xf>
    <xf numFmtId="1" fontId="64" fillId="6" borderId="0" xfId="2" applyNumberFormat="1" applyFont="1" applyFill="1" applyAlignment="1">
      <alignment horizontal="right" vertical="center"/>
    </xf>
    <xf numFmtId="1" fontId="64" fillId="6" borderId="0" xfId="0" applyNumberFormat="1" applyFont="1" applyFill="1" applyAlignment="1">
      <alignment horizontal="right" vertical="center"/>
    </xf>
    <xf numFmtId="177" fontId="0" fillId="0" borderId="10" xfId="0" applyNumberFormat="1" applyBorder="1" applyAlignment="1">
      <alignment horizontal="center"/>
    </xf>
    <xf numFmtId="178" fontId="9" fillId="0" borderId="10" xfId="0" applyNumberFormat="1" applyFont="1" applyBorder="1"/>
    <xf numFmtId="188" fontId="9" fillId="4" borderId="23" xfId="0" applyNumberFormat="1" applyFont="1" applyFill="1" applyBorder="1"/>
    <xf numFmtId="189" fontId="9" fillId="0" borderId="10" xfId="0" applyNumberFormat="1" applyFont="1" applyBorder="1" applyAlignment="1">
      <alignment horizontal="center"/>
    </xf>
    <xf numFmtId="10" fontId="0" fillId="8" borderId="10" xfId="0" applyNumberFormat="1" applyFill="1" applyBorder="1" applyAlignment="1">
      <alignment horizontal="center" vertical="center"/>
    </xf>
    <xf numFmtId="167" fontId="0" fillId="0" borderId="0" xfId="0" applyNumberFormat="1"/>
    <xf numFmtId="177" fontId="3" fillId="0" borderId="0" xfId="0" applyNumberFormat="1" applyFont="1"/>
    <xf numFmtId="170" fontId="63" fillId="6" borderId="0" xfId="2" applyNumberFormat="1" applyFont="1" applyFill="1"/>
    <xf numFmtId="164" fontId="70" fillId="6" borderId="0" xfId="2" applyNumberFormat="1" applyFont="1" applyFill="1"/>
    <xf numFmtId="190" fontId="3" fillId="0" borderId="0" xfId="0" applyNumberFormat="1" applyFont="1"/>
    <xf numFmtId="0" fontId="0" fillId="8" borderId="0" xfId="0" applyFill="1"/>
    <xf numFmtId="0" fontId="60" fillId="8" borderId="10" xfId="0" applyFont="1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7" fillId="0" borderId="10" xfId="2" applyFont="1" applyBorder="1" applyAlignment="1">
      <alignment vertical="center" wrapText="1"/>
    </xf>
    <xf numFmtId="0" fontId="7" fillId="0" borderId="10" xfId="2" applyFont="1" applyBorder="1" applyAlignment="1">
      <alignment vertical="center"/>
    </xf>
    <xf numFmtId="0" fontId="7" fillId="0" borderId="10" xfId="2" applyFont="1" applyBorder="1" applyAlignment="1">
      <alignment horizontal="center" vertical="center" wrapText="1"/>
    </xf>
    <xf numFmtId="0" fontId="63" fillId="0" borderId="10" xfId="2" applyFont="1" applyBorder="1"/>
    <xf numFmtId="0" fontId="1" fillId="0" borderId="10" xfId="2" applyBorder="1"/>
    <xf numFmtId="167" fontId="1" fillId="0" borderId="10" xfId="2" applyNumberFormat="1" applyBorder="1"/>
    <xf numFmtId="2" fontId="69" fillId="4" borderId="10" xfId="2" applyNumberFormat="1" applyFont="1" applyFill="1" applyBorder="1"/>
    <xf numFmtId="167" fontId="1" fillId="11" borderId="10" xfId="2" applyNumberFormat="1" applyFill="1" applyBorder="1"/>
    <xf numFmtId="167" fontId="70" fillId="4" borderId="10" xfId="2" applyNumberFormat="1" applyFont="1" applyFill="1" applyBorder="1"/>
    <xf numFmtId="167" fontId="70" fillId="4" borderId="10" xfId="2" applyNumberFormat="1" applyFont="1" applyFill="1" applyBorder="1" applyAlignment="1">
      <alignment horizontal="center"/>
    </xf>
    <xf numFmtId="171" fontId="70" fillId="4" borderId="10" xfId="2" applyNumberFormat="1" applyFont="1" applyFill="1" applyBorder="1"/>
    <xf numFmtId="165" fontId="70" fillId="4" borderId="10" xfId="2" applyNumberFormat="1" applyFont="1" applyFill="1" applyBorder="1"/>
    <xf numFmtId="169" fontId="70" fillId="4" borderId="10" xfId="2" applyNumberFormat="1" applyFont="1" applyFill="1" applyBorder="1"/>
    <xf numFmtId="2" fontId="70" fillId="4" borderId="10" xfId="2" applyNumberFormat="1" applyFont="1" applyFill="1" applyBorder="1"/>
    <xf numFmtId="2" fontId="1" fillId="0" borderId="10" xfId="2" applyNumberFormat="1" applyBorder="1"/>
    <xf numFmtId="0" fontId="1" fillId="0" borderId="10" xfId="2" applyBorder="1" applyAlignment="1">
      <alignment horizontal="center" vertical="center"/>
    </xf>
    <xf numFmtId="2" fontId="1" fillId="0" borderId="10" xfId="2" applyNumberFormat="1" applyBorder="1" applyAlignment="1">
      <alignment horizontal="center" vertical="center"/>
    </xf>
    <xf numFmtId="2" fontId="1" fillId="11" borderId="10" xfId="2" applyNumberFormat="1" applyFill="1" applyBorder="1"/>
    <xf numFmtId="2" fontId="69" fillId="4" borderId="10" xfId="2" applyNumberFormat="1" applyFont="1" applyFill="1" applyBorder="1" applyAlignment="1">
      <alignment horizontal="center" vertical="center"/>
    </xf>
    <xf numFmtId="2" fontId="1" fillId="11" borderId="10" xfId="2" applyNumberFormat="1" applyFill="1" applyBorder="1" applyAlignment="1">
      <alignment horizontal="center" vertical="center"/>
    </xf>
    <xf numFmtId="0" fontId="72" fillId="12" borderId="10" xfId="2" applyFont="1" applyFill="1" applyBorder="1" applyAlignment="1">
      <alignment horizontal="center"/>
    </xf>
    <xf numFmtId="0" fontId="72" fillId="12" borderId="10" xfId="2" applyFont="1" applyFill="1" applyBorder="1"/>
    <xf numFmtId="3" fontId="1" fillId="0" borderId="10" xfId="2" applyNumberFormat="1" applyBorder="1"/>
    <xf numFmtId="1" fontId="1" fillId="0" borderId="10" xfId="2" applyNumberFormat="1" applyBorder="1"/>
    <xf numFmtId="4" fontId="69" fillId="4" borderId="10" xfId="2" applyNumberFormat="1" applyFont="1" applyFill="1" applyBorder="1"/>
    <xf numFmtId="1" fontId="1" fillId="11" borderId="10" xfId="2" applyNumberFormat="1" applyFill="1" applyBorder="1"/>
    <xf numFmtId="3" fontId="72" fillId="12" borderId="10" xfId="2" applyNumberFormat="1" applyFont="1" applyFill="1" applyBorder="1" applyAlignment="1">
      <alignment horizontal="center"/>
    </xf>
    <xf numFmtId="0" fontId="3" fillId="6" borderId="1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2" borderId="11" xfId="0" applyFont="1" applyFill="1" applyBorder="1" applyProtection="1">
      <protection locked="0"/>
    </xf>
    <xf numFmtId="0" fontId="5" fillId="2" borderId="12" xfId="0" applyFont="1" applyFill="1" applyBorder="1" applyProtection="1">
      <protection locked="0"/>
    </xf>
    <xf numFmtId="0" fontId="5" fillId="2" borderId="13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4" borderId="19" xfId="0" applyFont="1" applyFill="1" applyBorder="1" applyAlignment="1" applyProtection="1">
      <alignment horizontal="center" vertical="center"/>
      <protection locked="0"/>
    </xf>
    <xf numFmtId="0" fontId="3" fillId="3" borderId="20" xfId="0" quotePrefix="1" applyFont="1" applyFill="1" applyBorder="1" applyAlignment="1" applyProtection="1">
      <alignment horizontal="left"/>
      <protection locked="0"/>
    </xf>
    <xf numFmtId="0" fontId="6" fillId="3" borderId="2" xfId="0" quotePrefix="1" applyFont="1" applyFill="1" applyBorder="1" applyAlignment="1" applyProtection="1">
      <alignment horizontal="left"/>
      <protection locked="0"/>
    </xf>
    <xf numFmtId="0" fontId="6" fillId="3" borderId="7" xfId="0" applyFont="1" applyFill="1" applyBorder="1" applyProtection="1"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3" fillId="6" borderId="10" xfId="0" quotePrefix="1" applyFont="1" applyFill="1" applyBorder="1" applyAlignment="1" applyProtection="1">
      <alignment horizontal="center"/>
      <protection locked="0"/>
    </xf>
    <xf numFmtId="2" fontId="62" fillId="4" borderId="7" xfId="0" applyNumberFormat="1" applyFont="1" applyFill="1" applyBorder="1" applyAlignment="1" applyProtection="1">
      <alignment horizontal="center"/>
      <protection locked="0"/>
    </xf>
    <xf numFmtId="2" fontId="62" fillId="4" borderId="10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Protection="1"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0" fontId="3" fillId="3" borderId="0" xfId="0" applyFont="1" applyFill="1" applyProtection="1">
      <protection locked="0"/>
    </xf>
    <xf numFmtId="2" fontId="62" fillId="4" borderId="0" xfId="0" applyNumberFormat="1" applyFont="1" applyFill="1" applyAlignment="1" applyProtection="1">
      <alignment horizontal="center"/>
      <protection locked="0"/>
    </xf>
    <xf numFmtId="2" fontId="62" fillId="4" borderId="19" xfId="0" applyNumberFormat="1" applyFont="1" applyFill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0" fontId="62" fillId="4" borderId="10" xfId="0" applyFont="1" applyFill="1" applyBorder="1" applyAlignment="1" applyProtection="1">
      <alignment horizontal="center"/>
      <protection locked="0"/>
    </xf>
    <xf numFmtId="0" fontId="4" fillId="6" borderId="27" xfId="0" applyFont="1" applyFill="1" applyBorder="1" applyAlignment="1" applyProtection="1">
      <alignment horizontal="center"/>
      <protection locked="0"/>
    </xf>
    <xf numFmtId="167" fontId="9" fillId="13" borderId="9" xfId="0" applyNumberFormat="1" applyFont="1" applyFill="1" applyBorder="1" applyAlignment="1" applyProtection="1">
      <alignment horizontal="center"/>
      <protection locked="0"/>
    </xf>
    <xf numFmtId="167" fontId="9" fillId="13" borderId="1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28" xfId="0" applyBorder="1" applyProtection="1">
      <protection locked="0"/>
    </xf>
    <xf numFmtId="0" fontId="7" fillId="0" borderId="29" xfId="0" applyFont="1" applyBorder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29" xfId="0" applyFont="1" applyBorder="1" applyAlignment="1" applyProtection="1">
      <alignment horizontal="left" wrapText="1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7" fillId="6" borderId="29" xfId="0" applyFont="1" applyFill="1" applyBorder="1" applyAlignment="1" applyProtection="1">
      <alignment horizontal="left" wrapText="1"/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7" fillId="6" borderId="0" xfId="0" applyFont="1" applyFill="1" applyAlignment="1" applyProtection="1">
      <alignment horizontal="left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30" xfId="0" applyFont="1" applyFill="1" applyBorder="1" applyProtection="1">
      <protection locked="0"/>
    </xf>
    <xf numFmtId="0" fontId="0" fillId="6" borderId="31" xfId="0" applyFill="1" applyBorder="1" applyProtection="1">
      <protection locked="0"/>
    </xf>
    <xf numFmtId="0" fontId="7" fillId="6" borderId="31" xfId="0" applyFont="1" applyFill="1" applyBorder="1" applyAlignment="1" applyProtection="1">
      <alignment horizontal="left"/>
      <protection locked="0"/>
    </xf>
    <xf numFmtId="0" fontId="44" fillId="6" borderId="31" xfId="0" applyFont="1" applyFill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6" borderId="10" xfId="0" applyFont="1" applyFill="1" applyBorder="1" applyAlignment="1">
      <alignment horizontal="center"/>
    </xf>
    <xf numFmtId="171" fontId="9" fillId="13" borderId="9" xfId="0" applyNumberFormat="1" applyFont="1" applyFill="1" applyBorder="1" applyAlignment="1" applyProtection="1">
      <alignment horizontal="center"/>
      <protection locked="0"/>
    </xf>
    <xf numFmtId="171" fontId="9" fillId="0" borderId="9" xfId="0" applyNumberFormat="1" applyFont="1" applyBorder="1" applyAlignment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71" fontId="9" fillId="13" borderId="10" xfId="0" applyNumberFormat="1" applyFont="1" applyFill="1" applyBorder="1" applyAlignment="1" applyProtection="1">
      <alignment horizontal="center"/>
      <protection locked="0"/>
    </xf>
    <xf numFmtId="170" fontId="9" fillId="13" borderId="9" xfId="0" applyNumberFormat="1" applyFont="1" applyFill="1" applyBorder="1" applyAlignment="1" applyProtection="1">
      <alignment horizontal="center"/>
      <protection locked="0"/>
    </xf>
    <xf numFmtId="166" fontId="9" fillId="13" borderId="9" xfId="0" applyNumberFormat="1" applyFont="1" applyFill="1" applyBorder="1" applyAlignment="1" applyProtection="1">
      <alignment horizontal="center"/>
      <protection locked="0"/>
    </xf>
    <xf numFmtId="170" fontId="9" fillId="13" borderId="10" xfId="0" applyNumberFormat="1" applyFont="1" applyFill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70" fillId="0" borderId="0" xfId="0" applyFont="1"/>
    <xf numFmtId="0" fontId="70" fillId="0" borderId="0" xfId="0" applyFont="1" applyAlignment="1">
      <alignment vertical="center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vertical="center"/>
    </xf>
    <xf numFmtId="179" fontId="70" fillId="0" borderId="0" xfId="0" applyNumberFormat="1" applyFont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70" fillId="0" borderId="0" xfId="0" applyFont="1" applyAlignment="1">
      <alignment horizontal="left" vertical="center" wrapText="1"/>
    </xf>
    <xf numFmtId="169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 vertical="center"/>
    </xf>
    <xf numFmtId="1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vertical="top" wrapText="1"/>
    </xf>
    <xf numFmtId="0" fontId="73" fillId="0" borderId="0" xfId="0" applyFont="1" applyAlignment="1">
      <alignment horizontal="left" indent="1"/>
    </xf>
    <xf numFmtId="0" fontId="74" fillId="0" borderId="10" xfId="0" applyFont="1" applyBorder="1" applyAlignment="1">
      <alignment vertical="center"/>
    </xf>
    <xf numFmtId="0" fontId="70" fillId="0" borderId="0" xfId="0" applyFont="1" applyAlignment="1">
      <alignment horizontal="center"/>
    </xf>
    <xf numFmtId="14" fontId="73" fillId="0" borderId="0" xfId="0" applyNumberFormat="1" applyFont="1" applyAlignment="1">
      <alignment vertical="center"/>
    </xf>
    <xf numFmtId="0" fontId="7" fillId="0" borderId="29" xfId="0" applyFont="1" applyBorder="1" applyAlignment="1" applyProtection="1">
      <alignment horizontal="left"/>
      <protection locked="0"/>
    </xf>
    <xf numFmtId="0" fontId="1" fillId="6" borderId="0" xfId="0" applyFont="1" applyFill="1" applyAlignment="1" applyProtection="1">
      <alignment horizontal="center" vertical="center"/>
      <protection locked="0"/>
    </xf>
    <xf numFmtId="0" fontId="7" fillId="6" borderId="29" xfId="0" applyFont="1" applyFill="1" applyBorder="1" applyAlignment="1" applyProtection="1">
      <alignment horizontal="left" vertical="center" wrapText="1"/>
      <protection locked="0"/>
    </xf>
    <xf numFmtId="0" fontId="7" fillId="0" borderId="33" xfId="0" applyFont="1" applyBorder="1" applyAlignment="1" applyProtection="1">
      <alignment horizontal="right"/>
      <protection locked="0"/>
    </xf>
    <xf numFmtId="14" fontId="0" fillId="0" borderId="34" xfId="0" applyNumberFormat="1" applyBorder="1" applyAlignment="1" applyProtection="1">
      <alignment horizontal="left"/>
      <protection locked="0"/>
    </xf>
    <xf numFmtId="14" fontId="0" fillId="0" borderId="34" xfId="0" applyNumberFormat="1" applyBorder="1" applyProtection="1">
      <protection locked="0"/>
    </xf>
    <xf numFmtId="0" fontId="7" fillId="0" borderId="34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0" fillId="0" borderId="34" xfId="0" applyBorder="1" applyProtection="1">
      <protection locked="0"/>
    </xf>
    <xf numFmtId="0" fontId="7" fillId="0" borderId="29" xfId="0" applyFont="1" applyBorder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73" fillId="0" borderId="0" xfId="0" applyNumberFormat="1" applyFont="1" applyAlignment="1">
      <alignment horizontal="left" indent="1"/>
    </xf>
    <xf numFmtId="0" fontId="70" fillId="0" borderId="0" xfId="0" applyFont="1" applyAlignment="1">
      <alignment vertical="center" wrapText="1"/>
    </xf>
    <xf numFmtId="49" fontId="0" fillId="0" borderId="0" xfId="0" applyNumberFormat="1"/>
    <xf numFmtId="49" fontId="61" fillId="14" borderId="10" xfId="0" applyNumberFormat="1" applyFont="1" applyFill="1" applyBorder="1" applyAlignment="1">
      <alignment horizontal="center" vertical="center"/>
    </xf>
    <xf numFmtId="49" fontId="61" fillId="14" borderId="10" xfId="0" applyNumberFormat="1" applyFont="1" applyFill="1" applyBorder="1" applyAlignment="1">
      <alignment vertical="center"/>
    </xf>
    <xf numFmtId="0" fontId="7" fillId="0" borderId="10" xfId="0" applyFont="1" applyBorder="1" applyAlignment="1">
      <alignment horizontal="center"/>
    </xf>
    <xf numFmtId="179" fontId="7" fillId="0" borderId="10" xfId="0" applyNumberFormat="1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179" fontId="0" fillId="0" borderId="0" xfId="0" applyNumberFormat="1" applyAlignment="1">
      <alignment horizontal="center"/>
    </xf>
    <xf numFmtId="0" fontId="75" fillId="0" borderId="0" xfId="0" applyFont="1" applyProtection="1">
      <protection locked="0"/>
    </xf>
    <xf numFmtId="0" fontId="76" fillId="15" borderId="0" xfId="0" applyFont="1" applyFill="1" applyAlignment="1" applyProtection="1">
      <alignment horizontal="center"/>
      <protection locked="0"/>
    </xf>
    <xf numFmtId="0" fontId="76" fillId="15" borderId="0" xfId="0" applyFont="1" applyFill="1" applyAlignment="1" applyProtection="1">
      <alignment horizontal="left" vertical="center" wrapText="1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horizontal="left" vertical="center" wrapText="1"/>
      <protection locked="0"/>
    </xf>
    <xf numFmtId="0" fontId="70" fillId="0" borderId="0" xfId="0" applyFont="1" applyAlignment="1" applyProtection="1">
      <alignment horizontal="left" vertical="center"/>
      <protection locked="0"/>
    </xf>
    <xf numFmtId="0" fontId="70" fillId="0" borderId="0" xfId="0" applyFont="1" applyAlignment="1" applyProtection="1">
      <alignment horizontal="left" vertical="top"/>
      <protection locked="0"/>
    </xf>
    <xf numFmtId="0" fontId="77" fillId="0" borderId="0" xfId="1" applyFont="1" applyAlignment="1" applyProtection="1"/>
    <xf numFmtId="0" fontId="70" fillId="0" borderId="0" xfId="0" applyFont="1" applyAlignment="1" applyProtection="1">
      <alignment vertical="center" wrapText="1"/>
      <protection locked="0"/>
    </xf>
    <xf numFmtId="0" fontId="78" fillId="0" borderId="0" xfId="0" applyFont="1" applyAlignment="1">
      <alignment vertical="center"/>
    </xf>
    <xf numFmtId="3" fontId="7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0" fillId="16" borderId="51" xfId="0" applyFont="1" applyFill="1" applyBorder="1" applyAlignment="1" applyProtection="1">
      <alignment horizontal="left" vertical="center" wrapText="1"/>
      <protection locked="0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center" vertical="center"/>
      <protection locked="0"/>
    </xf>
    <xf numFmtId="0" fontId="36" fillId="0" borderId="0" xfId="0" applyFont="1" applyAlignment="1">
      <alignment horizontal="center" vertical="center"/>
    </xf>
    <xf numFmtId="0" fontId="2" fillId="6" borderId="19" xfId="0" applyFont="1" applyFill="1" applyBorder="1" applyAlignment="1" applyProtection="1">
      <alignment horizontal="center" vertical="center" wrapText="1"/>
      <protection locked="0"/>
    </xf>
    <xf numFmtId="0" fontId="0" fillId="6" borderId="38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0" fillId="0" borderId="28" xfId="0" applyBorder="1" applyAlignment="1">
      <alignment horizontal="center"/>
    </xf>
    <xf numFmtId="0" fontId="0" fillId="0" borderId="28" xfId="0" applyBorder="1" applyAlignment="1" applyProtection="1">
      <alignment horizontal="center"/>
      <protection locked="0"/>
    </xf>
    <xf numFmtId="14" fontId="1" fillId="0" borderId="34" xfId="0" applyNumberFormat="1" applyFont="1" applyBorder="1" applyAlignment="1" applyProtection="1">
      <alignment horizontal="center"/>
      <protection locked="0"/>
    </xf>
    <xf numFmtId="14" fontId="0" fillId="0" borderId="39" xfId="0" applyNumberFormat="1" applyBorder="1" applyAlignment="1" applyProtection="1">
      <alignment horizontal="center"/>
      <protection locked="0"/>
    </xf>
    <xf numFmtId="0" fontId="20" fillId="17" borderId="33" xfId="0" applyFont="1" applyFill="1" applyBorder="1" applyAlignment="1" applyProtection="1">
      <alignment horizontal="center"/>
      <protection locked="0"/>
    </xf>
    <xf numFmtId="0" fontId="0" fillId="17" borderId="34" xfId="0" applyFill="1" applyBorder="1" applyAlignment="1" applyProtection="1">
      <alignment horizontal="center"/>
      <protection locked="0"/>
    </xf>
    <xf numFmtId="0" fontId="0" fillId="17" borderId="39" xfId="0" applyFill="1" applyBorder="1" applyAlignment="1" applyProtection="1">
      <alignment horizontal="center"/>
      <protection locked="0"/>
    </xf>
    <xf numFmtId="11" fontId="1" fillId="0" borderId="0" xfId="0" applyNumberFormat="1" applyFont="1" applyAlignment="1">
      <alignment horizontal="center" vertical="center" wrapText="1"/>
    </xf>
    <xf numFmtId="11" fontId="1" fillId="0" borderId="28" xfId="0" applyNumberFormat="1" applyFont="1" applyBorder="1" applyAlignment="1">
      <alignment horizontal="center" vertical="center" wrapText="1"/>
    </xf>
    <xf numFmtId="0" fontId="44" fillId="0" borderId="0" xfId="0" applyFont="1" applyAlignment="1" applyProtection="1">
      <alignment horizontal="left"/>
      <protection locked="0"/>
    </xf>
    <xf numFmtId="0" fontId="44" fillId="0" borderId="28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6" fillId="3" borderId="37" xfId="0" quotePrefix="1" applyFont="1" applyFill="1" applyBorder="1" applyAlignment="1" applyProtection="1">
      <alignment horizontal="left"/>
      <protection locked="0"/>
    </xf>
    <xf numFmtId="0" fontId="6" fillId="3" borderId="22" xfId="0" quotePrefix="1" applyFont="1" applyFill="1" applyBorder="1" applyAlignment="1" applyProtection="1">
      <alignment horizontal="left"/>
      <protection locked="0"/>
    </xf>
    <xf numFmtId="0" fontId="3" fillId="3" borderId="35" xfId="0" applyFont="1" applyFill="1" applyBorder="1" applyAlignment="1" applyProtection="1">
      <alignment horizontal="left"/>
      <protection locked="0"/>
    </xf>
    <xf numFmtId="0" fontId="3" fillId="3" borderId="36" xfId="0" applyFont="1" applyFill="1" applyBorder="1" applyAlignment="1" applyProtection="1">
      <alignment horizontal="left"/>
      <protection locked="0"/>
    </xf>
    <xf numFmtId="0" fontId="3" fillId="0" borderId="13" xfId="0" applyFont="1" applyBorder="1" applyProtection="1">
      <protection locked="0"/>
    </xf>
    <xf numFmtId="0" fontId="3" fillId="0" borderId="22" xfId="0" applyFont="1" applyBorder="1" applyProtection="1">
      <protection locked="0"/>
    </xf>
    <xf numFmtId="0" fontId="7" fillId="0" borderId="34" xfId="0" applyFont="1" applyBorder="1" applyAlignment="1" applyProtection="1">
      <alignment horizontal="center"/>
      <protection locked="0"/>
    </xf>
    <xf numFmtId="167" fontId="9" fillId="0" borderId="19" xfId="0" applyNumberFormat="1" applyFont="1" applyBorder="1" applyAlignment="1">
      <alignment horizontal="center" vertical="center"/>
    </xf>
    <xf numFmtId="167" fontId="9" fillId="0" borderId="38" xfId="0" applyNumberFormat="1" applyFont="1" applyBorder="1" applyAlignment="1">
      <alignment horizontal="center" vertical="center"/>
    </xf>
    <xf numFmtId="167" fontId="9" fillId="0" borderId="9" xfId="0" applyNumberFormat="1" applyFont="1" applyBorder="1" applyAlignment="1">
      <alignment horizontal="center" vertical="center"/>
    </xf>
    <xf numFmtId="173" fontId="9" fillId="0" borderId="19" xfId="0" applyNumberFormat="1" applyFont="1" applyBorder="1" applyAlignment="1">
      <alignment horizontal="center" vertical="center"/>
    </xf>
    <xf numFmtId="173" fontId="9" fillId="0" borderId="38" xfId="0" applyNumberFormat="1" applyFont="1" applyBorder="1" applyAlignment="1">
      <alignment horizontal="center" vertical="center"/>
    </xf>
    <xf numFmtId="173" fontId="9" fillId="0" borderId="9" xfId="0" applyNumberFormat="1" applyFont="1" applyBorder="1" applyAlignment="1">
      <alignment horizontal="center" vertical="center"/>
    </xf>
    <xf numFmtId="0" fontId="3" fillId="6" borderId="19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19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11" fontId="9" fillId="0" borderId="19" xfId="0" applyNumberFormat="1" applyFont="1" applyBorder="1" applyAlignment="1">
      <alignment horizontal="center" vertical="center"/>
    </xf>
    <xf numFmtId="11" fontId="9" fillId="0" borderId="38" xfId="0" applyNumberFormat="1" applyFont="1" applyBorder="1" applyAlignment="1">
      <alignment horizontal="center" vertical="center"/>
    </xf>
    <xf numFmtId="11" fontId="9" fillId="0" borderId="9" xfId="0" applyNumberFormat="1" applyFont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178" fontId="9" fillId="0" borderId="19" xfId="0" applyNumberFormat="1" applyFont="1" applyBorder="1" applyAlignment="1">
      <alignment horizontal="center" vertical="center"/>
    </xf>
    <xf numFmtId="178" fontId="9" fillId="0" borderId="38" xfId="0" applyNumberFormat="1" applyFont="1" applyBorder="1" applyAlignment="1">
      <alignment horizontal="center" vertical="center"/>
    </xf>
    <xf numFmtId="178" fontId="9" fillId="0" borderId="9" xfId="0" applyNumberFormat="1" applyFont="1" applyBorder="1" applyAlignment="1">
      <alignment horizontal="center" vertical="center"/>
    </xf>
    <xf numFmtId="0" fontId="62" fillId="0" borderId="7" xfId="2" applyFont="1" applyBorder="1" applyAlignment="1">
      <alignment horizontal="center"/>
    </xf>
    <xf numFmtId="0" fontId="41" fillId="4" borderId="0" xfId="0" applyFont="1" applyFill="1" applyAlignment="1">
      <alignment horizontal="center" vertical="center"/>
    </xf>
    <xf numFmtId="0" fontId="11" fillId="4" borderId="0" xfId="2" applyFont="1" applyFill="1" applyAlignment="1">
      <alignment horizontal="center"/>
    </xf>
    <xf numFmtId="0" fontId="62" fillId="0" borderId="0" xfId="2" applyFont="1" applyAlignment="1">
      <alignment horizontal="center"/>
    </xf>
    <xf numFmtId="0" fontId="2" fillId="2" borderId="45" xfId="0" applyFont="1" applyFill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9" borderId="7" xfId="0" applyFont="1" applyFill="1" applyBorder="1" applyAlignment="1">
      <alignment horizontal="center"/>
    </xf>
    <xf numFmtId="0" fontId="3" fillId="20" borderId="7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46" fillId="8" borderId="19" xfId="0" applyFont="1" applyFill="1" applyBorder="1" applyAlignment="1">
      <alignment horizontal="center" vertical="center"/>
    </xf>
    <xf numFmtId="0" fontId="46" fillId="8" borderId="38" xfId="0" applyFont="1" applyFill="1" applyBorder="1" applyAlignment="1">
      <alignment horizontal="center" vertical="center"/>
    </xf>
    <xf numFmtId="0" fontId="46" fillId="8" borderId="9" xfId="0" applyFont="1" applyFill="1" applyBorder="1" applyAlignment="1">
      <alignment horizontal="center" vertical="center"/>
    </xf>
    <xf numFmtId="0" fontId="45" fillId="8" borderId="19" xfId="0" applyFont="1" applyFill="1" applyBorder="1" applyAlignment="1">
      <alignment horizontal="left" vertical="center" wrapText="1"/>
    </xf>
    <xf numFmtId="0" fontId="45" fillId="8" borderId="9" xfId="0" applyFont="1" applyFill="1" applyBorder="1" applyAlignment="1">
      <alignment horizontal="left" vertical="center" wrapText="1"/>
    </xf>
    <xf numFmtId="0" fontId="7" fillId="8" borderId="13" xfId="0" applyFont="1" applyFill="1" applyBorder="1" applyAlignment="1">
      <alignment horizontal="right"/>
    </xf>
    <xf numFmtId="0" fontId="7" fillId="8" borderId="21" xfId="0" applyFont="1" applyFill="1" applyBorder="1" applyAlignment="1">
      <alignment horizontal="right"/>
    </xf>
    <xf numFmtId="0" fontId="7" fillId="8" borderId="22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right" vertical="center" wrapText="1"/>
    </xf>
    <xf numFmtId="0" fontId="7" fillId="8" borderId="21" xfId="0" applyFont="1" applyFill="1" applyBorder="1" applyAlignment="1">
      <alignment horizontal="right" vertical="center" wrapText="1"/>
    </xf>
    <xf numFmtId="0" fontId="7" fillId="6" borderId="13" xfId="0" applyFont="1" applyFill="1" applyBorder="1" applyAlignment="1">
      <alignment horizontal="right" vertical="center"/>
    </xf>
    <xf numFmtId="0" fontId="7" fillId="6" borderId="21" xfId="0" applyFont="1" applyFill="1" applyBorder="1" applyAlignment="1">
      <alignment horizontal="right" vertical="center"/>
    </xf>
    <xf numFmtId="0" fontId="3" fillId="0" borderId="13" xfId="0" applyFont="1" applyBorder="1"/>
    <xf numFmtId="0" fontId="3" fillId="0" borderId="22" xfId="0" applyFont="1" applyBorder="1"/>
    <xf numFmtId="0" fontId="6" fillId="3" borderId="37" xfId="0" quotePrefix="1" applyFont="1" applyFill="1" applyBorder="1" applyAlignment="1">
      <alignment horizontal="left"/>
    </xf>
    <xf numFmtId="0" fontId="6" fillId="3" borderId="22" xfId="0" quotePrefix="1" applyFont="1" applyFill="1" applyBorder="1" applyAlignment="1">
      <alignment horizontal="left"/>
    </xf>
    <xf numFmtId="0" fontId="3" fillId="3" borderId="35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left"/>
    </xf>
    <xf numFmtId="0" fontId="2" fillId="0" borderId="10" xfId="0" applyFont="1" applyBorder="1" applyAlignment="1">
      <alignment horizontal="center" wrapText="1"/>
    </xf>
    <xf numFmtId="0" fontId="20" fillId="4" borderId="0" xfId="0" applyFont="1" applyFill="1" applyAlignment="1">
      <alignment horizontal="center"/>
    </xf>
    <xf numFmtId="180" fontId="48" fillId="8" borderId="19" xfId="0" applyNumberFormat="1" applyFont="1" applyFill="1" applyBorder="1" applyAlignment="1">
      <alignment horizontal="center" vertical="center" wrapText="1"/>
    </xf>
    <xf numFmtId="180" fontId="48" fillId="8" borderId="9" xfId="0" applyNumberFormat="1" applyFont="1" applyFill="1" applyBorder="1" applyAlignment="1">
      <alignment horizontal="center" vertical="center" wrapText="1"/>
    </xf>
    <xf numFmtId="0" fontId="2" fillId="17" borderId="7" xfId="0" applyFont="1" applyFill="1" applyBorder="1" applyAlignment="1">
      <alignment horizontal="center"/>
    </xf>
    <xf numFmtId="184" fontId="33" fillId="8" borderId="19" xfId="0" applyNumberFormat="1" applyFont="1" applyFill="1" applyBorder="1" applyAlignment="1">
      <alignment horizontal="center" vertical="center"/>
    </xf>
    <xf numFmtId="184" fontId="33" fillId="8" borderId="9" xfId="0" applyNumberFormat="1" applyFont="1" applyFill="1" applyBorder="1" applyAlignment="1">
      <alignment horizontal="center" vertical="center"/>
    </xf>
    <xf numFmtId="0" fontId="48" fillId="8" borderId="19" xfId="0" applyFont="1" applyFill="1" applyBorder="1" applyAlignment="1">
      <alignment horizontal="center" vertical="center" wrapText="1"/>
    </xf>
    <xf numFmtId="0" fontId="48" fillId="8" borderId="9" xfId="0" applyFont="1" applyFill="1" applyBorder="1" applyAlignment="1">
      <alignment horizontal="center" vertical="center" wrapText="1"/>
    </xf>
    <xf numFmtId="180" fontId="47" fillId="8" borderId="19" xfId="0" applyNumberFormat="1" applyFont="1" applyFill="1" applyBorder="1" applyAlignment="1">
      <alignment horizontal="center" vertical="center" wrapText="1"/>
    </xf>
    <xf numFmtId="180" fontId="47" fillId="8" borderId="9" xfId="0" applyNumberFormat="1" applyFont="1" applyFill="1" applyBorder="1" applyAlignment="1">
      <alignment horizontal="center" vertical="center" wrapText="1"/>
    </xf>
    <xf numFmtId="0" fontId="37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 wrapText="1"/>
    </xf>
    <xf numFmtId="0" fontId="7" fillId="6" borderId="13" xfId="0" applyFont="1" applyFill="1" applyBorder="1" applyAlignment="1">
      <alignment horizontal="right"/>
    </xf>
    <xf numFmtId="0" fontId="7" fillId="6" borderId="21" xfId="0" applyFont="1" applyFill="1" applyBorder="1" applyAlignment="1">
      <alignment horizontal="right"/>
    </xf>
    <xf numFmtId="0" fontId="7" fillId="6" borderId="22" xfId="0" applyFont="1" applyFill="1" applyBorder="1" applyAlignment="1">
      <alignment horizontal="right"/>
    </xf>
    <xf numFmtId="0" fontId="62" fillId="6" borderId="0" xfId="2" applyFont="1" applyFill="1" applyAlignment="1">
      <alignment horizontal="center"/>
    </xf>
    <xf numFmtId="0" fontId="37" fillId="4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79" fillId="21" borderId="10" xfId="0" applyFont="1" applyFill="1" applyBorder="1" applyAlignment="1">
      <alignment horizontal="center" vertical="center"/>
    </xf>
    <xf numFmtId="179" fontId="79" fillId="21" borderId="10" xfId="0" applyNumberFormat="1" applyFont="1" applyFill="1" applyBorder="1" applyAlignment="1">
      <alignment horizontal="center" vertical="center"/>
    </xf>
    <xf numFmtId="0" fontId="74" fillId="0" borderId="10" xfId="0" applyFont="1" applyBorder="1" applyAlignment="1">
      <alignment horizontal="left" vertical="center" wrapText="1"/>
    </xf>
    <xf numFmtId="0" fontId="74" fillId="0" borderId="10" xfId="0" applyFont="1" applyBorder="1" applyAlignment="1">
      <alignment vertical="center" wrapText="1"/>
    </xf>
    <xf numFmtId="179" fontId="74" fillId="0" borderId="10" xfId="0" applyNumberFormat="1" applyFont="1" applyBorder="1" applyAlignment="1">
      <alignment horizontal="center" vertical="center" wrapText="1"/>
    </xf>
    <xf numFmtId="0" fontId="79" fillId="21" borderId="13" xfId="0" applyFont="1" applyFill="1" applyBorder="1" applyAlignment="1">
      <alignment horizontal="center" vertical="center"/>
    </xf>
    <xf numFmtId="0" fontId="79" fillId="21" borderId="22" xfId="0" applyFont="1" applyFill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70" fillId="0" borderId="22" xfId="0" applyFont="1" applyBorder="1" applyAlignment="1">
      <alignment horizontal="center" vertical="center"/>
    </xf>
    <xf numFmtId="4" fontId="70" fillId="0" borderId="10" xfId="0" applyNumberFormat="1" applyFont="1" applyBorder="1" applyAlignment="1">
      <alignment horizontal="center" vertical="center"/>
    </xf>
    <xf numFmtId="191" fontId="70" fillId="0" borderId="22" xfId="0" applyNumberFormat="1" applyFont="1" applyBorder="1" applyAlignment="1">
      <alignment horizontal="center" vertical="center"/>
    </xf>
    <xf numFmtId="191" fontId="70" fillId="0" borderId="10" xfId="0" applyNumberFormat="1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vertical="center"/>
    </xf>
    <xf numFmtId="179" fontId="74" fillId="0" borderId="10" xfId="0" applyNumberFormat="1" applyFont="1" applyBorder="1" applyAlignment="1">
      <alignment horizontal="center" vertical="center"/>
    </xf>
    <xf numFmtId="0" fontId="74" fillId="0" borderId="13" xfId="0" applyFont="1" applyBorder="1" applyAlignment="1">
      <alignment horizontal="center" vertical="center" wrapText="1"/>
    </xf>
    <xf numFmtId="0" fontId="74" fillId="0" borderId="22" xfId="0" applyFont="1" applyBorder="1" applyAlignment="1">
      <alignment horizontal="center" vertical="center" wrapText="1"/>
    </xf>
    <xf numFmtId="179" fontId="1" fillId="0" borderId="0" xfId="0" applyNumberFormat="1" applyFont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73" fillId="0" borderId="40" xfId="0" applyFont="1" applyBorder="1" applyAlignment="1">
      <alignment horizontal="center" vertical="center" wrapText="1"/>
    </xf>
    <xf numFmtId="0" fontId="73" fillId="0" borderId="47" xfId="0" applyFont="1" applyBorder="1" applyAlignment="1">
      <alignment horizontal="center" vertical="center" wrapText="1"/>
    </xf>
    <xf numFmtId="0" fontId="73" fillId="0" borderId="36" xfId="0" applyFont="1" applyBorder="1" applyAlignment="1">
      <alignment horizontal="center" vertical="center" wrapText="1"/>
    </xf>
    <xf numFmtId="0" fontId="73" fillId="0" borderId="50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0" fillId="0" borderId="0" xfId="0" applyFont="1" applyAlignment="1">
      <alignment horizontal="justify" vertical="top" wrapText="1"/>
    </xf>
    <xf numFmtId="0" fontId="70" fillId="0" borderId="0" xfId="0" applyFont="1" applyAlignment="1">
      <alignment horizontal="left" vertical="center" wrapText="1"/>
    </xf>
    <xf numFmtId="0" fontId="73" fillId="0" borderId="0" xfId="0" applyFont="1" applyAlignment="1">
      <alignment horizontal="center" vertical="center"/>
    </xf>
    <xf numFmtId="0" fontId="73" fillId="0" borderId="10" xfId="0" applyFont="1" applyBorder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/>
    </xf>
    <xf numFmtId="0" fontId="70" fillId="0" borderId="7" xfId="0" applyFont="1" applyBorder="1" applyAlignment="1">
      <alignment horizont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left" wrapText="1"/>
    </xf>
    <xf numFmtId="0" fontId="80" fillId="0" borderId="0" xfId="0" applyFont="1" applyAlignment="1" applyProtection="1">
      <alignment horizontal="center"/>
      <protection locked="0"/>
    </xf>
    <xf numFmtId="0" fontId="75" fillId="0" borderId="0" xfId="0" applyFont="1" applyAlignment="1" applyProtection="1">
      <alignment horizontal="center"/>
      <protection locked="0"/>
    </xf>
  </cellXfs>
  <cellStyles count="3">
    <cellStyle name="Hipervínculo" xfId="1" builtinId="8"/>
    <cellStyle name="Normal" xfId="0" builtinId="0"/>
    <cellStyle name="Normal 2" xfId="2" xr:uid="{7FC2259D-93F8-4457-8F34-24E9C496EC34}"/>
  </cellStyles>
  <dxfs count="2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6" fmlaLink="$N$5" fmlaRange="$N$6:$N$8" noThreeD="1" sel="1" val="0"/>
</file>

<file path=xl/ctrlProps/ctrlProp2.xml><?xml version="1.0" encoding="utf-8"?>
<formControlPr xmlns="http://schemas.microsoft.com/office/spreadsheetml/2009/9/main" objectType="Drop" dropStyle="combo" dx="26" fmlaLink="$K$5" fmlaRange="$C$84:$D$90" noThreeD="1" sel="2" val="0"/>
</file>

<file path=xl/ctrlProps/ctrlProp3.xml><?xml version="1.0" encoding="utf-8"?>
<formControlPr xmlns="http://schemas.microsoft.com/office/spreadsheetml/2009/9/main" objectType="Drop" dropStyle="combo" dx="26" fmlaLink="$R$5" fmlaRange="$S$13:$S$16" noThreeD="1" sel="1" val="0"/>
</file>

<file path=xl/ctrlProps/ctrlProp4.xml><?xml version="1.0" encoding="utf-8"?>
<formControlPr xmlns="http://schemas.microsoft.com/office/spreadsheetml/2009/9/main" objectType="Drop" dropStyle="combo" dx="26" fmlaLink="$U$4" fmlaRange="$U$5:$U$6" noThreeD="1" sel="1" val="0"/>
</file>

<file path=xl/ctrlProps/ctrlProp5.xml><?xml version="1.0" encoding="utf-8"?>
<formControlPr xmlns="http://schemas.microsoft.com/office/spreadsheetml/2009/9/main" objectType="Drop" dropStyle="combo" dx="26" fmlaLink="$P$5" fmlaRange="'punto 1'!$B$5:$B$8" noThreeD="1" sel="1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0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19.emf"/><Relationship Id="rId11" Type="http://schemas.openxmlformats.org/officeDocument/2006/relationships/image" Target="../media/image10.emf"/><Relationship Id="rId5" Type="http://schemas.openxmlformats.org/officeDocument/2006/relationships/image" Target="../media/image18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4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23.emf"/><Relationship Id="rId11" Type="http://schemas.openxmlformats.org/officeDocument/2006/relationships/image" Target="../media/image10.emf"/><Relationship Id="rId5" Type="http://schemas.openxmlformats.org/officeDocument/2006/relationships/image" Target="../media/image22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5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8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27.emf"/><Relationship Id="rId11" Type="http://schemas.openxmlformats.org/officeDocument/2006/relationships/image" Target="../media/image10.emf"/><Relationship Id="rId5" Type="http://schemas.openxmlformats.org/officeDocument/2006/relationships/image" Target="../media/image26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9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32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1.emf"/><Relationship Id="rId11" Type="http://schemas.openxmlformats.org/officeDocument/2006/relationships/image" Target="../media/image10.emf"/><Relationship Id="rId5" Type="http://schemas.openxmlformats.org/officeDocument/2006/relationships/image" Target="../media/image30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33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182880</xdr:rowOff>
        </xdr:from>
        <xdr:to>
          <xdr:col>13</xdr:col>
          <xdr:colOff>792480</xdr:colOff>
          <xdr:row>3</xdr:row>
          <xdr:rowOff>480060</xdr:rowOff>
        </xdr:to>
        <xdr:sp macro="" textlink="">
          <xdr:nvSpPr>
            <xdr:cNvPr id="105479" name="Drop Down 7" hidden="1">
              <a:extLst>
                <a:ext uri="{63B3BB69-23CF-44E3-9099-C40C66FF867C}">
                  <a14:compatExt spid="_x0000_s105479"/>
                </a:ext>
                <a:ext uri="{FF2B5EF4-FFF2-40B4-BE49-F238E27FC236}">
                  <a16:creationId xmlns:a16="http://schemas.microsoft.com/office/drawing/2014/main" id="{00000000-0008-0000-0000-000007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</xdr:colOff>
          <xdr:row>3</xdr:row>
          <xdr:rowOff>297180</xdr:rowOff>
        </xdr:from>
        <xdr:to>
          <xdr:col>11</xdr:col>
          <xdr:colOff>762000</xdr:colOff>
          <xdr:row>3</xdr:row>
          <xdr:rowOff>464820</xdr:rowOff>
        </xdr:to>
        <xdr:sp macro="" textlink="">
          <xdr:nvSpPr>
            <xdr:cNvPr id="105480" name="Drop Down 8" hidden="1">
              <a:extLst>
                <a:ext uri="{63B3BB69-23CF-44E3-9099-C40C66FF867C}">
                  <a14:compatExt spid="_x0000_s105480"/>
                </a:ext>
                <a:ext uri="{FF2B5EF4-FFF2-40B4-BE49-F238E27FC236}">
                  <a16:creationId xmlns:a16="http://schemas.microsoft.com/office/drawing/2014/main" id="{00000000-0008-0000-0000-000008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</xdr:row>
          <xdr:rowOff>182880</xdr:rowOff>
        </xdr:from>
        <xdr:to>
          <xdr:col>19</xdr:col>
          <xdr:colOff>22860</xdr:colOff>
          <xdr:row>3</xdr:row>
          <xdr:rowOff>480060</xdr:rowOff>
        </xdr:to>
        <xdr:sp macro="" textlink="">
          <xdr:nvSpPr>
            <xdr:cNvPr id="105482" name="Drop Down 10" hidden="1">
              <a:extLst>
                <a:ext uri="{63B3BB69-23CF-44E3-9099-C40C66FF867C}">
                  <a14:compatExt spid="_x0000_s105482"/>
                </a:ext>
                <a:ext uri="{FF2B5EF4-FFF2-40B4-BE49-F238E27FC236}">
                  <a16:creationId xmlns:a16="http://schemas.microsoft.com/office/drawing/2014/main" id="{00000000-0008-0000-0000-00000A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</xdr:row>
          <xdr:rowOff>160020</xdr:rowOff>
        </xdr:from>
        <xdr:to>
          <xdr:col>22</xdr:col>
          <xdr:colOff>22860</xdr:colOff>
          <xdr:row>3</xdr:row>
          <xdr:rowOff>289560</xdr:rowOff>
        </xdr:to>
        <xdr:sp macro="" textlink="">
          <xdr:nvSpPr>
            <xdr:cNvPr id="105483" name="Drop Down 11" hidden="1">
              <a:extLst>
                <a:ext uri="{63B3BB69-23CF-44E3-9099-C40C66FF867C}">
                  <a14:compatExt spid="_x0000_s105483"/>
                </a:ext>
                <a:ext uri="{FF2B5EF4-FFF2-40B4-BE49-F238E27FC236}">
                  <a16:creationId xmlns:a16="http://schemas.microsoft.com/office/drawing/2014/main" id="{00000000-0008-0000-0000-00000B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</xdr:colOff>
          <xdr:row>3</xdr:row>
          <xdr:rowOff>205740</xdr:rowOff>
        </xdr:from>
        <xdr:to>
          <xdr:col>15</xdr:col>
          <xdr:colOff>1021080</xdr:colOff>
          <xdr:row>4</xdr:row>
          <xdr:rowOff>0</xdr:rowOff>
        </xdr:to>
        <xdr:sp macro="" textlink="">
          <xdr:nvSpPr>
            <xdr:cNvPr id="105484" name="Drop Down 12" hidden="1">
              <a:extLst>
                <a:ext uri="{63B3BB69-23CF-44E3-9099-C40C66FF867C}">
                  <a14:compatExt spid="_x0000_s105484"/>
                </a:ext>
                <a:ext uri="{FF2B5EF4-FFF2-40B4-BE49-F238E27FC236}">
                  <a16:creationId xmlns:a16="http://schemas.microsoft.com/office/drawing/2014/main" id="{00000000-0008-0000-0000-00000C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114300</xdr:rowOff>
    </xdr:to>
    <xdr:pic>
      <xdr:nvPicPr>
        <xdr:cNvPr id="97255" name="4 Imagen">
          <a:extLst>
            <a:ext uri="{FF2B5EF4-FFF2-40B4-BE49-F238E27FC236}">
              <a16:creationId xmlns:a16="http://schemas.microsoft.com/office/drawing/2014/main" id="{00000000-0008-0000-0100-0000E77B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31400" y="0"/>
          <a:ext cx="372618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96579" name="Object 323" hidden="1">
              <a:extLst>
                <a:ext uri="{63B3BB69-23CF-44E3-9099-C40C66FF867C}">
                  <a14:compatExt spid="_x0000_s96579"/>
                </a:ext>
                <a:ext uri="{FF2B5EF4-FFF2-40B4-BE49-F238E27FC236}">
                  <a16:creationId xmlns:a16="http://schemas.microsoft.com/office/drawing/2014/main" id="{00000000-0008-0000-0100-0000437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96581" name="Object 325" hidden="1">
              <a:extLst>
                <a:ext uri="{63B3BB69-23CF-44E3-9099-C40C66FF867C}">
                  <a14:compatExt spid="_x0000_s96581"/>
                </a:ext>
                <a:ext uri="{FF2B5EF4-FFF2-40B4-BE49-F238E27FC236}">
                  <a16:creationId xmlns:a16="http://schemas.microsoft.com/office/drawing/2014/main" id="{00000000-0008-0000-0100-0000457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96586" name="Object 330" hidden="1">
              <a:extLst>
                <a:ext uri="{63B3BB69-23CF-44E3-9099-C40C66FF867C}">
                  <a14:compatExt spid="_x0000_s96586"/>
                </a:ext>
                <a:ext uri="{FF2B5EF4-FFF2-40B4-BE49-F238E27FC236}">
                  <a16:creationId xmlns:a16="http://schemas.microsoft.com/office/drawing/2014/main" id="{00000000-0008-0000-0100-00004A7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97256" name="6 Imagen">
          <a:extLst>
            <a:ext uri="{FF2B5EF4-FFF2-40B4-BE49-F238E27FC236}">
              <a16:creationId xmlns:a16="http://schemas.microsoft.com/office/drawing/2014/main" id="{00000000-0008-0000-0100-0000E87B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1020" y="358140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96830" name="Object 574" hidden="1">
              <a:extLst>
                <a:ext uri="{63B3BB69-23CF-44E3-9099-C40C66FF867C}">
                  <a14:compatExt spid="_x0000_s96830"/>
                </a:ext>
                <a:ext uri="{FF2B5EF4-FFF2-40B4-BE49-F238E27FC236}">
                  <a16:creationId xmlns:a16="http://schemas.microsoft.com/office/drawing/2014/main" id="{00000000-0008-0000-0100-00003E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96831" name="Object 575" hidden="1">
              <a:extLst>
                <a:ext uri="{63B3BB69-23CF-44E3-9099-C40C66FF867C}">
                  <a14:compatExt spid="_x0000_s96831"/>
                </a:ext>
                <a:ext uri="{FF2B5EF4-FFF2-40B4-BE49-F238E27FC236}">
                  <a16:creationId xmlns:a16="http://schemas.microsoft.com/office/drawing/2014/main" id="{00000000-0008-0000-0100-00003F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96840" name="Object 584" hidden="1">
              <a:extLst>
                <a:ext uri="{63B3BB69-23CF-44E3-9099-C40C66FF867C}">
                  <a14:compatExt spid="_x0000_s96840"/>
                </a:ext>
                <a:ext uri="{FF2B5EF4-FFF2-40B4-BE49-F238E27FC236}">
                  <a16:creationId xmlns:a16="http://schemas.microsoft.com/office/drawing/2014/main" id="{00000000-0008-0000-0100-000048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96841" name="Object 585" hidden="1">
              <a:extLst>
                <a:ext uri="{63B3BB69-23CF-44E3-9099-C40C66FF867C}">
                  <a14:compatExt spid="_x0000_s96841"/>
                </a:ext>
                <a:ext uri="{FF2B5EF4-FFF2-40B4-BE49-F238E27FC236}">
                  <a16:creationId xmlns:a16="http://schemas.microsoft.com/office/drawing/2014/main" id="{00000000-0008-0000-0100-000049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96866" name="Object 610" hidden="1">
              <a:extLst>
                <a:ext uri="{63B3BB69-23CF-44E3-9099-C40C66FF867C}">
                  <a14:compatExt spid="_x0000_s96866"/>
                </a:ext>
                <a:ext uri="{FF2B5EF4-FFF2-40B4-BE49-F238E27FC236}">
                  <a16:creationId xmlns:a16="http://schemas.microsoft.com/office/drawing/2014/main" id="{00000000-0008-0000-0100-000062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96867" name="Object 611" hidden="1">
              <a:extLst>
                <a:ext uri="{63B3BB69-23CF-44E3-9099-C40C66FF867C}">
                  <a14:compatExt spid="_x0000_s96867"/>
                </a:ext>
                <a:ext uri="{FF2B5EF4-FFF2-40B4-BE49-F238E27FC236}">
                  <a16:creationId xmlns:a16="http://schemas.microsoft.com/office/drawing/2014/main" id="{00000000-0008-0000-0100-000063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96874" name="Object 618" hidden="1">
              <a:extLst>
                <a:ext uri="{63B3BB69-23CF-44E3-9099-C40C66FF867C}">
                  <a14:compatExt spid="_x0000_s96874"/>
                </a:ext>
                <a:ext uri="{FF2B5EF4-FFF2-40B4-BE49-F238E27FC236}">
                  <a16:creationId xmlns:a16="http://schemas.microsoft.com/office/drawing/2014/main" id="{00000000-0008-0000-0100-00006A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96875" name="Object 619" hidden="1">
              <a:extLst>
                <a:ext uri="{63B3BB69-23CF-44E3-9099-C40C66FF867C}">
                  <a14:compatExt spid="_x0000_s96875"/>
                </a:ext>
                <a:ext uri="{FF2B5EF4-FFF2-40B4-BE49-F238E27FC236}">
                  <a16:creationId xmlns:a16="http://schemas.microsoft.com/office/drawing/2014/main" id="{00000000-0008-0000-0100-00006B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878" name="Object 622" hidden="1">
              <a:extLst>
                <a:ext uri="{63B3BB69-23CF-44E3-9099-C40C66FF867C}">
                  <a14:compatExt spid="_x0000_s96878"/>
                </a:ext>
                <a:ext uri="{FF2B5EF4-FFF2-40B4-BE49-F238E27FC236}">
                  <a16:creationId xmlns:a16="http://schemas.microsoft.com/office/drawing/2014/main" id="{00000000-0008-0000-0100-00006E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365760</xdr:colOff>
          <xdr:row>12</xdr:row>
          <xdr:rowOff>83820</xdr:rowOff>
        </xdr:from>
        <xdr:to>
          <xdr:col>2</xdr:col>
          <xdr:colOff>297180</xdr:colOff>
          <xdr:row>15</xdr:row>
          <xdr:rowOff>99060</xdr:rowOff>
        </xdr:to>
        <xdr:sp macro="" textlink="">
          <xdr:nvSpPr>
            <xdr:cNvPr id="96912" name="Object 656" hidden="1">
              <a:extLst>
                <a:ext uri="{63B3BB69-23CF-44E3-9099-C40C66FF867C}">
                  <a14:compatExt spid="_x0000_s96912"/>
                </a:ext>
                <a:ext uri="{FF2B5EF4-FFF2-40B4-BE49-F238E27FC236}">
                  <a16:creationId xmlns:a16="http://schemas.microsoft.com/office/drawing/2014/main" id="{00000000-0008-0000-0100-000090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919" name="Object 663" hidden="1">
              <a:extLst>
                <a:ext uri="{63B3BB69-23CF-44E3-9099-C40C66FF867C}">
                  <a14:compatExt spid="_x0000_s96919"/>
                </a:ext>
                <a:ext uri="{FF2B5EF4-FFF2-40B4-BE49-F238E27FC236}">
                  <a16:creationId xmlns:a16="http://schemas.microsoft.com/office/drawing/2014/main" id="{00000000-0008-0000-0100-000097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96920" name="Object 664" hidden="1">
              <a:extLst>
                <a:ext uri="{63B3BB69-23CF-44E3-9099-C40C66FF867C}">
                  <a14:compatExt spid="_x0000_s96920"/>
                </a:ext>
                <a:ext uri="{FF2B5EF4-FFF2-40B4-BE49-F238E27FC236}">
                  <a16:creationId xmlns:a16="http://schemas.microsoft.com/office/drawing/2014/main" id="{00000000-0008-0000-0100-000098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2" name="Object 666" hidden="1">
              <a:extLst>
                <a:ext uri="{63B3BB69-23CF-44E3-9099-C40C66FF867C}">
                  <a14:compatExt spid="_x0000_s96922"/>
                </a:ext>
                <a:ext uri="{FF2B5EF4-FFF2-40B4-BE49-F238E27FC236}">
                  <a16:creationId xmlns:a16="http://schemas.microsoft.com/office/drawing/2014/main" id="{00000000-0008-0000-0100-00009A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4" name="Object 668" hidden="1">
              <a:extLst>
                <a:ext uri="{63B3BB69-23CF-44E3-9099-C40C66FF867C}">
                  <a14:compatExt spid="_x0000_s96924"/>
                </a:ext>
                <a:ext uri="{FF2B5EF4-FFF2-40B4-BE49-F238E27FC236}">
                  <a16:creationId xmlns:a16="http://schemas.microsoft.com/office/drawing/2014/main" id="{00000000-0008-0000-0100-00009C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5" name="Object 669" hidden="1">
              <a:extLst>
                <a:ext uri="{63B3BB69-23CF-44E3-9099-C40C66FF867C}">
                  <a14:compatExt spid="_x0000_s96925"/>
                </a:ext>
                <a:ext uri="{FF2B5EF4-FFF2-40B4-BE49-F238E27FC236}">
                  <a16:creationId xmlns:a16="http://schemas.microsoft.com/office/drawing/2014/main" id="{00000000-0008-0000-0100-00009D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96926" name="Object 670" hidden="1">
              <a:extLst>
                <a:ext uri="{63B3BB69-23CF-44E3-9099-C40C66FF867C}">
                  <a14:compatExt spid="_x0000_s96926"/>
                </a:ext>
                <a:ext uri="{FF2B5EF4-FFF2-40B4-BE49-F238E27FC236}">
                  <a16:creationId xmlns:a16="http://schemas.microsoft.com/office/drawing/2014/main" id="{00000000-0008-0000-0100-00009E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7" name="Object 671" hidden="1">
              <a:extLst>
                <a:ext uri="{63B3BB69-23CF-44E3-9099-C40C66FF867C}">
                  <a14:compatExt spid="_x0000_s96927"/>
                </a:ext>
                <a:ext uri="{FF2B5EF4-FFF2-40B4-BE49-F238E27FC236}">
                  <a16:creationId xmlns:a16="http://schemas.microsoft.com/office/drawing/2014/main" id="{00000000-0008-0000-0100-00009F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1074420</xdr:colOff>
          <xdr:row>41</xdr:row>
          <xdr:rowOff>83820</xdr:rowOff>
        </xdr:from>
        <xdr:to>
          <xdr:col>52</xdr:col>
          <xdr:colOff>15240</xdr:colOff>
          <xdr:row>42</xdr:row>
          <xdr:rowOff>152400</xdr:rowOff>
        </xdr:to>
        <xdr:sp macro="" textlink="">
          <xdr:nvSpPr>
            <xdr:cNvPr id="97096" name="Object 840" hidden="1">
              <a:extLst>
                <a:ext uri="{63B3BB69-23CF-44E3-9099-C40C66FF867C}">
                  <a14:compatExt spid="_x0000_s97096"/>
                </a:ext>
                <a:ext uri="{FF2B5EF4-FFF2-40B4-BE49-F238E27FC236}">
                  <a16:creationId xmlns:a16="http://schemas.microsoft.com/office/drawing/2014/main" id="{00000000-0008-0000-0100-0000487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68580</xdr:colOff>
          <xdr:row>33</xdr:row>
          <xdr:rowOff>91440</xdr:rowOff>
        </xdr:from>
        <xdr:to>
          <xdr:col>51</xdr:col>
          <xdr:colOff>762000</xdr:colOff>
          <xdr:row>34</xdr:row>
          <xdr:rowOff>160020</xdr:rowOff>
        </xdr:to>
        <xdr:sp macro="" textlink="">
          <xdr:nvSpPr>
            <xdr:cNvPr id="97097" name="Object 841" hidden="1">
              <a:extLst>
                <a:ext uri="{63B3BB69-23CF-44E3-9099-C40C66FF867C}">
                  <a14:compatExt spid="_x0000_s97097"/>
                </a:ext>
                <a:ext uri="{FF2B5EF4-FFF2-40B4-BE49-F238E27FC236}">
                  <a16:creationId xmlns:a16="http://schemas.microsoft.com/office/drawing/2014/main" id="{00000000-0008-0000-0100-0000497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0</xdr:colOff>
          <xdr:row>49</xdr:row>
          <xdr:rowOff>38100</xdr:rowOff>
        </xdr:from>
        <xdr:to>
          <xdr:col>51</xdr:col>
          <xdr:colOff>731520</xdr:colOff>
          <xdr:row>50</xdr:row>
          <xdr:rowOff>152400</xdr:rowOff>
        </xdr:to>
        <xdr:sp macro="" textlink="">
          <xdr:nvSpPr>
            <xdr:cNvPr id="97098" name="Object 842" hidden="1">
              <a:extLst>
                <a:ext uri="{63B3BB69-23CF-44E3-9099-C40C66FF867C}">
                  <a14:compatExt spid="_x0000_s97098"/>
                </a:ext>
                <a:ext uri="{FF2B5EF4-FFF2-40B4-BE49-F238E27FC236}">
                  <a16:creationId xmlns:a16="http://schemas.microsoft.com/office/drawing/2014/main" id="{00000000-0008-0000-0100-00004A7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137160</xdr:rowOff>
    </xdr:to>
    <xdr:pic>
      <xdr:nvPicPr>
        <xdr:cNvPr id="106811" name="4 Imagen">
          <a:extLst>
            <a:ext uri="{FF2B5EF4-FFF2-40B4-BE49-F238E27FC236}">
              <a16:creationId xmlns:a16="http://schemas.microsoft.com/office/drawing/2014/main" id="{00000000-0008-0000-0200-00003BA1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6497" name="Object 1" hidden="1">
              <a:extLst>
                <a:ext uri="{63B3BB69-23CF-44E3-9099-C40C66FF867C}">
                  <a14:compatExt spid="_x0000_s106497"/>
                </a:ext>
                <a:ext uri="{FF2B5EF4-FFF2-40B4-BE49-F238E27FC236}">
                  <a16:creationId xmlns:a16="http://schemas.microsoft.com/office/drawing/2014/main" id="{00000000-0008-0000-0200-000001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6498" name="Object 2" hidden="1">
              <a:extLst>
                <a:ext uri="{63B3BB69-23CF-44E3-9099-C40C66FF867C}">
                  <a14:compatExt spid="_x0000_s106498"/>
                </a:ext>
                <a:ext uri="{FF2B5EF4-FFF2-40B4-BE49-F238E27FC236}">
                  <a16:creationId xmlns:a16="http://schemas.microsoft.com/office/drawing/2014/main" id="{00000000-0008-0000-0200-000002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6499" name="Object 3" hidden="1">
              <a:extLst>
                <a:ext uri="{63B3BB69-23CF-44E3-9099-C40C66FF867C}">
                  <a14:compatExt spid="_x0000_s106499"/>
                </a:ext>
                <a:ext uri="{FF2B5EF4-FFF2-40B4-BE49-F238E27FC236}">
                  <a16:creationId xmlns:a16="http://schemas.microsoft.com/office/drawing/2014/main" id="{00000000-0008-0000-0200-000003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6812" name="6 Imagen">
          <a:extLst>
            <a:ext uri="{FF2B5EF4-FFF2-40B4-BE49-F238E27FC236}">
              <a16:creationId xmlns:a16="http://schemas.microsoft.com/office/drawing/2014/main" id="{00000000-0008-0000-0200-00003CA1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6500" name="Object 4" hidden="1">
              <a:extLst>
                <a:ext uri="{63B3BB69-23CF-44E3-9099-C40C66FF867C}">
                  <a14:compatExt spid="_x0000_s106500"/>
                </a:ext>
                <a:ext uri="{FF2B5EF4-FFF2-40B4-BE49-F238E27FC236}">
                  <a16:creationId xmlns:a16="http://schemas.microsoft.com/office/drawing/2014/main" id="{00000000-0008-0000-0200-000004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6501" name="Object 5" hidden="1">
              <a:extLst>
                <a:ext uri="{63B3BB69-23CF-44E3-9099-C40C66FF867C}">
                  <a14:compatExt spid="_x0000_s106501"/>
                </a:ext>
                <a:ext uri="{FF2B5EF4-FFF2-40B4-BE49-F238E27FC236}">
                  <a16:creationId xmlns:a16="http://schemas.microsoft.com/office/drawing/2014/main" id="{00000000-0008-0000-0200-000005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6503" name="Object 7" hidden="1">
              <a:extLst>
                <a:ext uri="{63B3BB69-23CF-44E3-9099-C40C66FF867C}">
                  <a14:compatExt spid="_x0000_s106503"/>
                </a:ext>
                <a:ext uri="{FF2B5EF4-FFF2-40B4-BE49-F238E27FC236}">
                  <a16:creationId xmlns:a16="http://schemas.microsoft.com/office/drawing/2014/main" id="{00000000-0008-0000-0200-000007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6504" name="Object 8" hidden="1">
              <a:extLst>
                <a:ext uri="{63B3BB69-23CF-44E3-9099-C40C66FF867C}">
                  <a14:compatExt spid="_x0000_s106504"/>
                </a:ext>
                <a:ext uri="{FF2B5EF4-FFF2-40B4-BE49-F238E27FC236}">
                  <a16:creationId xmlns:a16="http://schemas.microsoft.com/office/drawing/2014/main" id="{00000000-0008-0000-0200-000008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6506" name="Object 10" hidden="1">
              <a:extLst>
                <a:ext uri="{63B3BB69-23CF-44E3-9099-C40C66FF867C}">
                  <a14:compatExt spid="_x0000_s106506"/>
                </a:ext>
                <a:ext uri="{FF2B5EF4-FFF2-40B4-BE49-F238E27FC236}">
                  <a16:creationId xmlns:a16="http://schemas.microsoft.com/office/drawing/2014/main" id="{00000000-0008-0000-0200-00000A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6507" name="Object 11" hidden="1">
              <a:extLst>
                <a:ext uri="{63B3BB69-23CF-44E3-9099-C40C66FF867C}">
                  <a14:compatExt spid="_x0000_s106507"/>
                </a:ext>
                <a:ext uri="{FF2B5EF4-FFF2-40B4-BE49-F238E27FC236}">
                  <a16:creationId xmlns:a16="http://schemas.microsoft.com/office/drawing/2014/main" id="{00000000-0008-0000-0200-00000B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6508" name="Object 12" hidden="1">
              <a:extLst>
                <a:ext uri="{63B3BB69-23CF-44E3-9099-C40C66FF867C}">
                  <a14:compatExt spid="_x0000_s106508"/>
                </a:ext>
                <a:ext uri="{FF2B5EF4-FFF2-40B4-BE49-F238E27FC236}">
                  <a16:creationId xmlns:a16="http://schemas.microsoft.com/office/drawing/2014/main" id="{00000000-0008-0000-0200-00000C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6509" name="Object 13" hidden="1">
              <a:extLst>
                <a:ext uri="{63B3BB69-23CF-44E3-9099-C40C66FF867C}">
                  <a14:compatExt spid="_x0000_s106509"/>
                </a:ext>
                <a:ext uri="{FF2B5EF4-FFF2-40B4-BE49-F238E27FC236}">
                  <a16:creationId xmlns:a16="http://schemas.microsoft.com/office/drawing/2014/main" id="{00000000-0008-0000-0200-00000D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6510" name="Object 14" hidden="1">
              <a:extLst>
                <a:ext uri="{63B3BB69-23CF-44E3-9099-C40C66FF867C}">
                  <a14:compatExt spid="_x0000_s106510"/>
                </a:ext>
                <a:ext uri="{FF2B5EF4-FFF2-40B4-BE49-F238E27FC236}">
                  <a16:creationId xmlns:a16="http://schemas.microsoft.com/office/drawing/2014/main" id="{00000000-0008-0000-0200-00000E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6511" name="Object 15" hidden="1">
              <a:extLst>
                <a:ext uri="{63B3BB69-23CF-44E3-9099-C40C66FF867C}">
                  <a14:compatExt spid="_x0000_s106511"/>
                </a:ext>
                <a:ext uri="{FF2B5EF4-FFF2-40B4-BE49-F238E27FC236}">
                  <a16:creationId xmlns:a16="http://schemas.microsoft.com/office/drawing/2014/main" id="{00000000-0008-0000-0200-00000F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2" name="Object 16" hidden="1">
              <a:extLst>
                <a:ext uri="{63B3BB69-23CF-44E3-9099-C40C66FF867C}">
                  <a14:compatExt spid="_x0000_s106512"/>
                </a:ext>
                <a:ext uri="{FF2B5EF4-FFF2-40B4-BE49-F238E27FC236}">
                  <a16:creationId xmlns:a16="http://schemas.microsoft.com/office/drawing/2014/main" id="{00000000-0008-0000-0200-000010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3" name="Object 17" hidden="1">
              <a:extLst>
                <a:ext uri="{63B3BB69-23CF-44E3-9099-C40C66FF867C}">
                  <a14:compatExt spid="_x0000_s106513"/>
                </a:ext>
                <a:ext uri="{FF2B5EF4-FFF2-40B4-BE49-F238E27FC236}">
                  <a16:creationId xmlns:a16="http://schemas.microsoft.com/office/drawing/2014/main" id="{00000000-0008-0000-0200-000011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731520</xdr:colOff>
          <xdr:row>10</xdr:row>
          <xdr:rowOff>152400</xdr:rowOff>
        </xdr:from>
        <xdr:to>
          <xdr:col>2</xdr:col>
          <xdr:colOff>198120</xdr:colOff>
          <xdr:row>12</xdr:row>
          <xdr:rowOff>220980</xdr:rowOff>
        </xdr:to>
        <xdr:sp macro="" textlink="">
          <xdr:nvSpPr>
            <xdr:cNvPr id="106514" name="Object 18" hidden="1">
              <a:extLst>
                <a:ext uri="{63B3BB69-23CF-44E3-9099-C40C66FF867C}">
                  <a14:compatExt spid="_x0000_s106514"/>
                </a:ext>
                <a:ext uri="{FF2B5EF4-FFF2-40B4-BE49-F238E27FC236}">
                  <a16:creationId xmlns:a16="http://schemas.microsoft.com/office/drawing/2014/main" id="{00000000-0008-0000-0200-000012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5" name="Object 19" hidden="1">
              <a:extLst>
                <a:ext uri="{63B3BB69-23CF-44E3-9099-C40C66FF867C}">
                  <a14:compatExt spid="_x0000_s106515"/>
                </a:ext>
                <a:ext uri="{FF2B5EF4-FFF2-40B4-BE49-F238E27FC236}">
                  <a16:creationId xmlns:a16="http://schemas.microsoft.com/office/drawing/2014/main" id="{00000000-0008-0000-0200-000013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6516" name="Object 20" hidden="1">
              <a:extLst>
                <a:ext uri="{63B3BB69-23CF-44E3-9099-C40C66FF867C}">
                  <a14:compatExt spid="_x0000_s106516"/>
                </a:ext>
                <a:ext uri="{FF2B5EF4-FFF2-40B4-BE49-F238E27FC236}">
                  <a16:creationId xmlns:a16="http://schemas.microsoft.com/office/drawing/2014/main" id="{00000000-0008-0000-0200-000014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7" name="Object 21" hidden="1">
              <a:extLst>
                <a:ext uri="{63B3BB69-23CF-44E3-9099-C40C66FF867C}">
                  <a14:compatExt spid="_x0000_s106517"/>
                </a:ext>
                <a:ext uri="{FF2B5EF4-FFF2-40B4-BE49-F238E27FC236}">
                  <a16:creationId xmlns:a16="http://schemas.microsoft.com/office/drawing/2014/main" id="{00000000-0008-0000-0200-000015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18" name="Object 22" hidden="1">
              <a:extLst>
                <a:ext uri="{63B3BB69-23CF-44E3-9099-C40C66FF867C}">
                  <a14:compatExt spid="_x0000_s106518"/>
                </a:ext>
                <a:ext uri="{FF2B5EF4-FFF2-40B4-BE49-F238E27FC236}">
                  <a16:creationId xmlns:a16="http://schemas.microsoft.com/office/drawing/2014/main" id="{00000000-0008-0000-0200-000016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19" name="Object 23" hidden="1">
              <a:extLst>
                <a:ext uri="{63B3BB69-23CF-44E3-9099-C40C66FF867C}">
                  <a14:compatExt spid="_x0000_s106519"/>
                </a:ext>
                <a:ext uri="{FF2B5EF4-FFF2-40B4-BE49-F238E27FC236}">
                  <a16:creationId xmlns:a16="http://schemas.microsoft.com/office/drawing/2014/main" id="{00000000-0008-0000-0200-000017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20" name="Object 24" hidden="1">
              <a:extLst>
                <a:ext uri="{63B3BB69-23CF-44E3-9099-C40C66FF867C}">
                  <a14:compatExt spid="_x0000_s106520"/>
                </a:ext>
                <a:ext uri="{FF2B5EF4-FFF2-40B4-BE49-F238E27FC236}">
                  <a16:creationId xmlns:a16="http://schemas.microsoft.com/office/drawing/2014/main" id="{00000000-0008-0000-0200-000018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6521" name="Object 25" hidden="1">
              <a:extLst>
                <a:ext uri="{63B3BB69-23CF-44E3-9099-C40C66FF867C}">
                  <a14:compatExt spid="_x0000_s106521"/>
                </a:ext>
                <a:ext uri="{FF2B5EF4-FFF2-40B4-BE49-F238E27FC236}">
                  <a16:creationId xmlns:a16="http://schemas.microsoft.com/office/drawing/2014/main" id="{00000000-0008-0000-0200-000019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22" name="Object 26" hidden="1">
              <a:extLst>
                <a:ext uri="{63B3BB69-23CF-44E3-9099-C40C66FF867C}">
                  <a14:compatExt spid="_x0000_s106522"/>
                </a:ext>
                <a:ext uri="{FF2B5EF4-FFF2-40B4-BE49-F238E27FC236}">
                  <a16:creationId xmlns:a16="http://schemas.microsoft.com/office/drawing/2014/main" id="{00000000-0008-0000-0200-00001A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7835" name="4 Imagen">
          <a:extLst>
            <a:ext uri="{FF2B5EF4-FFF2-40B4-BE49-F238E27FC236}">
              <a16:creationId xmlns:a16="http://schemas.microsoft.com/office/drawing/2014/main" id="{00000000-0008-0000-0300-00003BA5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7521" name="Object 1" hidden="1">
              <a:extLst>
                <a:ext uri="{63B3BB69-23CF-44E3-9099-C40C66FF867C}">
                  <a14:compatExt spid="_x0000_s107521"/>
                </a:ext>
                <a:ext uri="{FF2B5EF4-FFF2-40B4-BE49-F238E27FC236}">
                  <a16:creationId xmlns:a16="http://schemas.microsoft.com/office/drawing/2014/main" id="{00000000-0008-0000-0300-00000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7522" name="Object 2" hidden="1">
              <a:extLst>
                <a:ext uri="{63B3BB69-23CF-44E3-9099-C40C66FF867C}">
                  <a14:compatExt spid="_x0000_s107522"/>
                </a:ext>
                <a:ext uri="{FF2B5EF4-FFF2-40B4-BE49-F238E27FC236}">
                  <a16:creationId xmlns:a16="http://schemas.microsoft.com/office/drawing/2014/main" id="{00000000-0008-0000-0300-00000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7523" name="Object 3" hidden="1">
              <a:extLst>
                <a:ext uri="{63B3BB69-23CF-44E3-9099-C40C66FF867C}">
                  <a14:compatExt spid="_x0000_s107523"/>
                </a:ext>
                <a:ext uri="{FF2B5EF4-FFF2-40B4-BE49-F238E27FC236}">
                  <a16:creationId xmlns:a16="http://schemas.microsoft.com/office/drawing/2014/main" id="{00000000-0008-0000-0300-00000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7836" name="6 Imagen">
          <a:extLst>
            <a:ext uri="{FF2B5EF4-FFF2-40B4-BE49-F238E27FC236}">
              <a16:creationId xmlns:a16="http://schemas.microsoft.com/office/drawing/2014/main" id="{00000000-0008-0000-0300-00003CA5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7524" name="Object 4" hidden="1">
              <a:extLst>
                <a:ext uri="{63B3BB69-23CF-44E3-9099-C40C66FF867C}">
                  <a14:compatExt spid="_x0000_s107524"/>
                </a:ext>
                <a:ext uri="{FF2B5EF4-FFF2-40B4-BE49-F238E27FC236}">
                  <a16:creationId xmlns:a16="http://schemas.microsoft.com/office/drawing/2014/main" id="{00000000-0008-0000-0300-00000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7525" name="Object 5" hidden="1">
              <a:extLst>
                <a:ext uri="{63B3BB69-23CF-44E3-9099-C40C66FF867C}">
                  <a14:compatExt spid="_x0000_s107525"/>
                </a:ext>
                <a:ext uri="{FF2B5EF4-FFF2-40B4-BE49-F238E27FC236}">
                  <a16:creationId xmlns:a16="http://schemas.microsoft.com/office/drawing/2014/main" id="{00000000-0008-0000-0300-00000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7527" name="Object 7" hidden="1">
              <a:extLst>
                <a:ext uri="{63B3BB69-23CF-44E3-9099-C40C66FF867C}">
                  <a14:compatExt spid="_x0000_s107527"/>
                </a:ext>
                <a:ext uri="{FF2B5EF4-FFF2-40B4-BE49-F238E27FC236}">
                  <a16:creationId xmlns:a16="http://schemas.microsoft.com/office/drawing/2014/main" id="{00000000-0008-0000-0300-00000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7528" name="Object 8" hidden="1">
              <a:extLst>
                <a:ext uri="{63B3BB69-23CF-44E3-9099-C40C66FF867C}">
                  <a14:compatExt spid="_x0000_s107528"/>
                </a:ext>
                <a:ext uri="{FF2B5EF4-FFF2-40B4-BE49-F238E27FC236}">
                  <a16:creationId xmlns:a16="http://schemas.microsoft.com/office/drawing/2014/main" id="{00000000-0008-0000-0300-00000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7530" name="Object 10" hidden="1">
              <a:extLst>
                <a:ext uri="{63B3BB69-23CF-44E3-9099-C40C66FF867C}">
                  <a14:compatExt spid="_x0000_s107530"/>
                </a:ext>
                <a:ext uri="{FF2B5EF4-FFF2-40B4-BE49-F238E27FC236}">
                  <a16:creationId xmlns:a16="http://schemas.microsoft.com/office/drawing/2014/main" id="{00000000-0008-0000-0300-00000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7531" name="Object 11" hidden="1">
              <a:extLst>
                <a:ext uri="{63B3BB69-23CF-44E3-9099-C40C66FF867C}">
                  <a14:compatExt spid="_x0000_s107531"/>
                </a:ext>
                <a:ext uri="{FF2B5EF4-FFF2-40B4-BE49-F238E27FC236}">
                  <a16:creationId xmlns:a16="http://schemas.microsoft.com/office/drawing/2014/main" id="{00000000-0008-0000-0300-00000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7532" name="Object 12" hidden="1">
              <a:extLst>
                <a:ext uri="{63B3BB69-23CF-44E3-9099-C40C66FF867C}">
                  <a14:compatExt spid="_x0000_s107532"/>
                </a:ext>
                <a:ext uri="{FF2B5EF4-FFF2-40B4-BE49-F238E27FC236}">
                  <a16:creationId xmlns:a16="http://schemas.microsoft.com/office/drawing/2014/main" id="{00000000-0008-0000-0300-00000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7533" name="Object 13" hidden="1">
              <a:extLst>
                <a:ext uri="{63B3BB69-23CF-44E3-9099-C40C66FF867C}">
                  <a14:compatExt spid="_x0000_s107533"/>
                </a:ext>
                <a:ext uri="{FF2B5EF4-FFF2-40B4-BE49-F238E27FC236}">
                  <a16:creationId xmlns:a16="http://schemas.microsoft.com/office/drawing/2014/main" id="{00000000-0008-0000-0300-00000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7534" name="Object 14" hidden="1">
              <a:extLst>
                <a:ext uri="{63B3BB69-23CF-44E3-9099-C40C66FF867C}">
                  <a14:compatExt spid="_x0000_s107534"/>
                </a:ext>
                <a:ext uri="{FF2B5EF4-FFF2-40B4-BE49-F238E27FC236}">
                  <a16:creationId xmlns:a16="http://schemas.microsoft.com/office/drawing/2014/main" id="{00000000-0008-0000-0300-00000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7535" name="Object 15" hidden="1">
              <a:extLst>
                <a:ext uri="{63B3BB69-23CF-44E3-9099-C40C66FF867C}">
                  <a14:compatExt spid="_x0000_s107535"/>
                </a:ext>
                <a:ext uri="{FF2B5EF4-FFF2-40B4-BE49-F238E27FC236}">
                  <a16:creationId xmlns:a16="http://schemas.microsoft.com/office/drawing/2014/main" id="{00000000-0008-0000-0300-00000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6" name="Object 16" hidden="1">
              <a:extLst>
                <a:ext uri="{63B3BB69-23CF-44E3-9099-C40C66FF867C}">
                  <a14:compatExt spid="_x0000_s107536"/>
                </a:ext>
                <a:ext uri="{FF2B5EF4-FFF2-40B4-BE49-F238E27FC236}">
                  <a16:creationId xmlns:a16="http://schemas.microsoft.com/office/drawing/2014/main" id="{00000000-0008-0000-0300-00001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37" name="Object 17" hidden="1">
              <a:extLst>
                <a:ext uri="{63B3BB69-23CF-44E3-9099-C40C66FF867C}">
                  <a14:compatExt spid="_x0000_s107537"/>
                </a:ext>
                <a:ext uri="{FF2B5EF4-FFF2-40B4-BE49-F238E27FC236}">
                  <a16:creationId xmlns:a16="http://schemas.microsoft.com/office/drawing/2014/main" id="{00000000-0008-0000-0300-00001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693420</xdr:colOff>
          <xdr:row>10</xdr:row>
          <xdr:rowOff>15240</xdr:rowOff>
        </xdr:from>
        <xdr:to>
          <xdr:col>2</xdr:col>
          <xdr:colOff>76200</xdr:colOff>
          <xdr:row>12</xdr:row>
          <xdr:rowOff>228600</xdr:rowOff>
        </xdr:to>
        <xdr:sp macro="" textlink="">
          <xdr:nvSpPr>
            <xdr:cNvPr id="107538" name="Object 18" hidden="1">
              <a:extLst>
                <a:ext uri="{63B3BB69-23CF-44E3-9099-C40C66FF867C}">
                  <a14:compatExt spid="_x0000_s107538"/>
                </a:ext>
                <a:ext uri="{FF2B5EF4-FFF2-40B4-BE49-F238E27FC236}">
                  <a16:creationId xmlns:a16="http://schemas.microsoft.com/office/drawing/2014/main" id="{00000000-0008-0000-0300-00001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9" name="Object 19" hidden="1">
              <a:extLst>
                <a:ext uri="{63B3BB69-23CF-44E3-9099-C40C66FF867C}">
                  <a14:compatExt spid="_x0000_s107539"/>
                </a:ext>
                <a:ext uri="{FF2B5EF4-FFF2-40B4-BE49-F238E27FC236}">
                  <a16:creationId xmlns:a16="http://schemas.microsoft.com/office/drawing/2014/main" id="{00000000-0008-0000-0300-00001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7540" name="Object 20" hidden="1">
              <a:extLst>
                <a:ext uri="{63B3BB69-23CF-44E3-9099-C40C66FF867C}">
                  <a14:compatExt spid="_x0000_s107540"/>
                </a:ext>
                <a:ext uri="{FF2B5EF4-FFF2-40B4-BE49-F238E27FC236}">
                  <a16:creationId xmlns:a16="http://schemas.microsoft.com/office/drawing/2014/main" id="{00000000-0008-0000-0300-00001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41" name="Object 21" hidden="1">
              <a:extLst>
                <a:ext uri="{63B3BB69-23CF-44E3-9099-C40C66FF867C}">
                  <a14:compatExt spid="_x0000_s107541"/>
                </a:ext>
                <a:ext uri="{FF2B5EF4-FFF2-40B4-BE49-F238E27FC236}">
                  <a16:creationId xmlns:a16="http://schemas.microsoft.com/office/drawing/2014/main" id="{00000000-0008-0000-0300-00001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2" name="Object 22" hidden="1">
              <a:extLst>
                <a:ext uri="{63B3BB69-23CF-44E3-9099-C40C66FF867C}">
                  <a14:compatExt spid="_x0000_s107542"/>
                </a:ext>
                <a:ext uri="{FF2B5EF4-FFF2-40B4-BE49-F238E27FC236}">
                  <a16:creationId xmlns:a16="http://schemas.microsoft.com/office/drawing/2014/main" id="{00000000-0008-0000-0300-00001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3" name="Object 23" hidden="1">
              <a:extLst>
                <a:ext uri="{63B3BB69-23CF-44E3-9099-C40C66FF867C}">
                  <a14:compatExt spid="_x0000_s107543"/>
                </a:ext>
                <a:ext uri="{FF2B5EF4-FFF2-40B4-BE49-F238E27FC236}">
                  <a16:creationId xmlns:a16="http://schemas.microsoft.com/office/drawing/2014/main" id="{00000000-0008-0000-0300-00001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4" name="Object 24" hidden="1">
              <a:extLst>
                <a:ext uri="{63B3BB69-23CF-44E3-9099-C40C66FF867C}">
                  <a14:compatExt spid="_x0000_s107544"/>
                </a:ext>
                <a:ext uri="{FF2B5EF4-FFF2-40B4-BE49-F238E27FC236}">
                  <a16:creationId xmlns:a16="http://schemas.microsoft.com/office/drawing/2014/main" id="{00000000-0008-0000-0300-00001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7545" name="Object 25" hidden="1">
              <a:extLst>
                <a:ext uri="{63B3BB69-23CF-44E3-9099-C40C66FF867C}">
                  <a14:compatExt spid="_x0000_s107545"/>
                </a:ext>
                <a:ext uri="{FF2B5EF4-FFF2-40B4-BE49-F238E27FC236}">
                  <a16:creationId xmlns:a16="http://schemas.microsoft.com/office/drawing/2014/main" id="{00000000-0008-0000-0300-00001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6" name="Object 26" hidden="1">
              <a:extLst>
                <a:ext uri="{63B3BB69-23CF-44E3-9099-C40C66FF867C}">
                  <a14:compatExt spid="_x0000_s107546"/>
                </a:ext>
                <a:ext uri="{FF2B5EF4-FFF2-40B4-BE49-F238E27FC236}">
                  <a16:creationId xmlns:a16="http://schemas.microsoft.com/office/drawing/2014/main" id="{00000000-0008-0000-0300-00001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8859" name="4 Imagen">
          <a:extLst>
            <a:ext uri="{FF2B5EF4-FFF2-40B4-BE49-F238E27FC236}">
              <a16:creationId xmlns:a16="http://schemas.microsoft.com/office/drawing/2014/main" id="{00000000-0008-0000-0400-00003BA9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8545" name="Object 1" hidden="1">
              <a:extLst>
                <a:ext uri="{63B3BB69-23CF-44E3-9099-C40C66FF867C}">
                  <a14:compatExt spid="_x0000_s108545"/>
                </a:ext>
                <a:ext uri="{FF2B5EF4-FFF2-40B4-BE49-F238E27FC236}">
                  <a16:creationId xmlns:a16="http://schemas.microsoft.com/office/drawing/2014/main" id="{00000000-0008-0000-0400-000001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8546" name="Object 2" hidden="1">
              <a:extLst>
                <a:ext uri="{63B3BB69-23CF-44E3-9099-C40C66FF867C}">
                  <a14:compatExt spid="_x0000_s108546"/>
                </a:ext>
                <a:ext uri="{FF2B5EF4-FFF2-40B4-BE49-F238E27FC236}">
                  <a16:creationId xmlns:a16="http://schemas.microsoft.com/office/drawing/2014/main" id="{00000000-0008-0000-0400-000002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8547" name="Object 3" hidden="1">
              <a:extLst>
                <a:ext uri="{63B3BB69-23CF-44E3-9099-C40C66FF867C}">
                  <a14:compatExt spid="_x0000_s108547"/>
                </a:ext>
                <a:ext uri="{FF2B5EF4-FFF2-40B4-BE49-F238E27FC236}">
                  <a16:creationId xmlns:a16="http://schemas.microsoft.com/office/drawing/2014/main" id="{00000000-0008-0000-0400-000003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8860" name="6 Imagen">
          <a:extLst>
            <a:ext uri="{FF2B5EF4-FFF2-40B4-BE49-F238E27FC236}">
              <a16:creationId xmlns:a16="http://schemas.microsoft.com/office/drawing/2014/main" id="{00000000-0008-0000-0400-00003CA9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8548" name="Object 4" hidden="1">
              <a:extLst>
                <a:ext uri="{63B3BB69-23CF-44E3-9099-C40C66FF867C}">
                  <a14:compatExt spid="_x0000_s108548"/>
                </a:ext>
                <a:ext uri="{FF2B5EF4-FFF2-40B4-BE49-F238E27FC236}">
                  <a16:creationId xmlns:a16="http://schemas.microsoft.com/office/drawing/2014/main" id="{00000000-0008-0000-0400-000004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8549" name="Object 5" hidden="1">
              <a:extLst>
                <a:ext uri="{63B3BB69-23CF-44E3-9099-C40C66FF867C}">
                  <a14:compatExt spid="_x0000_s108549"/>
                </a:ext>
                <a:ext uri="{FF2B5EF4-FFF2-40B4-BE49-F238E27FC236}">
                  <a16:creationId xmlns:a16="http://schemas.microsoft.com/office/drawing/2014/main" id="{00000000-0008-0000-0400-000005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8551" name="Object 7" hidden="1">
              <a:extLst>
                <a:ext uri="{63B3BB69-23CF-44E3-9099-C40C66FF867C}">
                  <a14:compatExt spid="_x0000_s108551"/>
                </a:ext>
                <a:ext uri="{FF2B5EF4-FFF2-40B4-BE49-F238E27FC236}">
                  <a16:creationId xmlns:a16="http://schemas.microsoft.com/office/drawing/2014/main" id="{00000000-0008-0000-0400-000007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8552" name="Object 8" hidden="1">
              <a:extLst>
                <a:ext uri="{63B3BB69-23CF-44E3-9099-C40C66FF867C}">
                  <a14:compatExt spid="_x0000_s108552"/>
                </a:ext>
                <a:ext uri="{FF2B5EF4-FFF2-40B4-BE49-F238E27FC236}">
                  <a16:creationId xmlns:a16="http://schemas.microsoft.com/office/drawing/2014/main" id="{00000000-0008-0000-0400-000008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8554" name="Object 10" hidden="1">
              <a:extLst>
                <a:ext uri="{63B3BB69-23CF-44E3-9099-C40C66FF867C}">
                  <a14:compatExt spid="_x0000_s108554"/>
                </a:ext>
                <a:ext uri="{FF2B5EF4-FFF2-40B4-BE49-F238E27FC236}">
                  <a16:creationId xmlns:a16="http://schemas.microsoft.com/office/drawing/2014/main" id="{00000000-0008-0000-0400-00000A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8555" name="Object 11" hidden="1">
              <a:extLst>
                <a:ext uri="{63B3BB69-23CF-44E3-9099-C40C66FF867C}">
                  <a14:compatExt spid="_x0000_s108555"/>
                </a:ext>
                <a:ext uri="{FF2B5EF4-FFF2-40B4-BE49-F238E27FC236}">
                  <a16:creationId xmlns:a16="http://schemas.microsoft.com/office/drawing/2014/main" id="{00000000-0008-0000-0400-00000B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8556" name="Object 12" hidden="1">
              <a:extLst>
                <a:ext uri="{63B3BB69-23CF-44E3-9099-C40C66FF867C}">
                  <a14:compatExt spid="_x0000_s108556"/>
                </a:ext>
                <a:ext uri="{FF2B5EF4-FFF2-40B4-BE49-F238E27FC236}">
                  <a16:creationId xmlns:a16="http://schemas.microsoft.com/office/drawing/2014/main" id="{00000000-0008-0000-0400-00000C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8557" name="Object 13" hidden="1">
              <a:extLst>
                <a:ext uri="{63B3BB69-23CF-44E3-9099-C40C66FF867C}">
                  <a14:compatExt spid="_x0000_s108557"/>
                </a:ext>
                <a:ext uri="{FF2B5EF4-FFF2-40B4-BE49-F238E27FC236}">
                  <a16:creationId xmlns:a16="http://schemas.microsoft.com/office/drawing/2014/main" id="{00000000-0008-0000-0400-00000D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8558" name="Object 14" hidden="1">
              <a:extLst>
                <a:ext uri="{63B3BB69-23CF-44E3-9099-C40C66FF867C}">
                  <a14:compatExt spid="_x0000_s108558"/>
                </a:ext>
                <a:ext uri="{FF2B5EF4-FFF2-40B4-BE49-F238E27FC236}">
                  <a16:creationId xmlns:a16="http://schemas.microsoft.com/office/drawing/2014/main" id="{00000000-0008-0000-0400-00000E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8559" name="Object 15" hidden="1">
              <a:extLst>
                <a:ext uri="{63B3BB69-23CF-44E3-9099-C40C66FF867C}">
                  <a14:compatExt spid="_x0000_s108559"/>
                </a:ext>
                <a:ext uri="{FF2B5EF4-FFF2-40B4-BE49-F238E27FC236}">
                  <a16:creationId xmlns:a16="http://schemas.microsoft.com/office/drawing/2014/main" id="{00000000-0008-0000-0400-00000F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0" name="Object 16" hidden="1">
              <a:extLst>
                <a:ext uri="{63B3BB69-23CF-44E3-9099-C40C66FF867C}">
                  <a14:compatExt spid="_x0000_s108560"/>
                </a:ext>
                <a:ext uri="{FF2B5EF4-FFF2-40B4-BE49-F238E27FC236}">
                  <a16:creationId xmlns:a16="http://schemas.microsoft.com/office/drawing/2014/main" id="{00000000-0008-0000-0400-000010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1" name="Object 17" hidden="1">
              <a:extLst>
                <a:ext uri="{63B3BB69-23CF-44E3-9099-C40C66FF867C}">
                  <a14:compatExt spid="_x0000_s108561"/>
                </a:ext>
                <a:ext uri="{FF2B5EF4-FFF2-40B4-BE49-F238E27FC236}">
                  <a16:creationId xmlns:a16="http://schemas.microsoft.com/office/drawing/2014/main" id="{00000000-0008-0000-0400-000011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</xdr:colOff>
          <xdr:row>9</xdr:row>
          <xdr:rowOff>53340</xdr:rowOff>
        </xdr:from>
        <xdr:to>
          <xdr:col>2</xdr:col>
          <xdr:colOff>99060</xdr:colOff>
          <xdr:row>12</xdr:row>
          <xdr:rowOff>228600</xdr:rowOff>
        </xdr:to>
        <xdr:sp macro="" textlink="">
          <xdr:nvSpPr>
            <xdr:cNvPr id="108562" name="Object 18" hidden="1">
              <a:extLst>
                <a:ext uri="{63B3BB69-23CF-44E3-9099-C40C66FF867C}">
                  <a14:compatExt spid="_x0000_s108562"/>
                </a:ext>
                <a:ext uri="{FF2B5EF4-FFF2-40B4-BE49-F238E27FC236}">
                  <a16:creationId xmlns:a16="http://schemas.microsoft.com/office/drawing/2014/main" id="{00000000-0008-0000-0400-000012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3" name="Object 19" hidden="1">
              <a:extLst>
                <a:ext uri="{63B3BB69-23CF-44E3-9099-C40C66FF867C}">
                  <a14:compatExt spid="_x0000_s108563"/>
                </a:ext>
                <a:ext uri="{FF2B5EF4-FFF2-40B4-BE49-F238E27FC236}">
                  <a16:creationId xmlns:a16="http://schemas.microsoft.com/office/drawing/2014/main" id="{00000000-0008-0000-0400-000013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8564" name="Object 20" hidden="1">
              <a:extLst>
                <a:ext uri="{63B3BB69-23CF-44E3-9099-C40C66FF867C}">
                  <a14:compatExt spid="_x0000_s108564"/>
                </a:ext>
                <a:ext uri="{FF2B5EF4-FFF2-40B4-BE49-F238E27FC236}">
                  <a16:creationId xmlns:a16="http://schemas.microsoft.com/office/drawing/2014/main" id="{00000000-0008-0000-0400-000014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5" name="Object 21" hidden="1">
              <a:extLst>
                <a:ext uri="{63B3BB69-23CF-44E3-9099-C40C66FF867C}">
                  <a14:compatExt spid="_x0000_s108565"/>
                </a:ext>
                <a:ext uri="{FF2B5EF4-FFF2-40B4-BE49-F238E27FC236}">
                  <a16:creationId xmlns:a16="http://schemas.microsoft.com/office/drawing/2014/main" id="{00000000-0008-0000-0400-000015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6" name="Object 22" hidden="1">
              <a:extLst>
                <a:ext uri="{63B3BB69-23CF-44E3-9099-C40C66FF867C}">
                  <a14:compatExt spid="_x0000_s108566"/>
                </a:ext>
                <a:ext uri="{FF2B5EF4-FFF2-40B4-BE49-F238E27FC236}">
                  <a16:creationId xmlns:a16="http://schemas.microsoft.com/office/drawing/2014/main" id="{00000000-0008-0000-0400-000016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67" name="Object 23" hidden="1">
              <a:extLst>
                <a:ext uri="{63B3BB69-23CF-44E3-9099-C40C66FF867C}">
                  <a14:compatExt spid="_x0000_s108567"/>
                </a:ext>
                <a:ext uri="{FF2B5EF4-FFF2-40B4-BE49-F238E27FC236}">
                  <a16:creationId xmlns:a16="http://schemas.microsoft.com/office/drawing/2014/main" id="{00000000-0008-0000-0400-000017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8" name="Object 24" hidden="1">
              <a:extLst>
                <a:ext uri="{63B3BB69-23CF-44E3-9099-C40C66FF867C}">
                  <a14:compatExt spid="_x0000_s108568"/>
                </a:ext>
                <a:ext uri="{FF2B5EF4-FFF2-40B4-BE49-F238E27FC236}">
                  <a16:creationId xmlns:a16="http://schemas.microsoft.com/office/drawing/2014/main" id="{00000000-0008-0000-0400-000018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8569" name="Object 25" hidden="1">
              <a:extLst>
                <a:ext uri="{63B3BB69-23CF-44E3-9099-C40C66FF867C}">
                  <a14:compatExt spid="_x0000_s108569"/>
                </a:ext>
                <a:ext uri="{FF2B5EF4-FFF2-40B4-BE49-F238E27FC236}">
                  <a16:creationId xmlns:a16="http://schemas.microsoft.com/office/drawing/2014/main" id="{00000000-0008-0000-0400-000019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70" name="Object 26" hidden="1">
              <a:extLst>
                <a:ext uri="{63B3BB69-23CF-44E3-9099-C40C66FF867C}">
                  <a14:compatExt spid="_x0000_s108570"/>
                </a:ext>
                <a:ext uri="{FF2B5EF4-FFF2-40B4-BE49-F238E27FC236}">
                  <a16:creationId xmlns:a16="http://schemas.microsoft.com/office/drawing/2014/main" id="{00000000-0008-0000-0400-00001A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9883" name="4 Imagen">
          <a:extLst>
            <a:ext uri="{FF2B5EF4-FFF2-40B4-BE49-F238E27FC236}">
              <a16:creationId xmlns:a16="http://schemas.microsoft.com/office/drawing/2014/main" id="{00000000-0008-0000-0500-00003BAD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874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9569" name="Object 1" hidden="1">
              <a:extLst>
                <a:ext uri="{63B3BB69-23CF-44E3-9099-C40C66FF867C}">
                  <a14:compatExt spid="_x0000_s109569"/>
                </a:ext>
                <a:ext uri="{FF2B5EF4-FFF2-40B4-BE49-F238E27FC236}">
                  <a16:creationId xmlns:a16="http://schemas.microsoft.com/office/drawing/2014/main" id="{00000000-0008-0000-0500-000001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9570" name="Object 2" hidden="1">
              <a:extLst>
                <a:ext uri="{63B3BB69-23CF-44E3-9099-C40C66FF867C}">
                  <a14:compatExt spid="_x0000_s109570"/>
                </a:ext>
                <a:ext uri="{FF2B5EF4-FFF2-40B4-BE49-F238E27FC236}">
                  <a16:creationId xmlns:a16="http://schemas.microsoft.com/office/drawing/2014/main" id="{00000000-0008-0000-0500-000002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121920</xdr:rowOff>
        </xdr:to>
        <xdr:sp macro="" textlink="">
          <xdr:nvSpPr>
            <xdr:cNvPr id="109571" name="Object 3" hidden="1">
              <a:extLst>
                <a:ext uri="{63B3BB69-23CF-44E3-9099-C40C66FF867C}">
                  <a14:compatExt spid="_x0000_s109571"/>
                </a:ext>
                <a:ext uri="{FF2B5EF4-FFF2-40B4-BE49-F238E27FC236}">
                  <a16:creationId xmlns:a16="http://schemas.microsoft.com/office/drawing/2014/main" id="{00000000-0008-0000-0500-000003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9884" name="6 Imagen">
          <a:extLst>
            <a:ext uri="{FF2B5EF4-FFF2-40B4-BE49-F238E27FC236}">
              <a16:creationId xmlns:a16="http://schemas.microsoft.com/office/drawing/2014/main" id="{00000000-0008-0000-0500-00003CAD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48234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9572" name="Object 4" hidden="1">
              <a:extLst>
                <a:ext uri="{63B3BB69-23CF-44E3-9099-C40C66FF867C}">
                  <a14:compatExt spid="_x0000_s109572"/>
                </a:ext>
                <a:ext uri="{FF2B5EF4-FFF2-40B4-BE49-F238E27FC236}">
                  <a16:creationId xmlns:a16="http://schemas.microsoft.com/office/drawing/2014/main" id="{00000000-0008-0000-0500-000004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9573" name="Object 5" hidden="1">
              <a:extLst>
                <a:ext uri="{63B3BB69-23CF-44E3-9099-C40C66FF867C}">
                  <a14:compatExt spid="_x0000_s109573"/>
                </a:ext>
                <a:ext uri="{FF2B5EF4-FFF2-40B4-BE49-F238E27FC236}">
                  <a16:creationId xmlns:a16="http://schemas.microsoft.com/office/drawing/2014/main" id="{00000000-0008-0000-0500-000005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9575" name="Object 7" hidden="1">
              <a:extLst>
                <a:ext uri="{63B3BB69-23CF-44E3-9099-C40C66FF867C}">
                  <a14:compatExt spid="_x0000_s109575"/>
                </a:ext>
                <a:ext uri="{FF2B5EF4-FFF2-40B4-BE49-F238E27FC236}">
                  <a16:creationId xmlns:a16="http://schemas.microsoft.com/office/drawing/2014/main" id="{00000000-0008-0000-0500-000007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9576" name="Object 8" hidden="1">
              <a:extLst>
                <a:ext uri="{63B3BB69-23CF-44E3-9099-C40C66FF867C}">
                  <a14:compatExt spid="_x0000_s109576"/>
                </a:ext>
                <a:ext uri="{FF2B5EF4-FFF2-40B4-BE49-F238E27FC236}">
                  <a16:creationId xmlns:a16="http://schemas.microsoft.com/office/drawing/2014/main" id="{00000000-0008-0000-0500-000008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9578" name="Object 10" hidden="1">
              <a:extLst>
                <a:ext uri="{63B3BB69-23CF-44E3-9099-C40C66FF867C}">
                  <a14:compatExt spid="_x0000_s109578"/>
                </a:ext>
                <a:ext uri="{FF2B5EF4-FFF2-40B4-BE49-F238E27FC236}">
                  <a16:creationId xmlns:a16="http://schemas.microsoft.com/office/drawing/2014/main" id="{00000000-0008-0000-0500-00000A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9579" name="Object 11" hidden="1">
              <a:extLst>
                <a:ext uri="{63B3BB69-23CF-44E3-9099-C40C66FF867C}">
                  <a14:compatExt spid="_x0000_s109579"/>
                </a:ext>
                <a:ext uri="{FF2B5EF4-FFF2-40B4-BE49-F238E27FC236}">
                  <a16:creationId xmlns:a16="http://schemas.microsoft.com/office/drawing/2014/main" id="{00000000-0008-0000-0500-00000B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9580" name="Object 12" hidden="1">
              <a:extLst>
                <a:ext uri="{63B3BB69-23CF-44E3-9099-C40C66FF867C}">
                  <a14:compatExt spid="_x0000_s109580"/>
                </a:ext>
                <a:ext uri="{FF2B5EF4-FFF2-40B4-BE49-F238E27FC236}">
                  <a16:creationId xmlns:a16="http://schemas.microsoft.com/office/drawing/2014/main" id="{00000000-0008-0000-0500-00000C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9581" name="Object 13" hidden="1">
              <a:extLst>
                <a:ext uri="{63B3BB69-23CF-44E3-9099-C40C66FF867C}">
                  <a14:compatExt spid="_x0000_s109581"/>
                </a:ext>
                <a:ext uri="{FF2B5EF4-FFF2-40B4-BE49-F238E27FC236}">
                  <a16:creationId xmlns:a16="http://schemas.microsoft.com/office/drawing/2014/main" id="{00000000-0008-0000-0500-00000D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9582" name="Object 14" hidden="1">
              <a:extLst>
                <a:ext uri="{63B3BB69-23CF-44E3-9099-C40C66FF867C}">
                  <a14:compatExt spid="_x0000_s109582"/>
                </a:ext>
                <a:ext uri="{FF2B5EF4-FFF2-40B4-BE49-F238E27FC236}">
                  <a16:creationId xmlns:a16="http://schemas.microsoft.com/office/drawing/2014/main" id="{00000000-0008-0000-0500-00000E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9583" name="Object 15" hidden="1">
              <a:extLst>
                <a:ext uri="{63B3BB69-23CF-44E3-9099-C40C66FF867C}">
                  <a14:compatExt spid="_x0000_s109583"/>
                </a:ext>
                <a:ext uri="{FF2B5EF4-FFF2-40B4-BE49-F238E27FC236}">
                  <a16:creationId xmlns:a16="http://schemas.microsoft.com/office/drawing/2014/main" id="{00000000-0008-0000-0500-00000F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4" name="Object 16" hidden="1">
              <a:extLst>
                <a:ext uri="{63B3BB69-23CF-44E3-9099-C40C66FF867C}">
                  <a14:compatExt spid="_x0000_s109584"/>
                </a:ext>
                <a:ext uri="{FF2B5EF4-FFF2-40B4-BE49-F238E27FC236}">
                  <a16:creationId xmlns:a16="http://schemas.microsoft.com/office/drawing/2014/main" id="{00000000-0008-0000-0500-000010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5" name="Object 17" hidden="1">
              <a:extLst>
                <a:ext uri="{63B3BB69-23CF-44E3-9099-C40C66FF867C}">
                  <a14:compatExt spid="_x0000_s109585"/>
                </a:ext>
                <a:ext uri="{FF2B5EF4-FFF2-40B4-BE49-F238E27FC236}">
                  <a16:creationId xmlns:a16="http://schemas.microsoft.com/office/drawing/2014/main" id="{00000000-0008-0000-0500-000011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403860</xdr:colOff>
          <xdr:row>8</xdr:row>
          <xdr:rowOff>160020</xdr:rowOff>
        </xdr:from>
        <xdr:to>
          <xdr:col>2</xdr:col>
          <xdr:colOff>68580</xdr:colOff>
          <xdr:row>12</xdr:row>
          <xdr:rowOff>45720</xdr:rowOff>
        </xdr:to>
        <xdr:sp macro="" textlink="">
          <xdr:nvSpPr>
            <xdr:cNvPr id="109586" name="Object 18" hidden="1">
              <a:extLst>
                <a:ext uri="{63B3BB69-23CF-44E3-9099-C40C66FF867C}">
                  <a14:compatExt spid="_x0000_s109586"/>
                </a:ext>
                <a:ext uri="{FF2B5EF4-FFF2-40B4-BE49-F238E27FC236}">
                  <a16:creationId xmlns:a16="http://schemas.microsoft.com/office/drawing/2014/main" id="{00000000-0008-0000-0500-000012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7" name="Object 19" hidden="1">
              <a:extLst>
                <a:ext uri="{63B3BB69-23CF-44E3-9099-C40C66FF867C}">
                  <a14:compatExt spid="_x0000_s109587"/>
                </a:ext>
                <a:ext uri="{FF2B5EF4-FFF2-40B4-BE49-F238E27FC236}">
                  <a16:creationId xmlns:a16="http://schemas.microsoft.com/office/drawing/2014/main" id="{00000000-0008-0000-0500-000013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9588" name="Object 20" hidden="1">
              <a:extLst>
                <a:ext uri="{63B3BB69-23CF-44E3-9099-C40C66FF867C}">
                  <a14:compatExt spid="_x0000_s109588"/>
                </a:ext>
                <a:ext uri="{FF2B5EF4-FFF2-40B4-BE49-F238E27FC236}">
                  <a16:creationId xmlns:a16="http://schemas.microsoft.com/office/drawing/2014/main" id="{00000000-0008-0000-0500-000014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9" name="Object 21" hidden="1">
              <a:extLst>
                <a:ext uri="{63B3BB69-23CF-44E3-9099-C40C66FF867C}">
                  <a14:compatExt spid="_x0000_s109589"/>
                </a:ext>
                <a:ext uri="{FF2B5EF4-FFF2-40B4-BE49-F238E27FC236}">
                  <a16:creationId xmlns:a16="http://schemas.microsoft.com/office/drawing/2014/main" id="{00000000-0008-0000-0500-000015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0" name="Object 22" hidden="1">
              <a:extLst>
                <a:ext uri="{63B3BB69-23CF-44E3-9099-C40C66FF867C}">
                  <a14:compatExt spid="_x0000_s109590"/>
                </a:ext>
                <a:ext uri="{FF2B5EF4-FFF2-40B4-BE49-F238E27FC236}">
                  <a16:creationId xmlns:a16="http://schemas.microsoft.com/office/drawing/2014/main" id="{00000000-0008-0000-0500-000016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1" name="Object 23" hidden="1">
              <a:extLst>
                <a:ext uri="{63B3BB69-23CF-44E3-9099-C40C66FF867C}">
                  <a14:compatExt spid="_x0000_s109591"/>
                </a:ext>
                <a:ext uri="{FF2B5EF4-FFF2-40B4-BE49-F238E27FC236}">
                  <a16:creationId xmlns:a16="http://schemas.microsoft.com/office/drawing/2014/main" id="{00000000-0008-0000-0500-000017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2" name="Object 24" hidden="1">
              <a:extLst>
                <a:ext uri="{63B3BB69-23CF-44E3-9099-C40C66FF867C}">
                  <a14:compatExt spid="_x0000_s109592"/>
                </a:ext>
                <a:ext uri="{FF2B5EF4-FFF2-40B4-BE49-F238E27FC236}">
                  <a16:creationId xmlns:a16="http://schemas.microsoft.com/office/drawing/2014/main" id="{00000000-0008-0000-0500-000018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9593" name="Object 25" hidden="1">
              <a:extLst>
                <a:ext uri="{63B3BB69-23CF-44E3-9099-C40C66FF867C}">
                  <a14:compatExt spid="_x0000_s109593"/>
                </a:ext>
                <a:ext uri="{FF2B5EF4-FFF2-40B4-BE49-F238E27FC236}">
                  <a16:creationId xmlns:a16="http://schemas.microsoft.com/office/drawing/2014/main" id="{00000000-0008-0000-0500-000019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4" name="Object 26" hidden="1">
              <a:extLst>
                <a:ext uri="{63B3BB69-23CF-44E3-9099-C40C66FF867C}">
                  <a14:compatExt spid="_x0000_s109594"/>
                </a:ext>
                <a:ext uri="{FF2B5EF4-FFF2-40B4-BE49-F238E27FC236}">
                  <a16:creationId xmlns:a16="http://schemas.microsoft.com/office/drawing/2014/main" id="{00000000-0008-0000-0500-00001A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20\Dentro%20del%20Alcance\Balanza\NI-R02-MCIT-B-01%20Procesamiento%20de%20datos%20calibracion%20equipos%20de%20pesaje%202020-03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maGuevooooo/Downloads/calculo%20balon%20de%2010%20ml%20kima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nto3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lb&amp;kg"/>
      <sheetName val="+ONA_kg&amp;lb"/>
      <sheetName val="-ONA_kg"/>
      <sheetName val="-ONA_lb&amp;kg"/>
      <sheetName val="BD Patron"/>
      <sheetName val="CMC"/>
      <sheetName val="BD Clientes"/>
    </sheetNames>
    <sheetDataSet>
      <sheetData sheetId="0">
        <row r="3">
          <cell r="F3" t="str">
            <v>NI-MC-B-XXX-2020</v>
          </cell>
          <cell r="L3" t="str">
            <v xml:space="preserve">A &amp; T Nicaragua, S.A.                                       </v>
          </cell>
        </row>
        <row r="4">
          <cell r="F4" t="str">
            <v>NI-CS-075-17</v>
          </cell>
          <cell r="L4" t="str">
            <v xml:space="preserve">Coyotepe, 800 m norte               </v>
          </cell>
        </row>
        <row r="5">
          <cell r="F5" t="str">
            <v>2019-02-21</v>
          </cell>
          <cell r="L5" t="str">
            <v>Nicaragua, Managua, Bello Horizonte VI Etapa, Casa #135.</v>
          </cell>
        </row>
        <row r="6">
          <cell r="F6" t="str">
            <v>002456635</v>
          </cell>
        </row>
        <row r="7">
          <cell r="F7" t="str">
            <v>Balanza Digital</v>
          </cell>
        </row>
        <row r="8">
          <cell r="F8" t="str">
            <v>gtergd</v>
          </cell>
          <cell r="I8">
            <v>21.3</v>
          </cell>
        </row>
        <row r="9">
          <cell r="F9" t="str">
            <v>346asd</v>
          </cell>
          <cell r="I9">
            <v>0.42</v>
          </cell>
        </row>
        <row r="10">
          <cell r="F10" t="str">
            <v>54654asd</v>
          </cell>
        </row>
        <row r="12">
          <cell r="F12" t="str">
            <v>0 g a 100 g</v>
          </cell>
        </row>
        <row r="13">
          <cell r="I13">
            <v>49.35</v>
          </cell>
        </row>
        <row r="14">
          <cell r="F14" t="str">
            <v>0,01 g</v>
          </cell>
          <cell r="I14">
            <v>1.3</v>
          </cell>
        </row>
        <row r="18">
          <cell r="I18">
            <v>1001</v>
          </cell>
        </row>
        <row r="19">
          <cell r="I19">
            <v>10</v>
          </cell>
        </row>
      </sheetData>
      <sheetData sheetId="1">
        <row r="4">
          <cell r="CP4" t="str">
            <v>Descripción</v>
          </cell>
          <cell r="CR4" t="str">
            <v>Marca</v>
          </cell>
          <cell r="CT4" t="str">
            <v>Trazabilidad</v>
          </cell>
          <cell r="CU4" t="str">
            <v>Próx. Calibr.</v>
          </cell>
        </row>
        <row r="11">
          <cell r="CP11" t="str">
            <v/>
          </cell>
          <cell r="CR11" t="str">
            <v/>
          </cell>
          <cell r="CS11" t="str">
            <v/>
          </cell>
          <cell r="CT11" t="str">
            <v/>
          </cell>
          <cell r="CU11" t="str">
            <v/>
          </cell>
        </row>
        <row r="12">
          <cell r="CP12" t="str">
            <v/>
          </cell>
          <cell r="CR12" t="str">
            <v/>
          </cell>
          <cell r="CS12" t="str">
            <v/>
          </cell>
          <cell r="CT12" t="str">
            <v/>
          </cell>
          <cell r="CU12" t="str">
            <v/>
          </cell>
        </row>
        <row r="13">
          <cell r="CP13" t="str">
            <v/>
          </cell>
          <cell r="CR13" t="str">
            <v/>
          </cell>
          <cell r="CS13" t="str">
            <v/>
          </cell>
          <cell r="CT13" t="str">
            <v/>
          </cell>
          <cell r="CU13" t="str">
            <v/>
          </cell>
        </row>
        <row r="14">
          <cell r="CP14" t="str">
            <v/>
          </cell>
          <cell r="CR14" t="str">
            <v/>
          </cell>
          <cell r="CS14" t="str">
            <v/>
          </cell>
          <cell r="CT14" t="str">
            <v/>
          </cell>
          <cell r="CU14" t="str">
            <v/>
          </cell>
        </row>
        <row r="15">
          <cell r="C15" t="str">
            <v>g</v>
          </cell>
          <cell r="CP15" t="str">
            <v/>
          </cell>
          <cell r="CR15" t="str">
            <v/>
          </cell>
          <cell r="CS15" t="str">
            <v/>
          </cell>
          <cell r="CT15" t="str">
            <v/>
          </cell>
          <cell r="CU15" t="str">
            <v/>
          </cell>
        </row>
        <row r="16">
          <cell r="CP16" t="str">
            <v/>
          </cell>
          <cell r="CR16" t="str">
            <v/>
          </cell>
          <cell r="CS16" t="str">
            <v/>
          </cell>
          <cell r="CT16" t="str">
            <v/>
          </cell>
          <cell r="CU16" t="str">
            <v/>
          </cell>
        </row>
        <row r="17">
          <cell r="CP17" t="str">
            <v/>
          </cell>
          <cell r="CR17" t="str">
            <v/>
          </cell>
          <cell r="CS17" t="str">
            <v/>
          </cell>
          <cell r="CT17" t="str">
            <v/>
          </cell>
          <cell r="CU17" t="str">
            <v/>
          </cell>
        </row>
        <row r="18">
          <cell r="CP18" t="str">
            <v/>
          </cell>
          <cell r="CR18" t="str">
            <v/>
          </cell>
          <cell r="CS18" t="str">
            <v/>
          </cell>
          <cell r="CT18" t="str">
            <v/>
          </cell>
          <cell r="CU18" t="str">
            <v/>
          </cell>
        </row>
        <row r="19">
          <cell r="CP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</row>
        <row r="20">
          <cell r="CP20" t="str">
            <v/>
          </cell>
          <cell r="CR20" t="str">
            <v/>
          </cell>
          <cell r="CS20" t="str">
            <v/>
          </cell>
          <cell r="CT20" t="str">
            <v/>
          </cell>
          <cell r="CU20" t="str">
            <v/>
          </cell>
        </row>
        <row r="21">
          <cell r="CP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</row>
        <row r="22">
          <cell r="CP22" t="str">
            <v/>
          </cell>
          <cell r="CR22" t="str">
            <v/>
          </cell>
          <cell r="CS22" t="str">
            <v/>
          </cell>
          <cell r="CT22" t="str">
            <v/>
          </cell>
          <cell r="CU22" t="str">
            <v/>
          </cell>
        </row>
        <row r="23">
          <cell r="CP23" t="str">
            <v/>
          </cell>
          <cell r="CR23" t="str">
            <v/>
          </cell>
          <cell r="CS23" t="str">
            <v/>
          </cell>
          <cell r="CT23" t="str">
            <v/>
          </cell>
          <cell r="CU23" t="str">
            <v/>
          </cell>
        </row>
        <row r="24">
          <cell r="CP24" t="str">
            <v/>
          </cell>
          <cell r="CR24" t="str">
            <v/>
          </cell>
          <cell r="CS24" t="str">
            <v/>
          </cell>
          <cell r="CT24" t="str">
            <v/>
          </cell>
          <cell r="CU24" t="str">
            <v/>
          </cell>
        </row>
        <row r="25">
          <cell r="CP25" t="str">
            <v/>
          </cell>
          <cell r="CR25" t="str">
            <v/>
          </cell>
          <cell r="CS25" t="str">
            <v/>
          </cell>
          <cell r="CT25" t="str">
            <v/>
          </cell>
          <cell r="CU25" t="str">
            <v/>
          </cell>
        </row>
        <row r="45">
          <cell r="G45">
            <v>0</v>
          </cell>
        </row>
        <row r="52">
          <cell r="C52">
            <v>0</v>
          </cell>
        </row>
      </sheetData>
      <sheetData sheetId="2">
        <row r="4">
          <cell r="G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unto 1"/>
      <sheetName val="punto 2"/>
      <sheetName val="punto 3"/>
      <sheetName val="punto 4"/>
      <sheetName val="punto 5"/>
    </sheetNames>
    <sheetDataSet>
      <sheetData sheetId="0">
        <row r="25">
          <cell r="N25">
            <v>17.8</v>
          </cell>
          <cell r="O25">
            <v>18.2</v>
          </cell>
        </row>
        <row r="26">
          <cell r="D26">
            <v>26.667899999999999</v>
          </cell>
          <cell r="E26">
            <v>16.693300000000001</v>
          </cell>
          <cell r="F26">
            <v>17.689</v>
          </cell>
          <cell r="N26">
            <v>50.8</v>
          </cell>
          <cell r="O26">
            <v>53</v>
          </cell>
        </row>
        <row r="27">
          <cell r="D27">
            <v>26.6678</v>
          </cell>
          <cell r="E27">
            <v>16.693300000000001</v>
          </cell>
          <cell r="F27">
            <v>17.673999999999999</v>
          </cell>
          <cell r="N27">
            <v>99970</v>
          </cell>
          <cell r="O27">
            <v>99950</v>
          </cell>
        </row>
        <row r="28">
          <cell r="D28">
            <v>26.667899999999999</v>
          </cell>
          <cell r="E28">
            <v>16.693200000000001</v>
          </cell>
          <cell r="F28">
            <v>17.673999999999999</v>
          </cell>
        </row>
        <row r="29">
          <cell r="D29">
            <v>26.667899999999999</v>
          </cell>
          <cell r="E29">
            <v>16.693300000000001</v>
          </cell>
          <cell r="F29">
            <v>17.683</v>
          </cell>
        </row>
        <row r="30">
          <cell r="D30">
            <v>26.667899999999999</v>
          </cell>
          <cell r="E30">
            <v>16.693300000000001</v>
          </cell>
          <cell r="F30">
            <v>17.684999999999999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nto3 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AE372E-2875-43D2-82C9-0010244B4EC5}" name="tblClientes15" displayName="tblClientes15" ref="A4:C386" totalsRowShown="0">
  <sortState xmlns:xlrd2="http://schemas.microsoft.com/office/spreadsheetml/2017/richdata2" ref="A5:C189">
    <sortCondition ref="B6:B190"/>
  </sortState>
  <tableColumns count="3">
    <tableColumn id="1" xr3:uid="{00000000-0010-0000-0100-000001000000}" name="Clave" dataDxfId="24"/>
    <tableColumn id="2" xr3:uid="{00000000-0010-0000-0100-000002000000}" name="Cliente" dataDxfId="23"/>
    <tableColumn id="3" xr3:uid="{00000000-0010-0000-0100-000003000000}" name="Dirección de la empresa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www.retecsa.com.ni/" TargetMode="External"/><Relationship Id="rId1" Type="http://schemas.openxmlformats.org/officeDocument/2006/relationships/hyperlink" Target="mailto:tabacosdelsol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4.bin"/><Relationship Id="rId39" Type="http://schemas.openxmlformats.org/officeDocument/2006/relationships/image" Target="../media/image14.emf"/><Relationship Id="rId21" Type="http://schemas.openxmlformats.org/officeDocument/2006/relationships/oleObject" Target="../embeddings/oleObject11.bin"/><Relationship Id="rId34" Type="http://schemas.openxmlformats.org/officeDocument/2006/relationships/image" Target="../media/image12.emf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image" Target="../media/image6.emf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6.bin"/><Relationship Id="rId41" Type="http://schemas.openxmlformats.org/officeDocument/2006/relationships/image" Target="../media/image15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8.bin"/><Relationship Id="rId37" Type="http://schemas.openxmlformats.org/officeDocument/2006/relationships/image" Target="../media/image13.emf"/><Relationship Id="rId40" Type="http://schemas.openxmlformats.org/officeDocument/2006/relationships/oleObject" Target="../embeddings/oleObject2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2.bin"/><Relationship Id="rId28" Type="http://schemas.openxmlformats.org/officeDocument/2006/relationships/image" Target="../media/image10.emf"/><Relationship Id="rId36" Type="http://schemas.openxmlformats.org/officeDocument/2006/relationships/oleObject" Target="../embeddings/oleObject2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image" Target="../media/image1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8.emf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7.bin"/><Relationship Id="rId35" Type="http://schemas.openxmlformats.org/officeDocument/2006/relationships/oleObject" Target="../embeddings/oleObject20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9.wmf"/><Relationship Id="rId33" Type="http://schemas.openxmlformats.org/officeDocument/2006/relationships/oleObject" Target="../embeddings/oleObject19.bin"/><Relationship Id="rId38" Type="http://schemas.openxmlformats.org/officeDocument/2006/relationships/oleObject" Target="../embeddings/oleObject2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29.bin"/><Relationship Id="rId18" Type="http://schemas.openxmlformats.org/officeDocument/2006/relationships/image" Target="../media/image20.emf"/><Relationship Id="rId26" Type="http://schemas.openxmlformats.org/officeDocument/2006/relationships/oleObject" Target="../embeddings/oleObject38.bin"/><Relationship Id="rId39" Type="http://schemas.openxmlformats.org/officeDocument/2006/relationships/comments" Target="../comments1.xml"/><Relationship Id="rId21" Type="http://schemas.openxmlformats.org/officeDocument/2006/relationships/oleObject" Target="../embeddings/oleObject34.bin"/><Relationship Id="rId34" Type="http://schemas.openxmlformats.org/officeDocument/2006/relationships/oleObject" Target="../embeddings/oleObject44.bin"/><Relationship Id="rId7" Type="http://schemas.openxmlformats.org/officeDocument/2006/relationships/oleObject" Target="../embeddings/oleObject26.bin"/><Relationship Id="rId12" Type="http://schemas.openxmlformats.org/officeDocument/2006/relationships/image" Target="../media/image18.emf"/><Relationship Id="rId17" Type="http://schemas.openxmlformats.org/officeDocument/2006/relationships/oleObject" Target="../embeddings/oleObject32.bin"/><Relationship Id="rId25" Type="http://schemas.openxmlformats.org/officeDocument/2006/relationships/oleObject" Target="../embeddings/oleObject37.bin"/><Relationship Id="rId33" Type="http://schemas.openxmlformats.org/officeDocument/2006/relationships/oleObject" Target="../embeddings/oleObject43.bin"/><Relationship Id="rId38" Type="http://schemas.openxmlformats.org/officeDocument/2006/relationships/oleObject" Target="../embeddings/oleObject47.bin"/><Relationship Id="rId2" Type="http://schemas.openxmlformats.org/officeDocument/2006/relationships/vmlDrawing" Target="../drawings/vmlDrawing3.vml"/><Relationship Id="rId16" Type="http://schemas.openxmlformats.org/officeDocument/2006/relationships/oleObject" Target="../embeddings/oleObject31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40.bin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28.bin"/><Relationship Id="rId24" Type="http://schemas.openxmlformats.org/officeDocument/2006/relationships/oleObject" Target="../embeddings/oleObject36.bin"/><Relationship Id="rId32" Type="http://schemas.openxmlformats.org/officeDocument/2006/relationships/oleObject" Target="../embeddings/oleObject42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25.bin"/><Relationship Id="rId15" Type="http://schemas.openxmlformats.org/officeDocument/2006/relationships/image" Target="../media/image19.emf"/><Relationship Id="rId23" Type="http://schemas.openxmlformats.org/officeDocument/2006/relationships/image" Target="../media/image21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46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33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27.bin"/><Relationship Id="rId14" Type="http://schemas.openxmlformats.org/officeDocument/2006/relationships/oleObject" Target="../embeddings/oleObject30.bin"/><Relationship Id="rId22" Type="http://schemas.openxmlformats.org/officeDocument/2006/relationships/oleObject" Target="../embeddings/oleObject35.bin"/><Relationship Id="rId27" Type="http://schemas.openxmlformats.org/officeDocument/2006/relationships/oleObject" Target="../embeddings/oleObject39.bin"/><Relationship Id="rId30" Type="http://schemas.openxmlformats.org/officeDocument/2006/relationships/oleObject" Target="../embeddings/oleObject41.bin"/><Relationship Id="rId35" Type="http://schemas.openxmlformats.org/officeDocument/2006/relationships/oleObject" Target="../embeddings/oleObject45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24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3.bin"/><Relationship Id="rId18" Type="http://schemas.openxmlformats.org/officeDocument/2006/relationships/image" Target="../media/image24.emf"/><Relationship Id="rId26" Type="http://schemas.openxmlformats.org/officeDocument/2006/relationships/oleObject" Target="../embeddings/oleObject62.bin"/><Relationship Id="rId39" Type="http://schemas.openxmlformats.org/officeDocument/2006/relationships/comments" Target="../comments2.xml"/><Relationship Id="rId21" Type="http://schemas.openxmlformats.org/officeDocument/2006/relationships/oleObject" Target="../embeddings/oleObject58.bin"/><Relationship Id="rId34" Type="http://schemas.openxmlformats.org/officeDocument/2006/relationships/oleObject" Target="../embeddings/oleObject68.bin"/><Relationship Id="rId7" Type="http://schemas.openxmlformats.org/officeDocument/2006/relationships/oleObject" Target="../embeddings/oleObject50.bin"/><Relationship Id="rId12" Type="http://schemas.openxmlformats.org/officeDocument/2006/relationships/image" Target="../media/image22.emf"/><Relationship Id="rId17" Type="http://schemas.openxmlformats.org/officeDocument/2006/relationships/oleObject" Target="../embeddings/oleObject56.bin"/><Relationship Id="rId25" Type="http://schemas.openxmlformats.org/officeDocument/2006/relationships/oleObject" Target="../embeddings/oleObject61.bin"/><Relationship Id="rId33" Type="http://schemas.openxmlformats.org/officeDocument/2006/relationships/oleObject" Target="../embeddings/oleObject67.bin"/><Relationship Id="rId38" Type="http://schemas.openxmlformats.org/officeDocument/2006/relationships/oleObject" Target="../embeddings/oleObject71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55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64.bin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2.bin"/><Relationship Id="rId24" Type="http://schemas.openxmlformats.org/officeDocument/2006/relationships/oleObject" Target="../embeddings/oleObject60.bin"/><Relationship Id="rId32" Type="http://schemas.openxmlformats.org/officeDocument/2006/relationships/oleObject" Target="../embeddings/oleObject66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49.bin"/><Relationship Id="rId15" Type="http://schemas.openxmlformats.org/officeDocument/2006/relationships/image" Target="../media/image23.emf"/><Relationship Id="rId23" Type="http://schemas.openxmlformats.org/officeDocument/2006/relationships/image" Target="../media/image25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70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57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51.bin"/><Relationship Id="rId14" Type="http://schemas.openxmlformats.org/officeDocument/2006/relationships/oleObject" Target="../embeddings/oleObject54.bin"/><Relationship Id="rId22" Type="http://schemas.openxmlformats.org/officeDocument/2006/relationships/oleObject" Target="../embeddings/oleObject59.bin"/><Relationship Id="rId27" Type="http://schemas.openxmlformats.org/officeDocument/2006/relationships/oleObject" Target="../embeddings/oleObject63.bin"/><Relationship Id="rId30" Type="http://schemas.openxmlformats.org/officeDocument/2006/relationships/oleObject" Target="../embeddings/oleObject65.bin"/><Relationship Id="rId35" Type="http://schemas.openxmlformats.org/officeDocument/2006/relationships/oleObject" Target="../embeddings/oleObject69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48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77.bin"/><Relationship Id="rId18" Type="http://schemas.openxmlformats.org/officeDocument/2006/relationships/image" Target="../media/image28.emf"/><Relationship Id="rId26" Type="http://schemas.openxmlformats.org/officeDocument/2006/relationships/oleObject" Target="../embeddings/oleObject86.bin"/><Relationship Id="rId39" Type="http://schemas.openxmlformats.org/officeDocument/2006/relationships/comments" Target="../comments3.xml"/><Relationship Id="rId21" Type="http://schemas.openxmlformats.org/officeDocument/2006/relationships/oleObject" Target="../embeddings/oleObject82.bin"/><Relationship Id="rId34" Type="http://schemas.openxmlformats.org/officeDocument/2006/relationships/oleObject" Target="../embeddings/oleObject92.bin"/><Relationship Id="rId7" Type="http://schemas.openxmlformats.org/officeDocument/2006/relationships/oleObject" Target="../embeddings/oleObject74.bin"/><Relationship Id="rId12" Type="http://schemas.openxmlformats.org/officeDocument/2006/relationships/image" Target="../media/image26.emf"/><Relationship Id="rId17" Type="http://schemas.openxmlformats.org/officeDocument/2006/relationships/oleObject" Target="../embeddings/oleObject80.bin"/><Relationship Id="rId25" Type="http://schemas.openxmlformats.org/officeDocument/2006/relationships/oleObject" Target="../embeddings/oleObject85.bin"/><Relationship Id="rId33" Type="http://schemas.openxmlformats.org/officeDocument/2006/relationships/oleObject" Target="../embeddings/oleObject91.bin"/><Relationship Id="rId38" Type="http://schemas.openxmlformats.org/officeDocument/2006/relationships/oleObject" Target="../embeddings/oleObject95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79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88.bin"/><Relationship Id="rId1" Type="http://schemas.openxmlformats.org/officeDocument/2006/relationships/drawing" Target="../drawings/drawing5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76.bin"/><Relationship Id="rId24" Type="http://schemas.openxmlformats.org/officeDocument/2006/relationships/oleObject" Target="../embeddings/oleObject84.bin"/><Relationship Id="rId32" Type="http://schemas.openxmlformats.org/officeDocument/2006/relationships/oleObject" Target="../embeddings/oleObject90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73.bin"/><Relationship Id="rId15" Type="http://schemas.openxmlformats.org/officeDocument/2006/relationships/image" Target="../media/image27.emf"/><Relationship Id="rId23" Type="http://schemas.openxmlformats.org/officeDocument/2006/relationships/image" Target="../media/image29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94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81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75.bin"/><Relationship Id="rId14" Type="http://schemas.openxmlformats.org/officeDocument/2006/relationships/oleObject" Target="../embeddings/oleObject78.bin"/><Relationship Id="rId22" Type="http://schemas.openxmlformats.org/officeDocument/2006/relationships/oleObject" Target="../embeddings/oleObject83.bin"/><Relationship Id="rId27" Type="http://schemas.openxmlformats.org/officeDocument/2006/relationships/oleObject" Target="../embeddings/oleObject87.bin"/><Relationship Id="rId30" Type="http://schemas.openxmlformats.org/officeDocument/2006/relationships/oleObject" Target="../embeddings/oleObject89.bin"/><Relationship Id="rId35" Type="http://schemas.openxmlformats.org/officeDocument/2006/relationships/oleObject" Target="../embeddings/oleObject93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7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1.bin"/><Relationship Id="rId18" Type="http://schemas.openxmlformats.org/officeDocument/2006/relationships/image" Target="../media/image32.emf"/><Relationship Id="rId26" Type="http://schemas.openxmlformats.org/officeDocument/2006/relationships/oleObject" Target="../embeddings/oleObject110.bin"/><Relationship Id="rId39" Type="http://schemas.openxmlformats.org/officeDocument/2006/relationships/comments" Target="../comments4.xml"/><Relationship Id="rId21" Type="http://schemas.openxmlformats.org/officeDocument/2006/relationships/oleObject" Target="../embeddings/oleObject106.bin"/><Relationship Id="rId34" Type="http://schemas.openxmlformats.org/officeDocument/2006/relationships/oleObject" Target="../embeddings/oleObject116.bin"/><Relationship Id="rId7" Type="http://schemas.openxmlformats.org/officeDocument/2006/relationships/oleObject" Target="../embeddings/oleObject98.bin"/><Relationship Id="rId12" Type="http://schemas.openxmlformats.org/officeDocument/2006/relationships/image" Target="../media/image30.emf"/><Relationship Id="rId17" Type="http://schemas.openxmlformats.org/officeDocument/2006/relationships/oleObject" Target="../embeddings/oleObject104.bin"/><Relationship Id="rId25" Type="http://schemas.openxmlformats.org/officeDocument/2006/relationships/oleObject" Target="../embeddings/oleObject109.bin"/><Relationship Id="rId33" Type="http://schemas.openxmlformats.org/officeDocument/2006/relationships/oleObject" Target="../embeddings/oleObject115.bin"/><Relationship Id="rId38" Type="http://schemas.openxmlformats.org/officeDocument/2006/relationships/oleObject" Target="../embeddings/oleObject119.bin"/><Relationship Id="rId2" Type="http://schemas.openxmlformats.org/officeDocument/2006/relationships/vmlDrawing" Target="../drawings/vmlDrawing6.vml"/><Relationship Id="rId16" Type="http://schemas.openxmlformats.org/officeDocument/2006/relationships/oleObject" Target="../embeddings/oleObject103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112.bin"/><Relationship Id="rId1" Type="http://schemas.openxmlformats.org/officeDocument/2006/relationships/drawing" Target="../drawings/drawing6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100.bin"/><Relationship Id="rId24" Type="http://schemas.openxmlformats.org/officeDocument/2006/relationships/oleObject" Target="../embeddings/oleObject108.bin"/><Relationship Id="rId32" Type="http://schemas.openxmlformats.org/officeDocument/2006/relationships/oleObject" Target="../embeddings/oleObject114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97.bin"/><Relationship Id="rId15" Type="http://schemas.openxmlformats.org/officeDocument/2006/relationships/image" Target="../media/image31.emf"/><Relationship Id="rId23" Type="http://schemas.openxmlformats.org/officeDocument/2006/relationships/image" Target="../media/image33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118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05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99.bin"/><Relationship Id="rId14" Type="http://schemas.openxmlformats.org/officeDocument/2006/relationships/oleObject" Target="../embeddings/oleObject102.bin"/><Relationship Id="rId22" Type="http://schemas.openxmlformats.org/officeDocument/2006/relationships/oleObject" Target="../embeddings/oleObject107.bin"/><Relationship Id="rId27" Type="http://schemas.openxmlformats.org/officeDocument/2006/relationships/oleObject" Target="../embeddings/oleObject111.bin"/><Relationship Id="rId30" Type="http://schemas.openxmlformats.org/officeDocument/2006/relationships/oleObject" Target="../embeddings/oleObject113.bin"/><Relationship Id="rId35" Type="http://schemas.openxmlformats.org/officeDocument/2006/relationships/oleObject" Target="../embeddings/oleObject117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9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5D47-135A-4075-BDAD-DDF414A275B1}">
  <sheetPr codeName="Sheet1"/>
  <dimension ref="B1:X108"/>
  <sheetViews>
    <sheetView tabSelected="1" topLeftCell="A58" zoomScale="70" zoomScaleNormal="70" workbookViewId="0">
      <selection activeCell="O53" sqref="O53"/>
    </sheetView>
  </sheetViews>
  <sheetFormatPr baseColWidth="10" defaultRowHeight="13.2" x14ac:dyDescent="0.25"/>
  <cols>
    <col min="1" max="1" width="11.5546875" customWidth="1"/>
    <col min="2" max="2" width="10.5546875" customWidth="1"/>
    <col min="3" max="3" width="22" customWidth="1"/>
    <col min="4" max="4" width="17.5546875" customWidth="1"/>
    <col min="5" max="5" width="15" customWidth="1"/>
    <col min="6" max="6" width="16.33203125" customWidth="1"/>
    <col min="7" max="7" width="16.5546875" customWidth="1"/>
    <col min="8" max="8" width="14" customWidth="1"/>
    <col min="9" max="9" width="16.6640625" customWidth="1"/>
    <col min="10" max="13" width="11.5546875" customWidth="1"/>
    <col min="14" max="14" width="13" customWidth="1"/>
    <col min="15" max="15" width="14.33203125" customWidth="1"/>
    <col min="16" max="16" width="15" customWidth="1"/>
    <col min="17" max="23" width="11.5546875" customWidth="1"/>
    <col min="24" max="24" width="16.6640625" customWidth="1"/>
    <col min="25" max="256" width="8.88671875" customWidth="1"/>
  </cols>
  <sheetData>
    <row r="1" spans="3:24" ht="13.8" thickBot="1" x14ac:dyDescent="0.3"/>
    <row r="2" spans="3:24" ht="21" thickBot="1" x14ac:dyDescent="0.4">
      <c r="C2" s="455" t="s">
        <v>85</v>
      </c>
      <c r="D2" s="456"/>
      <c r="E2" s="456"/>
      <c r="F2" s="456"/>
      <c r="G2" s="456"/>
      <c r="H2" s="456"/>
      <c r="I2" s="456"/>
      <c r="J2" s="456"/>
      <c r="K2" s="456"/>
      <c r="L2" s="457"/>
      <c r="N2" s="329"/>
      <c r="U2" s="329"/>
      <c r="V2" s="329"/>
    </row>
    <row r="3" spans="3:24" x14ac:dyDescent="0.25">
      <c r="C3" s="405" t="s">
        <v>84</v>
      </c>
      <c r="D3" s="406">
        <v>43913</v>
      </c>
      <c r="E3" s="407"/>
      <c r="F3" s="408" t="s">
        <v>474</v>
      </c>
      <c r="G3" s="409" t="s">
        <v>475</v>
      </c>
      <c r="H3" s="410"/>
      <c r="I3" s="470" t="s">
        <v>472</v>
      </c>
      <c r="J3" s="470"/>
      <c r="K3" s="453" t="s">
        <v>473</v>
      </c>
      <c r="L3" s="454"/>
      <c r="N3" s="375" t="s">
        <v>92</v>
      </c>
      <c r="P3" s="329"/>
      <c r="R3" s="439" t="s">
        <v>146</v>
      </c>
      <c r="S3" s="440"/>
      <c r="U3" s="439" t="s">
        <v>150</v>
      </c>
      <c r="V3" s="440"/>
    </row>
    <row r="4" spans="3:24" ht="39.6" x14ac:dyDescent="0.25">
      <c r="C4" s="354" t="s">
        <v>73</v>
      </c>
      <c r="D4" s="412" t="s">
        <v>251</v>
      </c>
      <c r="E4" s="329"/>
      <c r="F4" s="355" t="s">
        <v>74</v>
      </c>
      <c r="G4" s="413"/>
      <c r="H4" s="329"/>
      <c r="I4" s="356" t="s">
        <v>75</v>
      </c>
      <c r="J4" s="414"/>
      <c r="K4" s="329"/>
      <c r="L4" s="353"/>
      <c r="N4" s="329"/>
      <c r="P4" s="329"/>
      <c r="R4" s="329"/>
      <c r="S4" s="329"/>
      <c r="U4" s="440">
        <v>1</v>
      </c>
      <c r="V4" s="440"/>
    </row>
    <row r="5" spans="3:24" x14ac:dyDescent="0.25">
      <c r="C5" s="357"/>
      <c r="D5" s="329"/>
      <c r="E5" s="329"/>
      <c r="F5" s="329"/>
      <c r="G5" s="329"/>
      <c r="H5" s="329"/>
      <c r="I5" s="329"/>
      <c r="J5" s="329"/>
      <c r="K5" s="440">
        <v>2</v>
      </c>
      <c r="L5" s="452"/>
      <c r="N5" s="358">
        <v>1</v>
      </c>
      <c r="P5" s="358">
        <v>1</v>
      </c>
      <c r="R5" s="440">
        <v>1</v>
      </c>
      <c r="S5" s="440"/>
      <c r="U5" s="352" t="s">
        <v>13</v>
      </c>
      <c r="V5" s="329"/>
    </row>
    <row r="6" spans="3:24" ht="12.75" customHeight="1" x14ac:dyDescent="0.25">
      <c r="C6" s="359" t="s">
        <v>88</v>
      </c>
      <c r="D6" s="436" t="s">
        <v>828</v>
      </c>
      <c r="E6" s="329"/>
      <c r="F6" s="329"/>
      <c r="G6" s="329"/>
      <c r="H6" s="329"/>
      <c r="I6" s="329"/>
      <c r="J6" s="329"/>
      <c r="K6" s="441" t="s">
        <v>218</v>
      </c>
      <c r="L6" s="442"/>
      <c r="N6" s="375" t="s">
        <v>91</v>
      </c>
      <c r="P6" s="329"/>
      <c r="R6" s="329"/>
      <c r="S6" s="329"/>
      <c r="U6" s="352" t="s">
        <v>151</v>
      </c>
      <c r="V6" s="329"/>
    </row>
    <row r="7" spans="3:24" x14ac:dyDescent="0.25">
      <c r="C7" s="359" t="s">
        <v>89</v>
      </c>
      <c r="D7" s="352" t="str">
        <f>VLOOKUP(D6,'Datos Clientes'!$B$6:$C$340,2,FALSE)</f>
        <v>km 95,5 Carretera León-Chinandega Nicaragua</v>
      </c>
      <c r="E7" s="329"/>
      <c r="F7" s="329"/>
      <c r="G7" s="329"/>
      <c r="H7" s="329"/>
      <c r="I7" s="329"/>
      <c r="J7" s="329"/>
      <c r="K7" s="441"/>
      <c r="L7" s="442"/>
      <c r="N7" s="375" t="s">
        <v>91</v>
      </c>
      <c r="P7" s="329"/>
      <c r="S7" s="146" t="s">
        <v>136</v>
      </c>
      <c r="T7" s="146" t="s">
        <v>140</v>
      </c>
      <c r="U7" s="146" t="s">
        <v>141</v>
      </c>
      <c r="V7" s="146" t="s">
        <v>142</v>
      </c>
      <c r="W7" s="146" t="s">
        <v>144</v>
      </c>
      <c r="X7" s="146" t="s">
        <v>148</v>
      </c>
    </row>
    <row r="8" spans="3:24" ht="13.5" customHeight="1" x14ac:dyDescent="0.25">
      <c r="C8" s="359" t="s">
        <v>76</v>
      </c>
      <c r="D8" s="352" t="s">
        <v>242</v>
      </c>
      <c r="E8" s="329"/>
      <c r="F8" s="360" t="s">
        <v>79</v>
      </c>
      <c r="G8" s="10">
        <f>VLOOKUP(R5,R13:W16,3,FALSE)</f>
        <v>250</v>
      </c>
      <c r="H8" s="360" t="s">
        <v>80</v>
      </c>
      <c r="I8" s="329"/>
      <c r="J8" s="329"/>
      <c r="K8" s="458">
        <f>VLOOKUP(K5,B84:D90,3,FALSE)</f>
        <v>1.5E-5</v>
      </c>
      <c r="L8" s="459"/>
      <c r="N8" s="375" t="s">
        <v>9</v>
      </c>
      <c r="P8" s="329"/>
      <c r="R8">
        <v>1</v>
      </c>
      <c r="S8" s="71" t="s">
        <v>230</v>
      </c>
      <c r="T8" s="71" t="s">
        <v>143</v>
      </c>
      <c r="U8" s="44">
        <v>1E-4</v>
      </c>
      <c r="V8" s="71" t="s">
        <v>91</v>
      </c>
      <c r="W8" s="44">
        <v>4601773</v>
      </c>
      <c r="X8" s="60" t="s">
        <v>246</v>
      </c>
    </row>
    <row r="9" spans="3:24" ht="15.6" x14ac:dyDescent="0.25">
      <c r="C9" s="359" t="s">
        <v>87</v>
      </c>
      <c r="D9" s="352" t="s">
        <v>244</v>
      </c>
      <c r="E9" s="329"/>
      <c r="F9" s="360" t="s">
        <v>217</v>
      </c>
      <c r="G9" s="10">
        <f>VLOOKUP(R5,R13:W16,4,FALSE)</f>
        <v>1E-3</v>
      </c>
      <c r="H9" s="360" t="s">
        <v>81</v>
      </c>
      <c r="I9" s="10" t="str">
        <f>VLOOKUP(N5,R8:X10,7,FALSE)</f>
        <v>MC-BAL-2002-2019</v>
      </c>
      <c r="J9" s="329"/>
      <c r="K9" s="460" t="s">
        <v>214</v>
      </c>
      <c r="L9" s="461"/>
      <c r="N9" s="329"/>
      <c r="R9">
        <v>2</v>
      </c>
      <c r="S9" s="71" t="s">
        <v>231</v>
      </c>
      <c r="T9" s="71" t="s">
        <v>232</v>
      </c>
      <c r="U9" s="44">
        <v>0.1</v>
      </c>
      <c r="V9" s="71" t="s">
        <v>91</v>
      </c>
      <c r="W9" s="148">
        <v>125695014</v>
      </c>
      <c r="X9" s="60" t="s">
        <v>247</v>
      </c>
    </row>
    <row r="10" spans="3:24" x14ac:dyDescent="0.25">
      <c r="C10" s="402" t="s">
        <v>476</v>
      </c>
      <c r="D10" s="352" t="s">
        <v>243</v>
      </c>
      <c r="E10" s="329"/>
      <c r="F10" s="360" t="s">
        <v>68</v>
      </c>
      <c r="G10" s="10" t="str">
        <f>VLOOKUP(R5,R13:W16,2,FALSE)</f>
        <v>Accumac</v>
      </c>
      <c r="H10" s="360" t="s">
        <v>82</v>
      </c>
      <c r="I10" s="10" t="str">
        <f>VLOOKUP(N5,R8:V10,2,FALSE)</f>
        <v>Swiss Made</v>
      </c>
      <c r="J10" s="329"/>
      <c r="K10" s="443" t="str">
        <f>VLOOKUP(P5,'punto 1'!A5:B8,2,FALSE)</f>
        <v>5 mm</v>
      </c>
      <c r="L10" s="451"/>
      <c r="R10">
        <v>3</v>
      </c>
      <c r="S10" s="71"/>
      <c r="T10" s="71"/>
      <c r="U10" s="44"/>
      <c r="V10" s="71"/>
      <c r="W10" s="148"/>
      <c r="X10" s="56"/>
    </row>
    <row r="11" spans="3:24" x14ac:dyDescent="0.25">
      <c r="C11" s="359" t="s">
        <v>77</v>
      </c>
      <c r="D11" t="str">
        <f>VLOOKUP(K5,B84:D90,2,FALSE)</f>
        <v>Vidrio borosilicato 5.0</v>
      </c>
      <c r="E11" s="329"/>
      <c r="F11" s="360" t="s">
        <v>70</v>
      </c>
      <c r="G11" s="10" t="str">
        <f>VLOOKUP(R5,R13:X16,7,FALSE)</f>
        <v>AM8060</v>
      </c>
      <c r="H11" s="360" t="s">
        <v>69</v>
      </c>
      <c r="I11" s="10">
        <f>VLOOKUP(N5,R8:W10,6,FALSE)</f>
        <v>4601773</v>
      </c>
      <c r="J11" s="329"/>
      <c r="K11" s="462" t="s">
        <v>215</v>
      </c>
      <c r="L11" s="463"/>
    </row>
    <row r="12" spans="3:24" x14ac:dyDescent="0.25">
      <c r="C12" s="411" t="s">
        <v>68</v>
      </c>
      <c r="D12" s="329" t="s">
        <v>240</v>
      </c>
      <c r="E12" s="329"/>
      <c r="F12" s="360" t="s">
        <v>69</v>
      </c>
      <c r="G12" s="10">
        <f>VLOOKUP(R5,R13:W16,6,FALSE)</f>
        <v>60150708</v>
      </c>
      <c r="H12" s="360" t="s">
        <v>83</v>
      </c>
      <c r="I12" s="10">
        <f>VLOOKUP(N5,R8:W10,4,FALSE)</f>
        <v>1E-4</v>
      </c>
      <c r="J12" s="358" t="str">
        <f>IF(N5=1,"g",IF(N5=2,"g",IF(N5=3,"kg")))</f>
        <v>g</v>
      </c>
      <c r="K12" s="439" t="s">
        <v>225</v>
      </c>
      <c r="L12" s="452"/>
      <c r="S12" s="146" t="s">
        <v>145</v>
      </c>
      <c r="T12" s="146" t="s">
        <v>140</v>
      </c>
      <c r="U12" s="146" t="s">
        <v>141</v>
      </c>
      <c r="V12" s="146" t="s">
        <v>142</v>
      </c>
      <c r="W12" s="146" t="s">
        <v>144</v>
      </c>
      <c r="X12" s="146" t="s">
        <v>147</v>
      </c>
    </row>
    <row r="13" spans="3:24" x14ac:dyDescent="0.25">
      <c r="C13" s="411" t="s">
        <v>241</v>
      </c>
      <c r="D13" s="352" t="s">
        <v>245</v>
      </c>
      <c r="E13" s="362"/>
      <c r="F13" s="362"/>
      <c r="G13" s="362"/>
      <c r="H13" s="362"/>
      <c r="I13" s="362"/>
      <c r="J13" s="362"/>
      <c r="K13" s="362"/>
      <c r="L13" s="363"/>
      <c r="R13">
        <v>1</v>
      </c>
      <c r="S13" s="71" t="s">
        <v>248</v>
      </c>
      <c r="T13" s="71">
        <v>250</v>
      </c>
      <c r="U13" s="44">
        <v>1E-3</v>
      </c>
      <c r="V13" s="71" t="s">
        <v>249</v>
      </c>
      <c r="W13" s="299">
        <v>60150708</v>
      </c>
      <c r="X13" s="300" t="s">
        <v>250</v>
      </c>
    </row>
    <row r="14" spans="3:24" ht="26.4" x14ac:dyDescent="0.25">
      <c r="C14" s="404" t="s">
        <v>239</v>
      </c>
      <c r="D14" s="365" t="s">
        <v>117</v>
      </c>
      <c r="E14" s="366"/>
      <c r="F14" s="361" t="s">
        <v>78</v>
      </c>
      <c r="G14" s="444" t="s">
        <v>233</v>
      </c>
      <c r="H14" s="444"/>
      <c r="I14" s="444"/>
      <c r="J14" s="367"/>
      <c r="K14" s="362"/>
      <c r="L14" s="363"/>
      <c r="R14">
        <v>2</v>
      </c>
      <c r="S14" s="71"/>
      <c r="T14" s="147"/>
      <c r="U14" s="148"/>
      <c r="V14" s="147"/>
      <c r="W14" s="148"/>
      <c r="X14" s="71"/>
    </row>
    <row r="15" spans="3:24" x14ac:dyDescent="0.25">
      <c r="C15" s="364" t="s">
        <v>477</v>
      </c>
      <c r="D15" s="403">
        <v>1234567</v>
      </c>
      <c r="E15" s="366"/>
      <c r="F15" s="361"/>
      <c r="G15" s="356"/>
      <c r="H15" s="356"/>
      <c r="I15" s="356"/>
      <c r="J15" s="367"/>
      <c r="K15" s="362"/>
      <c r="L15" s="363"/>
      <c r="S15" s="71"/>
      <c r="T15" s="147"/>
      <c r="U15" s="148"/>
      <c r="V15" s="147"/>
      <c r="W15" s="148"/>
      <c r="X15" s="71"/>
    </row>
    <row r="16" spans="3:24" ht="13.8" thickBot="1" x14ac:dyDescent="0.3">
      <c r="C16" s="368" t="s">
        <v>238</v>
      </c>
      <c r="D16" s="369">
        <v>1</v>
      </c>
      <c r="E16" s="370"/>
      <c r="F16" s="369"/>
      <c r="G16" s="371"/>
      <c r="H16" s="369"/>
      <c r="I16" s="369"/>
      <c r="J16" s="369"/>
      <c r="K16" s="372"/>
      <c r="L16" s="373"/>
      <c r="R16">
        <v>3</v>
      </c>
      <c r="S16" s="71"/>
      <c r="T16" s="147"/>
      <c r="U16" s="148"/>
      <c r="V16" s="147"/>
      <c r="W16" s="148"/>
      <c r="X16" s="44"/>
    </row>
    <row r="18" spans="2:16" x14ac:dyDescent="0.25">
      <c r="C18" s="352"/>
      <c r="D18" s="374"/>
    </row>
    <row r="20" spans="2:16" x14ac:dyDescent="0.25">
      <c r="C20" s="443"/>
      <c r="D20" s="443"/>
      <c r="E20" s="443"/>
      <c r="F20" s="443"/>
      <c r="G20" s="443"/>
      <c r="H20" s="443"/>
      <c r="I20" s="443"/>
      <c r="J20" s="443"/>
      <c r="K20" s="443"/>
      <c r="L20" s="443"/>
    </row>
    <row r="21" spans="2:16" ht="27" customHeight="1" x14ac:dyDescent="0.25">
      <c r="B21" s="76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</row>
    <row r="22" spans="2:16" x14ac:dyDescent="0.25">
      <c r="B22" s="74"/>
      <c r="I22" s="443"/>
      <c r="J22" s="443"/>
      <c r="K22" s="443"/>
      <c r="L22" s="443"/>
    </row>
    <row r="23" spans="2:16" ht="13.8" thickBot="1" x14ac:dyDescent="0.3">
      <c r="B23" s="74"/>
      <c r="C23" s="75"/>
      <c r="D23" s="379" t="s">
        <v>480</v>
      </c>
      <c r="E23" s="379">
        <v>10</v>
      </c>
      <c r="F23" s="379" t="s">
        <v>13</v>
      </c>
      <c r="G23" s="385"/>
      <c r="H23" s="75"/>
      <c r="I23" s="443"/>
      <c r="J23" s="443"/>
      <c r="K23" s="443"/>
      <c r="L23" s="443"/>
    </row>
    <row r="24" spans="2:16" ht="23.25" customHeight="1" thickTop="1" thickBot="1" x14ac:dyDescent="0.35">
      <c r="B24" s="445">
        <v>1</v>
      </c>
      <c r="C24" s="446" t="s">
        <v>86</v>
      </c>
      <c r="D24" s="449" t="s">
        <v>16</v>
      </c>
      <c r="E24" s="450"/>
      <c r="F24" s="328" t="s">
        <v>3</v>
      </c>
      <c r="G24" s="328" t="s">
        <v>4</v>
      </c>
      <c r="H24" s="479" t="s">
        <v>17</v>
      </c>
      <c r="I24" s="477" t="s">
        <v>216</v>
      </c>
      <c r="J24" s="329"/>
      <c r="K24" s="330" t="s">
        <v>0</v>
      </c>
      <c r="L24" s="331"/>
      <c r="M24" s="331"/>
      <c r="N24" s="332" t="s">
        <v>21</v>
      </c>
      <c r="O24" s="333" t="s">
        <v>22</v>
      </c>
      <c r="P24" s="334" t="s">
        <v>24</v>
      </c>
    </row>
    <row r="25" spans="2:16" ht="18.600000000000001" thickTop="1" x14ac:dyDescent="0.3">
      <c r="B25" s="445"/>
      <c r="C25" s="447"/>
      <c r="D25" s="328" t="s">
        <v>6</v>
      </c>
      <c r="E25" s="328" t="s">
        <v>7</v>
      </c>
      <c r="F25" s="328" t="s">
        <v>8</v>
      </c>
      <c r="G25" s="328" t="s">
        <v>8</v>
      </c>
      <c r="H25" s="480"/>
      <c r="I25" s="478"/>
      <c r="J25" s="329"/>
      <c r="K25" s="335" t="s">
        <v>65</v>
      </c>
      <c r="L25" s="336"/>
      <c r="M25" s="337"/>
      <c r="N25" s="437">
        <f>'punto 1'!J2</f>
        <v>1.1942852191850768</v>
      </c>
      <c r="O25" s="438"/>
      <c r="P25" s="338"/>
    </row>
    <row r="26" spans="2:16" ht="18" x14ac:dyDescent="0.3">
      <c r="B26" s="445"/>
      <c r="C26" s="448"/>
      <c r="D26" s="328" t="s">
        <v>91</v>
      </c>
      <c r="E26" s="328" t="str">
        <f>D26</f>
        <v>g</v>
      </c>
      <c r="F26" s="339" t="s">
        <v>10</v>
      </c>
      <c r="G26" s="328" t="s">
        <v>72</v>
      </c>
      <c r="H26" s="328" t="s">
        <v>13</v>
      </c>
      <c r="I26" s="328" t="s">
        <v>13</v>
      </c>
      <c r="J26" s="329"/>
      <c r="K26" s="464" t="s">
        <v>1</v>
      </c>
      <c r="L26" s="465"/>
      <c r="M26" s="337"/>
      <c r="N26" s="340">
        <v>17.600000000000001</v>
      </c>
      <c r="O26" s="341">
        <v>17.899999999999999</v>
      </c>
      <c r="P26" s="342">
        <v>0.1</v>
      </c>
    </row>
    <row r="27" spans="2:16" ht="15.6" x14ac:dyDescent="0.3">
      <c r="B27" s="445"/>
      <c r="C27" s="343">
        <v>1</v>
      </c>
      <c r="D27" s="377"/>
      <c r="E27" s="377"/>
      <c r="F27" s="377"/>
      <c r="G27" s="378">
        <f>'punto 1'!E20</f>
        <v>999.85331435241267</v>
      </c>
      <c r="H27" s="474">
        <f>'punto 1'!H24</f>
        <v>-10.000000015135603</v>
      </c>
      <c r="I27" s="471" t="e">
        <f>IF(U4=1,'punto 1'!P38*'punto 1'!P40*1000000,IF(U4=2,'punto 1'!P38*'punto 1'!P40*1000000))</f>
        <v>#N/A</v>
      </c>
      <c r="J27" s="329"/>
      <c r="K27" s="466" t="s">
        <v>12</v>
      </c>
      <c r="L27" s="467"/>
      <c r="M27" s="344"/>
      <c r="N27" s="345">
        <v>45.6</v>
      </c>
      <c r="O27" s="346">
        <v>44.9</v>
      </c>
      <c r="P27" s="342">
        <v>0.1</v>
      </c>
    </row>
    <row r="28" spans="2:16" ht="15.6" x14ac:dyDescent="0.3">
      <c r="B28" s="445"/>
      <c r="C28" s="343">
        <v>2</v>
      </c>
      <c r="D28" s="377"/>
      <c r="E28" s="377"/>
      <c r="F28" s="377"/>
      <c r="G28" s="378">
        <f>'punto 1'!E21</f>
        <v>999.85331431461441</v>
      </c>
      <c r="H28" s="475"/>
      <c r="I28" s="472"/>
      <c r="J28" s="329"/>
      <c r="K28" s="468" t="s">
        <v>23</v>
      </c>
      <c r="L28" s="469"/>
      <c r="M28" s="347"/>
      <c r="N28" s="348">
        <v>99990</v>
      </c>
      <c r="O28" s="348">
        <v>99990</v>
      </c>
      <c r="P28" s="342">
        <v>1</v>
      </c>
    </row>
    <row r="29" spans="2:16" ht="15.6" x14ac:dyDescent="0.3">
      <c r="B29" s="445"/>
      <c r="C29" s="343">
        <v>3</v>
      </c>
      <c r="D29" s="377"/>
      <c r="E29" s="377"/>
      <c r="F29" s="377"/>
      <c r="G29" s="378">
        <f>'punto 1'!E22</f>
        <v>999.85331431461441</v>
      </c>
      <c r="H29" s="475"/>
      <c r="I29" s="472"/>
      <c r="J29" s="329"/>
      <c r="K29" s="329"/>
      <c r="L29" s="329"/>
      <c r="M29" s="329"/>
      <c r="N29" s="329"/>
      <c r="O29" s="329"/>
      <c r="P29" s="329"/>
    </row>
    <row r="30" spans="2:16" ht="15.6" x14ac:dyDescent="0.3">
      <c r="B30" s="445"/>
      <c r="C30" s="343">
        <v>4</v>
      </c>
      <c r="D30" s="377"/>
      <c r="E30" s="377"/>
      <c r="F30" s="377"/>
      <c r="G30" s="378">
        <f>'punto 1'!E23</f>
        <v>999.85331433729334</v>
      </c>
      <c r="H30" s="475"/>
      <c r="I30" s="472"/>
      <c r="J30" s="329"/>
      <c r="K30" s="329"/>
      <c r="L30" s="329"/>
      <c r="M30" s="329"/>
      <c r="N30" s="329"/>
      <c r="O30" s="329"/>
      <c r="P30" s="329"/>
    </row>
    <row r="31" spans="2:16" ht="16.2" thickBot="1" x14ac:dyDescent="0.35">
      <c r="B31" s="445"/>
      <c r="C31" s="349">
        <v>5</v>
      </c>
      <c r="D31" s="377"/>
      <c r="E31" s="377"/>
      <c r="F31" s="377"/>
      <c r="G31" s="378">
        <f>'punto 1'!E24</f>
        <v>999.85331434233319</v>
      </c>
      <c r="H31" s="476"/>
      <c r="I31" s="473"/>
      <c r="J31" s="329"/>
      <c r="K31" s="329"/>
      <c r="L31" s="329"/>
      <c r="M31" s="329"/>
      <c r="N31" s="329"/>
      <c r="O31" s="329"/>
      <c r="P31" s="329"/>
    </row>
    <row r="32" spans="2:16" ht="13.8" thickTop="1" x14ac:dyDescent="0.25">
      <c r="C32" s="329"/>
      <c r="D32" s="358"/>
      <c r="E32" s="358"/>
      <c r="F32" s="358"/>
      <c r="G32" s="10"/>
      <c r="J32" s="329"/>
      <c r="K32" s="329"/>
      <c r="L32" s="329"/>
      <c r="M32" s="329"/>
      <c r="N32" s="329"/>
      <c r="O32" s="329"/>
      <c r="P32" s="329"/>
    </row>
    <row r="33" spans="2:16" x14ac:dyDescent="0.25">
      <c r="C33" s="329"/>
      <c r="D33" s="358"/>
      <c r="E33" s="358"/>
      <c r="F33" s="358"/>
      <c r="G33" s="10"/>
      <c r="J33" s="329"/>
      <c r="K33" s="329"/>
      <c r="L33" s="329"/>
      <c r="M33" s="329"/>
      <c r="N33" s="329"/>
      <c r="O33" s="329"/>
      <c r="P33" s="329"/>
    </row>
    <row r="34" spans="2:16" ht="13.8" thickBot="1" x14ac:dyDescent="0.3">
      <c r="C34" s="329"/>
      <c r="D34" s="379" t="s">
        <v>480</v>
      </c>
      <c r="E34" s="380">
        <v>50</v>
      </c>
      <c r="F34" s="379" t="str">
        <f>IF(U4=1,"ml",IF(U4=2,"L"))</f>
        <v>ml</v>
      </c>
      <c r="G34" s="10"/>
      <c r="J34" s="329"/>
      <c r="K34" s="329"/>
      <c r="L34" s="329"/>
      <c r="M34" s="329"/>
      <c r="N34" s="329"/>
      <c r="O34" s="329"/>
      <c r="P34" s="329"/>
    </row>
    <row r="35" spans="2:16" ht="16.8" thickTop="1" thickBot="1" x14ac:dyDescent="0.35">
      <c r="B35" s="445">
        <v>2</v>
      </c>
      <c r="C35" s="446" t="s">
        <v>86</v>
      </c>
      <c r="D35" s="449" t="s">
        <v>16</v>
      </c>
      <c r="E35" s="450"/>
      <c r="F35" s="328" t="s">
        <v>3</v>
      </c>
      <c r="G35" s="376" t="s">
        <v>4</v>
      </c>
      <c r="H35" s="484" t="s">
        <v>17</v>
      </c>
      <c r="I35" s="486" t="s">
        <v>216</v>
      </c>
      <c r="J35" s="329"/>
      <c r="K35" s="330" t="s">
        <v>0</v>
      </c>
      <c r="L35" s="331"/>
      <c r="M35" s="331"/>
      <c r="N35" s="332" t="s">
        <v>21</v>
      </c>
      <c r="O35" s="333" t="s">
        <v>22</v>
      </c>
      <c r="P35" s="334" t="s">
        <v>24</v>
      </c>
    </row>
    <row r="36" spans="2:16" ht="18.600000000000001" thickTop="1" x14ac:dyDescent="0.3">
      <c r="B36" s="445"/>
      <c r="C36" s="447"/>
      <c r="D36" s="328" t="s">
        <v>6</v>
      </c>
      <c r="E36" s="328" t="s">
        <v>7</v>
      </c>
      <c r="F36" s="328" t="s">
        <v>8</v>
      </c>
      <c r="G36" s="376" t="s">
        <v>8</v>
      </c>
      <c r="H36" s="485"/>
      <c r="I36" s="487"/>
      <c r="J36" s="329"/>
      <c r="K36" s="335" t="s">
        <v>65</v>
      </c>
      <c r="L36" s="336"/>
      <c r="M36" s="337"/>
      <c r="N36" s="437">
        <f>'punto 2'!J2</f>
        <v>4.1721998668247425E-5</v>
      </c>
      <c r="O36" s="438"/>
      <c r="P36" s="338"/>
    </row>
    <row r="37" spans="2:16" ht="18" x14ac:dyDescent="0.3">
      <c r="B37" s="445"/>
      <c r="C37" s="448"/>
      <c r="D37" s="328" t="str">
        <f>D26</f>
        <v>g</v>
      </c>
      <c r="E37" s="328" t="str">
        <f>E26</f>
        <v>g</v>
      </c>
      <c r="F37" s="339" t="s">
        <v>10</v>
      </c>
      <c r="G37" s="376" t="s">
        <v>72</v>
      </c>
      <c r="H37" s="376" t="s">
        <v>13</v>
      </c>
      <c r="I37" s="376" t="s">
        <v>13</v>
      </c>
      <c r="J37" s="329"/>
      <c r="K37" s="464" t="s">
        <v>1</v>
      </c>
      <c r="L37" s="465"/>
      <c r="M37" s="337"/>
      <c r="N37" s="340"/>
      <c r="O37" s="341"/>
      <c r="P37" s="342"/>
    </row>
    <row r="38" spans="2:16" ht="15.6" x14ac:dyDescent="0.3">
      <c r="B38" s="445"/>
      <c r="C38" s="343">
        <v>1</v>
      </c>
      <c r="D38" s="377"/>
      <c r="E38" s="377"/>
      <c r="F38" s="350"/>
      <c r="G38" s="378">
        <f>'punto 2'!E20</f>
        <v>999.85331435241267</v>
      </c>
      <c r="H38" s="481">
        <f>'punto 2'!H24</f>
        <v>-50.000000015119781</v>
      </c>
      <c r="I38" s="471" t="e">
        <f>IF(U4=1,'punto 2'!P38*'punto 2'!P40*1000000,IF(U4=2,'punto 2'!P38*'punto 2'!P40))</f>
        <v>#N/A</v>
      </c>
      <c r="J38" s="329"/>
      <c r="K38" s="466" t="s">
        <v>12</v>
      </c>
      <c r="L38" s="467"/>
      <c r="M38" s="344"/>
      <c r="N38" s="345"/>
      <c r="O38" s="346"/>
      <c r="P38" s="342"/>
    </row>
    <row r="39" spans="2:16" ht="15.6" x14ac:dyDescent="0.3">
      <c r="B39" s="445"/>
      <c r="C39" s="343">
        <v>2</v>
      </c>
      <c r="D39" s="381"/>
      <c r="E39" s="377"/>
      <c r="F39" s="351"/>
      <c r="G39" s="378">
        <f>'punto 2'!E21</f>
        <v>999.85331431461441</v>
      </c>
      <c r="H39" s="482"/>
      <c r="I39" s="472"/>
      <c r="J39" s="329"/>
      <c r="K39" s="468" t="s">
        <v>23</v>
      </c>
      <c r="L39" s="469"/>
      <c r="M39" s="347"/>
      <c r="N39" s="348"/>
      <c r="O39" s="348"/>
      <c r="P39" s="342"/>
    </row>
    <row r="40" spans="2:16" ht="15.6" x14ac:dyDescent="0.3">
      <c r="B40" s="445"/>
      <c r="C40" s="343">
        <v>3</v>
      </c>
      <c r="D40" s="381"/>
      <c r="E40" s="377"/>
      <c r="F40" s="351"/>
      <c r="G40" s="378">
        <f>'punto 2'!E22</f>
        <v>999.85331431461441</v>
      </c>
      <c r="H40" s="482"/>
      <c r="I40" s="472"/>
      <c r="J40" s="329"/>
      <c r="K40" s="329"/>
      <c r="L40" s="329"/>
      <c r="M40" s="329"/>
      <c r="N40" s="329"/>
      <c r="O40" s="329"/>
      <c r="P40" s="329"/>
    </row>
    <row r="41" spans="2:16" ht="15.6" x14ac:dyDescent="0.3">
      <c r="B41" s="445"/>
      <c r="C41" s="343">
        <v>4</v>
      </c>
      <c r="D41" s="381"/>
      <c r="E41" s="377"/>
      <c r="F41" s="351"/>
      <c r="G41" s="378">
        <f>'punto 2'!E23</f>
        <v>999.85331433729334</v>
      </c>
      <c r="H41" s="482"/>
      <c r="I41" s="472"/>
      <c r="J41" s="329"/>
      <c r="K41" s="329"/>
      <c r="L41" s="329"/>
      <c r="M41" s="329"/>
      <c r="N41" s="329"/>
      <c r="O41" s="329"/>
      <c r="P41" s="329"/>
    </row>
    <row r="42" spans="2:16" ht="16.2" thickBot="1" x14ac:dyDescent="0.35">
      <c r="B42" s="445"/>
      <c r="C42" s="349">
        <v>5</v>
      </c>
      <c r="D42" s="381"/>
      <c r="E42" s="377"/>
      <c r="F42" s="351"/>
      <c r="G42" s="378">
        <f>'punto 2'!E24</f>
        <v>999.85331434233319</v>
      </c>
      <c r="H42" s="483"/>
      <c r="I42" s="473"/>
      <c r="J42" s="329"/>
      <c r="K42" s="329"/>
      <c r="L42" s="329"/>
      <c r="M42" s="329"/>
      <c r="N42" s="329"/>
      <c r="O42" s="329"/>
      <c r="P42" s="329"/>
    </row>
    <row r="43" spans="2:16" ht="13.8" thickTop="1" x14ac:dyDescent="0.25">
      <c r="C43" s="329"/>
      <c r="D43" s="358"/>
      <c r="E43" s="358"/>
      <c r="F43" s="358"/>
      <c r="G43" s="10"/>
      <c r="J43" s="329"/>
      <c r="K43" s="329"/>
      <c r="L43" s="329"/>
      <c r="M43" s="329"/>
      <c r="N43" s="329"/>
      <c r="O43" s="329"/>
      <c r="P43" s="329"/>
    </row>
    <row r="44" spans="2:16" ht="13.8" thickBot="1" x14ac:dyDescent="0.3">
      <c r="C44" s="329"/>
      <c r="D44" s="379" t="s">
        <v>480</v>
      </c>
      <c r="E44" s="380">
        <v>100</v>
      </c>
      <c r="F44" s="358" t="str">
        <f>IF(U4=1,"ml",IF(U4=2,"L"))</f>
        <v>ml</v>
      </c>
      <c r="G44" s="10"/>
      <c r="J44" s="329"/>
      <c r="K44" s="329"/>
      <c r="L44" s="329"/>
      <c r="M44" s="329"/>
      <c r="N44" s="329"/>
      <c r="O44" s="329"/>
      <c r="P44" s="329"/>
    </row>
    <row r="45" spans="2:16" ht="16.8" thickTop="1" thickBot="1" x14ac:dyDescent="0.35">
      <c r="B45" s="445">
        <v>3</v>
      </c>
      <c r="C45" s="446" t="s">
        <v>86</v>
      </c>
      <c r="D45" s="449" t="s">
        <v>16</v>
      </c>
      <c r="E45" s="450"/>
      <c r="F45" s="328" t="s">
        <v>3</v>
      </c>
      <c r="G45" s="376" t="s">
        <v>4</v>
      </c>
      <c r="H45" s="484" t="s">
        <v>17</v>
      </c>
      <c r="I45" s="486" t="s">
        <v>216</v>
      </c>
      <c r="J45" s="329"/>
      <c r="K45" s="330" t="s">
        <v>0</v>
      </c>
      <c r="L45" s="331"/>
      <c r="M45" s="331"/>
      <c r="N45" s="332" t="s">
        <v>21</v>
      </c>
      <c r="O45" s="333" t="s">
        <v>22</v>
      </c>
      <c r="P45" s="334" t="s">
        <v>24</v>
      </c>
    </row>
    <row r="46" spans="2:16" ht="18.600000000000001" thickTop="1" x14ac:dyDescent="0.3">
      <c r="B46" s="445"/>
      <c r="C46" s="447"/>
      <c r="D46" s="328" t="s">
        <v>6</v>
      </c>
      <c r="E46" s="328" t="s">
        <v>7</v>
      </c>
      <c r="F46" s="328" t="s">
        <v>8</v>
      </c>
      <c r="G46" s="376" t="s">
        <v>8</v>
      </c>
      <c r="H46" s="485"/>
      <c r="I46" s="487"/>
      <c r="J46" s="329"/>
      <c r="K46" s="335" t="s">
        <v>65</v>
      </c>
      <c r="L46" s="336"/>
      <c r="M46" s="337"/>
      <c r="N46" s="437">
        <f>'punto 3'!J2</f>
        <v>4.1721998668247425E-5</v>
      </c>
      <c r="O46" s="438"/>
      <c r="P46" s="338"/>
    </row>
    <row r="47" spans="2:16" ht="18" x14ac:dyDescent="0.3">
      <c r="B47" s="445"/>
      <c r="C47" s="448"/>
      <c r="D47" s="328" t="str">
        <f>D37</f>
        <v>g</v>
      </c>
      <c r="E47" s="328" t="str">
        <f>E37</f>
        <v>g</v>
      </c>
      <c r="F47" s="339" t="s">
        <v>10</v>
      </c>
      <c r="G47" s="376" t="s">
        <v>72</v>
      </c>
      <c r="H47" s="376" t="s">
        <v>13</v>
      </c>
      <c r="I47" s="376" t="s">
        <v>13</v>
      </c>
      <c r="J47" s="329"/>
      <c r="K47" s="464" t="s">
        <v>1</v>
      </c>
      <c r="L47" s="465"/>
      <c r="M47" s="337"/>
      <c r="N47" s="340"/>
      <c r="O47" s="341"/>
      <c r="P47" s="342"/>
    </row>
    <row r="48" spans="2:16" ht="15.6" x14ac:dyDescent="0.3">
      <c r="B48" s="445"/>
      <c r="C48" s="343">
        <v>1</v>
      </c>
      <c r="D48" s="377"/>
      <c r="E48" s="377"/>
      <c r="F48" s="350"/>
      <c r="G48" s="378">
        <f>'punto 3'!E20</f>
        <v>999.85331435241267</v>
      </c>
      <c r="H48" s="474">
        <f>'punto 3'!H24</f>
        <v>-100.00000001511978</v>
      </c>
      <c r="I48" s="471" t="e">
        <f>IF(U4=1,'punto 3'!P38*'punto 3'!P40*1000000,IF(U4=2,'punto 3'!P38*'punto 3'!P40))</f>
        <v>#N/A</v>
      </c>
      <c r="J48" s="329"/>
      <c r="K48" s="466" t="s">
        <v>12</v>
      </c>
      <c r="L48" s="467"/>
      <c r="M48" s="344"/>
      <c r="N48" s="345"/>
      <c r="O48" s="346"/>
      <c r="P48" s="342"/>
    </row>
    <row r="49" spans="2:16" ht="15.6" x14ac:dyDescent="0.3">
      <c r="B49" s="445"/>
      <c r="C49" s="343">
        <v>2</v>
      </c>
      <c r="D49" s="381"/>
      <c r="E49" s="377"/>
      <c r="F49" s="351"/>
      <c r="G49" s="378">
        <f>'punto 3'!E21</f>
        <v>999.85331431461441</v>
      </c>
      <c r="H49" s="475"/>
      <c r="I49" s="472"/>
      <c r="J49" s="329"/>
      <c r="K49" s="468" t="s">
        <v>23</v>
      </c>
      <c r="L49" s="469"/>
      <c r="M49" s="347"/>
      <c r="N49" s="348"/>
      <c r="O49" s="348"/>
      <c r="P49" s="342"/>
    </row>
    <row r="50" spans="2:16" ht="15.6" x14ac:dyDescent="0.3">
      <c r="B50" s="445"/>
      <c r="C50" s="343">
        <v>3</v>
      </c>
      <c r="D50" s="381"/>
      <c r="E50" s="377"/>
      <c r="F50" s="351"/>
      <c r="G50" s="378">
        <f>'punto 3'!E22</f>
        <v>999.85331431461441</v>
      </c>
      <c r="H50" s="475"/>
      <c r="I50" s="472"/>
      <c r="J50" s="329"/>
      <c r="K50" s="329"/>
      <c r="L50" s="329"/>
      <c r="M50" s="329"/>
      <c r="N50" s="329"/>
      <c r="O50" s="329"/>
      <c r="P50" s="329"/>
    </row>
    <row r="51" spans="2:16" ht="15.6" x14ac:dyDescent="0.3">
      <c r="B51" s="445"/>
      <c r="C51" s="343">
        <v>4</v>
      </c>
      <c r="D51" s="381"/>
      <c r="E51" s="377"/>
      <c r="F51" s="351"/>
      <c r="G51" s="378">
        <f>'punto 3'!E23</f>
        <v>999.85331433729334</v>
      </c>
      <c r="H51" s="475"/>
      <c r="I51" s="472"/>
      <c r="J51" s="329"/>
      <c r="K51" s="329"/>
      <c r="L51" s="329"/>
      <c r="M51" s="329"/>
      <c r="N51" s="329"/>
      <c r="O51" s="329"/>
      <c r="P51" s="329"/>
    </row>
    <row r="52" spans="2:16" ht="16.2" thickBot="1" x14ac:dyDescent="0.35">
      <c r="B52" s="445"/>
      <c r="C52" s="349">
        <v>5</v>
      </c>
      <c r="D52" s="381"/>
      <c r="E52" s="377"/>
      <c r="F52" s="351"/>
      <c r="G52" s="378">
        <f>'punto 3'!E24</f>
        <v>999.85331434233319</v>
      </c>
      <c r="H52" s="476"/>
      <c r="I52" s="473"/>
      <c r="J52" s="329"/>
      <c r="K52" s="329"/>
      <c r="L52" s="329"/>
      <c r="M52" s="329"/>
      <c r="N52" s="329"/>
      <c r="O52" s="329"/>
      <c r="P52" s="329"/>
    </row>
    <row r="53" spans="2:16" ht="13.8" thickTop="1" x14ac:dyDescent="0.25">
      <c r="C53" s="329"/>
      <c r="D53" s="358"/>
      <c r="E53" s="358"/>
      <c r="F53" s="358"/>
      <c r="G53" s="10"/>
      <c r="J53" s="329"/>
      <c r="K53" s="329"/>
      <c r="L53" s="329"/>
      <c r="M53" s="329"/>
      <c r="N53" s="329"/>
      <c r="O53" s="329"/>
      <c r="P53" s="329"/>
    </row>
    <row r="54" spans="2:16" x14ac:dyDescent="0.25">
      <c r="C54" s="329"/>
      <c r="D54" s="358"/>
      <c r="E54" s="358"/>
      <c r="F54" s="358"/>
      <c r="G54" s="10"/>
      <c r="J54" s="329"/>
      <c r="K54" s="329"/>
      <c r="L54" s="329"/>
      <c r="M54" s="329"/>
      <c r="N54" s="329"/>
      <c r="O54" s="329"/>
      <c r="P54" s="329"/>
    </row>
    <row r="55" spans="2:16" ht="13.8" thickBot="1" x14ac:dyDescent="0.3">
      <c r="C55" s="329"/>
      <c r="D55" s="379" t="s">
        <v>480</v>
      </c>
      <c r="E55" s="380">
        <v>100</v>
      </c>
      <c r="F55" s="358" t="str">
        <f>IF(U4=1,"ml",IF(U4=2,"L"))</f>
        <v>ml</v>
      </c>
      <c r="G55" s="10"/>
      <c r="J55" s="329"/>
      <c r="K55" s="329"/>
      <c r="L55" s="329"/>
      <c r="M55" s="329"/>
      <c r="N55" s="329"/>
      <c r="O55" s="329"/>
      <c r="P55" s="329"/>
    </row>
    <row r="56" spans="2:16" ht="16.8" thickTop="1" thickBot="1" x14ac:dyDescent="0.35">
      <c r="B56" s="445">
        <v>4</v>
      </c>
      <c r="C56" s="446" t="s">
        <v>86</v>
      </c>
      <c r="D56" s="449" t="s">
        <v>16</v>
      </c>
      <c r="E56" s="450"/>
      <c r="F56" s="328" t="s">
        <v>3</v>
      </c>
      <c r="G56" s="376" t="s">
        <v>4</v>
      </c>
      <c r="H56" s="484" t="s">
        <v>17</v>
      </c>
      <c r="I56" s="486" t="s">
        <v>216</v>
      </c>
      <c r="J56" s="329"/>
      <c r="K56" s="330" t="s">
        <v>0</v>
      </c>
      <c r="L56" s="331"/>
      <c r="M56" s="331"/>
      <c r="N56" s="332" t="s">
        <v>21</v>
      </c>
      <c r="O56" s="333" t="s">
        <v>22</v>
      </c>
      <c r="P56" s="334" t="s">
        <v>24</v>
      </c>
    </row>
    <row r="57" spans="2:16" ht="18.600000000000001" thickTop="1" x14ac:dyDescent="0.3">
      <c r="B57" s="445"/>
      <c r="C57" s="447"/>
      <c r="D57" s="328" t="s">
        <v>6</v>
      </c>
      <c r="E57" s="328" t="s">
        <v>7</v>
      </c>
      <c r="F57" s="328" t="s">
        <v>8</v>
      </c>
      <c r="G57" s="376" t="s">
        <v>8</v>
      </c>
      <c r="H57" s="485"/>
      <c r="I57" s="487"/>
      <c r="J57" s="329"/>
      <c r="K57" s="335" t="s">
        <v>65</v>
      </c>
      <c r="L57" s="336"/>
      <c r="M57" s="337"/>
      <c r="N57" s="437">
        <f>'punto 4'!J2</f>
        <v>4.1721998668247425E-5</v>
      </c>
      <c r="O57" s="438"/>
      <c r="P57" s="338"/>
    </row>
    <row r="58" spans="2:16" ht="18" x14ac:dyDescent="0.3">
      <c r="B58" s="445"/>
      <c r="C58" s="448"/>
      <c r="D58" s="328" t="str">
        <f>D47</f>
        <v>g</v>
      </c>
      <c r="E58" s="328" t="str">
        <f>E47</f>
        <v>g</v>
      </c>
      <c r="F58" s="339" t="s">
        <v>10</v>
      </c>
      <c r="G58" s="376" t="s">
        <v>72</v>
      </c>
      <c r="H58" s="376" t="s">
        <v>13</v>
      </c>
      <c r="I58" s="376" t="s">
        <v>13</v>
      </c>
      <c r="J58" s="329"/>
      <c r="K58" s="464" t="s">
        <v>1</v>
      </c>
      <c r="L58" s="465"/>
      <c r="M58" s="337"/>
      <c r="N58" s="340"/>
      <c r="O58" s="341"/>
      <c r="P58" s="342"/>
    </row>
    <row r="59" spans="2:16" ht="15.6" x14ac:dyDescent="0.3">
      <c r="B59" s="445"/>
      <c r="C59" s="343">
        <v>1</v>
      </c>
      <c r="D59" s="382"/>
      <c r="E59" s="383"/>
      <c r="F59" s="350"/>
      <c r="G59" s="378">
        <f>'punto 4'!E20</f>
        <v>999.85331435241267</v>
      </c>
      <c r="H59" s="488">
        <f>'punto 4'!H24</f>
        <v>-100.00000001511978</v>
      </c>
      <c r="I59" s="471" t="e">
        <f>IF(U4=1,'punto 4'!P38*'punto 4'!P40*1000000,IF(U4=2,'punto 4'!P38*'punto 4'!P40))</f>
        <v>#N/A</v>
      </c>
      <c r="J59" s="329"/>
      <c r="K59" s="466" t="s">
        <v>12</v>
      </c>
      <c r="L59" s="467"/>
      <c r="M59" s="344"/>
      <c r="N59" s="345"/>
      <c r="O59" s="346"/>
      <c r="P59" s="342"/>
    </row>
    <row r="60" spans="2:16" ht="15.6" x14ac:dyDescent="0.3">
      <c r="B60" s="445"/>
      <c r="C60" s="343">
        <v>2</v>
      </c>
      <c r="D60" s="384"/>
      <c r="E60" s="383"/>
      <c r="F60" s="351"/>
      <c r="G60" s="378">
        <f>'punto 4'!E21</f>
        <v>999.85331431461441</v>
      </c>
      <c r="H60" s="489"/>
      <c r="I60" s="472"/>
      <c r="J60" s="329"/>
      <c r="K60" s="468" t="s">
        <v>23</v>
      </c>
      <c r="L60" s="469"/>
      <c r="M60" s="347"/>
      <c r="N60" s="348"/>
      <c r="O60" s="348"/>
      <c r="P60" s="342"/>
    </row>
    <row r="61" spans="2:16" ht="15.6" x14ac:dyDescent="0.3">
      <c r="B61" s="445"/>
      <c r="C61" s="343">
        <v>3</v>
      </c>
      <c r="D61" s="384"/>
      <c r="E61" s="383"/>
      <c r="F61" s="351"/>
      <c r="G61" s="378">
        <f>'punto 4'!E22</f>
        <v>999.85331431461441</v>
      </c>
      <c r="H61" s="489"/>
      <c r="I61" s="472"/>
      <c r="J61" s="329"/>
      <c r="K61" s="329"/>
      <c r="L61" s="329"/>
      <c r="M61" s="329"/>
      <c r="N61" s="329"/>
      <c r="O61" s="329"/>
      <c r="P61" s="329"/>
    </row>
    <row r="62" spans="2:16" ht="15.6" x14ac:dyDescent="0.3">
      <c r="B62" s="445"/>
      <c r="C62" s="343">
        <v>4</v>
      </c>
      <c r="D62" s="384"/>
      <c r="E62" s="383"/>
      <c r="F62" s="351"/>
      <c r="G62" s="378">
        <f>'punto 4'!E23</f>
        <v>999.85331433729334</v>
      </c>
      <c r="H62" s="489"/>
      <c r="I62" s="472"/>
      <c r="J62" s="329"/>
      <c r="K62" s="329"/>
      <c r="L62" s="329"/>
      <c r="M62" s="329"/>
      <c r="N62" s="329"/>
      <c r="O62" s="329"/>
      <c r="P62" s="329"/>
    </row>
    <row r="63" spans="2:16" ht="16.2" thickBot="1" x14ac:dyDescent="0.35">
      <c r="B63" s="445"/>
      <c r="C63" s="349">
        <v>5</v>
      </c>
      <c r="D63" s="384"/>
      <c r="E63" s="383"/>
      <c r="F63" s="351"/>
      <c r="G63" s="378">
        <f>'punto 4'!E24</f>
        <v>999.85331434233319</v>
      </c>
      <c r="H63" s="490"/>
      <c r="I63" s="473"/>
      <c r="J63" s="329"/>
      <c r="K63" s="329"/>
      <c r="L63" s="329"/>
      <c r="M63" s="329"/>
      <c r="N63" s="329"/>
      <c r="O63" s="329"/>
      <c r="P63" s="329"/>
    </row>
    <row r="64" spans="2:16" ht="13.8" thickTop="1" x14ac:dyDescent="0.25">
      <c r="C64" s="329"/>
      <c r="D64" s="358"/>
      <c r="E64" s="358"/>
      <c r="F64" s="358"/>
      <c r="G64" s="10"/>
      <c r="J64" s="329"/>
      <c r="K64" s="329"/>
      <c r="L64" s="329"/>
      <c r="M64" s="329"/>
      <c r="N64" s="329"/>
      <c r="O64" s="329"/>
      <c r="P64" s="329"/>
    </row>
    <row r="65" spans="2:16" x14ac:dyDescent="0.25">
      <c r="C65" s="329"/>
      <c r="D65" s="358"/>
      <c r="E65" s="358"/>
      <c r="F65" s="358"/>
      <c r="G65" s="10"/>
      <c r="J65" s="329"/>
      <c r="K65" s="329"/>
      <c r="L65" s="329"/>
      <c r="M65" s="329"/>
      <c r="N65" s="329"/>
      <c r="O65" s="329"/>
      <c r="P65" s="329"/>
    </row>
    <row r="66" spans="2:16" ht="13.8" thickBot="1" x14ac:dyDescent="0.3">
      <c r="C66" s="329"/>
      <c r="D66" s="379" t="s">
        <v>480</v>
      </c>
      <c r="E66" s="380">
        <v>100</v>
      </c>
      <c r="F66" s="358" t="str">
        <f>IF(U4=1,"ml",IF(U4=2,"L"))</f>
        <v>ml</v>
      </c>
      <c r="G66" s="10"/>
      <c r="J66" s="329"/>
      <c r="K66" s="329"/>
      <c r="L66" s="329"/>
      <c r="M66" s="329"/>
      <c r="N66" s="329"/>
      <c r="O66" s="329"/>
      <c r="P66" s="329"/>
    </row>
    <row r="67" spans="2:16" ht="16.8" thickTop="1" thickBot="1" x14ac:dyDescent="0.35">
      <c r="B67" s="445">
        <v>5</v>
      </c>
      <c r="C67" s="446" t="s">
        <v>86</v>
      </c>
      <c r="D67" s="449" t="s">
        <v>16</v>
      </c>
      <c r="E67" s="450"/>
      <c r="F67" s="328" t="s">
        <v>3</v>
      </c>
      <c r="G67" s="376" t="s">
        <v>4</v>
      </c>
      <c r="H67" s="484" t="s">
        <v>17</v>
      </c>
      <c r="I67" s="486" t="s">
        <v>216</v>
      </c>
      <c r="J67" s="329"/>
      <c r="K67" s="330" t="s">
        <v>0</v>
      </c>
      <c r="L67" s="331"/>
      <c r="M67" s="331"/>
      <c r="N67" s="332" t="s">
        <v>21</v>
      </c>
      <c r="O67" s="333" t="s">
        <v>22</v>
      </c>
      <c r="P67" s="334" t="s">
        <v>24</v>
      </c>
    </row>
    <row r="68" spans="2:16" ht="18.600000000000001" thickTop="1" x14ac:dyDescent="0.3">
      <c r="B68" s="445"/>
      <c r="C68" s="447"/>
      <c r="D68" s="328" t="s">
        <v>6</v>
      </c>
      <c r="E68" s="328" t="s">
        <v>7</v>
      </c>
      <c r="F68" s="328" t="s">
        <v>8</v>
      </c>
      <c r="G68" s="376" t="s">
        <v>8</v>
      </c>
      <c r="H68" s="485"/>
      <c r="I68" s="487"/>
      <c r="J68" s="329"/>
      <c r="K68" s="335" t="s">
        <v>65</v>
      </c>
      <c r="L68" s="336"/>
      <c r="M68" s="337"/>
      <c r="N68" s="437">
        <f>'punto 5'!J2</f>
        <v>4.1721998668247425E-5</v>
      </c>
      <c r="O68" s="438"/>
      <c r="P68" s="338"/>
    </row>
    <row r="69" spans="2:16" ht="18" x14ac:dyDescent="0.3">
      <c r="B69" s="445"/>
      <c r="C69" s="448"/>
      <c r="D69" s="328" t="str">
        <f>D58</f>
        <v>g</v>
      </c>
      <c r="E69" s="328" t="str">
        <f>E58</f>
        <v>g</v>
      </c>
      <c r="F69" s="339" t="s">
        <v>10</v>
      </c>
      <c r="G69" s="376" t="s">
        <v>72</v>
      </c>
      <c r="H69" s="376" t="s">
        <v>13</v>
      </c>
      <c r="I69" s="376" t="s">
        <v>13</v>
      </c>
      <c r="J69" s="329"/>
      <c r="K69" s="464" t="s">
        <v>1</v>
      </c>
      <c r="L69" s="465"/>
      <c r="M69" s="337"/>
      <c r="N69" s="340"/>
      <c r="O69" s="341"/>
      <c r="P69" s="342"/>
    </row>
    <row r="70" spans="2:16" ht="15.6" x14ac:dyDescent="0.3">
      <c r="B70" s="445"/>
      <c r="C70" s="343">
        <v>1</v>
      </c>
      <c r="D70" s="382"/>
      <c r="E70" s="383"/>
      <c r="F70" s="350"/>
      <c r="G70" s="378">
        <f>'punto 5'!E20</f>
        <v>999.85331435241267</v>
      </c>
      <c r="H70" s="488">
        <f>'punto 5'!H24</f>
        <v>-100.00000001511978</v>
      </c>
      <c r="I70" s="471" t="e">
        <f>IF(U4=1,'punto 5'!P38*'punto 5'!P40*1000000,IF(U4=2,'punto 5'!P38*'punto 5'!P40))</f>
        <v>#N/A</v>
      </c>
      <c r="J70" s="329"/>
      <c r="K70" s="466" t="s">
        <v>12</v>
      </c>
      <c r="L70" s="467"/>
      <c r="M70" s="344"/>
      <c r="N70" s="345"/>
      <c r="O70" s="346"/>
      <c r="P70" s="342"/>
    </row>
    <row r="71" spans="2:16" ht="15.6" x14ac:dyDescent="0.3">
      <c r="B71" s="445"/>
      <c r="C71" s="343">
        <v>2</v>
      </c>
      <c r="D71" s="384"/>
      <c r="E71" s="383"/>
      <c r="F71" s="351"/>
      <c r="G71" s="378">
        <f>'punto 5'!E21</f>
        <v>999.85331431461441</v>
      </c>
      <c r="H71" s="489"/>
      <c r="I71" s="472"/>
      <c r="J71" s="329"/>
      <c r="K71" s="468" t="s">
        <v>23</v>
      </c>
      <c r="L71" s="469"/>
      <c r="M71" s="347"/>
      <c r="N71" s="348"/>
      <c r="O71" s="348"/>
      <c r="P71" s="342"/>
    </row>
    <row r="72" spans="2:16" ht="15.6" x14ac:dyDescent="0.3">
      <c r="B72" s="445"/>
      <c r="C72" s="343">
        <v>3</v>
      </c>
      <c r="D72" s="384"/>
      <c r="E72" s="383"/>
      <c r="F72" s="351"/>
      <c r="G72" s="378">
        <f>'punto 5'!E22</f>
        <v>999.85331431461441</v>
      </c>
      <c r="H72" s="489"/>
      <c r="I72" s="472"/>
      <c r="J72" s="329"/>
      <c r="K72" s="329"/>
      <c r="L72" s="329"/>
      <c r="M72" s="329"/>
      <c r="N72" s="329"/>
      <c r="O72" s="329"/>
      <c r="P72" s="329"/>
    </row>
    <row r="73" spans="2:16" ht="15.6" x14ac:dyDescent="0.3">
      <c r="B73" s="445"/>
      <c r="C73" s="343">
        <v>4</v>
      </c>
      <c r="D73" s="384"/>
      <c r="E73" s="383"/>
      <c r="F73" s="351"/>
      <c r="G73" s="378">
        <f>'punto 5'!E23</f>
        <v>999.85331433729334</v>
      </c>
      <c r="H73" s="489"/>
      <c r="I73" s="472"/>
      <c r="J73" s="329"/>
      <c r="K73" s="329"/>
      <c r="L73" s="329"/>
      <c r="M73" s="329"/>
      <c r="N73" s="329"/>
      <c r="O73" s="329"/>
      <c r="P73" s="329"/>
    </row>
    <row r="74" spans="2:16" ht="16.2" thickBot="1" x14ac:dyDescent="0.35">
      <c r="B74" s="445"/>
      <c r="C74" s="349">
        <v>5</v>
      </c>
      <c r="D74" s="384"/>
      <c r="E74" s="383"/>
      <c r="F74" s="351"/>
      <c r="G74" s="378">
        <f>'punto 5'!E24</f>
        <v>999.85331434233319</v>
      </c>
      <c r="H74" s="490"/>
      <c r="I74" s="473"/>
      <c r="J74" s="329"/>
      <c r="K74" s="329"/>
      <c r="L74" s="329"/>
      <c r="M74" s="329"/>
      <c r="N74" s="329"/>
      <c r="O74" s="329"/>
      <c r="P74" s="329"/>
    </row>
    <row r="75" spans="2:16" ht="13.8" thickTop="1" x14ac:dyDescent="0.25"/>
    <row r="77" spans="2:16" ht="15" customHeight="1" x14ac:dyDescent="0.25">
      <c r="B77" s="83"/>
      <c r="C77" s="84"/>
      <c r="D77" s="86"/>
      <c r="E77" s="86"/>
      <c r="F77" s="77"/>
      <c r="G77" s="77"/>
      <c r="H77" s="78"/>
      <c r="I77" s="78"/>
    </row>
    <row r="78" spans="2:16" ht="15" customHeight="1" x14ac:dyDescent="0.25">
      <c r="B78" s="83"/>
      <c r="C78" s="85"/>
      <c r="D78" s="77"/>
      <c r="E78" s="77"/>
      <c r="F78" s="77"/>
      <c r="G78" s="77"/>
      <c r="I78" s="78"/>
    </row>
    <row r="79" spans="2:16" ht="15" customHeight="1" x14ac:dyDescent="0.25">
      <c r="B79" s="83"/>
      <c r="C79" s="85"/>
      <c r="D79" s="77"/>
      <c r="E79" s="77"/>
      <c r="F79" s="79"/>
      <c r="G79" s="77"/>
      <c r="H79" s="77"/>
      <c r="I79" s="77"/>
    </row>
    <row r="80" spans="2:16" ht="15.75" customHeight="1" x14ac:dyDescent="0.3">
      <c r="B80" s="83"/>
      <c r="C80" s="80"/>
      <c r="D80" s="87"/>
      <c r="E80" s="88"/>
      <c r="F80" s="89"/>
      <c r="G80" s="81"/>
      <c r="H80" s="81"/>
      <c r="I80" s="82"/>
    </row>
    <row r="81" spans="2:9" ht="15.75" customHeight="1" x14ac:dyDescent="0.3">
      <c r="B81" s="83"/>
      <c r="C81" s="80"/>
      <c r="D81" s="87"/>
      <c r="E81" s="88"/>
      <c r="F81" s="89"/>
      <c r="G81" s="81"/>
      <c r="H81" s="81"/>
      <c r="I81" s="82"/>
    </row>
    <row r="82" spans="2:9" ht="15.75" customHeight="1" x14ac:dyDescent="0.25">
      <c r="B82" s="83"/>
      <c r="C82" s="10">
        <v>1</v>
      </c>
      <c r="D82" s="10">
        <v>2</v>
      </c>
      <c r="F82" s="443"/>
      <c r="G82" s="443"/>
      <c r="I82" s="82"/>
    </row>
    <row r="83" spans="2:9" ht="79.5" customHeight="1" x14ac:dyDescent="0.3">
      <c r="B83" s="83"/>
      <c r="C83" s="94" t="s">
        <v>94</v>
      </c>
      <c r="D83" s="90" t="s">
        <v>93</v>
      </c>
      <c r="F83" s="91"/>
      <c r="G83" s="91"/>
      <c r="H83" s="91"/>
      <c r="I83" s="82"/>
    </row>
    <row r="84" spans="2:9" ht="15.75" customHeight="1" x14ac:dyDescent="0.3">
      <c r="B84" s="97">
        <v>1</v>
      </c>
      <c r="C84" s="95" t="s">
        <v>95</v>
      </c>
      <c r="D84" s="93">
        <v>9.9000000000000001E-6</v>
      </c>
      <c r="F84" s="92"/>
      <c r="G84" s="92"/>
      <c r="H84" s="92"/>
      <c r="I84" s="82"/>
    </row>
    <row r="85" spans="2:9" ht="15.6" x14ac:dyDescent="0.3">
      <c r="B85" s="7">
        <v>2</v>
      </c>
      <c r="C85" s="95" t="s">
        <v>96</v>
      </c>
      <c r="D85" s="93">
        <v>1.5E-5</v>
      </c>
      <c r="F85" s="92"/>
      <c r="G85" s="92"/>
      <c r="H85" s="92"/>
    </row>
    <row r="86" spans="2:9" ht="15.6" x14ac:dyDescent="0.3">
      <c r="B86" s="7">
        <v>3</v>
      </c>
      <c r="C86" s="95" t="s">
        <v>97</v>
      </c>
      <c r="D86" s="93">
        <v>2.5000000000000001E-5</v>
      </c>
      <c r="F86" s="92"/>
      <c r="G86" s="92"/>
      <c r="H86" s="92"/>
    </row>
    <row r="87" spans="2:9" ht="15" x14ac:dyDescent="0.3">
      <c r="B87" s="97">
        <v>4</v>
      </c>
      <c r="C87" s="95" t="s">
        <v>98</v>
      </c>
      <c r="D87" s="93">
        <v>2.4000000000000001E-4</v>
      </c>
      <c r="F87" s="92"/>
      <c r="G87" s="92"/>
      <c r="H87" s="92"/>
    </row>
    <row r="88" spans="2:9" ht="15" x14ac:dyDescent="0.3">
      <c r="B88" s="97">
        <v>5</v>
      </c>
      <c r="C88" s="95" t="s">
        <v>99</v>
      </c>
      <c r="D88" s="93">
        <v>5.9999999999999995E-4</v>
      </c>
      <c r="F88" s="92"/>
      <c r="G88" s="92"/>
      <c r="H88" s="92"/>
    </row>
    <row r="89" spans="2:9" ht="15" x14ac:dyDescent="0.3">
      <c r="B89" s="97">
        <v>6</v>
      </c>
      <c r="C89" s="96" t="s">
        <v>100</v>
      </c>
      <c r="D89" s="93">
        <v>5.1799999999999999E-5</v>
      </c>
      <c r="F89" s="92"/>
      <c r="G89" s="92"/>
      <c r="H89" s="92"/>
    </row>
    <row r="90" spans="2:9" ht="15" x14ac:dyDescent="0.3">
      <c r="B90" s="97">
        <v>7</v>
      </c>
      <c r="C90" s="96" t="s">
        <v>101</v>
      </c>
      <c r="D90" s="93">
        <v>4.7700000000000001E-5</v>
      </c>
      <c r="F90" s="92"/>
      <c r="G90" s="92"/>
      <c r="H90" s="92"/>
    </row>
    <row r="103" spans="3:4" x14ac:dyDescent="0.25">
      <c r="C103" t="s">
        <v>497</v>
      </c>
      <c r="D103" s="10" t="s">
        <v>498</v>
      </c>
    </row>
    <row r="104" spans="3:4" x14ac:dyDescent="0.25">
      <c r="C104" t="s">
        <v>499</v>
      </c>
      <c r="D104" s="423">
        <v>43780</v>
      </c>
    </row>
    <row r="105" spans="3:4" x14ac:dyDescent="0.25">
      <c r="C105" t="s">
        <v>500</v>
      </c>
      <c r="D105" s="10">
        <v>2</v>
      </c>
    </row>
    <row r="106" spans="3:4" x14ac:dyDescent="0.25">
      <c r="D106" s="10"/>
    </row>
    <row r="107" spans="3:4" x14ac:dyDescent="0.25">
      <c r="C107" t="s">
        <v>501</v>
      </c>
      <c r="D107" s="423">
        <v>43780</v>
      </c>
    </row>
    <row r="108" spans="3:4" x14ac:dyDescent="0.25">
      <c r="C108" t="s">
        <v>502</v>
      </c>
      <c r="D108" s="10" t="s">
        <v>503</v>
      </c>
    </row>
  </sheetData>
  <mergeCells count="76">
    <mergeCell ref="K70:L70"/>
    <mergeCell ref="K71:L71"/>
    <mergeCell ref="N57:O57"/>
    <mergeCell ref="K58:L58"/>
    <mergeCell ref="K59:L59"/>
    <mergeCell ref="K60:L60"/>
    <mergeCell ref="N68:O68"/>
    <mergeCell ref="K69:L69"/>
    <mergeCell ref="H70:H74"/>
    <mergeCell ref="I70:I74"/>
    <mergeCell ref="N36:O36"/>
    <mergeCell ref="K37:L37"/>
    <mergeCell ref="K38:L38"/>
    <mergeCell ref="K39:L39"/>
    <mergeCell ref="N46:O46"/>
    <mergeCell ref="K47:L47"/>
    <mergeCell ref="K48:L48"/>
    <mergeCell ref="K49:L49"/>
    <mergeCell ref="H56:H57"/>
    <mergeCell ref="I56:I57"/>
    <mergeCell ref="H59:H63"/>
    <mergeCell ref="I59:I63"/>
    <mergeCell ref="H67:H68"/>
    <mergeCell ref="I67:I68"/>
    <mergeCell ref="H48:H52"/>
    <mergeCell ref="I48:I52"/>
    <mergeCell ref="C56:C58"/>
    <mergeCell ref="D56:E56"/>
    <mergeCell ref="C35:C37"/>
    <mergeCell ref="D35:E35"/>
    <mergeCell ref="H38:H42"/>
    <mergeCell ref="H35:H36"/>
    <mergeCell ref="I35:I36"/>
    <mergeCell ref="I38:I42"/>
    <mergeCell ref="H45:H46"/>
    <mergeCell ref="I45:I46"/>
    <mergeCell ref="C2:L2"/>
    <mergeCell ref="D24:E24"/>
    <mergeCell ref="K8:L8"/>
    <mergeCell ref="B24:B31"/>
    <mergeCell ref="K9:L9"/>
    <mergeCell ref="K11:L11"/>
    <mergeCell ref="K26:L26"/>
    <mergeCell ref="K27:L27"/>
    <mergeCell ref="K28:L28"/>
    <mergeCell ref="I3:J3"/>
    <mergeCell ref="K22:L22"/>
    <mergeCell ref="I22:J22"/>
    <mergeCell ref="I27:I31"/>
    <mergeCell ref="H27:H31"/>
    <mergeCell ref="I24:I25"/>
    <mergeCell ref="H24:H25"/>
    <mergeCell ref="U3:V3"/>
    <mergeCell ref="U4:V4"/>
    <mergeCell ref="K10:L10"/>
    <mergeCell ref="K12:L12"/>
    <mergeCell ref="K5:L5"/>
    <mergeCell ref="K3:L3"/>
    <mergeCell ref="F82:G82"/>
    <mergeCell ref="B67:B74"/>
    <mergeCell ref="C67:C69"/>
    <mergeCell ref="D67:E67"/>
    <mergeCell ref="C24:C26"/>
    <mergeCell ref="B35:B42"/>
    <mergeCell ref="B45:B52"/>
    <mergeCell ref="C45:C47"/>
    <mergeCell ref="D45:E45"/>
    <mergeCell ref="B56:B63"/>
    <mergeCell ref="N25:O25"/>
    <mergeCell ref="R3:S3"/>
    <mergeCell ref="R5:S5"/>
    <mergeCell ref="K6:L7"/>
    <mergeCell ref="C20:L20"/>
    <mergeCell ref="I23:J23"/>
    <mergeCell ref="K23:L23"/>
    <mergeCell ref="G14:I14"/>
  </mergeCells>
  <conditionalFormatting sqref="D6">
    <cfRule type="duplicateValues" dxfId="21" priority="1"/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9" r:id="rId4" name="Drop Down 7">
              <controlPr locked="0" defaultSize="0" autoLine="0" autoPict="0">
                <anchor moveWithCells="1">
                  <from>
                    <xdr:col>13</xdr:col>
                    <xdr:colOff>0</xdr:colOff>
                    <xdr:row>3</xdr:row>
                    <xdr:rowOff>182880</xdr:rowOff>
                  </from>
                  <to>
                    <xdr:col>13</xdr:col>
                    <xdr:colOff>792480</xdr:colOff>
                    <xdr:row>3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0" r:id="rId5" name="Drop Down 8">
              <controlPr defaultSize="0" autoLine="0" autoPict="0">
                <anchor moveWithCells="1">
                  <from>
                    <xdr:col>10</xdr:col>
                    <xdr:colOff>30480</xdr:colOff>
                    <xdr:row>3</xdr:row>
                    <xdr:rowOff>297180</xdr:rowOff>
                  </from>
                  <to>
                    <xdr:col>11</xdr:col>
                    <xdr:colOff>762000</xdr:colOff>
                    <xdr:row>3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2" r:id="rId6" name="Drop Down 10">
              <controlPr defaultSize="0" autoLine="0" autoPict="0">
                <anchor moveWithCells="1">
                  <from>
                    <xdr:col>17</xdr:col>
                    <xdr:colOff>0</xdr:colOff>
                    <xdr:row>3</xdr:row>
                    <xdr:rowOff>182880</xdr:rowOff>
                  </from>
                  <to>
                    <xdr:col>19</xdr:col>
                    <xdr:colOff>22860</xdr:colOff>
                    <xdr:row>3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3" r:id="rId7" name="Drop Down 11">
              <controlPr defaultSize="0" autoLine="0" autoPict="0">
                <anchor moveWithCells="1">
                  <from>
                    <xdr:col>20</xdr:col>
                    <xdr:colOff>0</xdr:colOff>
                    <xdr:row>2</xdr:row>
                    <xdr:rowOff>160020</xdr:rowOff>
                  </from>
                  <to>
                    <xdr:col>22</xdr:col>
                    <xdr:colOff>22860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4" r:id="rId8" name="Drop Down 12">
              <controlPr defaultSize="0" autoLine="0" autoPict="0">
                <anchor moveWithCells="1">
                  <from>
                    <xdr:col>15</xdr:col>
                    <xdr:colOff>22860</xdr:colOff>
                    <xdr:row>3</xdr:row>
                    <xdr:rowOff>205740</xdr:rowOff>
                  </from>
                  <to>
                    <xdr:col>15</xdr:col>
                    <xdr:colOff>1021080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8C8B-8C38-49E4-A840-2E9723AF3F7E}">
  <sheetPr codeName="Sheet10"/>
  <dimension ref="A2:H386"/>
  <sheetViews>
    <sheetView topLeftCell="B115" workbookViewId="0">
      <selection activeCell="F121" sqref="F121"/>
    </sheetView>
  </sheetViews>
  <sheetFormatPr baseColWidth="10" defaultColWidth="9.109375" defaultRowHeight="13.2" x14ac:dyDescent="0.25"/>
  <cols>
    <col min="1" max="1" width="6" customWidth="1"/>
    <col min="2" max="2" width="63.33203125" bestFit="1" customWidth="1"/>
    <col min="3" max="3" width="85.5546875" bestFit="1" customWidth="1"/>
  </cols>
  <sheetData>
    <row r="2" spans="1:8" ht="13.8" x14ac:dyDescent="0.3">
      <c r="A2" s="599" t="s">
        <v>252</v>
      </c>
      <c r="B2" s="599"/>
      <c r="C2" s="599"/>
    </row>
    <row r="3" spans="1:8" ht="13.8" x14ac:dyDescent="0.3">
      <c r="A3" s="424"/>
      <c r="B3" s="600" t="s">
        <v>253</v>
      </c>
      <c r="C3" s="600"/>
    </row>
    <row r="4" spans="1:8" ht="13.8" x14ac:dyDescent="0.3">
      <c r="A4" s="425" t="s">
        <v>254</v>
      </c>
      <c r="B4" s="426" t="s">
        <v>504</v>
      </c>
      <c r="C4" s="426" t="s">
        <v>505</v>
      </c>
    </row>
    <row r="5" spans="1:8" x14ac:dyDescent="0.25">
      <c r="A5" s="427">
        <v>1</v>
      </c>
      <c r="B5" s="428" t="s">
        <v>506</v>
      </c>
      <c r="C5" s="428" t="s">
        <v>255</v>
      </c>
      <c r="D5" s="386"/>
      <c r="E5" s="386"/>
      <c r="F5" s="386"/>
      <c r="G5" s="386"/>
      <c r="H5" s="386"/>
    </row>
    <row r="6" spans="1:8" x14ac:dyDescent="0.25">
      <c r="A6" s="427">
        <v>2</v>
      </c>
      <c r="B6" s="429" t="s">
        <v>507</v>
      </c>
      <c r="C6" s="428" t="s">
        <v>508</v>
      </c>
      <c r="D6" s="386"/>
      <c r="E6" s="386"/>
      <c r="F6" s="386"/>
      <c r="G6" s="386"/>
      <c r="H6" s="386"/>
    </row>
    <row r="7" spans="1:8" x14ac:dyDescent="0.25">
      <c r="A7" s="427">
        <v>3</v>
      </c>
      <c r="B7" s="428" t="s">
        <v>267</v>
      </c>
      <c r="C7" s="428" t="s">
        <v>268</v>
      </c>
      <c r="D7" s="386"/>
      <c r="E7" s="386"/>
      <c r="F7" s="386"/>
      <c r="G7" s="386"/>
      <c r="H7" s="386"/>
    </row>
    <row r="8" spans="1:8" x14ac:dyDescent="0.25">
      <c r="A8" s="427">
        <v>4</v>
      </c>
      <c r="B8" s="428" t="s">
        <v>509</v>
      </c>
      <c r="C8" s="428" t="s">
        <v>510</v>
      </c>
      <c r="D8" s="386"/>
      <c r="E8" s="386"/>
      <c r="F8" s="386"/>
      <c r="G8" s="386"/>
      <c r="H8" s="386"/>
    </row>
    <row r="9" spans="1:8" x14ac:dyDescent="0.25">
      <c r="A9" s="427">
        <v>5</v>
      </c>
      <c r="B9" s="428" t="s">
        <v>256</v>
      </c>
      <c r="C9" s="428" t="s">
        <v>257</v>
      </c>
      <c r="D9" s="386"/>
      <c r="E9" s="386"/>
      <c r="F9" s="386"/>
      <c r="G9" s="386"/>
      <c r="H9" s="386"/>
    </row>
    <row r="10" spans="1:8" x14ac:dyDescent="0.25">
      <c r="A10" s="427">
        <v>6</v>
      </c>
      <c r="B10" s="387" t="s">
        <v>511</v>
      </c>
      <c r="C10" s="387" t="s">
        <v>512</v>
      </c>
      <c r="D10" s="386"/>
      <c r="E10" s="386"/>
      <c r="F10" s="386"/>
      <c r="G10" s="386"/>
      <c r="H10" s="386"/>
    </row>
    <row r="11" spans="1:8" x14ac:dyDescent="0.25">
      <c r="A11" s="427">
        <v>7</v>
      </c>
      <c r="B11" s="428" t="s">
        <v>513</v>
      </c>
      <c r="C11" s="428" t="s">
        <v>514</v>
      </c>
      <c r="D11" s="386"/>
      <c r="E11" s="386"/>
      <c r="F11" s="386"/>
      <c r="G11" s="386"/>
      <c r="H11" s="386"/>
    </row>
    <row r="12" spans="1:8" x14ac:dyDescent="0.25">
      <c r="A12" s="427">
        <v>8</v>
      </c>
      <c r="B12" s="428" t="s">
        <v>270</v>
      </c>
      <c r="C12" s="428" t="s">
        <v>271</v>
      </c>
      <c r="D12" s="386"/>
      <c r="E12" s="386"/>
      <c r="F12" s="386"/>
      <c r="G12" s="386"/>
      <c r="H12" s="386"/>
    </row>
    <row r="13" spans="1:8" x14ac:dyDescent="0.25">
      <c r="A13" s="427">
        <v>9</v>
      </c>
      <c r="B13" s="428" t="s">
        <v>258</v>
      </c>
      <c r="C13" s="428" t="s">
        <v>259</v>
      </c>
      <c r="D13" s="386"/>
      <c r="E13" s="386"/>
      <c r="F13" s="386"/>
      <c r="G13" s="386"/>
      <c r="H13" s="386"/>
    </row>
    <row r="14" spans="1:8" x14ac:dyDescent="0.25">
      <c r="A14" s="427">
        <v>10</v>
      </c>
      <c r="B14" s="428" t="s">
        <v>263</v>
      </c>
      <c r="C14" s="428" t="s">
        <v>264</v>
      </c>
      <c r="D14" s="386"/>
      <c r="E14" s="386"/>
      <c r="F14" s="386"/>
      <c r="G14" s="386"/>
      <c r="H14" s="386"/>
    </row>
    <row r="15" spans="1:8" x14ac:dyDescent="0.25">
      <c r="A15" s="427">
        <v>11</v>
      </c>
      <c r="B15" s="386" t="s">
        <v>515</v>
      </c>
      <c r="C15" s="387" t="s">
        <v>516</v>
      </c>
      <c r="D15" s="386"/>
      <c r="E15" s="386"/>
      <c r="F15" s="386"/>
      <c r="G15" s="386"/>
      <c r="H15" s="386"/>
    </row>
    <row r="16" spans="1:8" x14ac:dyDescent="0.25">
      <c r="A16" s="427">
        <v>12</v>
      </c>
      <c r="B16" s="428" t="s">
        <v>517</v>
      </c>
      <c r="C16" s="428" t="s">
        <v>518</v>
      </c>
      <c r="D16" s="386"/>
      <c r="E16" s="386"/>
      <c r="F16" s="386"/>
      <c r="G16" s="386"/>
      <c r="H16" s="386"/>
    </row>
    <row r="17" spans="1:8" x14ac:dyDescent="0.25">
      <c r="A17" s="427">
        <v>13</v>
      </c>
      <c r="B17" s="428" t="s">
        <v>261</v>
      </c>
      <c r="C17" s="428" t="s">
        <v>262</v>
      </c>
      <c r="D17" s="386"/>
      <c r="E17" s="386"/>
      <c r="F17" s="386"/>
      <c r="G17" s="386"/>
      <c r="H17" s="386"/>
    </row>
    <row r="18" spans="1:8" x14ac:dyDescent="0.25">
      <c r="A18" s="427">
        <v>14</v>
      </c>
      <c r="B18" s="428" t="s">
        <v>519</v>
      </c>
      <c r="C18" s="428" t="s">
        <v>330</v>
      </c>
      <c r="D18" s="386"/>
      <c r="E18" s="386"/>
      <c r="F18" s="386"/>
      <c r="G18" s="386"/>
      <c r="H18" s="386"/>
    </row>
    <row r="19" spans="1:8" x14ac:dyDescent="0.25">
      <c r="A19" s="427">
        <v>15</v>
      </c>
      <c r="B19" s="428" t="s">
        <v>520</v>
      </c>
      <c r="C19" s="428" t="s">
        <v>521</v>
      </c>
      <c r="D19" s="386"/>
      <c r="E19" s="386"/>
      <c r="F19" s="386"/>
      <c r="G19" s="386"/>
      <c r="H19" s="386"/>
    </row>
    <row r="20" spans="1:8" x14ac:dyDescent="0.25">
      <c r="A20" s="427">
        <v>16</v>
      </c>
      <c r="B20" s="428" t="s">
        <v>522</v>
      </c>
      <c r="C20" s="428" t="s">
        <v>272</v>
      </c>
      <c r="D20" s="386"/>
      <c r="E20" s="386"/>
      <c r="F20" s="386"/>
      <c r="G20" s="386"/>
      <c r="H20" s="386"/>
    </row>
    <row r="21" spans="1:8" ht="26.4" x14ac:dyDescent="0.25">
      <c r="A21" s="427">
        <v>17</v>
      </c>
      <c r="B21" s="428" t="s">
        <v>523</v>
      </c>
      <c r="C21" s="428" t="s">
        <v>524</v>
      </c>
      <c r="D21" s="386"/>
      <c r="E21" s="386"/>
      <c r="F21" s="386"/>
      <c r="G21" s="386"/>
      <c r="H21" s="386"/>
    </row>
    <row r="22" spans="1:8" x14ac:dyDescent="0.25">
      <c r="A22" s="427">
        <v>18</v>
      </c>
      <c r="B22" s="428" t="s">
        <v>525</v>
      </c>
      <c r="C22" s="428" t="s">
        <v>526</v>
      </c>
      <c r="D22" s="386"/>
      <c r="E22" s="386"/>
      <c r="F22" s="386"/>
      <c r="G22" s="386"/>
      <c r="H22" s="386"/>
    </row>
    <row r="23" spans="1:8" x14ac:dyDescent="0.25">
      <c r="A23" s="427">
        <v>19</v>
      </c>
      <c r="B23" s="428" t="s">
        <v>527</v>
      </c>
      <c r="C23" s="428" t="s">
        <v>528</v>
      </c>
      <c r="D23" s="386"/>
      <c r="E23" s="386"/>
      <c r="F23" s="386"/>
      <c r="G23" s="386"/>
      <c r="H23" s="386"/>
    </row>
    <row r="24" spans="1:8" x14ac:dyDescent="0.25">
      <c r="A24" s="427">
        <v>20</v>
      </c>
      <c r="B24" s="428" t="s">
        <v>529</v>
      </c>
      <c r="C24" s="428" t="s">
        <v>530</v>
      </c>
      <c r="D24" s="386"/>
      <c r="E24" s="386"/>
      <c r="F24" s="386"/>
      <c r="G24" s="386"/>
      <c r="H24" s="386"/>
    </row>
    <row r="25" spans="1:8" x14ac:dyDescent="0.25">
      <c r="A25" s="427">
        <v>21</v>
      </c>
      <c r="B25" s="428" t="s">
        <v>531</v>
      </c>
      <c r="C25" s="428" t="s">
        <v>532</v>
      </c>
      <c r="D25" s="386"/>
      <c r="E25" s="386"/>
      <c r="F25" s="386"/>
      <c r="G25" s="386"/>
      <c r="H25" s="386"/>
    </row>
    <row r="26" spans="1:8" x14ac:dyDescent="0.25">
      <c r="A26" s="427">
        <v>22</v>
      </c>
      <c r="B26" s="428" t="s">
        <v>533</v>
      </c>
      <c r="C26" s="428" t="s">
        <v>534</v>
      </c>
      <c r="D26" s="386"/>
      <c r="E26" s="386"/>
      <c r="F26" s="386"/>
      <c r="G26" s="386"/>
      <c r="H26" s="386"/>
    </row>
    <row r="27" spans="1:8" x14ac:dyDescent="0.25">
      <c r="A27" s="427">
        <v>23</v>
      </c>
      <c r="B27" s="428" t="s">
        <v>535</v>
      </c>
      <c r="C27" s="428" t="s">
        <v>536</v>
      </c>
      <c r="D27" s="386"/>
      <c r="E27" s="386"/>
      <c r="F27" s="386"/>
      <c r="G27" s="386"/>
      <c r="H27" s="386"/>
    </row>
    <row r="28" spans="1:8" x14ac:dyDescent="0.25">
      <c r="A28" s="427">
        <v>24</v>
      </c>
      <c r="B28" s="428" t="s">
        <v>537</v>
      </c>
      <c r="C28" s="428" t="s">
        <v>265</v>
      </c>
      <c r="D28" s="386"/>
      <c r="E28" s="386"/>
      <c r="F28" s="386"/>
      <c r="G28" s="386"/>
      <c r="H28" s="386"/>
    </row>
    <row r="29" spans="1:8" x14ac:dyDescent="0.25">
      <c r="A29" s="427">
        <v>25</v>
      </c>
      <c r="B29" s="428" t="s">
        <v>538</v>
      </c>
      <c r="C29" s="428" t="s">
        <v>269</v>
      </c>
      <c r="D29" s="386"/>
      <c r="E29" s="386"/>
      <c r="F29" s="386"/>
      <c r="G29" s="386"/>
      <c r="H29" s="386"/>
    </row>
    <row r="30" spans="1:8" x14ac:dyDescent="0.25">
      <c r="A30" s="427">
        <v>26</v>
      </c>
      <c r="B30" s="428" t="s">
        <v>539</v>
      </c>
      <c r="C30" s="428" t="s">
        <v>438</v>
      </c>
      <c r="D30" s="386"/>
      <c r="E30" s="386"/>
      <c r="F30" s="386"/>
      <c r="G30" s="386"/>
      <c r="H30" s="386"/>
    </row>
    <row r="31" spans="1:8" x14ac:dyDescent="0.25">
      <c r="A31" s="427">
        <v>27</v>
      </c>
      <c r="B31" s="428" t="s">
        <v>540</v>
      </c>
      <c r="C31" s="428" t="s">
        <v>541</v>
      </c>
      <c r="D31" s="386"/>
      <c r="E31" s="386"/>
      <c r="F31" s="386"/>
      <c r="G31" s="386"/>
      <c r="H31" s="386"/>
    </row>
    <row r="32" spans="1:8" x14ac:dyDescent="0.25">
      <c r="A32" s="427">
        <v>28</v>
      </c>
      <c r="B32" s="428" t="s">
        <v>266</v>
      </c>
      <c r="C32" s="429" t="s">
        <v>542</v>
      </c>
      <c r="D32" s="386"/>
      <c r="E32" s="386"/>
      <c r="F32" s="386"/>
      <c r="G32" s="386"/>
      <c r="H32" s="386"/>
    </row>
    <row r="33" spans="1:8" x14ac:dyDescent="0.25">
      <c r="A33" s="427">
        <v>29</v>
      </c>
      <c r="B33" s="428" t="s">
        <v>543</v>
      </c>
      <c r="C33" s="428" t="s">
        <v>273</v>
      </c>
      <c r="D33" s="386"/>
      <c r="E33" s="386"/>
      <c r="F33" s="386"/>
      <c r="G33" s="386"/>
      <c r="H33" s="386"/>
    </row>
    <row r="34" spans="1:8" x14ac:dyDescent="0.25">
      <c r="A34" s="427">
        <v>30</v>
      </c>
      <c r="B34" s="428" t="s">
        <v>544</v>
      </c>
      <c r="C34" s="428" t="s">
        <v>545</v>
      </c>
      <c r="D34" s="386"/>
      <c r="E34" s="386"/>
      <c r="F34" s="386"/>
      <c r="G34" s="386"/>
      <c r="H34" s="386"/>
    </row>
    <row r="35" spans="1:8" x14ac:dyDescent="0.25">
      <c r="A35" s="427">
        <v>31</v>
      </c>
      <c r="B35" s="428" t="s">
        <v>546</v>
      </c>
      <c r="C35" s="428" t="s">
        <v>547</v>
      </c>
      <c r="D35" s="386"/>
      <c r="E35" s="386"/>
      <c r="F35" s="386"/>
      <c r="G35" s="386"/>
      <c r="H35" s="386"/>
    </row>
    <row r="36" spans="1:8" x14ac:dyDescent="0.25">
      <c r="A36" s="427">
        <v>32</v>
      </c>
      <c r="B36" s="428" t="s">
        <v>274</v>
      </c>
      <c r="C36" s="428" t="s">
        <v>275</v>
      </c>
      <c r="D36" s="386"/>
      <c r="E36" s="386"/>
      <c r="F36" s="386"/>
      <c r="G36" s="386"/>
      <c r="H36" s="386"/>
    </row>
    <row r="37" spans="1:8" x14ac:dyDescent="0.25">
      <c r="A37" s="427">
        <v>33</v>
      </c>
      <c r="B37" s="428" t="s">
        <v>548</v>
      </c>
      <c r="C37" s="428" t="s">
        <v>549</v>
      </c>
      <c r="D37" s="386"/>
      <c r="E37" s="386"/>
      <c r="F37" s="386"/>
      <c r="G37" s="386"/>
      <c r="H37" s="386"/>
    </row>
    <row r="38" spans="1:8" x14ac:dyDescent="0.25">
      <c r="A38" s="427">
        <v>34</v>
      </c>
      <c r="B38" s="428" t="s">
        <v>550</v>
      </c>
      <c r="C38" s="428" t="s">
        <v>551</v>
      </c>
      <c r="D38" s="386"/>
      <c r="E38" s="386"/>
      <c r="F38" s="386"/>
      <c r="G38" s="386"/>
      <c r="H38" s="386"/>
    </row>
    <row r="39" spans="1:8" x14ac:dyDescent="0.25">
      <c r="A39" s="427">
        <v>35</v>
      </c>
      <c r="B39" s="386" t="s">
        <v>552</v>
      </c>
      <c r="C39" s="428" t="s">
        <v>553</v>
      </c>
      <c r="D39" s="386"/>
      <c r="E39" s="386"/>
      <c r="F39" s="386"/>
      <c r="G39" s="386"/>
      <c r="H39" s="386"/>
    </row>
    <row r="40" spans="1:8" x14ac:dyDescent="0.25">
      <c r="A40" s="427">
        <v>36</v>
      </c>
      <c r="B40" s="428" t="s">
        <v>276</v>
      </c>
      <c r="C40" s="428" t="s">
        <v>277</v>
      </c>
      <c r="D40" s="386"/>
      <c r="E40" s="386"/>
      <c r="F40" s="386"/>
      <c r="G40" s="386"/>
      <c r="H40" s="386"/>
    </row>
    <row r="41" spans="1:8" x14ac:dyDescent="0.25">
      <c r="A41" s="427">
        <v>37</v>
      </c>
      <c r="B41" s="392" t="s">
        <v>554</v>
      </c>
      <c r="C41" s="428" t="s">
        <v>555</v>
      </c>
      <c r="D41" s="386"/>
      <c r="E41" s="386"/>
      <c r="F41" s="386"/>
      <c r="G41" s="386"/>
      <c r="H41" s="386"/>
    </row>
    <row r="42" spans="1:8" x14ac:dyDescent="0.25">
      <c r="A42" s="427">
        <v>38</v>
      </c>
      <c r="B42" s="428" t="s">
        <v>556</v>
      </c>
      <c r="C42" s="428" t="s">
        <v>557</v>
      </c>
      <c r="D42" s="386"/>
      <c r="E42" s="386"/>
      <c r="F42" s="386"/>
      <c r="G42" s="386"/>
      <c r="H42" s="386"/>
    </row>
    <row r="43" spans="1:8" x14ac:dyDescent="0.25">
      <c r="A43" s="427">
        <v>39</v>
      </c>
      <c r="B43" s="428" t="s">
        <v>558</v>
      </c>
      <c r="C43" s="428" t="s">
        <v>559</v>
      </c>
      <c r="D43" s="386"/>
      <c r="E43" s="386"/>
      <c r="F43" s="386"/>
      <c r="G43" s="386"/>
      <c r="H43" s="386"/>
    </row>
    <row r="44" spans="1:8" x14ac:dyDescent="0.25">
      <c r="A44" s="427">
        <v>40</v>
      </c>
      <c r="B44" s="428" t="s">
        <v>560</v>
      </c>
      <c r="C44" s="428" t="s">
        <v>561</v>
      </c>
      <c r="D44" s="386"/>
      <c r="E44" s="386"/>
      <c r="F44" s="386"/>
      <c r="G44" s="386"/>
      <c r="H44" s="386"/>
    </row>
    <row r="45" spans="1:8" x14ac:dyDescent="0.25">
      <c r="A45" s="427">
        <v>41</v>
      </c>
      <c r="B45" s="428" t="s">
        <v>562</v>
      </c>
      <c r="C45" s="428" t="s">
        <v>281</v>
      </c>
      <c r="D45" s="386"/>
      <c r="E45" s="386"/>
      <c r="F45" s="386"/>
      <c r="G45" s="386"/>
      <c r="H45" s="386"/>
    </row>
    <row r="46" spans="1:8" x14ac:dyDescent="0.25">
      <c r="A46" s="427">
        <v>42</v>
      </c>
      <c r="B46" s="428" t="s">
        <v>563</v>
      </c>
      <c r="C46" s="428" t="s">
        <v>278</v>
      </c>
      <c r="D46" s="386"/>
      <c r="E46" s="386"/>
      <c r="F46" s="386"/>
      <c r="G46" s="386"/>
      <c r="H46" s="386"/>
    </row>
    <row r="47" spans="1:8" x14ac:dyDescent="0.25">
      <c r="A47" s="427">
        <v>43</v>
      </c>
      <c r="B47" s="428" t="s">
        <v>564</v>
      </c>
      <c r="C47" s="428" t="s">
        <v>279</v>
      </c>
      <c r="D47" s="386"/>
      <c r="E47" s="386"/>
      <c r="F47" s="386"/>
      <c r="G47" s="386"/>
      <c r="H47" s="386"/>
    </row>
    <row r="48" spans="1:8" x14ac:dyDescent="0.25">
      <c r="A48" s="427">
        <v>44</v>
      </c>
      <c r="B48" s="428" t="s">
        <v>282</v>
      </c>
      <c r="C48" s="428" t="s">
        <v>283</v>
      </c>
      <c r="D48" s="386"/>
      <c r="E48" s="386"/>
      <c r="F48" s="386"/>
      <c r="G48" s="386"/>
      <c r="H48" s="386"/>
    </row>
    <row r="49" spans="1:8" x14ac:dyDescent="0.25">
      <c r="A49" s="427">
        <v>45</v>
      </c>
      <c r="B49" s="428" t="s">
        <v>565</v>
      </c>
      <c r="C49" s="428" t="s">
        <v>566</v>
      </c>
      <c r="D49" s="386"/>
      <c r="E49" s="386"/>
      <c r="F49" s="386"/>
      <c r="G49" s="386"/>
      <c r="H49" s="386"/>
    </row>
    <row r="50" spans="1:8" x14ac:dyDescent="0.25">
      <c r="A50" s="427">
        <v>46</v>
      </c>
      <c r="B50" s="428" t="s">
        <v>567</v>
      </c>
      <c r="C50" s="428" t="s">
        <v>568</v>
      </c>
      <c r="D50" s="386"/>
      <c r="E50" s="386"/>
      <c r="F50" s="386"/>
      <c r="G50" s="386"/>
      <c r="H50" s="386"/>
    </row>
    <row r="51" spans="1:8" x14ac:dyDescent="0.25">
      <c r="A51" s="427">
        <v>47</v>
      </c>
      <c r="B51" s="428" t="s">
        <v>569</v>
      </c>
      <c r="C51" s="428" t="s">
        <v>570</v>
      </c>
      <c r="D51" s="386"/>
      <c r="E51" s="386"/>
      <c r="F51" s="386"/>
      <c r="G51" s="386"/>
      <c r="H51" s="386"/>
    </row>
    <row r="52" spans="1:8" x14ac:dyDescent="0.25">
      <c r="A52" s="427">
        <v>48</v>
      </c>
      <c r="B52" s="428" t="s">
        <v>571</v>
      </c>
      <c r="C52" s="428" t="s">
        <v>286</v>
      </c>
      <c r="D52" s="386"/>
      <c r="E52" s="386"/>
      <c r="F52" s="386"/>
      <c r="G52" s="386"/>
      <c r="H52" s="386"/>
    </row>
    <row r="53" spans="1:8" x14ac:dyDescent="0.25">
      <c r="A53" s="427">
        <v>49</v>
      </c>
      <c r="B53" s="428" t="s">
        <v>572</v>
      </c>
      <c r="C53" s="428" t="s">
        <v>573</v>
      </c>
      <c r="D53" s="386"/>
      <c r="E53" s="386"/>
      <c r="F53" s="386"/>
      <c r="G53" s="386"/>
      <c r="H53" s="386"/>
    </row>
    <row r="54" spans="1:8" x14ac:dyDescent="0.25">
      <c r="A54" s="427">
        <v>50</v>
      </c>
      <c r="B54" s="428" t="s">
        <v>574</v>
      </c>
      <c r="C54" s="428" t="s">
        <v>575</v>
      </c>
      <c r="D54" s="386"/>
      <c r="E54" s="386"/>
      <c r="F54" s="386"/>
      <c r="G54" s="386"/>
      <c r="H54" s="386"/>
    </row>
    <row r="55" spans="1:8" x14ac:dyDescent="0.25">
      <c r="A55" s="427">
        <v>51</v>
      </c>
      <c r="B55" s="428" t="s">
        <v>576</v>
      </c>
      <c r="C55" s="428" t="s">
        <v>284</v>
      </c>
      <c r="D55" s="386"/>
      <c r="E55" s="386"/>
      <c r="F55" s="386"/>
      <c r="G55" s="386"/>
      <c r="H55" s="386"/>
    </row>
    <row r="56" spans="1:8" x14ac:dyDescent="0.25">
      <c r="A56" s="427">
        <v>52</v>
      </c>
      <c r="B56" s="428" t="s">
        <v>577</v>
      </c>
      <c r="C56" s="428" t="s">
        <v>285</v>
      </c>
      <c r="D56" s="386"/>
      <c r="E56" s="386"/>
      <c r="F56" s="386"/>
      <c r="G56" s="386"/>
      <c r="H56" s="386"/>
    </row>
    <row r="57" spans="1:8" x14ac:dyDescent="0.25">
      <c r="A57" s="427">
        <v>53</v>
      </c>
      <c r="B57" s="428" t="s">
        <v>578</v>
      </c>
      <c r="C57" s="428" t="s">
        <v>289</v>
      </c>
      <c r="D57" s="386"/>
      <c r="E57" s="386"/>
      <c r="F57" s="386"/>
      <c r="G57" s="386"/>
      <c r="H57" s="386"/>
    </row>
    <row r="58" spans="1:8" x14ac:dyDescent="0.25">
      <c r="A58" s="427">
        <v>54</v>
      </c>
      <c r="B58" s="428" t="s">
        <v>579</v>
      </c>
      <c r="C58" s="428" t="s">
        <v>289</v>
      </c>
      <c r="D58" s="386"/>
      <c r="E58" s="386"/>
      <c r="F58" s="386"/>
      <c r="G58" s="386"/>
      <c r="H58" s="386"/>
    </row>
    <row r="59" spans="1:8" x14ac:dyDescent="0.25">
      <c r="A59" s="427">
        <v>55</v>
      </c>
      <c r="B59" s="428" t="s">
        <v>580</v>
      </c>
      <c r="C59" s="428" t="s">
        <v>289</v>
      </c>
      <c r="D59" s="386"/>
      <c r="E59" s="386"/>
      <c r="F59" s="386"/>
      <c r="G59" s="386"/>
      <c r="H59" s="386"/>
    </row>
    <row r="60" spans="1:8" x14ac:dyDescent="0.25">
      <c r="A60" s="427">
        <v>56</v>
      </c>
      <c r="B60" s="428" t="s">
        <v>581</v>
      </c>
      <c r="C60" s="428" t="s">
        <v>582</v>
      </c>
      <c r="D60" s="386"/>
      <c r="E60" s="386"/>
      <c r="F60" s="386"/>
      <c r="G60" s="386"/>
      <c r="H60" s="386"/>
    </row>
    <row r="61" spans="1:8" x14ac:dyDescent="0.25">
      <c r="A61" s="427">
        <v>57</v>
      </c>
      <c r="B61" s="428" t="s">
        <v>583</v>
      </c>
      <c r="C61" s="428" t="s">
        <v>292</v>
      </c>
      <c r="D61" s="386"/>
      <c r="E61" s="386"/>
      <c r="F61" s="386"/>
      <c r="G61" s="386"/>
      <c r="H61" s="386"/>
    </row>
    <row r="62" spans="1:8" x14ac:dyDescent="0.25">
      <c r="A62" s="427">
        <v>58</v>
      </c>
      <c r="B62" s="428" t="s">
        <v>584</v>
      </c>
      <c r="C62" s="428" t="s">
        <v>585</v>
      </c>
      <c r="D62" s="386"/>
      <c r="E62" s="386"/>
      <c r="F62" s="386"/>
      <c r="G62" s="386"/>
      <c r="H62" s="386"/>
    </row>
    <row r="63" spans="1:8" x14ac:dyDescent="0.25">
      <c r="A63" s="427">
        <v>59</v>
      </c>
      <c r="B63" s="428" t="s">
        <v>586</v>
      </c>
      <c r="C63" s="428" t="s">
        <v>291</v>
      </c>
      <c r="D63" s="386"/>
      <c r="E63" s="386"/>
      <c r="F63" s="386"/>
      <c r="G63" s="386"/>
      <c r="H63" s="386"/>
    </row>
    <row r="64" spans="1:8" x14ac:dyDescent="0.25">
      <c r="A64" s="427">
        <v>60</v>
      </c>
      <c r="B64" s="428" t="s">
        <v>587</v>
      </c>
      <c r="C64" s="416" t="s">
        <v>588</v>
      </c>
      <c r="D64" s="386"/>
      <c r="E64" s="386"/>
      <c r="F64" s="386"/>
      <c r="G64" s="386"/>
      <c r="H64" s="386"/>
    </row>
    <row r="65" spans="1:8" x14ac:dyDescent="0.25">
      <c r="A65" s="427">
        <v>61</v>
      </c>
      <c r="B65" s="428" t="s">
        <v>589</v>
      </c>
      <c r="C65" s="416" t="s">
        <v>590</v>
      </c>
      <c r="D65" s="386"/>
      <c r="E65" s="386"/>
      <c r="F65" s="386"/>
      <c r="G65" s="386"/>
      <c r="H65" s="386"/>
    </row>
    <row r="66" spans="1:8" x14ac:dyDescent="0.25">
      <c r="A66" s="427">
        <v>62</v>
      </c>
      <c r="B66" s="430" t="s">
        <v>591</v>
      </c>
      <c r="C66" s="430" t="s">
        <v>290</v>
      </c>
      <c r="D66" s="386"/>
      <c r="E66" s="386"/>
      <c r="F66" s="386"/>
      <c r="G66" s="386"/>
      <c r="H66" s="386"/>
    </row>
    <row r="67" spans="1:8" x14ac:dyDescent="0.25">
      <c r="A67" s="427">
        <v>63</v>
      </c>
      <c r="B67" s="428" t="s">
        <v>592</v>
      </c>
      <c r="C67" s="428" t="s">
        <v>593</v>
      </c>
      <c r="D67" s="386"/>
      <c r="E67" s="386"/>
      <c r="F67" s="386"/>
      <c r="G67" s="386"/>
      <c r="H67" s="386"/>
    </row>
    <row r="68" spans="1:8" x14ac:dyDescent="0.25">
      <c r="A68" s="427">
        <v>64</v>
      </c>
      <c r="B68" s="428" t="s">
        <v>594</v>
      </c>
      <c r="C68" s="428" t="s">
        <v>553</v>
      </c>
      <c r="D68" s="386"/>
      <c r="E68" s="386"/>
      <c r="F68" s="386"/>
      <c r="G68" s="386"/>
      <c r="H68" s="386"/>
    </row>
    <row r="69" spans="1:8" x14ac:dyDescent="0.25">
      <c r="A69" s="427">
        <v>65</v>
      </c>
      <c r="B69" s="428" t="s">
        <v>595</v>
      </c>
      <c r="C69" s="428" t="s">
        <v>293</v>
      </c>
      <c r="D69" s="386"/>
      <c r="E69" s="386"/>
      <c r="F69" s="386"/>
      <c r="G69" s="386"/>
      <c r="H69" s="386"/>
    </row>
    <row r="70" spans="1:8" x14ac:dyDescent="0.25">
      <c r="A70" s="427">
        <v>66</v>
      </c>
      <c r="B70" s="428" t="s">
        <v>596</v>
      </c>
      <c r="C70" s="428" t="s">
        <v>597</v>
      </c>
      <c r="D70" s="386"/>
      <c r="E70" s="386"/>
      <c r="F70" s="386"/>
      <c r="G70" s="386"/>
      <c r="H70" s="386"/>
    </row>
    <row r="71" spans="1:8" x14ac:dyDescent="0.25">
      <c r="A71" s="427">
        <v>67</v>
      </c>
      <c r="B71" s="428" t="s">
        <v>294</v>
      </c>
      <c r="C71" s="428" t="s">
        <v>530</v>
      </c>
      <c r="D71" s="386"/>
      <c r="E71" s="386"/>
      <c r="F71" s="386"/>
      <c r="G71" s="386"/>
      <c r="H71" s="386"/>
    </row>
    <row r="72" spans="1:8" x14ac:dyDescent="0.25">
      <c r="A72" s="427">
        <v>68</v>
      </c>
      <c r="B72" s="428" t="s">
        <v>598</v>
      </c>
      <c r="C72" s="428" t="s">
        <v>599</v>
      </c>
      <c r="D72" s="386"/>
      <c r="E72" s="386"/>
      <c r="F72" s="386"/>
      <c r="G72" s="386"/>
      <c r="H72" s="386"/>
    </row>
    <row r="73" spans="1:8" x14ac:dyDescent="0.25">
      <c r="A73" s="427">
        <v>69</v>
      </c>
      <c r="B73" s="428" t="s">
        <v>600</v>
      </c>
      <c r="C73" s="428" t="s">
        <v>295</v>
      </c>
      <c r="D73" s="386"/>
      <c r="E73" s="386"/>
      <c r="F73" s="386"/>
      <c r="G73" s="386"/>
      <c r="H73" s="386"/>
    </row>
    <row r="74" spans="1:8" x14ac:dyDescent="0.25">
      <c r="A74" s="427">
        <v>70</v>
      </c>
      <c r="B74" s="428" t="s">
        <v>601</v>
      </c>
      <c r="C74" s="428" t="s">
        <v>602</v>
      </c>
      <c r="D74" s="386"/>
      <c r="E74" s="386"/>
      <c r="F74" s="386"/>
      <c r="G74" s="386"/>
      <c r="H74" s="386"/>
    </row>
    <row r="75" spans="1:8" x14ac:dyDescent="0.25">
      <c r="A75" s="427">
        <v>71</v>
      </c>
      <c r="B75" s="428" t="s">
        <v>603</v>
      </c>
      <c r="C75" s="428" t="s">
        <v>604</v>
      </c>
      <c r="D75" s="386"/>
      <c r="E75" s="386"/>
      <c r="F75" s="386"/>
      <c r="G75" s="386"/>
      <c r="H75" s="386"/>
    </row>
    <row r="76" spans="1:8" x14ac:dyDescent="0.25">
      <c r="A76" s="427">
        <v>72</v>
      </c>
      <c r="B76" s="428" t="s">
        <v>605</v>
      </c>
      <c r="C76" s="428" t="s">
        <v>606</v>
      </c>
      <c r="D76" s="386"/>
      <c r="E76" s="386"/>
      <c r="F76" s="386"/>
      <c r="G76" s="386"/>
      <c r="H76" s="386"/>
    </row>
    <row r="77" spans="1:8" x14ac:dyDescent="0.25">
      <c r="A77" s="427">
        <v>73</v>
      </c>
      <c r="B77" s="428" t="s">
        <v>607</v>
      </c>
      <c r="C77" s="428" t="s">
        <v>530</v>
      </c>
      <c r="D77" s="386"/>
      <c r="E77" s="386"/>
      <c r="F77" s="386"/>
      <c r="G77" s="386"/>
      <c r="H77" s="386"/>
    </row>
    <row r="78" spans="1:8" x14ac:dyDescent="0.25">
      <c r="A78" s="427">
        <v>74</v>
      </c>
      <c r="B78" s="428" t="s">
        <v>608</v>
      </c>
      <c r="C78" s="428" t="s">
        <v>609</v>
      </c>
      <c r="D78" s="386"/>
      <c r="E78" s="386"/>
      <c r="F78" s="386"/>
      <c r="G78" s="386"/>
      <c r="H78" s="386"/>
    </row>
    <row r="79" spans="1:8" x14ac:dyDescent="0.25">
      <c r="A79" s="427">
        <v>75</v>
      </c>
      <c r="B79" s="428" t="s">
        <v>610</v>
      </c>
      <c r="C79" s="428" t="s">
        <v>611</v>
      </c>
      <c r="D79" s="386"/>
      <c r="E79" s="386"/>
      <c r="F79" s="386"/>
      <c r="G79" s="386"/>
      <c r="H79" s="386"/>
    </row>
    <row r="80" spans="1:8" x14ac:dyDescent="0.25">
      <c r="A80" s="427">
        <v>76</v>
      </c>
      <c r="B80" s="428" t="s">
        <v>296</v>
      </c>
      <c r="C80" s="428" t="s">
        <v>612</v>
      </c>
      <c r="D80" s="386"/>
      <c r="E80" s="386"/>
      <c r="F80" s="386"/>
      <c r="G80" s="386"/>
      <c r="H80" s="386"/>
    </row>
    <row r="81" spans="1:8" x14ac:dyDescent="0.25">
      <c r="A81" s="427">
        <v>77</v>
      </c>
      <c r="B81" s="428" t="s">
        <v>300</v>
      </c>
      <c r="C81" s="428" t="s">
        <v>613</v>
      </c>
      <c r="D81" s="386"/>
      <c r="E81" s="386"/>
      <c r="F81" s="386"/>
      <c r="G81" s="386"/>
      <c r="H81" s="386"/>
    </row>
    <row r="82" spans="1:8" x14ac:dyDescent="0.25">
      <c r="A82" s="427">
        <v>78</v>
      </c>
      <c r="B82" s="428" t="s">
        <v>614</v>
      </c>
      <c r="C82" s="428" t="s">
        <v>615</v>
      </c>
      <c r="D82" s="386"/>
      <c r="E82" s="386"/>
      <c r="F82" s="386"/>
      <c r="G82" s="386"/>
      <c r="H82" s="386"/>
    </row>
    <row r="83" spans="1:8" x14ac:dyDescent="0.25">
      <c r="A83" s="427">
        <v>79</v>
      </c>
      <c r="B83" s="428" t="s">
        <v>616</v>
      </c>
      <c r="C83" s="428" t="s">
        <v>617</v>
      </c>
      <c r="D83" s="386"/>
      <c r="E83" s="386"/>
      <c r="F83" s="386"/>
      <c r="G83" s="386"/>
      <c r="H83" s="386"/>
    </row>
    <row r="84" spans="1:8" x14ac:dyDescent="0.25">
      <c r="A84" s="427">
        <v>80</v>
      </c>
      <c r="B84" s="428" t="s">
        <v>618</v>
      </c>
      <c r="C84" s="428" t="s">
        <v>619</v>
      </c>
      <c r="D84" s="386"/>
      <c r="E84" s="386"/>
      <c r="F84" s="386"/>
      <c r="G84" s="386"/>
      <c r="H84" s="386"/>
    </row>
    <row r="85" spans="1:8" x14ac:dyDescent="0.25">
      <c r="A85" s="427">
        <v>81</v>
      </c>
      <c r="B85" s="428" t="s">
        <v>620</v>
      </c>
      <c r="C85" s="386" t="s">
        <v>621</v>
      </c>
      <c r="D85" s="386"/>
      <c r="E85" s="386"/>
      <c r="F85" s="386"/>
      <c r="G85" s="386"/>
      <c r="H85" s="386"/>
    </row>
    <row r="86" spans="1:8" x14ac:dyDescent="0.25">
      <c r="A86" s="427">
        <v>82</v>
      </c>
      <c r="B86" s="428" t="s">
        <v>622</v>
      </c>
      <c r="C86" s="428" t="s">
        <v>623</v>
      </c>
      <c r="D86" s="386"/>
      <c r="E86" s="386"/>
      <c r="F86" s="386"/>
      <c r="G86" s="386"/>
      <c r="H86" s="386"/>
    </row>
    <row r="87" spans="1:8" x14ac:dyDescent="0.25">
      <c r="A87" s="427">
        <v>83</v>
      </c>
      <c r="B87" s="428" t="s">
        <v>624</v>
      </c>
      <c r="C87" s="428" t="s">
        <v>298</v>
      </c>
      <c r="D87" s="386"/>
      <c r="E87" s="386"/>
      <c r="F87" s="386"/>
      <c r="G87" s="386"/>
      <c r="H87" s="386"/>
    </row>
    <row r="88" spans="1:8" x14ac:dyDescent="0.25">
      <c r="A88" s="427">
        <v>84</v>
      </c>
      <c r="B88" s="428" t="s">
        <v>625</v>
      </c>
      <c r="C88" s="428" t="s">
        <v>626</v>
      </c>
      <c r="D88" s="386"/>
      <c r="E88" s="386"/>
      <c r="F88" s="386"/>
      <c r="G88" s="386"/>
      <c r="H88" s="386"/>
    </row>
    <row r="89" spans="1:8" x14ac:dyDescent="0.25">
      <c r="A89" s="427">
        <v>85</v>
      </c>
      <c r="B89" s="428" t="s">
        <v>627</v>
      </c>
      <c r="C89" s="428" t="s">
        <v>628</v>
      </c>
      <c r="D89" s="386"/>
      <c r="E89" s="386"/>
      <c r="F89" s="386"/>
      <c r="G89" s="386"/>
      <c r="H89" s="386"/>
    </row>
    <row r="90" spans="1:8" x14ac:dyDescent="0.25">
      <c r="A90" s="427">
        <v>86</v>
      </c>
      <c r="B90" s="428" t="s">
        <v>629</v>
      </c>
      <c r="C90" s="428" t="s">
        <v>299</v>
      </c>
      <c r="D90" s="386"/>
      <c r="E90" s="386"/>
      <c r="F90" s="386"/>
      <c r="G90" s="386"/>
      <c r="H90" s="386"/>
    </row>
    <row r="91" spans="1:8" x14ac:dyDescent="0.25">
      <c r="A91" s="427">
        <v>87</v>
      </c>
      <c r="B91" s="428" t="s">
        <v>302</v>
      </c>
      <c r="C91" s="428" t="s">
        <v>303</v>
      </c>
      <c r="D91" s="386"/>
      <c r="E91" s="386"/>
      <c r="F91" s="386"/>
      <c r="G91" s="386"/>
      <c r="H91" s="386"/>
    </row>
    <row r="92" spans="1:8" x14ac:dyDescent="0.25">
      <c r="A92" s="427">
        <v>88</v>
      </c>
      <c r="B92" s="428" t="s">
        <v>630</v>
      </c>
      <c r="C92" s="428" t="s">
        <v>631</v>
      </c>
      <c r="D92" s="386"/>
      <c r="E92" s="386"/>
      <c r="F92" s="386"/>
      <c r="G92" s="386"/>
      <c r="H92" s="386"/>
    </row>
    <row r="93" spans="1:8" x14ac:dyDescent="0.25">
      <c r="A93" s="427">
        <v>89</v>
      </c>
      <c r="B93" s="428" t="s">
        <v>632</v>
      </c>
      <c r="C93" s="428" t="s">
        <v>297</v>
      </c>
      <c r="D93" s="386"/>
      <c r="E93" s="386"/>
      <c r="F93" s="386"/>
      <c r="G93" s="386"/>
      <c r="H93" s="386"/>
    </row>
    <row r="94" spans="1:8" x14ac:dyDescent="0.25">
      <c r="A94" s="427">
        <v>90</v>
      </c>
      <c r="B94" s="428" t="s">
        <v>633</v>
      </c>
      <c r="C94" s="428" t="s">
        <v>634</v>
      </c>
      <c r="D94" s="386"/>
      <c r="E94" s="386"/>
      <c r="F94" s="386"/>
      <c r="G94" s="386"/>
      <c r="H94" s="386"/>
    </row>
    <row r="95" spans="1:8" x14ac:dyDescent="0.25">
      <c r="A95" s="427">
        <v>91</v>
      </c>
      <c r="B95" s="428" t="s">
        <v>635</v>
      </c>
      <c r="C95" s="428" t="s">
        <v>636</v>
      </c>
      <c r="D95" s="386"/>
      <c r="E95" s="386"/>
      <c r="F95" s="386"/>
      <c r="G95" s="386"/>
      <c r="H95" s="386"/>
    </row>
    <row r="96" spans="1:8" x14ac:dyDescent="0.25">
      <c r="A96" s="427">
        <v>92</v>
      </c>
      <c r="B96" s="428" t="s">
        <v>637</v>
      </c>
      <c r="C96" s="428" t="s">
        <v>638</v>
      </c>
      <c r="D96" s="386"/>
      <c r="E96" s="386"/>
      <c r="F96" s="386"/>
      <c r="G96" s="386"/>
      <c r="H96" s="386"/>
    </row>
    <row r="97" spans="1:8" x14ac:dyDescent="0.25">
      <c r="A97" s="427">
        <v>93</v>
      </c>
      <c r="B97" s="428" t="s">
        <v>639</v>
      </c>
      <c r="C97" s="428" t="s">
        <v>640</v>
      </c>
      <c r="D97" s="386"/>
      <c r="E97" s="386"/>
      <c r="F97" s="386"/>
      <c r="G97" s="386"/>
      <c r="H97" s="386"/>
    </row>
    <row r="98" spans="1:8" x14ac:dyDescent="0.25">
      <c r="A98" s="427">
        <v>94</v>
      </c>
      <c r="B98" s="428" t="s">
        <v>641</v>
      </c>
      <c r="C98" s="428" t="s">
        <v>642</v>
      </c>
      <c r="D98" s="386"/>
      <c r="E98" s="386"/>
      <c r="F98" s="386"/>
      <c r="G98" s="386"/>
      <c r="H98" s="386"/>
    </row>
    <row r="99" spans="1:8" x14ac:dyDescent="0.25">
      <c r="A99" s="427">
        <v>95</v>
      </c>
      <c r="B99" s="428" t="s">
        <v>643</v>
      </c>
      <c r="C99" s="428" t="s">
        <v>644</v>
      </c>
      <c r="D99" s="386"/>
      <c r="E99" s="386"/>
      <c r="F99" s="386"/>
      <c r="G99" s="386"/>
      <c r="H99" s="386"/>
    </row>
    <row r="100" spans="1:8" x14ac:dyDescent="0.25">
      <c r="A100" s="427">
        <v>96</v>
      </c>
      <c r="B100" s="428" t="s">
        <v>645</v>
      </c>
      <c r="C100" s="428" t="s">
        <v>301</v>
      </c>
      <c r="D100" s="386"/>
      <c r="E100" s="386"/>
      <c r="F100" s="386"/>
      <c r="G100" s="386"/>
      <c r="H100" s="386"/>
    </row>
    <row r="101" spans="1:8" x14ac:dyDescent="0.25">
      <c r="A101" s="427">
        <v>97</v>
      </c>
      <c r="B101" s="428" t="s">
        <v>646</v>
      </c>
      <c r="C101" s="428" t="s">
        <v>647</v>
      </c>
      <c r="D101" s="386"/>
      <c r="E101" s="386"/>
      <c r="F101" s="386"/>
      <c r="G101" s="386"/>
      <c r="H101" s="386"/>
    </row>
    <row r="102" spans="1:8" x14ac:dyDescent="0.25">
      <c r="A102" s="427">
        <v>98</v>
      </c>
      <c r="B102" s="428" t="s">
        <v>648</v>
      </c>
      <c r="C102" s="428" t="s">
        <v>649</v>
      </c>
      <c r="D102" s="386"/>
      <c r="E102" s="386"/>
      <c r="F102" s="386"/>
      <c r="G102" s="386"/>
      <c r="H102" s="386"/>
    </row>
    <row r="103" spans="1:8" x14ac:dyDescent="0.25">
      <c r="A103" s="427">
        <v>99</v>
      </c>
      <c r="B103" s="428" t="s">
        <v>650</v>
      </c>
      <c r="C103" s="428" t="s">
        <v>651</v>
      </c>
      <c r="D103" s="386"/>
      <c r="E103" s="386"/>
      <c r="F103" s="386"/>
      <c r="G103" s="386"/>
      <c r="H103" s="386"/>
    </row>
    <row r="104" spans="1:8" x14ac:dyDescent="0.25">
      <c r="A104" s="427">
        <v>100</v>
      </c>
      <c r="B104" s="428" t="s">
        <v>652</v>
      </c>
      <c r="C104" s="428" t="s">
        <v>653</v>
      </c>
      <c r="D104" s="386"/>
      <c r="E104" s="386"/>
      <c r="F104" s="386"/>
      <c r="G104" s="386"/>
      <c r="H104" s="386"/>
    </row>
    <row r="105" spans="1:8" x14ac:dyDescent="0.25">
      <c r="A105" s="427">
        <v>101</v>
      </c>
      <c r="B105" s="428" t="s">
        <v>654</v>
      </c>
      <c r="C105" s="428" t="s">
        <v>305</v>
      </c>
      <c r="D105" s="386"/>
      <c r="E105" s="386"/>
      <c r="F105" s="386"/>
      <c r="G105" s="386"/>
      <c r="H105" s="386"/>
    </row>
    <row r="106" spans="1:8" x14ac:dyDescent="0.25">
      <c r="A106" s="427">
        <v>102</v>
      </c>
      <c r="B106" s="428" t="s">
        <v>655</v>
      </c>
      <c r="C106" s="428" t="s">
        <v>656</v>
      </c>
      <c r="D106" s="386"/>
      <c r="E106" s="386"/>
      <c r="F106" s="386"/>
      <c r="G106" s="386"/>
      <c r="H106" s="386"/>
    </row>
    <row r="107" spans="1:8" x14ac:dyDescent="0.25">
      <c r="A107" s="427">
        <v>103</v>
      </c>
      <c r="B107" s="428" t="s">
        <v>657</v>
      </c>
      <c r="C107" s="428"/>
      <c r="D107" s="386"/>
      <c r="E107" s="386"/>
      <c r="F107" s="386"/>
      <c r="G107" s="386"/>
      <c r="H107" s="386"/>
    </row>
    <row r="108" spans="1:8" x14ac:dyDescent="0.25">
      <c r="A108" s="427">
        <v>104</v>
      </c>
      <c r="B108" s="428" t="s">
        <v>658</v>
      </c>
      <c r="C108" s="428" t="s">
        <v>659</v>
      </c>
      <c r="D108" s="386"/>
      <c r="E108" s="386"/>
      <c r="F108" s="386"/>
      <c r="G108" s="386"/>
      <c r="H108" s="386"/>
    </row>
    <row r="109" spans="1:8" x14ac:dyDescent="0.25">
      <c r="A109" s="427">
        <v>105</v>
      </c>
      <c r="B109" s="428" t="s">
        <v>660</v>
      </c>
      <c r="C109" s="428" t="s">
        <v>661</v>
      </c>
      <c r="D109" s="386"/>
      <c r="E109" s="386"/>
      <c r="F109" s="386"/>
      <c r="G109" s="386"/>
      <c r="H109" s="386"/>
    </row>
    <row r="110" spans="1:8" x14ac:dyDescent="0.25">
      <c r="A110" s="427">
        <v>106</v>
      </c>
      <c r="B110" s="428" t="s">
        <v>662</v>
      </c>
      <c r="C110" s="428" t="s">
        <v>663</v>
      </c>
      <c r="D110" s="386"/>
      <c r="E110" s="386"/>
      <c r="F110" s="386"/>
      <c r="G110" s="386"/>
      <c r="H110" s="386"/>
    </row>
    <row r="111" spans="1:8" x14ac:dyDescent="0.25">
      <c r="A111" s="427">
        <v>107</v>
      </c>
      <c r="B111" s="428" t="s">
        <v>306</v>
      </c>
      <c r="C111" s="428" t="s">
        <v>307</v>
      </c>
      <c r="D111" s="386"/>
      <c r="E111" s="386"/>
      <c r="F111" s="386"/>
      <c r="G111" s="386"/>
      <c r="H111" s="386"/>
    </row>
    <row r="112" spans="1:8" x14ac:dyDescent="0.25">
      <c r="A112" s="427">
        <v>108</v>
      </c>
      <c r="B112" s="428" t="s">
        <v>664</v>
      </c>
      <c r="C112" s="428" t="s">
        <v>665</v>
      </c>
      <c r="D112" s="386"/>
      <c r="E112" s="386"/>
      <c r="F112" s="386"/>
      <c r="G112" s="386"/>
      <c r="H112" s="386"/>
    </row>
    <row r="113" spans="1:8" x14ac:dyDescent="0.25">
      <c r="A113" s="427">
        <v>109</v>
      </c>
      <c r="B113" s="428" t="s">
        <v>666</v>
      </c>
      <c r="C113" s="428" t="s">
        <v>667</v>
      </c>
      <c r="D113" s="386"/>
      <c r="E113" s="386"/>
      <c r="F113" s="386"/>
      <c r="G113" s="386"/>
      <c r="H113" s="386"/>
    </row>
    <row r="114" spans="1:8" x14ac:dyDescent="0.25">
      <c r="A114" s="427">
        <v>110</v>
      </c>
      <c r="B114" s="428" t="s">
        <v>668</v>
      </c>
      <c r="C114" s="428" t="s">
        <v>669</v>
      </c>
      <c r="D114" s="386"/>
      <c r="E114" s="386"/>
      <c r="F114" s="386"/>
      <c r="G114" s="386"/>
      <c r="H114" s="386"/>
    </row>
    <row r="115" spans="1:8" x14ac:dyDescent="0.25">
      <c r="A115" s="427">
        <v>111</v>
      </c>
      <c r="B115" s="428" t="s">
        <v>670</v>
      </c>
      <c r="C115" s="428" t="s">
        <v>671</v>
      </c>
      <c r="D115" s="386"/>
      <c r="E115" s="386"/>
      <c r="F115" s="386"/>
      <c r="G115" s="386"/>
      <c r="H115" s="386"/>
    </row>
    <row r="116" spans="1:8" x14ac:dyDescent="0.25">
      <c r="A116" s="427">
        <v>112</v>
      </c>
      <c r="B116" s="428" t="s">
        <v>672</v>
      </c>
      <c r="C116" s="428" t="s">
        <v>673</v>
      </c>
      <c r="D116" s="386"/>
      <c r="E116" s="386"/>
      <c r="F116" s="386"/>
      <c r="G116" s="386"/>
      <c r="H116" s="386"/>
    </row>
    <row r="117" spans="1:8" x14ac:dyDescent="0.25">
      <c r="A117" s="427">
        <v>113</v>
      </c>
      <c r="B117" s="428" t="s">
        <v>674</v>
      </c>
      <c r="C117" s="428" t="s">
        <v>308</v>
      </c>
      <c r="D117" s="386"/>
      <c r="E117" s="386"/>
      <c r="F117" s="386"/>
      <c r="G117" s="386"/>
      <c r="H117" s="386"/>
    </row>
    <row r="118" spans="1:8" x14ac:dyDescent="0.25">
      <c r="A118" s="427">
        <v>114</v>
      </c>
      <c r="B118" s="428" t="s">
        <v>310</v>
      </c>
      <c r="C118" s="428" t="s">
        <v>311</v>
      </c>
      <c r="D118" s="386"/>
      <c r="E118" s="386"/>
      <c r="F118" s="386"/>
      <c r="G118" s="386"/>
      <c r="H118" s="386"/>
    </row>
    <row r="119" spans="1:8" x14ac:dyDescent="0.25">
      <c r="A119" s="427">
        <v>115</v>
      </c>
      <c r="B119" s="428" t="s">
        <v>675</v>
      </c>
      <c r="C119" s="428" t="s">
        <v>309</v>
      </c>
      <c r="D119" s="386"/>
      <c r="E119" s="386"/>
      <c r="F119" s="386"/>
      <c r="G119" s="386"/>
      <c r="H119" s="386"/>
    </row>
    <row r="120" spans="1:8" x14ac:dyDescent="0.25">
      <c r="A120" s="427">
        <v>116</v>
      </c>
      <c r="B120" s="428" t="s">
        <v>676</v>
      </c>
      <c r="C120" s="428" t="s">
        <v>677</v>
      </c>
      <c r="D120" s="386"/>
      <c r="E120" s="386"/>
      <c r="F120" s="386"/>
      <c r="G120" s="386"/>
      <c r="H120" s="386"/>
    </row>
    <row r="121" spans="1:8" x14ac:dyDescent="0.25">
      <c r="A121" s="427">
        <v>117</v>
      </c>
      <c r="B121" s="428" t="s">
        <v>678</v>
      </c>
      <c r="C121" s="428" t="s">
        <v>314</v>
      </c>
      <c r="D121" s="386"/>
      <c r="E121" s="386"/>
      <c r="F121" s="386"/>
      <c r="G121" s="386"/>
      <c r="H121" s="386"/>
    </row>
    <row r="122" spans="1:8" x14ac:dyDescent="0.25">
      <c r="A122" s="427">
        <v>118</v>
      </c>
      <c r="B122" s="428" t="s">
        <v>679</v>
      </c>
      <c r="C122" s="428" t="s">
        <v>680</v>
      </c>
      <c r="D122" s="386"/>
      <c r="E122" s="386"/>
      <c r="F122" s="386"/>
      <c r="G122" s="386"/>
      <c r="H122" s="386"/>
    </row>
    <row r="123" spans="1:8" x14ac:dyDescent="0.25">
      <c r="A123" s="427">
        <v>119</v>
      </c>
      <c r="B123" s="428" t="s">
        <v>681</v>
      </c>
      <c r="C123" s="428" t="s">
        <v>682</v>
      </c>
      <c r="D123" s="386"/>
      <c r="E123" s="386"/>
      <c r="F123" s="386"/>
      <c r="G123" s="386"/>
      <c r="H123" s="386"/>
    </row>
    <row r="124" spans="1:8" x14ac:dyDescent="0.25">
      <c r="A124" s="427">
        <v>120</v>
      </c>
      <c r="B124" s="428" t="s">
        <v>683</v>
      </c>
      <c r="C124" s="428" t="s">
        <v>684</v>
      </c>
      <c r="D124" s="386"/>
      <c r="E124" s="386"/>
      <c r="F124" s="386"/>
      <c r="G124" s="386"/>
      <c r="H124" s="386"/>
    </row>
    <row r="125" spans="1:8" x14ac:dyDescent="0.25">
      <c r="A125" s="427">
        <v>121</v>
      </c>
      <c r="B125" s="428" t="s">
        <v>315</v>
      </c>
      <c r="C125" s="428" t="s">
        <v>316</v>
      </c>
      <c r="D125" s="386"/>
      <c r="E125" s="386"/>
      <c r="F125" s="386"/>
      <c r="G125" s="386"/>
      <c r="H125" s="386"/>
    </row>
    <row r="126" spans="1:8" x14ac:dyDescent="0.25">
      <c r="A126" s="427">
        <v>122</v>
      </c>
      <c r="B126" s="428" t="s">
        <v>685</v>
      </c>
      <c r="C126" s="428" t="s">
        <v>686</v>
      </c>
      <c r="D126" s="386"/>
      <c r="E126" s="386"/>
      <c r="F126" s="386"/>
      <c r="G126" s="386"/>
      <c r="H126" s="386"/>
    </row>
    <row r="127" spans="1:8" x14ac:dyDescent="0.25">
      <c r="A127" s="427">
        <v>123</v>
      </c>
      <c r="B127" s="428" t="s">
        <v>687</v>
      </c>
      <c r="C127" s="428" t="s">
        <v>688</v>
      </c>
      <c r="D127" s="386"/>
      <c r="E127" s="386"/>
      <c r="F127" s="386"/>
      <c r="G127" s="386"/>
      <c r="H127" s="386"/>
    </row>
    <row r="128" spans="1:8" x14ac:dyDescent="0.25">
      <c r="A128" s="427">
        <v>124</v>
      </c>
      <c r="B128" s="428" t="s">
        <v>689</v>
      </c>
      <c r="C128" s="428" t="s">
        <v>690</v>
      </c>
      <c r="D128" s="386"/>
      <c r="E128" s="386"/>
      <c r="F128" s="386"/>
      <c r="G128" s="386"/>
      <c r="H128" s="386"/>
    </row>
    <row r="129" spans="1:8" x14ac:dyDescent="0.25">
      <c r="A129" s="427">
        <v>125</v>
      </c>
      <c r="B129" s="428" t="s">
        <v>691</v>
      </c>
      <c r="C129" s="428" t="s">
        <v>692</v>
      </c>
      <c r="D129" s="386"/>
      <c r="E129" s="386"/>
      <c r="F129" s="386"/>
      <c r="G129" s="386"/>
      <c r="H129" s="386"/>
    </row>
    <row r="130" spans="1:8" x14ac:dyDescent="0.25">
      <c r="A130" s="427">
        <v>126</v>
      </c>
      <c r="B130" s="428" t="s">
        <v>312</v>
      </c>
      <c r="C130" s="428" t="s">
        <v>693</v>
      </c>
      <c r="D130" s="386"/>
      <c r="E130" s="386"/>
      <c r="F130" s="386"/>
      <c r="G130" s="386"/>
      <c r="H130" s="386"/>
    </row>
    <row r="131" spans="1:8" x14ac:dyDescent="0.25">
      <c r="A131" s="427">
        <v>127</v>
      </c>
      <c r="B131" s="428" t="s">
        <v>694</v>
      </c>
      <c r="C131" s="428" t="s">
        <v>695</v>
      </c>
      <c r="D131" s="386"/>
      <c r="E131" s="386"/>
      <c r="F131" s="386"/>
      <c r="G131" s="386"/>
      <c r="H131" s="386"/>
    </row>
    <row r="132" spans="1:8" x14ac:dyDescent="0.25">
      <c r="A132" s="427">
        <v>128</v>
      </c>
      <c r="B132" s="428" t="s">
        <v>696</v>
      </c>
      <c r="C132" s="428" t="s">
        <v>317</v>
      </c>
      <c r="D132" s="386"/>
      <c r="E132" s="386"/>
      <c r="F132" s="386"/>
      <c r="G132" s="386"/>
      <c r="H132" s="386"/>
    </row>
    <row r="133" spans="1:8" x14ac:dyDescent="0.25">
      <c r="A133" s="427">
        <v>129</v>
      </c>
      <c r="B133" s="428" t="s">
        <v>697</v>
      </c>
      <c r="C133" s="428" t="s">
        <v>698</v>
      </c>
      <c r="D133" s="386"/>
      <c r="E133" s="386"/>
      <c r="F133" s="386"/>
      <c r="G133" s="386"/>
      <c r="H133" s="386"/>
    </row>
    <row r="134" spans="1:8" x14ac:dyDescent="0.25">
      <c r="A134" s="427">
        <v>130</v>
      </c>
      <c r="B134" s="428" t="s">
        <v>699</v>
      </c>
      <c r="C134" s="428" t="s">
        <v>700</v>
      </c>
      <c r="D134" s="386"/>
      <c r="E134" s="386"/>
      <c r="F134" s="386"/>
      <c r="G134" s="386"/>
      <c r="H134" s="386"/>
    </row>
    <row r="135" spans="1:8" x14ac:dyDescent="0.25">
      <c r="A135" s="427">
        <v>131</v>
      </c>
      <c r="B135" s="428" t="s">
        <v>701</v>
      </c>
      <c r="C135" s="428" t="s">
        <v>362</v>
      </c>
      <c r="D135" s="386"/>
      <c r="E135" s="386"/>
      <c r="F135" s="386"/>
      <c r="G135" s="386"/>
      <c r="H135" s="386"/>
    </row>
    <row r="136" spans="1:8" x14ac:dyDescent="0.25">
      <c r="A136" s="427">
        <v>132</v>
      </c>
      <c r="B136" s="428" t="s">
        <v>702</v>
      </c>
      <c r="C136" s="428" t="s">
        <v>318</v>
      </c>
      <c r="D136" s="386"/>
      <c r="E136" s="386"/>
      <c r="F136" s="386"/>
      <c r="G136" s="386"/>
      <c r="H136" s="386"/>
    </row>
    <row r="137" spans="1:8" x14ac:dyDescent="0.25">
      <c r="A137" s="427">
        <v>133</v>
      </c>
      <c r="B137" s="428" t="s">
        <v>703</v>
      </c>
      <c r="C137" s="428" t="s">
        <v>704</v>
      </c>
      <c r="D137" s="386"/>
      <c r="E137" s="386"/>
      <c r="F137" s="386"/>
      <c r="G137" s="386"/>
      <c r="H137" s="386"/>
    </row>
    <row r="138" spans="1:8" x14ac:dyDescent="0.25">
      <c r="A138" s="427">
        <v>134</v>
      </c>
      <c r="B138" s="428" t="s">
        <v>705</v>
      </c>
      <c r="C138" s="428" t="s">
        <v>319</v>
      </c>
      <c r="D138" s="386"/>
      <c r="E138" s="386"/>
      <c r="F138" s="386"/>
      <c r="G138" s="386"/>
      <c r="H138" s="386"/>
    </row>
    <row r="139" spans="1:8" ht="26.4" x14ac:dyDescent="0.25">
      <c r="A139" s="427">
        <v>135</v>
      </c>
      <c r="B139" s="428" t="s">
        <v>706</v>
      </c>
      <c r="C139" s="428" t="s">
        <v>707</v>
      </c>
      <c r="D139" s="386"/>
      <c r="E139" s="386"/>
      <c r="F139" s="386"/>
      <c r="G139" s="386"/>
      <c r="H139" s="386"/>
    </row>
    <row r="140" spans="1:8" x14ac:dyDescent="0.25">
      <c r="A140" s="427">
        <v>136</v>
      </c>
      <c r="B140" s="428" t="s">
        <v>708</v>
      </c>
      <c r="C140" s="428" t="s">
        <v>709</v>
      </c>
      <c r="D140" s="386"/>
      <c r="E140" s="386"/>
      <c r="F140" s="386"/>
      <c r="G140" s="386"/>
      <c r="H140" s="386"/>
    </row>
    <row r="141" spans="1:8" x14ac:dyDescent="0.25">
      <c r="A141" s="427">
        <v>137</v>
      </c>
      <c r="B141" s="428" t="s">
        <v>710</v>
      </c>
      <c r="C141" s="428" t="s">
        <v>711</v>
      </c>
      <c r="D141" s="386"/>
      <c r="E141" s="386"/>
      <c r="F141" s="386"/>
      <c r="G141" s="386"/>
      <c r="H141" s="386"/>
    </row>
    <row r="142" spans="1:8" x14ac:dyDescent="0.25">
      <c r="A142" s="427">
        <v>138</v>
      </c>
      <c r="B142" s="428" t="s">
        <v>712</v>
      </c>
      <c r="C142" s="428" t="s">
        <v>713</v>
      </c>
      <c r="D142" s="386"/>
      <c r="E142" s="386"/>
      <c r="F142" s="386"/>
      <c r="G142" s="386"/>
      <c r="H142" s="386"/>
    </row>
    <row r="143" spans="1:8" x14ac:dyDescent="0.25">
      <c r="A143" s="427">
        <v>139</v>
      </c>
      <c r="B143" s="428" t="s">
        <v>714</v>
      </c>
      <c r="C143" s="428" t="s">
        <v>715</v>
      </c>
      <c r="D143" s="386"/>
      <c r="E143" s="386"/>
      <c r="F143" s="386"/>
      <c r="G143" s="386"/>
      <c r="H143" s="386"/>
    </row>
    <row r="144" spans="1:8" x14ac:dyDescent="0.25">
      <c r="A144" s="427">
        <v>140</v>
      </c>
      <c r="B144" s="428" t="s">
        <v>716</v>
      </c>
      <c r="C144" s="428" t="s">
        <v>717</v>
      </c>
      <c r="D144" s="386"/>
      <c r="E144" s="386"/>
      <c r="F144" s="386"/>
      <c r="G144" s="386"/>
      <c r="H144" s="386"/>
    </row>
    <row r="145" spans="1:8" x14ac:dyDescent="0.25">
      <c r="A145" s="427">
        <v>141</v>
      </c>
      <c r="B145" s="428" t="s">
        <v>718</v>
      </c>
      <c r="C145" s="428" t="s">
        <v>324</v>
      </c>
      <c r="D145" s="386"/>
      <c r="E145" s="386"/>
      <c r="F145" s="386"/>
      <c r="G145" s="386"/>
      <c r="H145" s="386"/>
    </row>
    <row r="146" spans="1:8" x14ac:dyDescent="0.25">
      <c r="A146" s="427">
        <v>142</v>
      </c>
      <c r="B146" s="428" t="s">
        <v>719</v>
      </c>
      <c r="C146" s="428" t="s">
        <v>327</v>
      </c>
      <c r="D146" s="431" t="s">
        <v>720</v>
      </c>
      <c r="E146" s="386"/>
      <c r="F146" s="386"/>
      <c r="G146" s="386"/>
      <c r="H146" s="386"/>
    </row>
    <row r="147" spans="1:8" x14ac:dyDescent="0.25">
      <c r="A147" s="427">
        <v>143</v>
      </c>
      <c r="B147" s="428" t="s">
        <v>721</v>
      </c>
      <c r="C147" s="428" t="s">
        <v>722</v>
      </c>
      <c r="D147" s="386"/>
      <c r="E147" s="386"/>
      <c r="F147" s="386"/>
      <c r="G147" s="386"/>
      <c r="H147" s="386"/>
    </row>
    <row r="148" spans="1:8" x14ac:dyDescent="0.25">
      <c r="A148" s="427">
        <v>144</v>
      </c>
      <c r="B148" s="428" t="s">
        <v>723</v>
      </c>
      <c r="C148" s="428" t="s">
        <v>530</v>
      </c>
      <c r="D148" s="386"/>
      <c r="E148" s="386"/>
      <c r="F148" s="386"/>
      <c r="G148" s="386"/>
      <c r="H148" s="386"/>
    </row>
    <row r="149" spans="1:8" x14ac:dyDescent="0.25">
      <c r="A149" s="427">
        <v>145</v>
      </c>
      <c r="B149" s="428" t="s">
        <v>724</v>
      </c>
      <c r="C149" s="428" t="s">
        <v>321</v>
      </c>
      <c r="D149" s="386"/>
      <c r="E149" s="386"/>
      <c r="F149" s="386"/>
      <c r="G149" s="386"/>
      <c r="H149" s="386"/>
    </row>
    <row r="150" spans="1:8" x14ac:dyDescent="0.25">
      <c r="A150" s="427">
        <v>146</v>
      </c>
      <c r="B150" s="428" t="s">
        <v>725</v>
      </c>
      <c r="C150" s="428" t="s">
        <v>726</v>
      </c>
      <c r="D150" s="386"/>
      <c r="E150" s="386"/>
      <c r="F150" s="386"/>
      <c r="G150" s="386"/>
      <c r="H150" s="386"/>
    </row>
    <row r="151" spans="1:8" x14ac:dyDescent="0.25">
      <c r="A151" s="427">
        <v>147</v>
      </c>
      <c r="B151" s="428" t="s">
        <v>727</v>
      </c>
      <c r="C151" s="428" t="s">
        <v>726</v>
      </c>
      <c r="D151" s="386"/>
      <c r="E151" s="386"/>
      <c r="F151" s="386"/>
      <c r="G151" s="386"/>
      <c r="H151" s="386"/>
    </row>
    <row r="152" spans="1:8" x14ac:dyDescent="0.25">
      <c r="A152" s="427">
        <v>148</v>
      </c>
      <c r="B152" s="428" t="s">
        <v>728</v>
      </c>
      <c r="C152" s="428" t="s">
        <v>323</v>
      </c>
      <c r="D152" s="386"/>
      <c r="E152" s="386"/>
      <c r="F152" s="386"/>
      <c r="G152" s="386"/>
      <c r="H152" s="386"/>
    </row>
    <row r="153" spans="1:8" x14ac:dyDescent="0.25">
      <c r="A153" s="427">
        <v>149</v>
      </c>
      <c r="B153" s="428" t="s">
        <v>729</v>
      </c>
      <c r="C153" s="428" t="s">
        <v>730</v>
      </c>
      <c r="D153" s="386"/>
      <c r="E153" s="386"/>
      <c r="F153" s="386"/>
      <c r="G153" s="386"/>
      <c r="H153" s="386"/>
    </row>
    <row r="154" spans="1:8" x14ac:dyDescent="0.25">
      <c r="A154" s="427">
        <v>150</v>
      </c>
      <c r="B154" s="428" t="s">
        <v>731</v>
      </c>
      <c r="C154" s="428" t="s">
        <v>304</v>
      </c>
      <c r="D154" s="386"/>
      <c r="E154" s="386"/>
      <c r="F154" s="386"/>
      <c r="G154" s="386"/>
      <c r="H154" s="386"/>
    </row>
    <row r="155" spans="1:8" x14ac:dyDescent="0.25">
      <c r="A155" s="427">
        <v>151</v>
      </c>
      <c r="B155" s="428" t="s">
        <v>732</v>
      </c>
      <c r="C155" s="428" t="s">
        <v>733</v>
      </c>
      <c r="D155" s="386"/>
      <c r="E155" s="386"/>
      <c r="F155" s="386"/>
      <c r="G155" s="386"/>
      <c r="H155" s="386"/>
    </row>
    <row r="156" spans="1:8" x14ac:dyDescent="0.25">
      <c r="A156" s="427">
        <v>152</v>
      </c>
      <c r="B156" s="428" t="s">
        <v>734</v>
      </c>
      <c r="C156" s="428" t="s">
        <v>735</v>
      </c>
      <c r="D156" s="386"/>
      <c r="E156" s="386"/>
      <c r="F156" s="386"/>
      <c r="G156" s="386"/>
      <c r="H156" s="386"/>
    </row>
    <row r="157" spans="1:8" x14ac:dyDescent="0.25">
      <c r="A157" s="427">
        <v>153</v>
      </c>
      <c r="B157" s="428" t="s">
        <v>736</v>
      </c>
      <c r="C157" s="428" t="s">
        <v>737</v>
      </c>
      <c r="D157" s="386"/>
      <c r="E157" s="386"/>
      <c r="F157" s="386"/>
      <c r="G157" s="386"/>
      <c r="H157" s="386"/>
    </row>
    <row r="158" spans="1:8" x14ac:dyDescent="0.25">
      <c r="A158" s="427">
        <v>154</v>
      </c>
      <c r="B158" s="428" t="s">
        <v>325</v>
      </c>
      <c r="C158" s="428" t="s">
        <v>326</v>
      </c>
      <c r="D158" s="386"/>
      <c r="E158" s="386"/>
      <c r="F158" s="386"/>
      <c r="G158" s="386"/>
      <c r="H158" s="386"/>
    </row>
    <row r="159" spans="1:8" x14ac:dyDescent="0.25">
      <c r="A159" s="427">
        <v>155</v>
      </c>
      <c r="B159" s="428" t="s">
        <v>331</v>
      </c>
      <c r="C159" s="428" t="s">
        <v>322</v>
      </c>
      <c r="D159" s="386"/>
      <c r="E159" s="386"/>
      <c r="F159" s="386"/>
      <c r="G159" s="386"/>
      <c r="H159" s="386"/>
    </row>
    <row r="160" spans="1:8" x14ac:dyDescent="0.25">
      <c r="A160" s="427">
        <v>156</v>
      </c>
      <c r="B160" s="428" t="s">
        <v>738</v>
      </c>
      <c r="C160" s="428" t="s">
        <v>328</v>
      </c>
      <c r="D160" s="386"/>
      <c r="E160" s="386"/>
      <c r="F160" s="386"/>
      <c r="G160" s="386"/>
      <c r="H160" s="386"/>
    </row>
    <row r="161" spans="1:8" x14ac:dyDescent="0.25">
      <c r="A161" s="427">
        <v>157</v>
      </c>
      <c r="B161" s="428" t="s">
        <v>739</v>
      </c>
      <c r="C161" s="428" t="s">
        <v>530</v>
      </c>
      <c r="D161" s="386"/>
      <c r="E161" s="386"/>
      <c r="F161" s="386"/>
      <c r="G161" s="386"/>
      <c r="H161" s="386"/>
    </row>
    <row r="162" spans="1:8" x14ac:dyDescent="0.25">
      <c r="A162" s="427">
        <v>158</v>
      </c>
      <c r="B162" s="428" t="s">
        <v>740</v>
      </c>
      <c r="C162" s="428" t="s">
        <v>741</v>
      </c>
      <c r="D162" s="386"/>
      <c r="E162" s="386"/>
      <c r="F162" s="386"/>
      <c r="G162" s="386"/>
      <c r="H162" s="386"/>
    </row>
    <row r="163" spans="1:8" x14ac:dyDescent="0.25">
      <c r="A163" s="427">
        <v>159</v>
      </c>
      <c r="B163" s="428" t="s">
        <v>742</v>
      </c>
      <c r="C163" s="428" t="s">
        <v>329</v>
      </c>
      <c r="D163" s="386"/>
      <c r="E163" s="386"/>
      <c r="F163" s="386"/>
      <c r="G163" s="386"/>
      <c r="H163" s="386"/>
    </row>
    <row r="164" spans="1:8" x14ac:dyDescent="0.25">
      <c r="A164" s="427">
        <v>160</v>
      </c>
      <c r="B164" s="428" t="s">
        <v>743</v>
      </c>
      <c r="C164" s="428" t="s">
        <v>744</v>
      </c>
      <c r="D164" s="386"/>
      <c r="E164" s="386"/>
      <c r="F164" s="386"/>
      <c r="G164" s="386"/>
      <c r="H164" s="386"/>
    </row>
    <row r="165" spans="1:8" x14ac:dyDescent="0.25">
      <c r="A165" s="427">
        <v>161</v>
      </c>
      <c r="B165" s="428" t="s">
        <v>745</v>
      </c>
      <c r="C165" s="428" t="s">
        <v>746</v>
      </c>
      <c r="D165" s="386"/>
      <c r="E165" s="386"/>
      <c r="F165" s="386"/>
      <c r="G165" s="386"/>
      <c r="H165" s="386"/>
    </row>
    <row r="166" spans="1:8" x14ac:dyDescent="0.25">
      <c r="A166" s="427">
        <v>162</v>
      </c>
      <c r="B166" s="428" t="s">
        <v>332</v>
      </c>
      <c r="C166" s="428" t="s">
        <v>333</v>
      </c>
      <c r="D166" s="386"/>
      <c r="E166" s="386"/>
      <c r="F166" s="386"/>
      <c r="G166" s="386"/>
      <c r="H166" s="386"/>
    </row>
    <row r="167" spans="1:8" x14ac:dyDescent="0.25">
      <c r="A167" s="427">
        <v>163</v>
      </c>
      <c r="B167" s="432" t="s">
        <v>747</v>
      </c>
      <c r="C167" s="428" t="s">
        <v>334</v>
      </c>
      <c r="D167" s="386"/>
      <c r="E167" s="386"/>
      <c r="F167" s="386"/>
      <c r="G167" s="386"/>
      <c r="H167" s="386"/>
    </row>
    <row r="168" spans="1:8" x14ac:dyDescent="0.25">
      <c r="A168" s="427">
        <v>164</v>
      </c>
      <c r="B168" s="428" t="s">
        <v>748</v>
      </c>
      <c r="C168" s="428" t="s">
        <v>749</v>
      </c>
      <c r="D168" s="386"/>
      <c r="E168" s="386"/>
      <c r="F168" s="386"/>
      <c r="G168" s="386"/>
      <c r="H168" s="386"/>
    </row>
    <row r="169" spans="1:8" x14ac:dyDescent="0.25">
      <c r="A169" s="427">
        <v>165</v>
      </c>
      <c r="B169" s="428" t="s">
        <v>338</v>
      </c>
      <c r="C169" s="428" t="s">
        <v>339</v>
      </c>
      <c r="D169" s="386"/>
      <c r="E169" s="386"/>
      <c r="F169" s="386"/>
      <c r="G169" s="386"/>
      <c r="H169" s="386"/>
    </row>
    <row r="170" spans="1:8" x14ac:dyDescent="0.25">
      <c r="A170" s="427">
        <v>166</v>
      </c>
      <c r="B170" s="428" t="s">
        <v>750</v>
      </c>
      <c r="C170" s="428" t="s">
        <v>751</v>
      </c>
      <c r="D170" s="386"/>
      <c r="E170" s="386"/>
      <c r="F170" s="386"/>
      <c r="G170" s="386"/>
      <c r="H170" s="386"/>
    </row>
    <row r="171" spans="1:8" x14ac:dyDescent="0.25">
      <c r="A171" s="427">
        <v>167</v>
      </c>
      <c r="B171" s="428" t="s">
        <v>752</v>
      </c>
      <c r="C171" s="428" t="s">
        <v>753</v>
      </c>
      <c r="D171" s="386"/>
      <c r="E171" s="386"/>
      <c r="F171" s="386"/>
      <c r="G171" s="386"/>
      <c r="H171" s="386"/>
    </row>
    <row r="172" spans="1:8" x14ac:dyDescent="0.25">
      <c r="A172" s="427">
        <v>168</v>
      </c>
      <c r="B172" s="428" t="s">
        <v>754</v>
      </c>
      <c r="C172" s="428" t="s">
        <v>514</v>
      </c>
      <c r="D172" s="386"/>
      <c r="E172" s="386"/>
      <c r="F172" s="386"/>
      <c r="G172" s="386"/>
      <c r="H172" s="386"/>
    </row>
    <row r="173" spans="1:8" x14ac:dyDescent="0.25">
      <c r="A173" s="427">
        <v>169</v>
      </c>
      <c r="B173" s="428" t="s">
        <v>755</v>
      </c>
      <c r="C173" s="428" t="s">
        <v>756</v>
      </c>
      <c r="D173" s="386"/>
      <c r="E173" s="386"/>
      <c r="F173" s="386"/>
      <c r="G173" s="386"/>
      <c r="H173" s="386"/>
    </row>
    <row r="174" spans="1:8" x14ac:dyDescent="0.25">
      <c r="A174" s="427">
        <v>170</v>
      </c>
      <c r="B174" s="428" t="s">
        <v>757</v>
      </c>
      <c r="C174" s="428" t="s">
        <v>348</v>
      </c>
      <c r="D174" s="386"/>
      <c r="E174" s="386"/>
      <c r="F174" s="386"/>
      <c r="G174" s="386"/>
      <c r="H174" s="386"/>
    </row>
    <row r="175" spans="1:8" x14ac:dyDescent="0.25">
      <c r="A175" s="427">
        <v>171</v>
      </c>
      <c r="B175" s="428" t="s">
        <v>758</v>
      </c>
      <c r="C175" s="428" t="s">
        <v>759</v>
      </c>
      <c r="D175" s="386"/>
      <c r="E175" s="386"/>
      <c r="F175" s="386"/>
      <c r="G175" s="386"/>
      <c r="H175" s="386"/>
    </row>
    <row r="176" spans="1:8" x14ac:dyDescent="0.25">
      <c r="A176" s="427">
        <v>172</v>
      </c>
      <c r="B176" s="428" t="s">
        <v>760</v>
      </c>
      <c r="C176" s="428" t="s">
        <v>761</v>
      </c>
      <c r="D176" s="386"/>
      <c r="E176" s="386"/>
      <c r="F176" s="386"/>
      <c r="G176" s="386"/>
      <c r="H176" s="386"/>
    </row>
    <row r="177" spans="1:8" x14ac:dyDescent="0.25">
      <c r="A177" s="427">
        <v>173</v>
      </c>
      <c r="B177" s="428" t="s">
        <v>762</v>
      </c>
      <c r="C177" s="428" t="s">
        <v>763</v>
      </c>
      <c r="D177" s="386"/>
      <c r="E177" s="386"/>
      <c r="F177" s="386"/>
      <c r="G177" s="386"/>
      <c r="H177" s="386"/>
    </row>
    <row r="178" spans="1:8" x14ac:dyDescent="0.25">
      <c r="A178" s="427">
        <v>174</v>
      </c>
      <c r="B178" s="428" t="s">
        <v>764</v>
      </c>
      <c r="C178" s="392" t="s">
        <v>765</v>
      </c>
      <c r="D178" s="386"/>
      <c r="E178" s="386"/>
      <c r="F178" s="386"/>
      <c r="G178" s="386"/>
      <c r="H178" s="386"/>
    </row>
    <row r="179" spans="1:8" x14ac:dyDescent="0.25">
      <c r="A179" s="427">
        <v>175</v>
      </c>
      <c r="B179" s="428" t="s">
        <v>766</v>
      </c>
      <c r="C179" s="392" t="s">
        <v>767</v>
      </c>
      <c r="D179" s="386"/>
      <c r="E179" s="386"/>
      <c r="F179" s="386"/>
      <c r="G179" s="386"/>
      <c r="H179" s="386"/>
    </row>
    <row r="180" spans="1:8" x14ac:dyDescent="0.25">
      <c r="A180" s="427">
        <v>176</v>
      </c>
      <c r="B180" s="428" t="s">
        <v>768</v>
      </c>
      <c r="C180" s="428" t="s">
        <v>769</v>
      </c>
      <c r="D180" s="386"/>
      <c r="E180" s="386"/>
      <c r="F180" s="386"/>
      <c r="G180" s="386"/>
      <c r="H180" s="386"/>
    </row>
    <row r="181" spans="1:8" x14ac:dyDescent="0.25">
      <c r="A181" s="427">
        <v>177</v>
      </c>
      <c r="B181" s="428" t="s">
        <v>342</v>
      </c>
      <c r="C181" s="428" t="s">
        <v>343</v>
      </c>
      <c r="D181" s="386"/>
      <c r="E181" s="386"/>
      <c r="F181" s="386"/>
      <c r="G181" s="386"/>
      <c r="H181" s="386"/>
    </row>
    <row r="182" spans="1:8" x14ac:dyDescent="0.25">
      <c r="A182" s="427">
        <v>178</v>
      </c>
      <c r="B182" s="428" t="s">
        <v>770</v>
      </c>
      <c r="C182" s="428" t="s">
        <v>771</v>
      </c>
      <c r="D182" s="386"/>
      <c r="E182" s="386"/>
      <c r="F182" s="386"/>
      <c r="G182" s="386"/>
      <c r="H182" s="386"/>
    </row>
    <row r="183" spans="1:8" x14ac:dyDescent="0.25">
      <c r="A183" s="427">
        <v>179</v>
      </c>
      <c r="B183" s="428" t="s">
        <v>772</v>
      </c>
      <c r="C183" s="428" t="s">
        <v>771</v>
      </c>
      <c r="D183" s="386"/>
      <c r="E183" s="386"/>
      <c r="F183" s="386"/>
      <c r="G183" s="386"/>
      <c r="H183" s="386"/>
    </row>
    <row r="184" spans="1:8" x14ac:dyDescent="0.25">
      <c r="A184" s="427">
        <v>180</v>
      </c>
      <c r="B184" s="392" t="s">
        <v>773</v>
      </c>
      <c r="C184" s="428" t="s">
        <v>774</v>
      </c>
      <c r="D184" s="386"/>
      <c r="E184" s="386"/>
      <c r="F184" s="386"/>
      <c r="G184" s="386"/>
      <c r="H184" s="386"/>
    </row>
    <row r="185" spans="1:8" x14ac:dyDescent="0.25">
      <c r="A185" s="427">
        <v>181</v>
      </c>
      <c r="B185" s="428" t="s">
        <v>775</v>
      </c>
      <c r="C185" s="428" t="s">
        <v>346</v>
      </c>
      <c r="D185" s="386"/>
      <c r="E185" s="386"/>
      <c r="F185" s="386"/>
      <c r="G185" s="386"/>
      <c r="H185" s="386"/>
    </row>
    <row r="186" spans="1:8" x14ac:dyDescent="0.25">
      <c r="A186" s="427">
        <v>182</v>
      </c>
      <c r="B186" s="428" t="s">
        <v>776</v>
      </c>
      <c r="C186" s="428" t="s">
        <v>777</v>
      </c>
      <c r="D186" s="386"/>
      <c r="E186" s="386"/>
      <c r="F186" s="386"/>
      <c r="G186" s="386"/>
      <c r="H186" s="386"/>
    </row>
    <row r="187" spans="1:8" x14ac:dyDescent="0.25">
      <c r="A187" s="427">
        <v>183</v>
      </c>
      <c r="B187" s="428" t="s">
        <v>778</v>
      </c>
      <c r="C187" s="428" t="s">
        <v>336</v>
      </c>
      <c r="D187" s="386"/>
      <c r="E187" s="386"/>
      <c r="F187" s="386"/>
      <c r="G187" s="386"/>
      <c r="H187" s="386"/>
    </row>
    <row r="188" spans="1:8" x14ac:dyDescent="0.25">
      <c r="A188" s="427">
        <v>184</v>
      </c>
      <c r="B188" s="428" t="s">
        <v>779</v>
      </c>
      <c r="C188" s="428" t="s">
        <v>780</v>
      </c>
      <c r="D188" s="386"/>
      <c r="E188" s="386"/>
      <c r="F188" s="386"/>
      <c r="G188" s="386"/>
      <c r="H188" s="386"/>
    </row>
    <row r="189" spans="1:8" x14ac:dyDescent="0.25">
      <c r="A189" s="427">
        <v>185</v>
      </c>
      <c r="B189" s="428" t="s">
        <v>288</v>
      </c>
      <c r="C189" s="428" t="s">
        <v>781</v>
      </c>
      <c r="D189" s="386"/>
      <c r="E189" s="386"/>
      <c r="F189" s="386"/>
      <c r="G189" s="386"/>
      <c r="H189" s="386"/>
    </row>
    <row r="190" spans="1:8" x14ac:dyDescent="0.25">
      <c r="A190" s="427">
        <v>186</v>
      </c>
      <c r="B190" s="428" t="s">
        <v>782</v>
      </c>
      <c r="C190" s="428" t="s">
        <v>783</v>
      </c>
      <c r="D190" s="386"/>
      <c r="E190" s="386"/>
      <c r="F190" s="386"/>
      <c r="G190" s="386"/>
      <c r="H190" s="386"/>
    </row>
    <row r="191" spans="1:8" x14ac:dyDescent="0.25">
      <c r="A191" s="427">
        <v>187</v>
      </c>
      <c r="B191" s="428" t="s">
        <v>349</v>
      </c>
      <c r="C191" s="428" t="s">
        <v>350</v>
      </c>
      <c r="D191" s="386"/>
      <c r="E191" s="386"/>
      <c r="F191" s="386"/>
      <c r="G191" s="386"/>
      <c r="H191" s="386"/>
    </row>
    <row r="192" spans="1:8" x14ac:dyDescent="0.25">
      <c r="A192" s="427">
        <v>188</v>
      </c>
      <c r="B192" s="428" t="s">
        <v>335</v>
      </c>
      <c r="C192" s="428" t="s">
        <v>784</v>
      </c>
      <c r="D192" s="386"/>
      <c r="E192" s="386"/>
      <c r="F192" s="386"/>
      <c r="G192" s="386"/>
      <c r="H192" s="386"/>
    </row>
    <row r="193" spans="1:8" x14ac:dyDescent="0.25">
      <c r="A193" s="427">
        <v>189</v>
      </c>
      <c r="B193" s="428" t="s">
        <v>785</v>
      </c>
      <c r="C193" s="428" t="s">
        <v>786</v>
      </c>
      <c r="D193" s="386"/>
      <c r="E193" s="386"/>
      <c r="F193" s="386"/>
      <c r="G193" s="386"/>
      <c r="H193" s="386"/>
    </row>
    <row r="194" spans="1:8" x14ac:dyDescent="0.25">
      <c r="A194" s="427">
        <v>190</v>
      </c>
      <c r="B194" s="428" t="s">
        <v>787</v>
      </c>
      <c r="C194" s="428" t="s">
        <v>788</v>
      </c>
      <c r="D194" s="386"/>
      <c r="E194" s="386"/>
      <c r="F194" s="386"/>
      <c r="G194" s="386"/>
      <c r="H194" s="386"/>
    </row>
    <row r="195" spans="1:8" x14ac:dyDescent="0.25">
      <c r="A195" s="427">
        <v>191</v>
      </c>
      <c r="B195" s="428" t="s">
        <v>789</v>
      </c>
      <c r="C195" s="428" t="s">
        <v>337</v>
      </c>
      <c r="D195" s="386"/>
      <c r="E195" s="386"/>
      <c r="F195" s="386"/>
      <c r="G195" s="386"/>
      <c r="H195" s="386"/>
    </row>
    <row r="196" spans="1:8" x14ac:dyDescent="0.25">
      <c r="A196" s="427">
        <v>192</v>
      </c>
      <c r="B196" s="428" t="s">
        <v>790</v>
      </c>
      <c r="C196" s="428" t="s">
        <v>347</v>
      </c>
      <c r="D196" s="386"/>
      <c r="E196" s="386"/>
      <c r="F196" s="386"/>
      <c r="G196" s="386"/>
      <c r="H196" s="386"/>
    </row>
    <row r="197" spans="1:8" x14ac:dyDescent="0.25">
      <c r="A197" s="427">
        <v>193</v>
      </c>
      <c r="B197" s="428" t="s">
        <v>791</v>
      </c>
      <c r="C197" s="428" t="s">
        <v>792</v>
      </c>
      <c r="D197" s="386"/>
      <c r="E197" s="386"/>
      <c r="F197" s="386"/>
      <c r="G197" s="386"/>
      <c r="H197" s="386"/>
    </row>
    <row r="198" spans="1:8" x14ac:dyDescent="0.25">
      <c r="A198" s="427">
        <v>194</v>
      </c>
      <c r="B198" s="428" t="s">
        <v>793</v>
      </c>
      <c r="C198" s="428" t="s">
        <v>794</v>
      </c>
      <c r="D198" s="386"/>
      <c r="E198" s="386"/>
      <c r="F198" s="386"/>
      <c r="G198" s="386"/>
      <c r="H198" s="386"/>
    </row>
    <row r="199" spans="1:8" x14ac:dyDescent="0.25">
      <c r="A199" s="427">
        <v>195</v>
      </c>
      <c r="B199" s="428" t="s">
        <v>795</v>
      </c>
      <c r="C199" s="428" t="s">
        <v>340</v>
      </c>
      <c r="D199" s="386"/>
      <c r="E199" s="386"/>
      <c r="F199" s="386"/>
      <c r="G199" s="386"/>
      <c r="H199" s="386"/>
    </row>
    <row r="200" spans="1:8" x14ac:dyDescent="0.25">
      <c r="A200" s="427">
        <v>196</v>
      </c>
      <c r="B200" s="428" t="s">
        <v>796</v>
      </c>
      <c r="C200" s="428" t="s">
        <v>797</v>
      </c>
      <c r="D200" s="386"/>
      <c r="E200" s="386"/>
      <c r="F200" s="386"/>
      <c r="G200" s="386"/>
      <c r="H200" s="386"/>
    </row>
    <row r="201" spans="1:8" x14ac:dyDescent="0.25">
      <c r="A201" s="427">
        <v>197</v>
      </c>
      <c r="B201" s="428" t="s">
        <v>798</v>
      </c>
      <c r="C201" s="428" t="s">
        <v>799</v>
      </c>
      <c r="D201" s="386"/>
      <c r="E201" s="386"/>
      <c r="F201" s="386"/>
      <c r="G201" s="386"/>
      <c r="H201" s="386"/>
    </row>
    <row r="202" spans="1:8" x14ac:dyDescent="0.25">
      <c r="A202" s="427">
        <v>198</v>
      </c>
      <c r="B202" s="428" t="s">
        <v>800</v>
      </c>
      <c r="C202" s="428" t="s">
        <v>345</v>
      </c>
      <c r="D202" s="386"/>
      <c r="E202" s="386"/>
      <c r="F202" s="386"/>
      <c r="G202" s="386"/>
      <c r="H202" s="386"/>
    </row>
    <row r="203" spans="1:8" x14ac:dyDescent="0.25">
      <c r="A203" s="427">
        <v>199</v>
      </c>
      <c r="B203" s="428" t="s">
        <v>801</v>
      </c>
      <c r="C203" s="428" t="s">
        <v>802</v>
      </c>
      <c r="D203" s="386"/>
      <c r="E203" s="386"/>
      <c r="F203" s="386"/>
      <c r="G203" s="386"/>
      <c r="H203" s="386"/>
    </row>
    <row r="204" spans="1:8" ht="26.4" x14ac:dyDescent="0.25">
      <c r="A204" s="427">
        <v>200</v>
      </c>
      <c r="B204" s="428" t="s">
        <v>803</v>
      </c>
      <c r="C204" s="428" t="s">
        <v>804</v>
      </c>
      <c r="D204" s="386"/>
      <c r="E204" s="386"/>
      <c r="F204" s="386"/>
      <c r="G204" s="386"/>
      <c r="H204" s="386"/>
    </row>
    <row r="205" spans="1:8" x14ac:dyDescent="0.25">
      <c r="A205" s="427">
        <v>201</v>
      </c>
      <c r="B205" s="428" t="s">
        <v>805</v>
      </c>
      <c r="C205" s="428" t="s">
        <v>341</v>
      </c>
      <c r="D205" s="386"/>
      <c r="E205" s="386"/>
      <c r="F205" s="386"/>
      <c r="G205" s="386"/>
      <c r="H205" s="386"/>
    </row>
    <row r="206" spans="1:8" x14ac:dyDescent="0.25">
      <c r="A206" s="427">
        <v>202</v>
      </c>
      <c r="B206" s="428" t="s">
        <v>806</v>
      </c>
      <c r="C206" s="428" t="s">
        <v>807</v>
      </c>
      <c r="D206" s="386"/>
      <c r="E206" s="386"/>
      <c r="F206" s="386"/>
      <c r="G206" s="386"/>
      <c r="H206" s="386"/>
    </row>
    <row r="207" spans="1:8" x14ac:dyDescent="0.25">
      <c r="A207" s="427">
        <v>203</v>
      </c>
      <c r="B207" s="392" t="s">
        <v>808</v>
      </c>
      <c r="C207" s="428" t="s">
        <v>809</v>
      </c>
      <c r="D207" s="386"/>
      <c r="E207" s="386"/>
      <c r="F207" s="386"/>
      <c r="G207" s="386"/>
      <c r="H207" s="386"/>
    </row>
    <row r="208" spans="1:8" x14ac:dyDescent="0.25">
      <c r="A208" s="427">
        <v>204</v>
      </c>
      <c r="B208" s="392" t="s">
        <v>810</v>
      </c>
      <c r="C208" s="428" t="s">
        <v>811</v>
      </c>
      <c r="D208" s="386"/>
      <c r="E208" s="386"/>
      <c r="F208" s="386"/>
      <c r="G208" s="386"/>
      <c r="H208" s="386"/>
    </row>
    <row r="209" spans="1:8" x14ac:dyDescent="0.25">
      <c r="A209" s="427">
        <v>205</v>
      </c>
      <c r="B209" s="428" t="s">
        <v>812</v>
      </c>
      <c r="C209" s="428" t="s">
        <v>813</v>
      </c>
      <c r="D209" s="386"/>
      <c r="E209" s="386"/>
      <c r="F209" s="386"/>
      <c r="G209" s="386"/>
      <c r="H209" s="386"/>
    </row>
    <row r="210" spans="1:8" x14ac:dyDescent="0.25">
      <c r="A210" s="427">
        <v>206</v>
      </c>
      <c r="B210" s="428" t="s">
        <v>814</v>
      </c>
      <c r="C210" s="428" t="s">
        <v>815</v>
      </c>
      <c r="D210" s="386"/>
      <c r="E210" s="386"/>
      <c r="F210" s="386"/>
      <c r="G210" s="386"/>
      <c r="H210" s="386"/>
    </row>
    <row r="211" spans="1:8" x14ac:dyDescent="0.25">
      <c r="A211" s="427">
        <v>207</v>
      </c>
      <c r="B211" s="428" t="s">
        <v>816</v>
      </c>
      <c r="C211" s="428" t="s">
        <v>817</v>
      </c>
      <c r="D211" s="386"/>
      <c r="E211" s="386"/>
      <c r="F211" s="386"/>
      <c r="G211" s="386"/>
      <c r="H211" s="386"/>
    </row>
    <row r="212" spans="1:8" x14ac:dyDescent="0.25">
      <c r="A212" s="427">
        <v>208</v>
      </c>
      <c r="B212" s="428" t="s">
        <v>818</v>
      </c>
      <c r="C212" s="428" t="s">
        <v>819</v>
      </c>
      <c r="D212" s="386"/>
      <c r="E212" s="386"/>
      <c r="F212" s="386"/>
      <c r="G212" s="386"/>
      <c r="H212" s="386"/>
    </row>
    <row r="213" spans="1:8" x14ac:dyDescent="0.25">
      <c r="A213" s="427">
        <v>209</v>
      </c>
      <c r="B213" s="428" t="s">
        <v>820</v>
      </c>
      <c r="C213" s="428" t="s">
        <v>821</v>
      </c>
      <c r="D213" s="386"/>
      <c r="E213" s="386"/>
      <c r="F213" s="386"/>
      <c r="G213" s="386"/>
      <c r="H213" s="386"/>
    </row>
    <row r="214" spans="1:8" x14ac:dyDescent="0.25">
      <c r="A214" s="427">
        <v>210</v>
      </c>
      <c r="B214" s="428" t="s">
        <v>822</v>
      </c>
      <c r="C214" s="392" t="s">
        <v>354</v>
      </c>
      <c r="D214" s="386"/>
      <c r="E214" s="386"/>
      <c r="F214" s="386"/>
      <c r="G214" s="386"/>
      <c r="H214" s="386"/>
    </row>
    <row r="215" spans="1:8" x14ac:dyDescent="0.25">
      <c r="A215" s="427">
        <v>211</v>
      </c>
      <c r="B215" s="428" t="s">
        <v>823</v>
      </c>
      <c r="C215" s="428" t="s">
        <v>824</v>
      </c>
      <c r="D215" s="386"/>
      <c r="E215" s="386"/>
      <c r="F215" s="386"/>
      <c r="G215" s="386"/>
      <c r="H215" s="386"/>
    </row>
    <row r="216" spans="1:8" x14ac:dyDescent="0.25">
      <c r="A216" s="427">
        <v>212</v>
      </c>
      <c r="B216" s="428" t="s">
        <v>363</v>
      </c>
      <c r="C216" s="428" t="s">
        <v>825</v>
      </c>
      <c r="D216" s="386"/>
      <c r="E216" s="386"/>
      <c r="F216" s="386"/>
      <c r="G216" s="386"/>
      <c r="H216" s="386"/>
    </row>
    <row r="217" spans="1:8" x14ac:dyDescent="0.25">
      <c r="A217" s="427">
        <v>213</v>
      </c>
      <c r="B217" s="428" t="s">
        <v>826</v>
      </c>
      <c r="C217" s="428" t="s">
        <v>827</v>
      </c>
      <c r="D217" s="386"/>
      <c r="E217" s="386"/>
      <c r="F217" s="386"/>
      <c r="G217" s="386"/>
      <c r="H217" s="386"/>
    </row>
    <row r="218" spans="1:8" x14ac:dyDescent="0.25">
      <c r="A218" s="427">
        <v>214</v>
      </c>
      <c r="B218" s="428" t="s">
        <v>364</v>
      </c>
      <c r="C218" s="428" t="s">
        <v>365</v>
      </c>
      <c r="D218" s="386"/>
      <c r="E218" s="386"/>
      <c r="F218" s="386"/>
      <c r="G218" s="386"/>
      <c r="H218" s="386"/>
    </row>
    <row r="219" spans="1:8" x14ac:dyDescent="0.25">
      <c r="A219" s="427">
        <v>215</v>
      </c>
      <c r="B219" s="428" t="s">
        <v>828</v>
      </c>
      <c r="C219" s="428" t="s">
        <v>829</v>
      </c>
      <c r="D219" s="386"/>
      <c r="E219" s="386"/>
      <c r="F219" s="386"/>
      <c r="G219" s="386"/>
      <c r="H219" s="386"/>
    </row>
    <row r="220" spans="1:8" x14ac:dyDescent="0.25">
      <c r="A220" s="427">
        <v>216</v>
      </c>
      <c r="B220" s="428" t="s">
        <v>830</v>
      </c>
      <c r="C220" s="428" t="s">
        <v>831</v>
      </c>
      <c r="D220" s="386"/>
      <c r="E220" s="386"/>
      <c r="F220" s="386"/>
      <c r="G220" s="386"/>
      <c r="H220" s="386"/>
    </row>
    <row r="221" spans="1:8" x14ac:dyDescent="0.25">
      <c r="A221" s="427">
        <v>217</v>
      </c>
      <c r="B221" s="428" t="s">
        <v>832</v>
      </c>
      <c r="C221" s="428" t="s">
        <v>833</v>
      </c>
      <c r="D221" s="386"/>
      <c r="E221" s="386"/>
      <c r="F221" s="386"/>
      <c r="G221" s="386"/>
      <c r="H221" s="386"/>
    </row>
    <row r="222" spans="1:8" ht="26.4" x14ac:dyDescent="0.25">
      <c r="A222" s="427">
        <v>218</v>
      </c>
      <c r="B222" s="428" t="s">
        <v>357</v>
      </c>
      <c r="C222" s="428" t="s">
        <v>833</v>
      </c>
      <c r="D222" s="386"/>
      <c r="E222" s="386"/>
      <c r="F222" s="386"/>
      <c r="G222" s="386"/>
      <c r="H222" s="386"/>
    </row>
    <row r="223" spans="1:8" x14ac:dyDescent="0.25">
      <c r="A223" s="427">
        <v>219</v>
      </c>
      <c r="B223" s="428" t="s">
        <v>358</v>
      </c>
      <c r="C223" s="428" t="s">
        <v>359</v>
      </c>
      <c r="D223" s="386"/>
      <c r="E223" s="386"/>
      <c r="F223" s="386"/>
      <c r="G223" s="386"/>
      <c r="H223" s="386"/>
    </row>
    <row r="224" spans="1:8" x14ac:dyDescent="0.25">
      <c r="A224" s="427">
        <v>220</v>
      </c>
      <c r="B224" s="428" t="s">
        <v>834</v>
      </c>
      <c r="C224" s="428" t="s">
        <v>835</v>
      </c>
      <c r="D224" s="386"/>
      <c r="E224" s="386"/>
      <c r="F224" s="386"/>
      <c r="G224" s="386"/>
      <c r="H224" s="386"/>
    </row>
    <row r="225" spans="1:8" x14ac:dyDescent="0.25">
      <c r="A225" s="427">
        <v>221</v>
      </c>
      <c r="B225" s="428" t="s">
        <v>352</v>
      </c>
      <c r="C225" s="428" t="s">
        <v>353</v>
      </c>
      <c r="D225" s="386"/>
      <c r="E225" s="386"/>
      <c r="F225" s="386"/>
      <c r="G225" s="386"/>
      <c r="H225" s="386"/>
    </row>
    <row r="226" spans="1:8" x14ac:dyDescent="0.25">
      <c r="A226" s="427">
        <v>222</v>
      </c>
      <c r="B226" s="428" t="s">
        <v>836</v>
      </c>
      <c r="C226" s="428" t="s">
        <v>361</v>
      </c>
      <c r="D226" s="386"/>
      <c r="E226" s="386"/>
      <c r="F226" s="386"/>
      <c r="G226" s="386"/>
      <c r="H226" s="386"/>
    </row>
    <row r="227" spans="1:8" x14ac:dyDescent="0.25">
      <c r="A227" s="427">
        <v>223</v>
      </c>
      <c r="B227" s="428" t="s">
        <v>837</v>
      </c>
      <c r="C227" s="428" t="s">
        <v>351</v>
      </c>
      <c r="D227" s="386"/>
      <c r="E227" s="386"/>
      <c r="F227" s="386"/>
      <c r="G227" s="386"/>
      <c r="H227" s="386"/>
    </row>
    <row r="228" spans="1:8" x14ac:dyDescent="0.25">
      <c r="A228" s="427">
        <v>224</v>
      </c>
      <c r="B228" s="428" t="s">
        <v>838</v>
      </c>
      <c r="C228" s="428" t="s">
        <v>360</v>
      </c>
      <c r="D228" s="386"/>
      <c r="E228" s="386"/>
      <c r="F228" s="386"/>
      <c r="G228" s="386"/>
      <c r="H228" s="386"/>
    </row>
    <row r="229" spans="1:8" x14ac:dyDescent="0.25">
      <c r="A229" s="427">
        <v>225</v>
      </c>
      <c r="B229" s="428" t="s">
        <v>839</v>
      </c>
      <c r="C229" s="428" t="s">
        <v>840</v>
      </c>
      <c r="D229" s="386"/>
      <c r="E229" s="386"/>
      <c r="F229" s="386"/>
      <c r="G229" s="386"/>
      <c r="H229" s="386"/>
    </row>
    <row r="230" spans="1:8" x14ac:dyDescent="0.25">
      <c r="A230" s="427">
        <v>226</v>
      </c>
      <c r="B230" s="428" t="s">
        <v>841</v>
      </c>
      <c r="C230" s="428" t="s">
        <v>842</v>
      </c>
      <c r="D230" s="386"/>
      <c r="E230" s="386"/>
      <c r="F230" s="386"/>
      <c r="G230" s="386"/>
      <c r="H230" s="386"/>
    </row>
    <row r="231" spans="1:8" x14ac:dyDescent="0.25">
      <c r="A231" s="427">
        <v>227</v>
      </c>
      <c r="B231" s="428" t="s">
        <v>843</v>
      </c>
      <c r="C231" s="428" t="s">
        <v>844</v>
      </c>
      <c r="D231" s="386"/>
      <c r="E231" s="386"/>
      <c r="F231" s="386"/>
      <c r="G231" s="386"/>
      <c r="H231" s="386"/>
    </row>
    <row r="232" spans="1:8" x14ac:dyDescent="0.25">
      <c r="A232" s="427">
        <v>228</v>
      </c>
      <c r="B232" s="428" t="s">
        <v>845</v>
      </c>
      <c r="C232" s="428" t="s">
        <v>846</v>
      </c>
      <c r="D232" s="386"/>
      <c r="E232" s="386"/>
      <c r="F232" s="386"/>
      <c r="G232" s="386"/>
      <c r="H232" s="386"/>
    </row>
    <row r="233" spans="1:8" x14ac:dyDescent="0.25">
      <c r="A233" s="427">
        <v>229</v>
      </c>
      <c r="B233" s="428" t="s">
        <v>847</v>
      </c>
      <c r="C233" s="428" t="s">
        <v>848</v>
      </c>
      <c r="D233" s="386"/>
      <c r="E233" s="386"/>
      <c r="F233" s="386"/>
      <c r="G233" s="386"/>
      <c r="H233" s="386"/>
    </row>
    <row r="234" spans="1:8" x14ac:dyDescent="0.25">
      <c r="A234" s="427">
        <v>230</v>
      </c>
      <c r="B234" s="428" t="s">
        <v>849</v>
      </c>
      <c r="C234" s="428" t="s">
        <v>850</v>
      </c>
      <c r="D234" s="386"/>
      <c r="E234" s="386"/>
      <c r="F234" s="386"/>
      <c r="G234" s="386"/>
      <c r="H234" s="386"/>
    </row>
    <row r="235" spans="1:8" x14ac:dyDescent="0.25">
      <c r="A235" s="427">
        <v>231</v>
      </c>
      <c r="B235" s="428" t="s">
        <v>851</v>
      </c>
      <c r="C235" s="428" t="s">
        <v>852</v>
      </c>
      <c r="D235" s="386"/>
      <c r="E235" s="386"/>
      <c r="F235" s="386"/>
      <c r="G235" s="386"/>
      <c r="H235" s="386"/>
    </row>
    <row r="236" spans="1:8" x14ac:dyDescent="0.25">
      <c r="A236" s="427">
        <v>232</v>
      </c>
      <c r="B236" s="429" t="s">
        <v>355</v>
      </c>
      <c r="C236" s="429" t="s">
        <v>356</v>
      </c>
      <c r="D236" s="386"/>
      <c r="E236" s="386"/>
      <c r="F236" s="386"/>
      <c r="G236" s="386"/>
      <c r="H236" s="386"/>
    </row>
    <row r="237" spans="1:8" x14ac:dyDescent="0.25">
      <c r="A237" s="427">
        <v>233</v>
      </c>
      <c r="B237" s="428" t="s">
        <v>853</v>
      </c>
      <c r="C237" s="428" t="s">
        <v>362</v>
      </c>
      <c r="D237" s="386"/>
      <c r="E237" s="386"/>
      <c r="F237" s="386"/>
      <c r="G237" s="386"/>
      <c r="H237" s="386"/>
    </row>
    <row r="238" spans="1:8" x14ac:dyDescent="0.25">
      <c r="A238" s="427">
        <v>234</v>
      </c>
      <c r="B238" s="428" t="s">
        <v>854</v>
      </c>
      <c r="C238" s="428" t="s">
        <v>855</v>
      </c>
      <c r="D238" s="386"/>
      <c r="E238" s="386"/>
      <c r="F238" s="386"/>
      <c r="G238" s="386"/>
      <c r="H238" s="386"/>
    </row>
    <row r="239" spans="1:8" x14ac:dyDescent="0.25">
      <c r="A239" s="427">
        <v>235</v>
      </c>
      <c r="B239" s="428" t="s">
        <v>856</v>
      </c>
      <c r="C239" s="428" t="s">
        <v>857</v>
      </c>
      <c r="D239" s="386"/>
      <c r="E239" s="386"/>
      <c r="F239" s="386"/>
      <c r="G239" s="386"/>
      <c r="H239" s="386"/>
    </row>
    <row r="240" spans="1:8" ht="26.4" x14ac:dyDescent="0.25">
      <c r="A240" s="427">
        <v>236</v>
      </c>
      <c r="B240" s="428" t="s">
        <v>368</v>
      </c>
      <c r="C240" s="428" t="s">
        <v>369</v>
      </c>
      <c r="D240" s="386"/>
      <c r="E240" s="386"/>
      <c r="F240" s="386"/>
      <c r="G240" s="386"/>
      <c r="H240" s="386"/>
    </row>
    <row r="241" spans="1:8" x14ac:dyDescent="0.25">
      <c r="A241" s="427">
        <v>237</v>
      </c>
      <c r="B241" s="428" t="s">
        <v>366</v>
      </c>
      <c r="C241" s="428" t="s">
        <v>367</v>
      </c>
      <c r="D241" s="386"/>
      <c r="E241" s="386"/>
      <c r="F241" s="386"/>
      <c r="G241" s="386"/>
      <c r="H241" s="386"/>
    </row>
    <row r="242" spans="1:8" x14ac:dyDescent="0.25">
      <c r="A242" s="427">
        <v>238</v>
      </c>
      <c r="B242" s="428" t="s">
        <v>858</v>
      </c>
      <c r="C242" s="428" t="s">
        <v>287</v>
      </c>
      <c r="D242" s="386"/>
      <c r="E242" s="386"/>
      <c r="F242" s="386"/>
      <c r="G242" s="386"/>
      <c r="H242" s="386"/>
    </row>
    <row r="243" spans="1:8" x14ac:dyDescent="0.25">
      <c r="A243" s="427">
        <v>239</v>
      </c>
      <c r="B243" s="428" t="s">
        <v>859</v>
      </c>
      <c r="C243" s="428" t="s">
        <v>860</v>
      </c>
      <c r="D243" s="386"/>
      <c r="E243" s="386"/>
      <c r="F243" s="386"/>
      <c r="G243" s="386"/>
      <c r="H243" s="386"/>
    </row>
    <row r="244" spans="1:8" ht="26.4" x14ac:dyDescent="0.25">
      <c r="A244" s="427">
        <v>240</v>
      </c>
      <c r="B244" s="428" t="s">
        <v>861</v>
      </c>
      <c r="C244" s="428" t="s">
        <v>862</v>
      </c>
      <c r="D244" s="386"/>
      <c r="E244" s="386"/>
      <c r="F244" s="386"/>
      <c r="G244" s="386"/>
      <c r="H244" s="386"/>
    </row>
    <row r="245" spans="1:8" x14ac:dyDescent="0.25">
      <c r="A245" s="427">
        <v>241</v>
      </c>
      <c r="B245" s="428" t="s">
        <v>376</v>
      </c>
      <c r="C245" s="428" t="s">
        <v>377</v>
      </c>
      <c r="D245" s="386"/>
      <c r="E245" s="386"/>
      <c r="F245" s="386"/>
      <c r="G245" s="386"/>
      <c r="H245" s="386"/>
    </row>
    <row r="246" spans="1:8" x14ac:dyDescent="0.25">
      <c r="A246" s="427">
        <v>242</v>
      </c>
      <c r="B246" s="428" t="s">
        <v>371</v>
      </c>
      <c r="C246" s="428" t="s">
        <v>370</v>
      </c>
      <c r="D246" s="386"/>
      <c r="E246" s="386"/>
      <c r="F246" s="386"/>
      <c r="G246" s="386"/>
      <c r="H246" s="386"/>
    </row>
    <row r="247" spans="1:8" x14ac:dyDescent="0.25">
      <c r="A247" s="427">
        <v>243</v>
      </c>
      <c r="B247" s="428" t="s">
        <v>863</v>
      </c>
      <c r="C247" s="428" t="s">
        <v>864</v>
      </c>
      <c r="D247" s="386"/>
      <c r="E247" s="386"/>
      <c r="F247" s="386"/>
      <c r="G247" s="386"/>
      <c r="H247" s="386"/>
    </row>
    <row r="248" spans="1:8" x14ac:dyDescent="0.25">
      <c r="A248" s="427">
        <v>244</v>
      </c>
      <c r="B248" s="428" t="s">
        <v>375</v>
      </c>
      <c r="C248" s="428" t="s">
        <v>865</v>
      </c>
      <c r="D248" s="386"/>
      <c r="E248" s="386"/>
      <c r="F248" s="386"/>
      <c r="G248" s="386"/>
      <c r="H248" s="386"/>
    </row>
    <row r="249" spans="1:8" x14ac:dyDescent="0.25">
      <c r="A249" s="427">
        <v>245</v>
      </c>
      <c r="B249" s="428" t="s">
        <v>373</v>
      </c>
      <c r="C249" s="428" t="s">
        <v>374</v>
      </c>
      <c r="D249" s="386"/>
      <c r="E249" s="386"/>
      <c r="F249" s="386"/>
      <c r="G249" s="386"/>
      <c r="H249" s="386"/>
    </row>
    <row r="250" spans="1:8" x14ac:dyDescent="0.25">
      <c r="A250" s="427">
        <v>246</v>
      </c>
      <c r="B250" s="428" t="s">
        <v>866</v>
      </c>
      <c r="C250" s="428" t="s">
        <v>280</v>
      </c>
      <c r="D250" s="386"/>
      <c r="E250" s="386"/>
      <c r="F250" s="386"/>
      <c r="G250" s="386"/>
      <c r="H250" s="386"/>
    </row>
    <row r="251" spans="1:8" x14ac:dyDescent="0.25">
      <c r="A251" s="427">
        <v>247</v>
      </c>
      <c r="B251" s="428" t="s">
        <v>867</v>
      </c>
      <c r="C251" s="428" t="s">
        <v>868</v>
      </c>
      <c r="D251" s="386"/>
      <c r="E251" s="386"/>
      <c r="F251" s="386"/>
      <c r="G251" s="386"/>
      <c r="H251" s="386"/>
    </row>
    <row r="252" spans="1:8" x14ac:dyDescent="0.25">
      <c r="A252" s="427">
        <v>248</v>
      </c>
      <c r="B252" s="428" t="s">
        <v>869</v>
      </c>
      <c r="C252" s="428" t="s">
        <v>372</v>
      </c>
      <c r="D252" s="386"/>
      <c r="E252" s="386"/>
      <c r="F252" s="386"/>
      <c r="G252" s="386"/>
      <c r="H252" s="386"/>
    </row>
    <row r="253" spans="1:8" x14ac:dyDescent="0.25">
      <c r="A253" s="427">
        <v>249</v>
      </c>
      <c r="B253" s="428" t="s">
        <v>870</v>
      </c>
      <c r="C253" s="428" t="s">
        <v>868</v>
      </c>
      <c r="D253" s="386"/>
      <c r="E253" s="386"/>
      <c r="F253" s="386"/>
      <c r="G253" s="386"/>
      <c r="H253" s="386"/>
    </row>
    <row r="254" spans="1:8" x14ac:dyDescent="0.25">
      <c r="A254" s="427">
        <v>250</v>
      </c>
      <c r="B254" s="428" t="s">
        <v>871</v>
      </c>
      <c r="C254" s="428" t="s">
        <v>530</v>
      </c>
      <c r="D254" s="386"/>
      <c r="E254" s="386"/>
      <c r="F254" s="386"/>
      <c r="G254" s="386"/>
      <c r="H254" s="386"/>
    </row>
    <row r="255" spans="1:8" x14ac:dyDescent="0.25">
      <c r="A255" s="427">
        <v>251</v>
      </c>
      <c r="B255" s="428" t="s">
        <v>378</v>
      </c>
      <c r="C255" s="428" t="s">
        <v>379</v>
      </c>
      <c r="D255" s="386"/>
      <c r="E255" s="386"/>
      <c r="F255" s="386"/>
      <c r="G255" s="386"/>
      <c r="H255" s="386"/>
    </row>
    <row r="256" spans="1:8" x14ac:dyDescent="0.25">
      <c r="A256" s="427">
        <v>252</v>
      </c>
      <c r="B256" s="428" t="s">
        <v>872</v>
      </c>
      <c r="C256" s="428" t="s">
        <v>873</v>
      </c>
      <c r="D256" s="386"/>
      <c r="E256" s="386"/>
      <c r="F256" s="386"/>
      <c r="G256" s="386"/>
      <c r="H256" s="386"/>
    </row>
    <row r="257" spans="1:8" x14ac:dyDescent="0.25">
      <c r="A257" s="427">
        <v>253</v>
      </c>
      <c r="B257" s="428" t="s">
        <v>874</v>
      </c>
      <c r="C257" s="428" t="s">
        <v>875</v>
      </c>
      <c r="D257" s="386"/>
      <c r="E257" s="386"/>
      <c r="F257" s="386"/>
      <c r="G257" s="386"/>
      <c r="H257" s="386"/>
    </row>
    <row r="258" spans="1:8" x14ac:dyDescent="0.25">
      <c r="A258" s="427">
        <v>254</v>
      </c>
      <c r="B258" s="428" t="s">
        <v>876</v>
      </c>
      <c r="C258" s="428" t="s">
        <v>877</v>
      </c>
      <c r="D258" s="386"/>
      <c r="E258" s="386"/>
      <c r="F258" s="386"/>
      <c r="G258" s="386"/>
      <c r="H258" s="386"/>
    </row>
    <row r="259" spans="1:8" ht="26.4" x14ac:dyDescent="0.25">
      <c r="A259" s="427">
        <v>255</v>
      </c>
      <c r="B259" s="428" t="s">
        <v>380</v>
      </c>
      <c r="C259" s="428" t="s">
        <v>381</v>
      </c>
      <c r="D259" s="386"/>
      <c r="E259" s="386"/>
      <c r="F259" s="386"/>
      <c r="G259" s="386"/>
      <c r="H259" s="386"/>
    </row>
    <row r="260" spans="1:8" x14ac:dyDescent="0.25">
      <c r="A260" s="427">
        <v>256</v>
      </c>
      <c r="B260" s="392" t="s">
        <v>878</v>
      </c>
      <c r="C260" s="428" t="s">
        <v>879</v>
      </c>
      <c r="D260" s="386"/>
      <c r="E260" s="386"/>
      <c r="F260" s="386"/>
      <c r="G260" s="386"/>
      <c r="H260" s="386"/>
    </row>
    <row r="261" spans="1:8" x14ac:dyDescent="0.25">
      <c r="A261" s="427">
        <v>257</v>
      </c>
      <c r="B261" s="428" t="s">
        <v>384</v>
      </c>
      <c r="C261" s="428" t="s">
        <v>385</v>
      </c>
      <c r="D261" s="386"/>
      <c r="E261" s="386"/>
      <c r="F261" s="386"/>
      <c r="G261" s="386"/>
      <c r="H261" s="386"/>
    </row>
    <row r="262" spans="1:8" x14ac:dyDescent="0.25">
      <c r="A262" s="427">
        <v>258</v>
      </c>
      <c r="B262" s="392" t="s">
        <v>382</v>
      </c>
      <c r="C262" s="428" t="s">
        <v>383</v>
      </c>
      <c r="D262" s="386"/>
      <c r="E262" s="386"/>
      <c r="F262" s="386"/>
      <c r="G262" s="386"/>
      <c r="H262" s="386"/>
    </row>
    <row r="263" spans="1:8" x14ac:dyDescent="0.25">
      <c r="A263" s="427">
        <v>259</v>
      </c>
      <c r="B263" s="392" t="s">
        <v>880</v>
      </c>
      <c r="C263" s="428" t="s">
        <v>881</v>
      </c>
      <c r="D263" s="386"/>
      <c r="E263" s="386"/>
      <c r="F263" s="386"/>
      <c r="G263" s="386"/>
      <c r="H263" s="386"/>
    </row>
    <row r="264" spans="1:8" x14ac:dyDescent="0.25">
      <c r="A264" s="427">
        <v>260</v>
      </c>
      <c r="B264" s="392" t="s">
        <v>882</v>
      </c>
      <c r="C264" s="428" t="s">
        <v>386</v>
      </c>
      <c r="D264" s="386"/>
      <c r="E264" s="386"/>
      <c r="F264" s="386"/>
      <c r="G264" s="386"/>
      <c r="H264" s="386"/>
    </row>
    <row r="265" spans="1:8" x14ac:dyDescent="0.25">
      <c r="A265" s="427">
        <v>261</v>
      </c>
      <c r="B265" s="392" t="s">
        <v>883</v>
      </c>
      <c r="C265" s="428" t="s">
        <v>884</v>
      </c>
      <c r="D265" s="386"/>
      <c r="E265" s="386"/>
      <c r="F265" s="386"/>
      <c r="G265" s="386"/>
      <c r="H265" s="386"/>
    </row>
    <row r="266" spans="1:8" x14ac:dyDescent="0.25">
      <c r="A266" s="427">
        <v>262</v>
      </c>
      <c r="B266" s="392" t="s">
        <v>885</v>
      </c>
      <c r="C266" s="428" t="s">
        <v>387</v>
      </c>
      <c r="D266" s="386"/>
      <c r="E266" s="386"/>
      <c r="F266" s="386"/>
      <c r="G266" s="386"/>
      <c r="H266" s="386"/>
    </row>
    <row r="267" spans="1:8" x14ac:dyDescent="0.25">
      <c r="A267" s="427">
        <v>263</v>
      </c>
      <c r="B267" s="392" t="s">
        <v>886</v>
      </c>
      <c r="C267" s="428" t="s">
        <v>389</v>
      </c>
      <c r="D267" s="386"/>
      <c r="E267" s="386"/>
      <c r="F267" s="386"/>
      <c r="G267" s="386"/>
      <c r="H267" s="386"/>
    </row>
    <row r="268" spans="1:8" x14ac:dyDescent="0.25">
      <c r="A268" s="427">
        <v>264</v>
      </c>
      <c r="B268" s="392" t="s">
        <v>388</v>
      </c>
      <c r="C268" s="428" t="s">
        <v>887</v>
      </c>
      <c r="D268" s="386"/>
      <c r="E268" s="386"/>
      <c r="F268" s="386"/>
      <c r="G268" s="386"/>
      <c r="H268" s="386"/>
    </row>
    <row r="269" spans="1:8" x14ac:dyDescent="0.25">
      <c r="A269" s="427">
        <v>265</v>
      </c>
      <c r="B269" s="392" t="s">
        <v>888</v>
      </c>
      <c r="C269" s="428" t="s">
        <v>889</v>
      </c>
      <c r="D269" s="386"/>
      <c r="E269" s="386"/>
      <c r="F269" s="386"/>
      <c r="G269" s="386"/>
      <c r="H269" s="386"/>
    </row>
    <row r="270" spans="1:8" x14ac:dyDescent="0.25">
      <c r="A270" s="427">
        <v>266</v>
      </c>
      <c r="B270" s="392" t="s">
        <v>890</v>
      </c>
      <c r="C270" s="428" t="s">
        <v>891</v>
      </c>
      <c r="D270" s="386"/>
      <c r="E270" s="386"/>
      <c r="F270" s="386"/>
      <c r="G270" s="386"/>
      <c r="H270" s="386"/>
    </row>
    <row r="271" spans="1:8" ht="13.8" x14ac:dyDescent="0.25">
      <c r="A271" s="427">
        <v>267</v>
      </c>
      <c r="B271" s="433" t="s">
        <v>892</v>
      </c>
      <c r="C271" s="428" t="s">
        <v>893</v>
      </c>
      <c r="D271" s="386"/>
      <c r="E271" s="386"/>
      <c r="F271" s="386"/>
      <c r="G271" s="386"/>
      <c r="H271" s="386"/>
    </row>
    <row r="272" spans="1:8" ht="26.4" x14ac:dyDescent="0.25">
      <c r="A272" s="427">
        <v>268</v>
      </c>
      <c r="B272" s="386" t="s">
        <v>894</v>
      </c>
      <c r="C272" s="428" t="s">
        <v>895</v>
      </c>
      <c r="D272" s="386"/>
      <c r="E272" s="386"/>
      <c r="F272" s="386"/>
      <c r="G272" s="386"/>
      <c r="H272" s="386"/>
    </row>
    <row r="273" spans="1:8" x14ac:dyDescent="0.25">
      <c r="A273" s="427">
        <v>269</v>
      </c>
      <c r="B273" s="392" t="s">
        <v>896</v>
      </c>
      <c r="C273" s="428" t="s">
        <v>897</v>
      </c>
      <c r="D273" s="386"/>
      <c r="E273" s="386"/>
      <c r="F273" s="386"/>
      <c r="G273" s="386"/>
      <c r="H273" s="386"/>
    </row>
    <row r="274" spans="1:8" x14ac:dyDescent="0.25">
      <c r="A274" s="427">
        <v>270</v>
      </c>
      <c r="B274" s="391" t="s">
        <v>898</v>
      </c>
      <c r="C274" s="429" t="s">
        <v>899</v>
      </c>
      <c r="D274" s="386"/>
      <c r="E274" s="386"/>
      <c r="F274" s="386"/>
      <c r="G274" s="386"/>
      <c r="H274" s="386"/>
    </row>
    <row r="275" spans="1:8" x14ac:dyDescent="0.25">
      <c r="A275" s="427">
        <v>271</v>
      </c>
      <c r="B275" s="391" t="s">
        <v>900</v>
      </c>
      <c r="C275" s="429" t="s">
        <v>391</v>
      </c>
      <c r="D275" s="386"/>
      <c r="E275" s="386"/>
      <c r="F275" s="386"/>
      <c r="G275" s="386"/>
      <c r="H275" s="386"/>
    </row>
    <row r="276" spans="1:8" x14ac:dyDescent="0.25">
      <c r="A276" s="427">
        <v>272</v>
      </c>
      <c r="B276" s="392" t="s">
        <v>901</v>
      </c>
      <c r="C276" s="428" t="s">
        <v>902</v>
      </c>
      <c r="D276" s="386"/>
      <c r="E276" s="386"/>
      <c r="F276" s="386"/>
      <c r="G276" s="386"/>
      <c r="H276" s="386"/>
    </row>
    <row r="277" spans="1:8" x14ac:dyDescent="0.25">
      <c r="A277" s="427">
        <v>273</v>
      </c>
      <c r="B277" s="392" t="s">
        <v>903</v>
      </c>
      <c r="C277" s="392" t="s">
        <v>904</v>
      </c>
      <c r="D277" s="386"/>
      <c r="E277" s="386"/>
      <c r="F277" s="386"/>
      <c r="G277" s="386"/>
      <c r="H277" s="386"/>
    </row>
    <row r="278" spans="1:8" x14ac:dyDescent="0.25">
      <c r="A278" s="427">
        <v>274</v>
      </c>
      <c r="B278" s="392" t="s">
        <v>905</v>
      </c>
      <c r="C278" s="428" t="s">
        <v>906</v>
      </c>
      <c r="D278" s="386"/>
      <c r="E278" s="386"/>
      <c r="F278" s="386"/>
      <c r="G278" s="386"/>
      <c r="H278" s="386"/>
    </row>
    <row r="279" spans="1:8" x14ac:dyDescent="0.25">
      <c r="A279" s="427">
        <v>275</v>
      </c>
      <c r="B279" s="392" t="s">
        <v>907</v>
      </c>
      <c r="C279" s="428" t="s">
        <v>395</v>
      </c>
      <c r="D279" s="386"/>
      <c r="E279" s="386"/>
      <c r="F279" s="386"/>
      <c r="G279" s="386"/>
      <c r="H279" s="386"/>
    </row>
    <row r="280" spans="1:8" x14ac:dyDescent="0.25">
      <c r="A280" s="427">
        <v>276</v>
      </c>
      <c r="B280" s="392" t="s">
        <v>392</v>
      </c>
      <c r="C280" s="428" t="s">
        <v>393</v>
      </c>
      <c r="D280" s="386"/>
      <c r="E280" s="386"/>
      <c r="F280" s="386"/>
      <c r="G280" s="386"/>
      <c r="H280" s="386"/>
    </row>
    <row r="281" spans="1:8" x14ac:dyDescent="0.25">
      <c r="A281" s="427">
        <v>277</v>
      </c>
      <c r="B281" s="392" t="s">
        <v>394</v>
      </c>
      <c r="C281" s="428" t="s">
        <v>908</v>
      </c>
      <c r="D281" s="386"/>
      <c r="E281" s="386"/>
      <c r="F281" s="386"/>
      <c r="G281" s="386"/>
      <c r="H281" s="386"/>
    </row>
    <row r="282" spans="1:8" x14ac:dyDescent="0.25">
      <c r="A282" s="427">
        <v>278</v>
      </c>
      <c r="B282" s="392" t="s">
        <v>909</v>
      </c>
      <c r="C282" s="434" t="s">
        <v>910</v>
      </c>
      <c r="D282" s="386"/>
      <c r="E282" s="386"/>
      <c r="F282" s="386"/>
      <c r="G282" s="386"/>
      <c r="H282" s="386"/>
    </row>
    <row r="283" spans="1:8" x14ac:dyDescent="0.25">
      <c r="A283" s="427">
        <v>279</v>
      </c>
      <c r="B283" s="392" t="s">
        <v>911</v>
      </c>
      <c r="C283" s="434" t="s">
        <v>912</v>
      </c>
      <c r="D283" s="386"/>
      <c r="E283" s="386"/>
      <c r="F283" s="386"/>
      <c r="G283" s="386"/>
      <c r="H283" s="386"/>
    </row>
    <row r="284" spans="1:8" x14ac:dyDescent="0.25">
      <c r="A284" s="427">
        <v>280</v>
      </c>
      <c r="B284" s="428" t="s">
        <v>913</v>
      </c>
      <c r="C284" s="428" t="s">
        <v>344</v>
      </c>
      <c r="D284" s="386"/>
      <c r="E284" s="386"/>
      <c r="F284" s="386"/>
      <c r="G284" s="386"/>
      <c r="H284" s="386"/>
    </row>
    <row r="285" spans="1:8" x14ac:dyDescent="0.25">
      <c r="A285" s="427">
        <v>281</v>
      </c>
      <c r="B285" s="392" t="s">
        <v>914</v>
      </c>
      <c r="C285" s="428" t="s">
        <v>396</v>
      </c>
      <c r="D285" s="386"/>
      <c r="E285" s="386"/>
      <c r="F285" s="386"/>
      <c r="G285" s="386"/>
      <c r="H285" s="386"/>
    </row>
    <row r="286" spans="1:8" x14ac:dyDescent="0.25">
      <c r="A286" s="427">
        <v>282</v>
      </c>
      <c r="B286" s="392" t="s">
        <v>915</v>
      </c>
      <c r="C286" s="428" t="s">
        <v>916</v>
      </c>
      <c r="D286" s="386"/>
      <c r="E286" s="386"/>
      <c r="F286" s="386"/>
      <c r="G286" s="386"/>
      <c r="H286" s="386"/>
    </row>
    <row r="287" spans="1:8" x14ac:dyDescent="0.25">
      <c r="A287" s="427">
        <v>283</v>
      </c>
      <c r="B287" s="392" t="s">
        <v>917</v>
      </c>
      <c r="C287" s="428" t="s">
        <v>918</v>
      </c>
      <c r="D287" s="386"/>
      <c r="E287" s="386"/>
      <c r="F287" s="386"/>
      <c r="G287" s="386"/>
      <c r="H287" s="386"/>
    </row>
    <row r="288" spans="1:8" x14ac:dyDescent="0.25">
      <c r="A288" s="427">
        <v>284</v>
      </c>
      <c r="B288" s="392" t="s">
        <v>403</v>
      </c>
      <c r="C288" s="428" t="s">
        <v>404</v>
      </c>
      <c r="D288" s="386"/>
      <c r="E288" s="386"/>
      <c r="F288" s="386"/>
      <c r="G288" s="386"/>
      <c r="H288" s="386"/>
    </row>
    <row r="289" spans="1:8" x14ac:dyDescent="0.25">
      <c r="A289" s="427">
        <v>285</v>
      </c>
      <c r="B289" s="392" t="s">
        <v>919</v>
      </c>
      <c r="C289" s="428" t="s">
        <v>920</v>
      </c>
      <c r="D289" s="386"/>
      <c r="E289" s="386"/>
      <c r="F289" s="386"/>
      <c r="G289" s="386"/>
      <c r="H289" s="386"/>
    </row>
    <row r="290" spans="1:8" x14ac:dyDescent="0.25">
      <c r="A290" s="427">
        <v>286</v>
      </c>
      <c r="B290" s="392" t="s">
        <v>921</v>
      </c>
      <c r="C290" s="428" t="s">
        <v>922</v>
      </c>
      <c r="D290" s="386"/>
      <c r="E290" s="386"/>
      <c r="F290" s="386"/>
      <c r="G290" s="386"/>
      <c r="H290" s="386"/>
    </row>
    <row r="291" spans="1:8" x14ac:dyDescent="0.25">
      <c r="A291" s="427">
        <v>287</v>
      </c>
      <c r="B291" s="392" t="s">
        <v>923</v>
      </c>
      <c r="C291" s="428" t="s">
        <v>924</v>
      </c>
      <c r="D291" s="386"/>
      <c r="E291" s="386"/>
      <c r="F291" s="386"/>
      <c r="G291" s="386"/>
      <c r="H291" s="386"/>
    </row>
    <row r="292" spans="1:8" x14ac:dyDescent="0.25">
      <c r="A292" s="427">
        <v>288</v>
      </c>
      <c r="B292" s="392" t="s">
        <v>925</v>
      </c>
      <c r="C292" s="428" t="s">
        <v>926</v>
      </c>
      <c r="D292" s="386"/>
      <c r="E292" s="386"/>
      <c r="F292" s="386"/>
      <c r="G292" s="386"/>
      <c r="H292" s="386"/>
    </row>
    <row r="293" spans="1:8" x14ac:dyDescent="0.25">
      <c r="A293" s="427">
        <v>289</v>
      </c>
      <c r="B293" s="428" t="s">
        <v>927</v>
      </c>
      <c r="C293" s="428" t="s">
        <v>400</v>
      </c>
      <c r="D293" s="386"/>
      <c r="E293" s="386"/>
      <c r="F293" s="386"/>
      <c r="G293" s="386"/>
      <c r="H293" s="386"/>
    </row>
    <row r="294" spans="1:8" x14ac:dyDescent="0.25">
      <c r="A294" s="427">
        <v>290</v>
      </c>
      <c r="B294" s="392" t="s">
        <v>928</v>
      </c>
      <c r="C294" s="428" t="s">
        <v>929</v>
      </c>
      <c r="D294" s="386"/>
      <c r="E294" s="386"/>
      <c r="F294" s="386"/>
      <c r="G294" s="386"/>
      <c r="H294" s="386"/>
    </row>
    <row r="295" spans="1:8" x14ac:dyDescent="0.25">
      <c r="A295" s="427">
        <v>291</v>
      </c>
      <c r="B295" s="392" t="s">
        <v>930</v>
      </c>
      <c r="C295" s="428" t="s">
        <v>399</v>
      </c>
      <c r="D295" s="386"/>
      <c r="E295" s="386"/>
      <c r="F295" s="386"/>
      <c r="G295" s="386"/>
      <c r="H295" s="386"/>
    </row>
    <row r="296" spans="1:8" x14ac:dyDescent="0.25">
      <c r="A296" s="427">
        <v>292</v>
      </c>
      <c r="B296" s="392" t="s">
        <v>931</v>
      </c>
      <c r="C296" s="428" t="s">
        <v>763</v>
      </c>
      <c r="D296" s="386"/>
      <c r="E296" s="386"/>
      <c r="F296" s="386"/>
      <c r="G296" s="386"/>
      <c r="H296" s="386"/>
    </row>
    <row r="297" spans="1:8" x14ac:dyDescent="0.25">
      <c r="A297" s="427">
        <v>293</v>
      </c>
      <c r="B297" s="392" t="s">
        <v>932</v>
      </c>
      <c r="C297" s="428" t="s">
        <v>933</v>
      </c>
      <c r="D297" s="386"/>
      <c r="E297" s="386"/>
      <c r="F297" s="386"/>
      <c r="G297" s="386"/>
      <c r="H297" s="386"/>
    </row>
    <row r="298" spans="1:8" x14ac:dyDescent="0.25">
      <c r="A298" s="427">
        <v>294</v>
      </c>
      <c r="B298" s="392" t="s">
        <v>397</v>
      </c>
      <c r="C298" s="428" t="s">
        <v>398</v>
      </c>
      <c r="D298" s="386"/>
      <c r="E298" s="386"/>
      <c r="F298" s="386"/>
      <c r="G298" s="386"/>
      <c r="H298" s="386"/>
    </row>
    <row r="299" spans="1:8" x14ac:dyDescent="0.25">
      <c r="A299" s="427">
        <v>295</v>
      </c>
      <c r="B299" s="392" t="s">
        <v>934</v>
      </c>
      <c r="C299" s="428" t="s">
        <v>935</v>
      </c>
      <c r="D299" s="386"/>
      <c r="E299" s="386"/>
      <c r="F299" s="386"/>
      <c r="G299" s="386"/>
      <c r="H299" s="386"/>
    </row>
    <row r="300" spans="1:8" x14ac:dyDescent="0.25">
      <c r="A300" s="427">
        <v>296</v>
      </c>
      <c r="B300" s="392" t="s">
        <v>936</v>
      </c>
      <c r="C300" s="428" t="s">
        <v>937</v>
      </c>
      <c r="D300" s="386"/>
      <c r="E300" s="386"/>
      <c r="F300" s="386"/>
      <c r="G300" s="386"/>
      <c r="H300" s="386"/>
    </row>
    <row r="301" spans="1:8" x14ac:dyDescent="0.25">
      <c r="A301" s="427">
        <v>297</v>
      </c>
      <c r="B301" s="392" t="s">
        <v>938</v>
      </c>
      <c r="C301" s="428" t="s">
        <v>939</v>
      </c>
      <c r="D301" s="386"/>
      <c r="E301" s="386"/>
      <c r="F301" s="386"/>
      <c r="G301" s="386"/>
      <c r="H301" s="386"/>
    </row>
    <row r="302" spans="1:8" x14ac:dyDescent="0.25">
      <c r="A302" s="427">
        <v>298</v>
      </c>
      <c r="B302" s="392" t="s">
        <v>940</v>
      </c>
      <c r="C302" s="428" t="s">
        <v>402</v>
      </c>
      <c r="D302" s="386"/>
      <c r="E302" s="386"/>
      <c r="F302" s="386"/>
      <c r="G302" s="386"/>
      <c r="H302" s="386"/>
    </row>
    <row r="303" spans="1:8" x14ac:dyDescent="0.25">
      <c r="A303" s="427">
        <v>299</v>
      </c>
      <c r="B303" s="392" t="s">
        <v>941</v>
      </c>
      <c r="C303" s="428" t="s">
        <v>401</v>
      </c>
      <c r="D303" s="386"/>
      <c r="E303" s="386"/>
      <c r="F303" s="386"/>
      <c r="G303" s="386"/>
      <c r="H303" s="386"/>
    </row>
    <row r="304" spans="1:8" x14ac:dyDescent="0.25">
      <c r="A304" s="427">
        <v>300</v>
      </c>
      <c r="B304" s="392" t="s">
        <v>942</v>
      </c>
      <c r="C304" s="428" t="s">
        <v>943</v>
      </c>
      <c r="D304" s="386"/>
      <c r="E304" s="386"/>
      <c r="F304" s="386"/>
      <c r="G304" s="386"/>
      <c r="H304" s="386"/>
    </row>
    <row r="305" spans="1:8" x14ac:dyDescent="0.25">
      <c r="A305" s="427">
        <v>301</v>
      </c>
      <c r="B305" s="392" t="s">
        <v>944</v>
      </c>
      <c r="C305" s="428" t="s">
        <v>405</v>
      </c>
      <c r="D305" s="386"/>
      <c r="E305" s="386"/>
      <c r="F305" s="386"/>
      <c r="G305" s="386"/>
      <c r="H305" s="386"/>
    </row>
    <row r="306" spans="1:8" x14ac:dyDescent="0.25">
      <c r="A306" s="427">
        <v>302</v>
      </c>
      <c r="B306" s="428" t="s">
        <v>945</v>
      </c>
      <c r="C306" s="429" t="s">
        <v>946</v>
      </c>
      <c r="D306" s="386"/>
      <c r="E306" s="386"/>
      <c r="F306" s="386"/>
      <c r="G306" s="386"/>
      <c r="H306" s="386"/>
    </row>
    <row r="307" spans="1:8" x14ac:dyDescent="0.25">
      <c r="A307" s="427">
        <v>303</v>
      </c>
      <c r="B307" s="392" t="s">
        <v>947</v>
      </c>
      <c r="C307" s="428" t="s">
        <v>948</v>
      </c>
      <c r="D307" s="386"/>
      <c r="E307" s="386"/>
      <c r="F307" s="386"/>
      <c r="G307" s="386"/>
      <c r="H307" s="386"/>
    </row>
    <row r="308" spans="1:8" x14ac:dyDescent="0.25">
      <c r="A308" s="427">
        <v>304</v>
      </c>
      <c r="B308" s="392" t="s">
        <v>406</v>
      </c>
      <c r="C308" s="428" t="s">
        <v>949</v>
      </c>
      <c r="D308" s="386"/>
      <c r="E308" s="386"/>
      <c r="F308" s="386"/>
      <c r="G308" s="386"/>
      <c r="H308" s="386"/>
    </row>
    <row r="309" spans="1:8" x14ac:dyDescent="0.25">
      <c r="A309" s="427">
        <v>305</v>
      </c>
      <c r="B309" s="392" t="s">
        <v>950</v>
      </c>
      <c r="C309" s="428" t="s">
        <v>407</v>
      </c>
      <c r="D309" s="386"/>
      <c r="E309" s="386"/>
      <c r="F309" s="386"/>
      <c r="G309" s="386"/>
      <c r="H309" s="386"/>
    </row>
    <row r="310" spans="1:8" x14ac:dyDescent="0.25">
      <c r="A310" s="427">
        <v>306</v>
      </c>
      <c r="B310" s="392" t="s">
        <v>951</v>
      </c>
      <c r="C310" s="428" t="s">
        <v>269</v>
      </c>
      <c r="D310" s="386"/>
      <c r="E310" s="386"/>
      <c r="F310" s="386"/>
      <c r="G310" s="386"/>
      <c r="H310" s="386"/>
    </row>
    <row r="311" spans="1:8" x14ac:dyDescent="0.25">
      <c r="A311" s="427">
        <v>307</v>
      </c>
      <c r="B311" s="392" t="s">
        <v>952</v>
      </c>
      <c r="C311" s="428" t="s">
        <v>399</v>
      </c>
      <c r="D311" s="386"/>
      <c r="E311" s="386"/>
      <c r="F311" s="386"/>
      <c r="G311" s="386"/>
      <c r="H311" s="386"/>
    </row>
    <row r="312" spans="1:8" x14ac:dyDescent="0.25">
      <c r="A312" s="427">
        <v>308</v>
      </c>
      <c r="B312" s="392" t="s">
        <v>953</v>
      </c>
      <c r="C312" s="428" t="s">
        <v>954</v>
      </c>
      <c r="D312" s="386"/>
      <c r="E312" s="386"/>
      <c r="F312" s="386"/>
      <c r="G312" s="386"/>
      <c r="H312" s="386"/>
    </row>
    <row r="313" spans="1:8" x14ac:dyDescent="0.25">
      <c r="A313" s="427">
        <v>309</v>
      </c>
      <c r="B313" s="392" t="s">
        <v>955</v>
      </c>
      <c r="C313" s="428" t="s">
        <v>956</v>
      </c>
      <c r="D313" s="386"/>
      <c r="E313" s="386"/>
      <c r="F313" s="386"/>
      <c r="G313" s="386"/>
      <c r="H313" s="386"/>
    </row>
    <row r="314" spans="1:8" x14ac:dyDescent="0.25">
      <c r="A314" s="427">
        <v>310</v>
      </c>
      <c r="B314" s="392" t="s">
        <v>957</v>
      </c>
      <c r="C314" s="428" t="s">
        <v>958</v>
      </c>
      <c r="D314" s="386"/>
      <c r="E314" s="386"/>
      <c r="F314" s="386"/>
      <c r="G314" s="386"/>
      <c r="H314" s="386"/>
    </row>
    <row r="315" spans="1:8" x14ac:dyDescent="0.25">
      <c r="A315" s="427">
        <v>311</v>
      </c>
      <c r="B315" s="392" t="s">
        <v>959</v>
      </c>
      <c r="C315" s="428" t="s">
        <v>960</v>
      </c>
      <c r="D315" s="386"/>
      <c r="E315" s="386"/>
      <c r="F315" s="386"/>
      <c r="G315" s="386"/>
      <c r="H315" s="386"/>
    </row>
    <row r="316" spans="1:8" ht="26.4" x14ac:dyDescent="0.25">
      <c r="A316" s="427">
        <v>312</v>
      </c>
      <c r="B316" s="392" t="s">
        <v>961</v>
      </c>
      <c r="C316" s="428" t="s">
        <v>962</v>
      </c>
      <c r="D316" s="386"/>
      <c r="E316" s="386"/>
      <c r="F316" s="386"/>
      <c r="G316" s="386"/>
      <c r="H316" s="386"/>
    </row>
    <row r="317" spans="1:8" x14ac:dyDescent="0.25">
      <c r="A317" s="427">
        <v>313</v>
      </c>
      <c r="B317" s="392" t="s">
        <v>963</v>
      </c>
      <c r="C317" s="428" t="s">
        <v>964</v>
      </c>
      <c r="D317" s="386"/>
      <c r="E317" s="386"/>
      <c r="F317" s="386"/>
      <c r="G317" s="386"/>
      <c r="H317" s="386"/>
    </row>
    <row r="318" spans="1:8" x14ac:dyDescent="0.25">
      <c r="A318" s="427">
        <v>314</v>
      </c>
      <c r="B318" s="392" t="s">
        <v>965</v>
      </c>
      <c r="C318" s="428" t="s">
        <v>390</v>
      </c>
      <c r="D318" s="386"/>
      <c r="E318" s="386"/>
      <c r="F318" s="386"/>
      <c r="G318" s="386"/>
      <c r="H318" s="386"/>
    </row>
    <row r="319" spans="1:8" x14ac:dyDescent="0.25">
      <c r="A319" s="427">
        <v>315</v>
      </c>
      <c r="B319" s="392" t="s">
        <v>966</v>
      </c>
      <c r="C319" s="428" t="s">
        <v>314</v>
      </c>
      <c r="D319" s="386"/>
      <c r="E319" s="386"/>
      <c r="F319" s="386"/>
      <c r="G319" s="386"/>
      <c r="H319" s="386"/>
    </row>
    <row r="320" spans="1:8" x14ac:dyDescent="0.25">
      <c r="A320" s="427">
        <v>316</v>
      </c>
      <c r="B320" s="392" t="s">
        <v>967</v>
      </c>
      <c r="C320" s="428" t="s">
        <v>408</v>
      </c>
      <c r="D320" s="386"/>
      <c r="E320" s="386"/>
      <c r="F320" s="386"/>
      <c r="G320" s="386"/>
      <c r="H320" s="386"/>
    </row>
    <row r="321" spans="1:8" x14ac:dyDescent="0.25">
      <c r="A321" s="427">
        <v>317</v>
      </c>
      <c r="B321" s="392" t="s">
        <v>968</v>
      </c>
      <c r="C321" s="428" t="s">
        <v>969</v>
      </c>
      <c r="D321" s="386"/>
      <c r="E321" s="386"/>
      <c r="F321" s="386"/>
      <c r="G321" s="386"/>
      <c r="H321" s="386"/>
    </row>
    <row r="322" spans="1:8" ht="26.4" x14ac:dyDescent="0.25">
      <c r="A322" s="427">
        <v>318</v>
      </c>
      <c r="B322" s="392" t="s">
        <v>970</v>
      </c>
      <c r="C322" s="428" t="s">
        <v>410</v>
      </c>
      <c r="D322" s="386"/>
      <c r="E322" s="386"/>
      <c r="F322" s="386"/>
      <c r="G322" s="386"/>
      <c r="H322" s="386"/>
    </row>
    <row r="323" spans="1:8" x14ac:dyDescent="0.25">
      <c r="A323" s="427">
        <v>319</v>
      </c>
      <c r="B323" s="392" t="s">
        <v>971</v>
      </c>
      <c r="C323" s="428" t="s">
        <v>972</v>
      </c>
      <c r="D323" s="386"/>
      <c r="E323" s="386"/>
      <c r="F323" s="386"/>
      <c r="G323" s="386"/>
      <c r="H323" s="386"/>
    </row>
    <row r="324" spans="1:8" x14ac:dyDescent="0.25">
      <c r="A324" s="427">
        <v>320</v>
      </c>
      <c r="B324" s="392" t="s">
        <v>973</v>
      </c>
      <c r="C324" s="428" t="s">
        <v>409</v>
      </c>
      <c r="D324" s="386"/>
      <c r="E324" s="386"/>
      <c r="F324" s="386"/>
      <c r="G324" s="386"/>
      <c r="H324" s="386"/>
    </row>
    <row r="325" spans="1:8" x14ac:dyDescent="0.25">
      <c r="A325" s="427">
        <v>321</v>
      </c>
      <c r="B325" s="392" t="s">
        <v>974</v>
      </c>
      <c r="C325" s="428" t="s">
        <v>975</v>
      </c>
      <c r="D325" s="386"/>
      <c r="E325" s="386"/>
      <c r="F325" s="386"/>
      <c r="G325" s="386"/>
      <c r="H325" s="386"/>
    </row>
    <row r="326" spans="1:8" x14ac:dyDescent="0.25">
      <c r="A326" s="427">
        <v>322</v>
      </c>
      <c r="B326" s="392" t="s">
        <v>976</v>
      </c>
      <c r="C326" s="428" t="s">
        <v>977</v>
      </c>
      <c r="D326" s="386"/>
      <c r="E326" s="386"/>
      <c r="F326" s="386"/>
      <c r="G326" s="386"/>
      <c r="H326" s="386"/>
    </row>
    <row r="327" spans="1:8" x14ac:dyDescent="0.25">
      <c r="A327" s="427">
        <v>323</v>
      </c>
      <c r="B327" s="392" t="s">
        <v>978</v>
      </c>
      <c r="C327" s="428" t="s">
        <v>413</v>
      </c>
      <c r="D327" s="386"/>
      <c r="E327" s="386"/>
      <c r="F327" s="386"/>
      <c r="G327" s="386"/>
      <c r="H327" s="386"/>
    </row>
    <row r="328" spans="1:8" x14ac:dyDescent="0.25">
      <c r="A328" s="427">
        <v>324</v>
      </c>
      <c r="B328" s="392" t="s">
        <v>979</v>
      </c>
      <c r="C328" s="428" t="s">
        <v>980</v>
      </c>
      <c r="D328" s="386"/>
      <c r="E328" s="386"/>
      <c r="F328" s="386"/>
      <c r="G328" s="386"/>
      <c r="H328" s="386"/>
    </row>
    <row r="329" spans="1:8" x14ac:dyDescent="0.25">
      <c r="A329" s="427">
        <v>325</v>
      </c>
      <c r="B329" s="392" t="s">
        <v>981</v>
      </c>
      <c r="C329" s="428" t="s">
        <v>982</v>
      </c>
      <c r="D329" s="386"/>
      <c r="E329" s="386"/>
      <c r="F329" s="386"/>
      <c r="G329" s="386"/>
      <c r="H329" s="386"/>
    </row>
    <row r="330" spans="1:8" x14ac:dyDescent="0.25">
      <c r="A330" s="427">
        <v>326</v>
      </c>
      <c r="B330" s="392" t="s">
        <v>411</v>
      </c>
      <c r="C330" s="428" t="s">
        <v>412</v>
      </c>
      <c r="D330" s="386"/>
      <c r="E330" s="386"/>
      <c r="F330" s="386"/>
      <c r="G330" s="386"/>
      <c r="H330" s="386"/>
    </row>
    <row r="331" spans="1:8" x14ac:dyDescent="0.25">
      <c r="A331" s="427">
        <v>327</v>
      </c>
      <c r="B331" s="392" t="s">
        <v>983</v>
      </c>
      <c r="C331" s="428" t="s">
        <v>984</v>
      </c>
      <c r="D331" s="386"/>
      <c r="E331" s="386"/>
      <c r="F331" s="386"/>
      <c r="G331" s="386"/>
      <c r="H331" s="386"/>
    </row>
    <row r="332" spans="1:8" x14ac:dyDescent="0.25">
      <c r="A332" s="427">
        <v>328</v>
      </c>
      <c r="B332" s="392" t="s">
        <v>985</v>
      </c>
      <c r="C332" s="428" t="s">
        <v>986</v>
      </c>
      <c r="D332" s="386"/>
      <c r="E332" s="386"/>
      <c r="F332" s="386"/>
      <c r="G332" s="386"/>
      <c r="H332" s="386"/>
    </row>
    <row r="333" spans="1:8" x14ac:dyDescent="0.25">
      <c r="A333" s="427">
        <v>329</v>
      </c>
      <c r="B333" s="392" t="s">
        <v>417</v>
      </c>
      <c r="C333" s="428" t="s">
        <v>418</v>
      </c>
      <c r="D333" s="386"/>
      <c r="E333" s="386"/>
      <c r="F333" s="386"/>
      <c r="G333" s="386"/>
      <c r="H333" s="386"/>
    </row>
    <row r="334" spans="1:8" x14ac:dyDescent="0.25">
      <c r="A334" s="427">
        <v>330</v>
      </c>
      <c r="B334" s="428" t="s">
        <v>987</v>
      </c>
      <c r="C334" s="428" t="s">
        <v>285</v>
      </c>
      <c r="D334" s="386"/>
      <c r="E334" s="386"/>
      <c r="F334" s="386"/>
      <c r="G334" s="386"/>
      <c r="H334" s="386"/>
    </row>
    <row r="335" spans="1:8" x14ac:dyDescent="0.25">
      <c r="A335" s="427">
        <v>331</v>
      </c>
      <c r="B335" s="428" t="s">
        <v>988</v>
      </c>
      <c r="C335" s="428" t="s">
        <v>989</v>
      </c>
      <c r="D335" s="386"/>
      <c r="E335" s="386"/>
      <c r="F335" s="386"/>
      <c r="G335" s="386"/>
      <c r="H335" s="386"/>
    </row>
    <row r="336" spans="1:8" x14ac:dyDescent="0.25">
      <c r="A336" s="427">
        <v>332</v>
      </c>
      <c r="B336" s="428" t="s">
        <v>414</v>
      </c>
      <c r="C336" s="428" t="s">
        <v>415</v>
      </c>
      <c r="D336" s="386"/>
      <c r="E336" s="386"/>
      <c r="F336" s="386"/>
      <c r="G336" s="386"/>
      <c r="H336" s="386"/>
    </row>
    <row r="337" spans="1:3" x14ac:dyDescent="0.25">
      <c r="A337" s="427">
        <v>333</v>
      </c>
      <c r="B337" s="392" t="s">
        <v>990</v>
      </c>
      <c r="C337" s="428" t="s">
        <v>416</v>
      </c>
    </row>
    <row r="338" spans="1:3" ht="26.4" x14ac:dyDescent="0.25">
      <c r="A338" s="427">
        <v>334</v>
      </c>
      <c r="B338" s="392" t="s">
        <v>991</v>
      </c>
      <c r="C338" s="428" t="s">
        <v>992</v>
      </c>
    </row>
    <row r="339" spans="1:3" x14ac:dyDescent="0.25">
      <c r="A339" s="427">
        <v>335</v>
      </c>
      <c r="B339" s="392" t="s">
        <v>993</v>
      </c>
      <c r="C339" s="428" t="s">
        <v>430</v>
      </c>
    </row>
    <row r="340" spans="1:3" x14ac:dyDescent="0.25">
      <c r="A340" s="427">
        <v>336</v>
      </c>
      <c r="B340" s="392" t="s">
        <v>994</v>
      </c>
      <c r="C340" s="428" t="s">
        <v>995</v>
      </c>
    </row>
    <row r="341" spans="1:3" x14ac:dyDescent="0.25">
      <c r="A341" s="427">
        <v>337</v>
      </c>
      <c r="B341" s="392" t="s">
        <v>996</v>
      </c>
      <c r="C341" s="428" t="s">
        <v>427</v>
      </c>
    </row>
    <row r="342" spans="1:3" x14ac:dyDescent="0.25">
      <c r="A342" s="427">
        <v>338</v>
      </c>
      <c r="B342" s="392" t="s">
        <v>426</v>
      </c>
      <c r="C342" s="428" t="s">
        <v>320</v>
      </c>
    </row>
    <row r="343" spans="1:3" x14ac:dyDescent="0.25">
      <c r="A343" s="427">
        <v>339</v>
      </c>
      <c r="B343" s="392" t="s">
        <v>421</v>
      </c>
      <c r="C343" s="428" t="s">
        <v>422</v>
      </c>
    </row>
    <row r="344" spans="1:3" x14ac:dyDescent="0.25">
      <c r="A344" s="427">
        <v>340</v>
      </c>
      <c r="B344" s="392" t="s">
        <v>997</v>
      </c>
      <c r="C344" s="428" t="s">
        <v>428</v>
      </c>
    </row>
    <row r="345" spans="1:3" x14ac:dyDescent="0.25">
      <c r="A345" s="427">
        <v>341</v>
      </c>
      <c r="B345" s="392" t="s">
        <v>998</v>
      </c>
      <c r="C345" s="428" t="s">
        <v>419</v>
      </c>
    </row>
    <row r="346" spans="1:3" x14ac:dyDescent="0.25">
      <c r="A346" s="427">
        <v>342</v>
      </c>
      <c r="B346" s="392" t="s">
        <v>420</v>
      </c>
      <c r="C346" s="428" t="s">
        <v>999</v>
      </c>
    </row>
    <row r="347" spans="1:3" x14ac:dyDescent="0.25">
      <c r="A347" s="427">
        <v>343</v>
      </c>
      <c r="B347" s="392" t="s">
        <v>1000</v>
      </c>
      <c r="C347" s="428" t="s">
        <v>260</v>
      </c>
    </row>
    <row r="348" spans="1:3" x14ac:dyDescent="0.25">
      <c r="A348" s="427">
        <v>344</v>
      </c>
      <c r="B348" s="392" t="s">
        <v>1001</v>
      </c>
      <c r="C348" s="428" t="s">
        <v>313</v>
      </c>
    </row>
    <row r="349" spans="1:3" x14ac:dyDescent="0.25">
      <c r="A349" s="427">
        <v>345</v>
      </c>
      <c r="B349" s="392" t="s">
        <v>1002</v>
      </c>
      <c r="C349" s="428" t="s">
        <v>1003</v>
      </c>
    </row>
    <row r="350" spans="1:3" x14ac:dyDescent="0.25">
      <c r="A350" s="427">
        <v>346</v>
      </c>
      <c r="B350" s="392" t="s">
        <v>423</v>
      </c>
      <c r="C350" s="428" t="s">
        <v>1004</v>
      </c>
    </row>
    <row r="351" spans="1:3" x14ac:dyDescent="0.25">
      <c r="A351" s="427">
        <v>347</v>
      </c>
      <c r="B351" s="392" t="s">
        <v>1005</v>
      </c>
      <c r="C351" s="428" t="s">
        <v>1006</v>
      </c>
    </row>
    <row r="352" spans="1:3" x14ac:dyDescent="0.25">
      <c r="A352" s="427">
        <v>348</v>
      </c>
      <c r="B352" s="392" t="s">
        <v>424</v>
      </c>
      <c r="C352" s="428" t="s">
        <v>425</v>
      </c>
    </row>
    <row r="353" spans="1:3" x14ac:dyDescent="0.25">
      <c r="A353" s="427">
        <v>349</v>
      </c>
      <c r="B353" s="392" t="s">
        <v>429</v>
      </c>
      <c r="C353" s="428" t="s">
        <v>1007</v>
      </c>
    </row>
    <row r="354" spans="1:3" x14ac:dyDescent="0.25">
      <c r="A354" s="427">
        <v>350</v>
      </c>
      <c r="B354" s="392" t="s">
        <v>1008</v>
      </c>
      <c r="C354" s="428" t="s">
        <v>1009</v>
      </c>
    </row>
    <row r="355" spans="1:3" x14ac:dyDescent="0.25">
      <c r="A355" s="427">
        <v>351</v>
      </c>
      <c r="B355" s="392" t="s">
        <v>1010</v>
      </c>
      <c r="C355" s="428" t="s">
        <v>1011</v>
      </c>
    </row>
    <row r="356" spans="1:3" x14ac:dyDescent="0.25">
      <c r="A356" s="427">
        <v>352</v>
      </c>
      <c r="B356" s="392" t="s">
        <v>1012</v>
      </c>
      <c r="C356" s="428" t="s">
        <v>431</v>
      </c>
    </row>
    <row r="357" spans="1:3" x14ac:dyDescent="0.25">
      <c r="A357" s="427">
        <v>353</v>
      </c>
      <c r="B357" s="392" t="s">
        <v>434</v>
      </c>
      <c r="C357" s="428" t="s">
        <v>435</v>
      </c>
    </row>
    <row r="358" spans="1:3" x14ac:dyDescent="0.25">
      <c r="A358" s="427">
        <v>354</v>
      </c>
      <c r="B358" s="392" t="s">
        <v>1013</v>
      </c>
      <c r="C358" s="392" t="s">
        <v>433</v>
      </c>
    </row>
    <row r="359" spans="1:3" x14ac:dyDescent="0.25">
      <c r="A359" s="427">
        <v>355</v>
      </c>
      <c r="B359" s="392" t="s">
        <v>1014</v>
      </c>
      <c r="C359" s="392" t="s">
        <v>1015</v>
      </c>
    </row>
    <row r="360" spans="1:3" x14ac:dyDescent="0.25">
      <c r="A360" s="427">
        <v>356</v>
      </c>
      <c r="B360" s="392" t="s">
        <v>1016</v>
      </c>
      <c r="C360" s="392" t="s">
        <v>432</v>
      </c>
    </row>
    <row r="361" spans="1:3" x14ac:dyDescent="0.25">
      <c r="A361" s="427">
        <v>357</v>
      </c>
      <c r="B361" s="392" t="s">
        <v>1017</v>
      </c>
      <c r="C361" s="392" t="s">
        <v>1018</v>
      </c>
    </row>
    <row r="362" spans="1:3" x14ac:dyDescent="0.25">
      <c r="A362" s="427">
        <v>358</v>
      </c>
      <c r="B362" s="392" t="s">
        <v>1019</v>
      </c>
      <c r="C362" s="392" t="s">
        <v>626</v>
      </c>
    </row>
    <row r="363" spans="1:3" x14ac:dyDescent="0.25">
      <c r="A363" s="427">
        <v>359</v>
      </c>
      <c r="B363" s="392" t="s">
        <v>1020</v>
      </c>
      <c r="C363" s="392" t="s">
        <v>1021</v>
      </c>
    </row>
    <row r="364" spans="1:3" x14ac:dyDescent="0.25">
      <c r="A364" s="427">
        <v>360</v>
      </c>
      <c r="B364" s="392" t="s">
        <v>1022</v>
      </c>
      <c r="C364" s="392" t="s">
        <v>1023</v>
      </c>
    </row>
    <row r="365" spans="1:3" x14ac:dyDescent="0.25">
      <c r="A365" s="427">
        <v>361</v>
      </c>
      <c r="B365" s="392" t="s">
        <v>1024</v>
      </c>
      <c r="C365" s="392" t="s">
        <v>436</v>
      </c>
    </row>
    <row r="366" spans="1:3" x14ac:dyDescent="0.25">
      <c r="A366" s="427">
        <v>362</v>
      </c>
      <c r="B366" s="392" t="s">
        <v>1025</v>
      </c>
      <c r="C366" s="392" t="s">
        <v>437</v>
      </c>
    </row>
    <row r="367" spans="1:3" x14ac:dyDescent="0.25">
      <c r="A367" s="427">
        <v>363</v>
      </c>
      <c r="B367" s="392" t="s">
        <v>1026</v>
      </c>
      <c r="C367" s="392" t="s">
        <v>530</v>
      </c>
    </row>
    <row r="368" spans="1:3" x14ac:dyDescent="0.25">
      <c r="A368" s="427">
        <v>364</v>
      </c>
      <c r="B368" s="392" t="s">
        <v>1027</v>
      </c>
      <c r="C368" s="392" t="s">
        <v>1028</v>
      </c>
    </row>
    <row r="369" spans="1:3" x14ac:dyDescent="0.25">
      <c r="A369" s="427">
        <v>365</v>
      </c>
      <c r="B369" s="435" t="s">
        <v>1029</v>
      </c>
      <c r="C369" s="435" t="s">
        <v>530</v>
      </c>
    </row>
    <row r="370" spans="1:3" x14ac:dyDescent="0.25">
      <c r="A370" s="427">
        <v>366</v>
      </c>
      <c r="B370" s="428"/>
      <c r="C370" s="428"/>
    </row>
    <row r="371" spans="1:3" x14ac:dyDescent="0.25">
      <c r="A371" s="427">
        <v>367</v>
      </c>
      <c r="B371" s="428"/>
      <c r="C371" s="428"/>
    </row>
    <row r="372" spans="1:3" x14ac:dyDescent="0.25">
      <c r="A372" s="427">
        <v>368</v>
      </c>
      <c r="B372" s="428"/>
      <c r="C372" s="428"/>
    </row>
    <row r="373" spans="1:3" x14ac:dyDescent="0.25">
      <c r="A373" s="427">
        <v>369</v>
      </c>
      <c r="B373" s="428"/>
      <c r="C373" s="428"/>
    </row>
    <row r="374" spans="1:3" x14ac:dyDescent="0.25">
      <c r="A374" s="427">
        <v>370</v>
      </c>
      <c r="B374" s="428"/>
      <c r="C374" s="428"/>
    </row>
    <row r="375" spans="1:3" x14ac:dyDescent="0.25">
      <c r="A375" s="427">
        <v>371</v>
      </c>
      <c r="B375" s="428"/>
      <c r="C375" s="428"/>
    </row>
    <row r="376" spans="1:3" x14ac:dyDescent="0.25">
      <c r="A376" s="427">
        <v>372</v>
      </c>
      <c r="B376" s="428"/>
      <c r="C376" s="428"/>
    </row>
    <row r="377" spans="1:3" x14ac:dyDescent="0.25">
      <c r="A377" s="427">
        <v>373</v>
      </c>
      <c r="B377" s="428"/>
      <c r="C377" s="428"/>
    </row>
    <row r="378" spans="1:3" x14ac:dyDescent="0.25">
      <c r="A378" s="427">
        <v>374</v>
      </c>
      <c r="B378" s="428"/>
      <c r="C378" s="428"/>
    </row>
    <row r="379" spans="1:3" x14ac:dyDescent="0.25">
      <c r="A379" s="427">
        <v>375</v>
      </c>
      <c r="B379" s="428"/>
      <c r="C379" s="428"/>
    </row>
    <row r="380" spans="1:3" x14ac:dyDescent="0.25">
      <c r="A380" s="427">
        <v>376</v>
      </c>
      <c r="B380" s="428"/>
      <c r="C380" s="428"/>
    </row>
    <row r="381" spans="1:3" x14ac:dyDescent="0.25">
      <c r="A381" s="427">
        <v>377</v>
      </c>
      <c r="B381" s="428"/>
      <c r="C381" s="428"/>
    </row>
    <row r="382" spans="1:3" x14ac:dyDescent="0.25">
      <c r="A382" s="427">
        <v>378</v>
      </c>
      <c r="B382" s="428"/>
      <c r="C382" s="428"/>
    </row>
    <row r="383" spans="1:3" x14ac:dyDescent="0.25">
      <c r="A383" s="427">
        <v>379</v>
      </c>
      <c r="B383" s="428"/>
      <c r="C383" s="428"/>
    </row>
    <row r="384" spans="1:3" x14ac:dyDescent="0.25">
      <c r="A384" s="427">
        <v>380</v>
      </c>
      <c r="B384" s="428"/>
      <c r="C384" s="428"/>
    </row>
    <row r="385" spans="1:3" x14ac:dyDescent="0.25">
      <c r="A385" s="427">
        <v>381</v>
      </c>
      <c r="B385" s="428"/>
      <c r="C385" s="428"/>
    </row>
    <row r="386" spans="1:3" x14ac:dyDescent="0.25">
      <c r="A386" s="427">
        <v>382</v>
      </c>
      <c r="B386" s="428"/>
      <c r="C386" s="428"/>
    </row>
  </sheetData>
  <mergeCells count="2">
    <mergeCell ref="A2:C2"/>
    <mergeCell ref="B3:C3"/>
  </mergeCells>
  <conditionalFormatting sqref="B26">
    <cfRule type="duplicateValues" dxfId="20" priority="7"/>
  </conditionalFormatting>
  <conditionalFormatting sqref="B92">
    <cfRule type="duplicateValues" dxfId="19" priority="15"/>
  </conditionalFormatting>
  <conditionalFormatting sqref="B114">
    <cfRule type="duplicateValues" dxfId="18" priority="4"/>
  </conditionalFormatting>
  <conditionalFormatting sqref="B130:B131">
    <cfRule type="duplicateValues" dxfId="17" priority="11"/>
  </conditionalFormatting>
  <conditionalFormatting sqref="B151">
    <cfRule type="duplicateValues" dxfId="16" priority="6"/>
  </conditionalFormatting>
  <conditionalFormatting sqref="B160">
    <cfRule type="duplicateValues" dxfId="15" priority="14"/>
  </conditionalFormatting>
  <conditionalFormatting sqref="B182">
    <cfRule type="duplicateValues" dxfId="14" priority="2"/>
  </conditionalFormatting>
  <conditionalFormatting sqref="B189">
    <cfRule type="duplicateValues" dxfId="13" priority="9"/>
  </conditionalFormatting>
  <conditionalFormatting sqref="B205">
    <cfRule type="duplicateValues" dxfId="12" priority="13"/>
  </conditionalFormatting>
  <conditionalFormatting sqref="B209:B210">
    <cfRule type="duplicateValues" dxfId="11" priority="17"/>
  </conditionalFormatting>
  <conditionalFormatting sqref="B211:B212">
    <cfRule type="duplicateValues" dxfId="10" priority="10"/>
  </conditionalFormatting>
  <conditionalFormatting sqref="B233:B234">
    <cfRule type="duplicateValues" dxfId="9" priority="18"/>
  </conditionalFormatting>
  <conditionalFormatting sqref="B235">
    <cfRule type="duplicateValues" dxfId="8" priority="8"/>
  </conditionalFormatting>
  <conditionalFormatting sqref="B257">
    <cfRule type="duplicateValues" dxfId="7" priority="5"/>
  </conditionalFormatting>
  <conditionalFormatting sqref="B264">
    <cfRule type="duplicateValues" dxfId="6" priority="12"/>
  </conditionalFormatting>
  <conditionalFormatting sqref="B297">
    <cfRule type="duplicateValues" dxfId="5" priority="16"/>
  </conditionalFormatting>
  <conditionalFormatting sqref="B298:B330 B236:B244 B93:B113 B161:B181 B4:B10 B206:B208 B265:B270 B132:B150 B213:B232 B43:B91 B16:B25 B190:B204 B246:B256 B118:B129 B12:B14 B27:B41 B152:B159 B258:B263 B115:B116 B332:B337 B183:B188 B339:B357 B366:B367 B272:B296">
    <cfRule type="duplicateValues" dxfId="4" priority="19"/>
  </conditionalFormatting>
  <conditionalFormatting sqref="B331">
    <cfRule type="duplicateValues" dxfId="3" priority="3"/>
  </conditionalFormatting>
  <conditionalFormatting sqref="B338">
    <cfRule type="duplicateValues" dxfId="2" priority="1"/>
  </conditionalFormatting>
  <conditionalFormatting sqref="B358:C365">
    <cfRule type="duplicateValues" dxfId="1" priority="21"/>
  </conditionalFormatting>
  <conditionalFormatting sqref="B368:C368">
    <cfRule type="duplicateValues" dxfId="0" priority="20"/>
  </conditionalFormatting>
  <hyperlinks>
    <hyperlink ref="D146" r:id="rId1" xr:uid="{0B8EE7B7-458B-488F-B1BB-C4C4F9707B80}"/>
    <hyperlink ref="B284" r:id="rId2" display="http://www.retecsa.com.ni/" xr:uid="{407232A8-26EA-4405-B7C3-B5C0709C6953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FC2F-5F97-4F87-BC18-ECD3AD05D2FE}">
  <sheetPr codeName="Sheet2"/>
  <dimension ref="A1:BE260"/>
  <sheetViews>
    <sheetView zoomScale="55" zoomScaleNormal="55" workbookViewId="0">
      <selection activeCell="K22" sqref="K22"/>
    </sheetView>
  </sheetViews>
  <sheetFormatPr baseColWidth="10" defaultRowHeight="13.2" x14ac:dyDescent="0.25"/>
  <cols>
    <col min="1" max="1" width="17.6640625" customWidth="1"/>
    <col min="2" max="2" width="14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00" t="s">
        <v>47</v>
      </c>
      <c r="AJ1" s="500"/>
      <c r="AK1" s="500"/>
      <c r="AL1" s="500"/>
      <c r="AN1" s="500" t="s">
        <v>48</v>
      </c>
      <c r="AO1" s="500"/>
      <c r="AP1" s="500"/>
      <c r="AQ1" s="500"/>
      <c r="AV1" s="531" t="s">
        <v>14</v>
      </c>
      <c r="AW1" s="531"/>
      <c r="AX1" s="531"/>
      <c r="AY1" s="531"/>
      <c r="AZ1" s="531"/>
      <c r="BA1" s="531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1.1942852191850768</v>
      </c>
      <c r="K2" s="438"/>
      <c r="L2" s="67"/>
      <c r="M2" s="70" t="s">
        <v>133</v>
      </c>
      <c r="W2" s="7" t="s">
        <v>30</v>
      </c>
    </row>
    <row r="3" spans="1:57" s="7" customFormat="1" ht="30.75" customHeight="1" x14ac:dyDescent="0.4">
      <c r="A3" s="283"/>
      <c r="B3" s="530" t="s">
        <v>227</v>
      </c>
      <c r="C3" s="530"/>
      <c r="D3" s="281"/>
      <c r="E3" s="281"/>
      <c r="G3" s="526" t="s">
        <v>1</v>
      </c>
      <c r="H3" s="527"/>
      <c r="I3" s="9"/>
      <c r="J3" s="28">
        <f>Datos!N26-M144</f>
        <v>17.511939163498099</v>
      </c>
      <c r="K3" s="28">
        <f>Datos!O26-R144</f>
        <v>17.813460076045626</v>
      </c>
      <c r="L3" s="61">
        <v>0.01</v>
      </c>
      <c r="M3" s="144">
        <f>AVERAGE(J3:K3)</f>
        <v>17.662699619771864</v>
      </c>
      <c r="W3" s="7" t="s">
        <v>31</v>
      </c>
      <c r="AV3" s="534" t="s">
        <v>172</v>
      </c>
      <c r="AW3" s="534"/>
      <c r="AX3" s="534"/>
      <c r="AY3" s="534"/>
      <c r="AZ3" s="534"/>
      <c r="BA3" s="534"/>
      <c r="BB3" s="534"/>
      <c r="BC3" s="534"/>
      <c r="BD3" s="534"/>
      <c r="BE3" s="534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28" t="s">
        <v>12</v>
      </c>
      <c r="H4" s="529"/>
      <c r="I4" s="27"/>
      <c r="J4" s="28">
        <f>Datos!N27-M162</f>
        <v>46.211627906976744</v>
      </c>
      <c r="K4" s="28">
        <f>Datos!O27-R162</f>
        <v>45.383720930232556</v>
      </c>
      <c r="L4" s="61">
        <f>Datos!P27</f>
        <v>0.1</v>
      </c>
      <c r="M4" s="144">
        <f>AVERAGE(J4:K4)</f>
        <v>45.79767441860465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24" t="s">
        <v>23</v>
      </c>
      <c r="H5" s="525"/>
      <c r="I5" s="17"/>
      <c r="J5" s="28">
        <f>Datos!N28-M177</f>
        <v>99990</v>
      </c>
      <c r="K5" s="28">
        <f>Datos!O28-R177</f>
        <v>99990</v>
      </c>
      <c r="L5" s="61">
        <f>Datos!P28</f>
        <v>1</v>
      </c>
      <c r="M5" s="144">
        <f>AVERAGE(J5:K5)</f>
        <v>99990</v>
      </c>
      <c r="N5" s="22"/>
      <c r="O5" s="22"/>
      <c r="P5" s="22"/>
      <c r="Q5" s="22"/>
      <c r="R5" s="22"/>
      <c r="W5" s="7" t="s">
        <v>33</v>
      </c>
      <c r="AV5" s="125"/>
      <c r="AW5" s="508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6" t="s">
        <v>44</v>
      </c>
      <c r="AP6" s="516"/>
      <c r="AV6" s="172" t="s">
        <v>164</v>
      </c>
      <c r="AW6" s="509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09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09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70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10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13" t="s">
        <v>162</v>
      </c>
      <c r="AW10" s="514"/>
      <c r="AX10" s="514"/>
      <c r="AY10" s="514"/>
      <c r="AZ10" s="514"/>
      <c r="BA10" s="514"/>
      <c r="BB10" s="514"/>
      <c r="BC10" s="515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9" t="s">
        <v>36</v>
      </c>
      <c r="O11" s="519"/>
      <c r="P11" s="501" t="s">
        <v>36</v>
      </c>
      <c r="Q11" s="501"/>
      <c r="R11" s="502" t="s">
        <v>36</v>
      </c>
      <c r="S11" s="502"/>
      <c r="T11" s="503" t="s">
        <v>36</v>
      </c>
      <c r="U11" s="503"/>
      <c r="V11" s="504" t="s">
        <v>36</v>
      </c>
      <c r="W11" s="50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34" t="s">
        <v>173</v>
      </c>
      <c r="AW12" s="534"/>
      <c r="AX12" s="534"/>
      <c r="AY12" s="534"/>
      <c r="AZ12" s="534"/>
      <c r="BA12" s="534"/>
      <c r="BB12" s="534"/>
      <c r="BC12" s="534"/>
      <c r="BD12" s="534"/>
      <c r="BE12" s="534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F14" s="293"/>
      <c r="G14" s="11"/>
      <c r="H14" s="294"/>
      <c r="I14" s="261"/>
      <c r="J14" s="295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1.1942852191850768</v>
      </c>
      <c r="AP14" s="143" t="s">
        <v>20</v>
      </c>
      <c r="AV14" s="125"/>
      <c r="AW14" s="508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G15" s="29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09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09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5" t="s">
        <v>2</v>
      </c>
      <c r="B17" s="1" t="s">
        <v>16</v>
      </c>
      <c r="C17" s="2"/>
      <c r="D17" s="12" t="s">
        <v>3</v>
      </c>
      <c r="E17" s="3" t="s">
        <v>4</v>
      </c>
      <c r="F17" s="498" t="s">
        <v>5</v>
      </c>
      <c r="G17" s="49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7" t="s">
        <v>46</v>
      </c>
      <c r="AD17" s="517"/>
      <c r="AE17" s="517"/>
      <c r="AF17" s="517"/>
      <c r="AV17" s="180" t="s">
        <v>166</v>
      </c>
      <c r="AW17" s="509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6"/>
      <c r="B18" s="4" t="s">
        <v>6</v>
      </c>
      <c r="C18" s="4" t="s">
        <v>7</v>
      </c>
      <c r="D18" s="13" t="s">
        <v>8</v>
      </c>
      <c r="E18" s="4" t="s">
        <v>8</v>
      </c>
      <c r="F18" s="498"/>
      <c r="G18" s="49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1.0000000000507372</v>
      </c>
      <c r="AF18" s="58">
        <f>(AC18+AD18)*AE18</f>
        <v>999.83551563025082</v>
      </c>
      <c r="AV18" s="182"/>
      <c r="AW18" s="510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1.0000000000507372</v>
      </c>
      <c r="AF19" s="58">
        <f>(AC19+AD19)*AE19</f>
        <v>999.83551558967577</v>
      </c>
      <c r="AV19" s="513" t="s">
        <v>162</v>
      </c>
      <c r="AW19" s="514"/>
      <c r="AX19" s="514"/>
      <c r="AY19" s="514"/>
      <c r="AZ19" s="514"/>
      <c r="BA19" s="514"/>
      <c r="BB19" s="514"/>
      <c r="BC19" s="515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IF(Datos!$N$5=1,(IF(Datos!$N$5=1,Datos!D27/1000,IF(Datos!$N$5=2,Datos!D27/1000,IF(Datos!$N$5=3,Datos!D27," Error "))))-'punto 1'!Y144/1000000,IF(Datos!$N$5=2,(IF(Datos!$N$5=1,Datos!D27/1000000,IF(Datos!$N$5=2,Datos!D27/1000,IF(Datos!$N$5=3,Datos!D27," Error "))))-'punto 1'!AJ144/1000,IF(Datos!$N$5=3,(IF(Datos!$N$5=1,Datos!D27/1000000,IF(Datos!$N$5=2,Datos!D27/1000,IF(Datos!$N$5=3,Datos!D27," Error "))))-'punto 1'!AU144)))</f>
        <v>-1.0889075757575757E-10</v>
      </c>
      <c r="C20" s="145">
        <f>IF(Datos!$N$5=1,(IF(Datos!$N$5=1,Datos!E27/1000,IF(Datos!$N$5=2,Datos!E27/1000,IF(Datos!$N$5=3,Datos!E27," Error "))))-'punto 1'!AD144/1000000,IF(Datos!$N$5=2,(IF(Datos!$N$5=1,Datos!E27/1000000,IF(Datos!$N$5=2,Datos!E27/1000,IF(Datos!$N$5=3,Datos!E27," Error "))))-'punto 1'!AO144/1000,IF(Datos!$N$5=3,(IF(Datos!$N$5=1,Datos!E27/1000000,IF(Datos!$N$5=2,Datos!E27/1000,IF(Datos!$N$5=3,Datos!E27," Error "))))-'punto 1'!AZ144)))</f>
        <v>-9.3777727272727262E-11</v>
      </c>
      <c r="D20" s="101">
        <f>Datos!F27-E144</f>
        <v>3.7058964238727427E-3</v>
      </c>
      <c r="E20" s="55">
        <f>O18*1000</f>
        <v>999.85331435241267</v>
      </c>
      <c r="F20" s="288">
        <f>(((B20-C20))/8000)*((1/(E20-($J$2)))*(8000-$J$2)*(1-Datos!$K$8*(D20-20)))</f>
        <v>-1.5135602939293309E-14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1.0000000000507372</v>
      </c>
      <c r="AF20" s="58">
        <f>(AC20+AD20)*AE20</f>
        <v>999.83551558967577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IF(Datos!$N$5=1,(IF(Datos!$N$5=1,Datos!D28/1000,IF(Datos!$N$5=2,Datos!D28/1000,IF(Datos!$N$5=3,Datos!D28," Error "))))-'punto 1'!Y164/1000000,IF(Datos!$N$5=2,(IF(Datos!$N$5=1,Datos!D28/1000000,IF(Datos!$N$5=2,Datos!D28/1000,IF(Datos!$N$5=3,Datos!D28," Error "))))-'punto 1'!AJ164/1000,IF(Datos!$N$5=3,(IF(Datos!$N$5=1,Datos!D28/1000000,IF(Datos!$N$5=2,Datos!D28/1000,IF(Datos!$N$5=3,Datos!D28," Error "))))-'punto 1'!AU164)))</f>
        <v>-1.0889060606060605E-10</v>
      </c>
      <c r="C21" s="145">
        <f>IF(Datos!$N$5=1,(IF(Datos!$N$5=1,Datos!E28/1000,IF(Datos!$N$5=2,Datos!E28/1000,IF(Datos!$N$5=3,Datos!E28," Error "))))-'punto 1'!AD164/1000000,IF(Datos!$N$5=2,(IF(Datos!$N$5=1,Datos!E28/1000000,IF(Datos!$N$5=2,Datos!E28/1000,IF(Datos!$N$5=3,Datos!E28," Error "))))-'punto 1'!AO164/1000,IF(Datos!$N$5=3,(IF(Datos!$N$5=1,Datos!E28/1000000,IF(Datos!$N$5=2,Datos!E28/1000,IF(Datos!$N$5=3,Datos!E28," Error "))))-'punto 1'!AZ164)))</f>
        <v>-9.3777727272727262E-11</v>
      </c>
      <c r="D21" s="101">
        <f>Datos!F28-E161</f>
        <v>3.7052984092811867E-3</v>
      </c>
      <c r="E21" s="55">
        <f>Q18*1000</f>
        <v>999.85331431461441</v>
      </c>
      <c r="F21" s="288">
        <f>(((B21-C21))/8000)*((1/(E21-($J$2)))*(8000-$J$2)*(1-Datos!$K$8*(D21-20)))</f>
        <v>-1.5135451198549207E-14</v>
      </c>
      <c r="G21" s="518" t="s">
        <v>15</v>
      </c>
      <c r="H21" s="518" t="s">
        <v>17</v>
      </c>
      <c r="I21" s="251"/>
      <c r="J21" s="542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1.0000000000507372</v>
      </c>
      <c r="AF21" s="58">
        <f>(AC21+AD21)*AE21</f>
        <v>999.83551561402078</v>
      </c>
      <c r="AV21" s="534" t="s">
        <v>177</v>
      </c>
      <c r="AW21" s="534"/>
      <c r="AX21" s="534"/>
      <c r="AY21" s="534"/>
      <c r="AZ21" s="534"/>
      <c r="BA21" s="534"/>
      <c r="BB21" s="534"/>
      <c r="BC21" s="534"/>
      <c r="BD21" s="534"/>
      <c r="BE21" s="534"/>
    </row>
    <row r="22" spans="1:57" ht="50.4" x14ac:dyDescent="0.3">
      <c r="A22" s="8">
        <v>3</v>
      </c>
      <c r="B22" s="145">
        <f>IF(Datos!$N$5=1,(IF(Datos!$N$5=1,Datos!D29/1000,IF(Datos!$N$5=2,Datos!D29/1000,IF(Datos!$N$5=3,Datos!D29," Error "))))-'punto 1'!Y184/1000000,IF(Datos!$N$5=2,(IF(Datos!$N$5=1,Datos!D29/1000000,IF(Datos!$N$5=2,Datos!D29/1000,IF(Datos!$N$5=3,Datos!D29," Error "))))-'punto 1'!AJ184/1000,IF(Datos!$N$5=3,(IF(Datos!$N$5=1,Datos!D29/1000000,IF(Datos!$N$5=2,Datos!D29/1000,IF(Datos!$N$5=3,Datos!D29," Error "))))-'punto 1'!AU184)))</f>
        <v>-1.0889075757575757E-10</v>
      </c>
      <c r="C22" s="145">
        <f>IF(Datos!$N$5=1,(IF(Datos!$N$5=1,Datos!E29/1000,IF(Datos!$N$5=2,Datos!E29/1000,IF(Datos!$N$5=3,Datos!E29," Error "))))-'punto 1'!AD184/1000000,IF(Datos!$N$5=2,(IF(Datos!$N$5=1,Datos!E29/1000000,IF(Datos!$N$5=2,Datos!E29/1000,IF(Datos!$N$5=3,Datos!E29," Error "))))-'punto 1'!AO184/1000,IF(Datos!$N$5=3,(IF(Datos!$N$5=1,Datos!E29/1000000,IF(Datos!$N$5=2,Datos!E29/1000,IF(Datos!$N$5=3,Datos!E29," Error "))))-'punto 1'!AZ184)))</f>
        <v>-9.3777575757575756E-11</v>
      </c>
      <c r="D22" s="101">
        <f>Datos!F29-E178</f>
        <v>3.7052984092811867E-3</v>
      </c>
      <c r="E22" s="55">
        <f>S18*1000</f>
        <v>999.85331431461441</v>
      </c>
      <c r="F22" s="288">
        <f>(((B22-C22))/8000)*((1/(E22-($J$2)))*(8000-$J$2)*(1-Datos!$K$8*(D22-20)))</f>
        <v>-1.5135754681454584E-14</v>
      </c>
      <c r="G22" s="518"/>
      <c r="H22" s="518"/>
      <c r="I22" s="252"/>
      <c r="J22" s="542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1.0000000000507372</v>
      </c>
      <c r="AF22" s="58">
        <f>(AC22+AD22)*AE22</f>
        <v>999.83551561943068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IF(Datos!$N$5=1,(IF(Datos!$N$5=1,Datos!D30/1000,IF(Datos!$N$5=2,Datos!D30/1000,IF(Datos!$N$5=3,Datos!D30," Error "))))-'punto 1'!Y204/1000000,IF(Datos!$N$5=2,(IF(Datos!$N$5=1,Datos!D30/1000000,IF(Datos!$N$5=2,Datos!D30/1000,IF(Datos!$N$5=3,Datos!D30," Error "))))-'punto 1'!AJ204/1000,IF(Datos!$N$5=3,(IF(Datos!$N$5=1,Datos!D30/1000000,IF(Datos!$N$5=2,Datos!D30/1000,IF(Datos!$N$5=3,Datos!D30," Error "))))-'punto 1'!AU204)))</f>
        <v>-1.0889075757575757E-10</v>
      </c>
      <c r="C23" s="145">
        <f>IF(Datos!$N$5=1,(IF(Datos!$N$5=1,Datos!E30/1000,IF(Datos!$N$5=2,Datos!E30/1000,IF(Datos!$N$5=3,Datos!E30," Error "))))-'punto 1'!AD204/1000000,IF(Datos!$N$5=2,(IF(Datos!$N$5=1,Datos!E30/1000000,IF(Datos!$N$5=2,Datos!E30/1000,IF(Datos!$N$5=3,Datos!E30," Error "))))-'punto 1'!AO204/1000,IF(Datos!$N$5=3,(IF(Datos!$N$5=1,Datos!E30/1000000,IF(Datos!$N$5=2,Datos!E30/1000,IF(Datos!$N$5=3,Datos!E30," Error "))))-'punto 1'!AZ204)))</f>
        <v>-9.3777727272727262E-11</v>
      </c>
      <c r="D23" s="101">
        <f>Datos!F30-E195</f>
        <v>3.7056572180361202E-3</v>
      </c>
      <c r="E23" s="73">
        <f>U18*1000</f>
        <v>999.85331433729334</v>
      </c>
      <c r="F23" s="288">
        <f>(((B23-C23))/8000)*((1/(E23-($J$2)))*(8000-$J$2)*(1-Datos!$K$8*(D23-20)))</f>
        <v>-1.5135602939576743E-14</v>
      </c>
      <c r="G23" s="548" t="s">
        <v>13</v>
      </c>
      <c r="H23" s="549"/>
      <c r="I23" s="244"/>
      <c r="J23" s="249"/>
      <c r="AE23" s="23" t="s">
        <v>18</v>
      </c>
      <c r="AF23" s="23">
        <f>AVERAGE(AF18:AF22)</f>
        <v>999.83551560861088</v>
      </c>
      <c r="AV23" s="125"/>
      <c r="AW23" s="508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IF(Datos!$N$5=1,(IF(Datos!$N$5=1,Datos!D31/1000,IF(Datos!$N$5=2,Datos!D31/1000,IF(Datos!$N$5=3,Datos!D31," Error "))))-'punto 1'!Y224/1000000,IF(Datos!$N$5=2,(IF(Datos!$N$5=1,Datos!D31/1000000,IF(Datos!$N$5=2,Datos!D31/1000,IF(Datos!$N$5=3,Datos!D31," Error "))))-'punto 1'!AJ224/1000,IF(Datos!$N$5=3,(IF(Datos!$N$5=1,Datos!D31/1000000,IF(Datos!$N$5=2,Datos!D31/1000,IF(Datos!$N$5=3,Datos!D31," Error "))))-'punto 1'!AU224)))</f>
        <v>-1.0889075757575757E-10</v>
      </c>
      <c r="C24" s="145">
        <f>IF(Datos!$N$5=1,(IF(Datos!$N$5=1,Datos!E31/1000,IF(Datos!$N$5=2,Datos!E31/1000,IF(Datos!$N$5=3,Datos!E31," Error "))))-'punto 1'!AD224/1000000,IF(Datos!$N$5=2,(IF(Datos!$N$5=1,Datos!E31/1000000,IF(Datos!$N$5=2,Datos!E31/1000,IF(Datos!$N$5=3,Datos!E31," Error "))))-'punto 1'!AO224/1000,IF(Datos!$N$5=3,(IF(Datos!$N$5=1,Datos!E31/1000000,IF(Datos!$N$5=2,Datos!E31/1000,IF(Datos!$N$5=3,Datos!E31," Error "))))-'punto 1'!AZ224)))</f>
        <v>-9.3777727272727262E-11</v>
      </c>
      <c r="D24" s="101">
        <f>Datos!F31-E212</f>
        <v>3.7057369533149941E-3</v>
      </c>
      <c r="E24" s="73">
        <f>W18*1000</f>
        <v>999.85331434233319</v>
      </c>
      <c r="F24" s="288">
        <f>(((B24-C24))/8000)*((1/(E24-($J$2)))*(8000-$J$2)*(1-Datos!$K$8*(D24-20)))</f>
        <v>-1.5135602939482266E-14</v>
      </c>
      <c r="G24" s="290">
        <f>IF(Datos!U4=1,AVERAGE(F20:F24)*1000000,IF(Datos!U4=2,AVERAGE(F20:F24)*1000000))</f>
        <v>-1.513560293967122E-8</v>
      </c>
      <c r="H24" s="289">
        <f>G24-Datos!E23</f>
        <v>-10.000000015135603</v>
      </c>
      <c r="I24" s="248"/>
      <c r="J24" s="250"/>
      <c r="AV24" s="172" t="s">
        <v>164</v>
      </c>
      <c r="AW24" s="509"/>
      <c r="AX24" s="171" t="s">
        <v>3</v>
      </c>
      <c r="AY24" s="150" t="s">
        <v>161</v>
      </c>
      <c r="AZ24" s="151" t="s">
        <v>184</v>
      </c>
      <c r="BA24" s="152">
        <f>BD36</f>
        <v>8.9562562096627371E-2</v>
      </c>
      <c r="BB24" s="153" t="s">
        <v>9</v>
      </c>
      <c r="BC24" s="173">
        <f>(((-M4*0.00252)*(273.15+M3))-((0.348444*M5/100)-(M4*((0.00252*M3)-0.02082))))/(273.15+M3)^2</f>
        <v>-4.5036989136781249E-3</v>
      </c>
      <c r="BD24" s="154">
        <f>BA24*BC24</f>
        <v>-4.0336281362081031E-4</v>
      </c>
      <c r="BE24" s="155">
        <f>BE36</f>
        <v>199.82179711235779</v>
      </c>
    </row>
    <row r="25" spans="1:57" ht="19.8" thickTop="1" x14ac:dyDescent="0.3">
      <c r="A25" s="80"/>
      <c r="B25" s="87"/>
      <c r="C25" s="87"/>
      <c r="D25" s="102"/>
      <c r="E25" s="103"/>
      <c r="F25" s="104"/>
      <c r="J25" s="51"/>
      <c r="AV25" s="156" t="s">
        <v>165</v>
      </c>
      <c r="AW25" s="509"/>
      <c r="AX25" s="157" t="s">
        <v>129</v>
      </c>
      <c r="AY25" s="157" t="s">
        <v>168</v>
      </c>
      <c r="AZ25" s="157" t="s">
        <v>184</v>
      </c>
      <c r="BA25" s="158">
        <f>BD44</f>
        <v>0.36949155298512781</v>
      </c>
      <c r="BB25" s="159" t="str">
        <f>BB24</f>
        <v>kg</v>
      </c>
      <c r="BC25" s="174">
        <f>-((0.00252*M3)-0.020582)/(273.15+M3)</f>
        <v>-8.2279773452501173E-5</v>
      </c>
      <c r="BD25" s="160">
        <f>BA25*BC25</f>
        <v>-3.0401681272229151E-5</v>
      </c>
      <c r="BE25" s="161">
        <f>BE44</f>
        <v>100.01559677319445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09"/>
      <c r="AX26" s="162" t="s">
        <v>132</v>
      </c>
      <c r="AY26" s="162" t="s">
        <v>169</v>
      </c>
      <c r="AZ26" s="162" t="s">
        <v>184</v>
      </c>
      <c r="BA26" s="163">
        <f>BD52</f>
        <v>0.31262330900515617</v>
      </c>
      <c r="BB26" s="164" t="str">
        <f>BB25</f>
        <v>kg</v>
      </c>
      <c r="BC26" s="181">
        <f>0.348444/(273.15+M3)</f>
        <v>1.1981732587867697E-3</v>
      </c>
      <c r="BD26" s="163">
        <f>BA26*BC26</f>
        <v>3.7457688892341122E-4</v>
      </c>
      <c r="BE26" s="165">
        <f>BE52</f>
        <v>133.55796454787478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10"/>
      <c r="AX27" s="150" t="s">
        <v>185</v>
      </c>
      <c r="AY27" s="150" t="s">
        <v>161</v>
      </c>
      <c r="AZ27" s="150" t="s">
        <v>184</v>
      </c>
      <c r="BA27" s="154">
        <f>0.00006*J2</f>
        <v>7.1657113151104611E-5</v>
      </c>
      <c r="BB27" s="198" t="s">
        <v>9</v>
      </c>
      <c r="BC27" s="173">
        <v>1</v>
      </c>
      <c r="BD27" s="163">
        <f>BA27*BC27</f>
        <v>7.1657113151104611E-5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13" t="s">
        <v>162</v>
      </c>
      <c r="AW28" s="514"/>
      <c r="AX28" s="514"/>
      <c r="AY28" s="514"/>
      <c r="AZ28" s="514"/>
      <c r="BA28" s="514"/>
      <c r="BB28" s="514"/>
      <c r="BC28" s="515"/>
      <c r="BD28" s="238">
        <f>SQRT(SUMSQ(BD24:BD27))</f>
        <v>5.5593921359890287E-4</v>
      </c>
      <c r="BE28" s="170">
        <f>BD28^4/((BD24^4/BE24)+(BD25^4/BE25)+(BD26^4/BE26)+(BD27^4/BE27))</f>
        <v>340.97424793267578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1.0014935877109214E-3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-1.0014935877109214E-3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5.5593921359890287E-4</v>
      </c>
      <c r="M31" s="178" t="s">
        <v>134</v>
      </c>
      <c r="N31" s="206">
        <f>((-(B31-B32)*(1-(Datos!K8*(B35-20))))/(8000*(X19-J2)))-(((B31-B32)*(8000-J2)*(1-(Datos!K8*(B35-20))))/(8000*(X19-J2)^2))</f>
        <v>1.7048159446675451E-17</v>
      </c>
      <c r="O31" s="214" t="s">
        <v>190</v>
      </c>
      <c r="P31" s="208">
        <f t="shared" si="0"/>
        <v>9.477740356093458E-21</v>
      </c>
      <c r="Q31" s="215">
        <f>BE28</f>
        <v>340.97424793267578</v>
      </c>
      <c r="R31" s="129" t="e">
        <f t="shared" si="1"/>
        <v>#N/A</v>
      </c>
      <c r="AV31" s="125"/>
      <c r="AW31" s="508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-2.8248321560217699E-22</v>
      </c>
      <c r="O32" s="71" t="s">
        <v>190</v>
      </c>
      <c r="P32" s="210">
        <f t="shared" si="0"/>
        <v>-1.9773825092152389E-20</v>
      </c>
      <c r="Q32" s="131">
        <v>100</v>
      </c>
      <c r="R32" s="267" t="e">
        <f t="shared" si="1"/>
        <v>#N/A</v>
      </c>
      <c r="AV32" s="172" t="s">
        <v>164</v>
      </c>
      <c r="AW32" s="509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153" t="s">
        <v>235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D33" s="41"/>
      <c r="E33" s="292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(-(B31-B32)*(8000-J2)*(1-(Datos!K8*(B35-20))))/(8000*(X19-J2)^2)*(-0.0632693+(-0.008523829*B35*2)+(0.00006943248*3*B35^2)+(0.0000003821216*4*B35^3))</f>
        <v>-9.598622445986618E-19</v>
      </c>
      <c r="O33" s="178" t="s">
        <v>211</v>
      </c>
      <c r="P33" s="232">
        <f t="shared" si="0"/>
        <v>-9.6026210398328906E-21</v>
      </c>
      <c r="Q33" s="138">
        <v>100</v>
      </c>
      <c r="R33" s="129" t="e">
        <f t="shared" si="1"/>
        <v>#N/A</v>
      </c>
      <c r="AV33" s="156" t="s">
        <v>165</v>
      </c>
      <c r="AW33" s="509"/>
      <c r="AX33" s="157" t="s">
        <v>181</v>
      </c>
      <c r="AY33" s="157" t="s">
        <v>168</v>
      </c>
      <c r="AZ33" s="157"/>
      <c r="BA33" s="158">
        <f>L3/SQRT(12)</f>
        <v>2.886751345948129E-3</v>
      </c>
      <c r="BB33" s="159" t="str">
        <f>BB32</f>
        <v>0C</v>
      </c>
      <c r="BC33" s="174">
        <v>1</v>
      </c>
      <c r="BD33" s="160">
        <f>BA33*BC33</f>
        <v>2.886751345948129E-3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3.0256521989569782E-13</v>
      </c>
      <c r="O34" s="147" t="s">
        <v>208</v>
      </c>
      <c r="P34" s="209">
        <f t="shared" si="0"/>
        <v>1.3101458336564959E-19</v>
      </c>
      <c r="Q34" s="148">
        <v>100</v>
      </c>
      <c r="R34" s="267" t="e">
        <f t="shared" si="1"/>
        <v>#N/A</v>
      </c>
      <c r="AV34" s="511" t="s">
        <v>166</v>
      </c>
      <c r="AW34" s="509"/>
      <c r="AX34" s="162" t="s">
        <v>135</v>
      </c>
      <c r="AY34" s="162" t="s">
        <v>169</v>
      </c>
      <c r="AZ34" s="297"/>
      <c r="BA34" s="532">
        <f>(MAX(J3:K3)-MIN(J3:K3))/SQRT(24)</f>
        <v>6.1547698543315994E-2</v>
      </c>
      <c r="BB34" s="539" t="str">
        <f>BB33</f>
        <v>0C</v>
      </c>
      <c r="BC34" s="537">
        <v>1</v>
      </c>
      <c r="BD34" s="532">
        <f>BA34*BC34</f>
        <v>6.1547698543315994E-2</v>
      </c>
      <c r="BE34" s="535">
        <v>100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2.2696596692059201E-19</v>
      </c>
      <c r="O35" s="214" t="s">
        <v>209</v>
      </c>
      <c r="P35" s="208">
        <f t="shared" si="0"/>
        <v>2.270605163961807E-21</v>
      </c>
      <c r="Q35" s="137">
        <v>100</v>
      </c>
      <c r="R35" s="129" t="e">
        <f t="shared" si="1"/>
        <v>#N/A</v>
      </c>
      <c r="AV35" s="512"/>
      <c r="AW35" s="510"/>
      <c r="AX35" s="166"/>
      <c r="AY35" s="166"/>
      <c r="AZ35" s="166"/>
      <c r="BA35" s="533"/>
      <c r="BB35" s="540"/>
      <c r="BC35" s="538"/>
      <c r="BD35" s="533"/>
      <c r="BE35" s="536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287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13" t="s">
        <v>162</v>
      </c>
      <c r="AW36" s="514"/>
      <c r="AX36" s="514"/>
      <c r="AY36" s="514"/>
      <c r="AZ36" s="514"/>
      <c r="BA36" s="514"/>
      <c r="BB36" s="514"/>
      <c r="BC36" s="515"/>
      <c r="BD36" s="235">
        <f>SQRT(SUMSQ(BD32:BD34))</f>
        <v>8.9562562096627371E-2</v>
      </c>
      <c r="BE36" s="170">
        <f>BD36^4/((BD32^4/BE32)+(BD33^4/BE33)+(BD34^4/BE34))</f>
        <v>199.82179711235779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1.0729741018356427E-19</v>
      </c>
      <c r="M37" s="178" t="s">
        <v>200</v>
      </c>
      <c r="N37" s="265">
        <v>1</v>
      </c>
      <c r="O37" s="264">
        <v>1</v>
      </c>
      <c r="P37" s="232">
        <f>L37*N37</f>
        <v>1.0729741018356427E-19</v>
      </c>
      <c r="Q37" s="266">
        <f>COUNT(F20:F24)-1</f>
        <v>4</v>
      </c>
      <c r="R37" s="291" t="e">
        <f>P37^2/$P$38^2</f>
        <v>#N/A</v>
      </c>
    </row>
    <row r="38" spans="1:57" ht="50.4" x14ac:dyDescent="0.3">
      <c r="A38" s="20"/>
      <c r="B38" s="86"/>
      <c r="C38" s="86"/>
      <c r="F38" s="20"/>
      <c r="G38" s="543" t="s">
        <v>213</v>
      </c>
      <c r="H38" s="544"/>
      <c r="I38" s="544"/>
      <c r="J38" s="544"/>
      <c r="K38" s="544"/>
      <c r="L38" s="544"/>
      <c r="M38" s="544"/>
      <c r="N38" s="545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20" t="s">
        <v>127</v>
      </c>
      <c r="H39" s="521"/>
      <c r="I39" s="521"/>
      <c r="J39" s="521"/>
      <c r="K39" s="521"/>
      <c r="L39" s="521"/>
      <c r="M39" s="521"/>
      <c r="N39" s="521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08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22" t="s">
        <v>128</v>
      </c>
      <c r="H40" s="523"/>
      <c r="I40" s="523"/>
      <c r="J40" s="523"/>
      <c r="K40" s="523"/>
      <c r="L40" s="523"/>
      <c r="M40" s="523"/>
      <c r="N40" s="523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09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09"/>
      <c r="AX41" s="157" t="s">
        <v>181</v>
      </c>
      <c r="AY41" s="157" t="s">
        <v>168</v>
      </c>
      <c r="AZ41" s="157"/>
      <c r="BA41" s="158">
        <f>(L4/100)/SQRT(12)</f>
        <v>2.886751345948129E-4</v>
      </c>
      <c r="BB41" s="159" t="str">
        <f>BB40</f>
        <v>%</v>
      </c>
      <c r="BC41" s="174">
        <v>1</v>
      </c>
      <c r="BD41" s="160">
        <f>BA41*BC41</f>
        <v>2.886751345948129E-4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11" t="s">
        <v>166</v>
      </c>
      <c r="AW42" s="509"/>
      <c r="AX42" s="162" t="s">
        <v>135</v>
      </c>
      <c r="AY42" s="162" t="s">
        <v>169</v>
      </c>
      <c r="AZ42" s="162"/>
      <c r="BA42" s="532">
        <f>((MAX(J4:K4)-MIN(J4:K4)/SQRT(24))/100)</f>
        <v>0.36947714664648501</v>
      </c>
      <c r="BB42" s="539" t="str">
        <f>BB41</f>
        <v>%</v>
      </c>
      <c r="BC42" s="537">
        <v>1</v>
      </c>
      <c r="BD42" s="532">
        <f>BA42*BC42</f>
        <v>0.36947714664648501</v>
      </c>
      <c r="BE42" s="535">
        <v>100</v>
      </c>
    </row>
    <row r="43" spans="1:57" ht="13.8" thickBot="1" x14ac:dyDescent="0.3">
      <c r="A43" s="505" t="s">
        <v>40</v>
      </c>
      <c r="B43" s="506"/>
      <c r="C43" s="506"/>
      <c r="D43" s="506"/>
      <c r="E43" s="506"/>
      <c r="F43" s="506"/>
      <c r="G43" s="506"/>
      <c r="H43" s="506"/>
      <c r="I43" s="506"/>
      <c r="J43" s="506"/>
      <c r="K43" s="506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7"/>
      <c r="AV43" s="512"/>
      <c r="AW43" s="510"/>
      <c r="AX43" s="166"/>
      <c r="AY43" s="166"/>
      <c r="AZ43" s="297"/>
      <c r="BA43" s="533"/>
      <c r="BB43" s="540"/>
      <c r="BC43" s="538"/>
      <c r="BD43" s="533"/>
      <c r="BE43" s="536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13" t="s">
        <v>162</v>
      </c>
      <c r="AW44" s="514"/>
      <c r="AX44" s="514"/>
      <c r="AY44" s="514"/>
      <c r="AZ44" s="514"/>
      <c r="BA44" s="514"/>
      <c r="BB44" s="514"/>
      <c r="BC44" s="515"/>
      <c r="BD44" s="235">
        <f>SQRT(SUMSQ(BD40:BD42))</f>
        <v>0.36949155298512781</v>
      </c>
      <c r="BE44" s="170">
        <f>BD44^4/((BD40^4/BE40)+(BD41^4/BE41)+(BD42^4/BE42))</f>
        <v>100.01559677319445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08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09"/>
      <c r="AX48" s="171" t="s">
        <v>167</v>
      </c>
      <c r="AY48" s="150" t="s">
        <v>161</v>
      </c>
      <c r="AZ48" s="151"/>
      <c r="BA48" s="152">
        <f>MAX(N176:N178,S176:S178)/2</f>
        <v>0.12</v>
      </c>
      <c r="BB48" s="298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09"/>
      <c r="AX49" s="157" t="s">
        <v>181</v>
      </c>
      <c r="AY49" s="157" t="s">
        <v>168</v>
      </c>
      <c r="AZ49" s="157"/>
      <c r="BA49" s="158">
        <f>L5/SQRT(12)</f>
        <v>0.28867513459481292</v>
      </c>
      <c r="BB49" s="159" t="str">
        <f>BB48</f>
        <v>Pa</v>
      </c>
      <c r="BC49" s="174">
        <v>1</v>
      </c>
      <c r="BD49" s="160">
        <f>BA49*BC49</f>
        <v>0.28867513459481292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09"/>
      <c r="AX50" s="162" t="s">
        <v>135</v>
      </c>
      <c r="AY50" s="162" t="s">
        <v>169</v>
      </c>
      <c r="AZ50" s="162"/>
      <c r="BA50" s="163">
        <f>(MAX(J5:K5)-MIN(J5:K5))/SQRT(24)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100</v>
      </c>
    </row>
    <row r="51" spans="1:57" ht="12.75" customHeight="1" x14ac:dyDescent="0.25">
      <c r="D51" s="100"/>
      <c r="AV51" s="182"/>
      <c r="AW51" s="510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13" t="s">
        <v>162</v>
      </c>
      <c r="AW52" s="514"/>
      <c r="AX52" s="514"/>
      <c r="AY52" s="514"/>
      <c r="AZ52" s="514"/>
      <c r="BA52" s="514"/>
      <c r="BB52" s="514"/>
      <c r="BC52" s="515"/>
      <c r="BD52" s="236">
        <f>SQRT(SUMSQ(BD48:BD50))</f>
        <v>0.31262330900515617</v>
      </c>
      <c r="BE52" s="170">
        <f>BD52^4/((BD48^4/BE48)+(BD49^4/BE49)+(BD50^4/BE50))</f>
        <v>133.55796454787478</v>
      </c>
    </row>
    <row r="55" spans="1:57" ht="20.399999999999999" x14ac:dyDescent="0.35">
      <c r="A55" s="112"/>
      <c r="B55" s="51"/>
      <c r="C55" s="59"/>
      <c r="AV55" s="534" t="s">
        <v>203</v>
      </c>
      <c r="AW55" s="534"/>
      <c r="AX55" s="534"/>
      <c r="AY55" s="534"/>
      <c r="AZ55" s="534"/>
      <c r="BA55" s="534"/>
      <c r="BB55" s="534"/>
      <c r="BC55" s="534"/>
      <c r="BD55" s="534"/>
      <c r="BE55" s="534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08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09"/>
      <c r="AX59" s="171" t="s">
        <v>167</v>
      </c>
      <c r="AY59" s="150" t="s">
        <v>161</v>
      </c>
      <c r="AZ59" s="151"/>
      <c r="BA59" s="152">
        <f>MAX('punto 1'!F143:F145)/2</f>
        <v>0.01</v>
      </c>
      <c r="BB59" s="153" t="s">
        <v>234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09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09"/>
      <c r="AX61" s="162" t="s">
        <v>135</v>
      </c>
      <c r="AY61" s="162" t="s">
        <v>169</v>
      </c>
      <c r="AZ61" s="162"/>
      <c r="BA61" s="532">
        <f>STDEVA(D20:D24)/SQRT(5)</f>
        <v>1.2026554342775768E-7</v>
      </c>
      <c r="BB61" s="164" t="str">
        <f>BB60</f>
        <v>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10"/>
      <c r="AX62" s="166"/>
      <c r="AY62" s="166"/>
      <c r="AZ62" s="166"/>
      <c r="BA62" s="533"/>
      <c r="BB62" s="168"/>
      <c r="BC62" s="183"/>
      <c r="BD62" s="167"/>
      <c r="BE62" s="169"/>
    </row>
    <row r="63" spans="1:57" x14ac:dyDescent="0.25">
      <c r="AV63" s="513" t="s">
        <v>162</v>
      </c>
      <c r="AW63" s="514"/>
      <c r="AX63" s="514"/>
      <c r="AY63" s="514"/>
      <c r="AZ63" s="514"/>
      <c r="BA63" s="514"/>
      <c r="BB63" s="514"/>
      <c r="BC63" s="515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494"/>
      <c r="C79" s="494"/>
      <c r="D79" s="494"/>
      <c r="E79" s="494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41"/>
      <c r="C95" s="541"/>
      <c r="D95" s="541"/>
      <c r="E95" s="541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493" t="s">
        <v>0</v>
      </c>
      <c r="L139" s="493"/>
      <c r="M139" s="493"/>
      <c r="N139" s="493"/>
      <c r="O139" s="493"/>
      <c r="P139" s="493"/>
      <c r="Q139" s="493"/>
      <c r="R139" s="493"/>
      <c r="S139" s="493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494" t="s">
        <v>27</v>
      </c>
      <c r="P147" s="494"/>
      <c r="Q147" s="494"/>
      <c r="R147" s="494"/>
      <c r="S147" s="494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494" t="s">
        <v>28</v>
      </c>
      <c r="L159" s="494"/>
      <c r="M159" s="494"/>
      <c r="N159" s="494"/>
      <c r="O159" s="116"/>
      <c r="P159" s="494" t="s">
        <v>28</v>
      </c>
      <c r="Q159" s="494"/>
      <c r="R159" s="494"/>
      <c r="S159" s="494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494" t="s">
        <v>130</v>
      </c>
      <c r="L165" s="494"/>
      <c r="M165" s="494"/>
      <c r="N165" s="494"/>
      <c r="O165" s="116"/>
      <c r="P165" s="494" t="s">
        <v>130</v>
      </c>
      <c r="Q165" s="494"/>
      <c r="R165" s="494"/>
      <c r="S165" s="494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10">
        <v>0</v>
      </c>
      <c r="C251" s="310">
        <v>0</v>
      </c>
      <c r="D251" s="310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10">
        <v>1</v>
      </c>
      <c r="C252" s="310">
        <v>6.9999999999999994E-5</v>
      </c>
      <c r="D252" s="310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10">
        <v>100</v>
      </c>
      <c r="C253" s="310">
        <v>2.2000000000000001E-4</v>
      </c>
      <c r="D253" s="310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10">
        <v>200</v>
      </c>
      <c r="C254" s="310">
        <v>1.7000000000000001E-4</v>
      </c>
      <c r="D254" s="310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10">
        <v>300</v>
      </c>
      <c r="C255" s="310">
        <v>2.4000000000000001E-4</v>
      </c>
      <c r="D255" s="310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10">
        <v>400</v>
      </c>
      <c r="C256" s="310">
        <v>1.6000000000000001E-4</v>
      </c>
      <c r="D256" s="310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10">
        <v>500</v>
      </c>
      <c r="C257" s="310">
        <v>-1.9000000000000001E-4</v>
      </c>
      <c r="D257" s="310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10"/>
      <c r="C258" s="310"/>
      <c r="D258" s="310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10"/>
      <c r="C259" s="310"/>
      <c r="D259" s="310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10"/>
      <c r="C260" s="310"/>
      <c r="D260" s="310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BD42:BD43"/>
    <mergeCell ref="AV12:BE12"/>
    <mergeCell ref="AV19:BC19"/>
    <mergeCell ref="AW14:AW18"/>
    <mergeCell ref="BC42:BC43"/>
    <mergeCell ref="AV21:BE21"/>
    <mergeCell ref="AW23:AW27"/>
    <mergeCell ref="BB42:BB43"/>
    <mergeCell ref="AV36:BC36"/>
    <mergeCell ref="BE42:BE43"/>
    <mergeCell ref="X241:AF242"/>
    <mergeCell ref="X243:AA243"/>
    <mergeCell ref="AV42:AV43"/>
    <mergeCell ref="AV52:BC52"/>
    <mergeCell ref="AB181:AE181"/>
    <mergeCell ref="W221:Z221"/>
    <mergeCell ref="AB221:AE221"/>
    <mergeCell ref="W139:AE140"/>
    <mergeCell ref="C141:F141"/>
    <mergeCell ref="C147:E147"/>
    <mergeCell ref="C158:F158"/>
    <mergeCell ref="C164:E164"/>
    <mergeCell ref="AC243:AF243"/>
    <mergeCell ref="AW47:AW51"/>
    <mergeCell ref="B97:E97"/>
    <mergeCell ref="B243:E243"/>
    <mergeCell ref="G243:J243"/>
    <mergeCell ref="M243:P243"/>
    <mergeCell ref="R243:U243"/>
    <mergeCell ref="C209:F209"/>
    <mergeCell ref="B103:D103"/>
    <mergeCell ref="B241:J242"/>
    <mergeCell ref="M241:U242"/>
    <mergeCell ref="C139:F139"/>
    <mergeCell ref="C215:E215"/>
    <mergeCell ref="C192:F192"/>
    <mergeCell ref="C198:E198"/>
    <mergeCell ref="AV1:BA1"/>
    <mergeCell ref="AV10:BC10"/>
    <mergeCell ref="BA34:BA35"/>
    <mergeCell ref="AV55:BE55"/>
    <mergeCell ref="AW58:AW62"/>
    <mergeCell ref="BE34:BE35"/>
    <mergeCell ref="BD34:BD35"/>
    <mergeCell ref="BC34:BC35"/>
    <mergeCell ref="BB34:BB35"/>
    <mergeCell ref="AV3:BE3"/>
    <mergeCell ref="AW31:AW35"/>
    <mergeCell ref="AV63:BC63"/>
    <mergeCell ref="B95:E95"/>
    <mergeCell ref="AV44:BC44"/>
    <mergeCell ref="AW39:AW43"/>
    <mergeCell ref="J21:J22"/>
    <mergeCell ref="G38:N38"/>
    <mergeCell ref="B79:E79"/>
    <mergeCell ref="BA61:BA62"/>
    <mergeCell ref="BA42:BA43"/>
    <mergeCell ref="G21:G22"/>
    <mergeCell ref="AN1:AQ1"/>
    <mergeCell ref="P11:Q11"/>
    <mergeCell ref="R11:S11"/>
    <mergeCell ref="T11:U11"/>
    <mergeCell ref="V11:W11"/>
    <mergeCell ref="A43:V43"/>
    <mergeCell ref="AW5:AW9"/>
    <mergeCell ref="AV34:AV35"/>
    <mergeCell ref="AV28:BC28"/>
    <mergeCell ref="J2:K2"/>
    <mergeCell ref="AO6:AP6"/>
    <mergeCell ref="AC17:AF17"/>
    <mergeCell ref="AI1:AL1"/>
    <mergeCell ref="H21:H22"/>
    <mergeCell ref="N11:O11"/>
    <mergeCell ref="G39:N39"/>
    <mergeCell ref="G40:N40"/>
    <mergeCell ref="G5:H5"/>
    <mergeCell ref="G3:H3"/>
    <mergeCell ref="G4:H4"/>
    <mergeCell ref="B3:C3"/>
    <mergeCell ref="G23:H23"/>
    <mergeCell ref="I12:J12"/>
    <mergeCell ref="K139:S139"/>
    <mergeCell ref="K165:N165"/>
    <mergeCell ref="K141:N141"/>
    <mergeCell ref="P141:S141"/>
    <mergeCell ref="P159:S159"/>
    <mergeCell ref="P165:S165"/>
    <mergeCell ref="K159:N159"/>
    <mergeCell ref="K147:M147"/>
    <mergeCell ref="A17:A19"/>
    <mergeCell ref="F17:F18"/>
    <mergeCell ref="G17:G18"/>
    <mergeCell ref="O147:S147"/>
    <mergeCell ref="K174:N174"/>
    <mergeCell ref="P174:S174"/>
    <mergeCell ref="C175:F175"/>
    <mergeCell ref="C181:E181"/>
    <mergeCell ref="W201:Z201"/>
    <mergeCell ref="AB201:AE201"/>
    <mergeCell ref="W141:Z141"/>
    <mergeCell ref="AB141:AE141"/>
    <mergeCell ref="W161:Z161"/>
    <mergeCell ref="AB161:AE161"/>
    <mergeCell ref="W181:Z181"/>
    <mergeCell ref="AS201:AV201"/>
    <mergeCell ref="AX201:BA201"/>
    <mergeCell ref="AS221:AV221"/>
    <mergeCell ref="AX221:BA221"/>
    <mergeCell ref="AH201:AK201"/>
    <mergeCell ref="AM201:AP201"/>
    <mergeCell ref="AH221:AK221"/>
    <mergeCell ref="AM221:AP221"/>
    <mergeCell ref="AH139:AP140"/>
    <mergeCell ref="AH141:AK141"/>
    <mergeCell ref="AM141:AP141"/>
    <mergeCell ref="AH161:AK161"/>
    <mergeCell ref="AM161:AP161"/>
    <mergeCell ref="AH181:AK181"/>
    <mergeCell ref="AM181:AP181"/>
    <mergeCell ref="AS139:BA140"/>
    <mergeCell ref="AS141:AV141"/>
    <mergeCell ref="AX141:BA141"/>
    <mergeCell ref="AS161:AV161"/>
    <mergeCell ref="AX161:BA161"/>
    <mergeCell ref="AS181:AV181"/>
    <mergeCell ref="AX181:BA181"/>
  </mergeCells>
  <printOptions horizontalCentered="1" verticalCentered="1"/>
  <pageMargins left="0.28999999999999998" right="0.59055118110236227" top="1.3385826771653544" bottom="0.62" header="0.82677165354330717" footer="0.36"/>
  <pageSetup scale="85" orientation="landscape" horizontalDpi="180" verticalDpi="180" r:id="rId1"/>
  <headerFooter alignWithMargins="0">
    <oddHeader xml:space="preserve">&amp;C&amp;"Arial,Negrita"&amp;16Laboratorio Nacional de Metrología Legal
(MIFIC-UNI)&amp;"Arial,Normal"&amp;10
Hoja de Protocolo de Calibración Reg. No. CVOL </oddHeader>
    <oddFooter>&amp;CD:\lanamet\volumen\...&amp;F&amp;RPágina &amp;P</oddFooter>
  </headerFooter>
  <rowBreaks count="1" manualBreakCount="1">
    <brk id="24" max="65535" man="1"/>
  </rowBreaks>
  <drawing r:id="rId2"/>
  <legacyDrawing r:id="rId3"/>
  <oleObjects>
    <mc:AlternateContent xmlns:mc="http://schemas.openxmlformats.org/markup-compatibility/2006">
      <mc:Choice Requires="x14">
        <oleObject progId="Equation.3" shapeId="96579" r:id="rId4">
          <objectPr defaultSize="0" autoPict="0" r:id="rId5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96579" r:id="rId4"/>
      </mc:Fallback>
    </mc:AlternateContent>
    <mc:AlternateContent xmlns:mc="http://schemas.openxmlformats.org/markup-compatibility/2006">
      <mc:Choice Requires="x14">
        <oleObject progId="Equation.3" shapeId="96581" r:id="rId6">
          <objectPr defaultSize="0" autoPict="0" r:id="rId7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96581" r:id="rId6"/>
      </mc:Fallback>
    </mc:AlternateContent>
    <mc:AlternateContent xmlns:mc="http://schemas.openxmlformats.org/markup-compatibility/2006">
      <mc:Choice Requires="x14">
        <oleObject progId="Equation.3" shapeId="96586" r:id="rId8">
          <objectPr defaultSize="0" autoPict="0" r:id="rId9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96586" r:id="rId8"/>
      </mc:Fallback>
    </mc:AlternateContent>
    <mc:AlternateContent xmlns:mc="http://schemas.openxmlformats.org/markup-compatibility/2006">
      <mc:Choice Requires="x14">
        <oleObject progId="Equation.3" shapeId="96830" r:id="rId10">
          <objectPr defaultSize="0" autoPict="0" r:id="rId11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96830" r:id="rId10"/>
      </mc:Fallback>
    </mc:AlternateContent>
    <mc:AlternateContent xmlns:mc="http://schemas.openxmlformats.org/markup-compatibility/2006">
      <mc:Choice Requires="x14">
        <oleObject progId="Equation.3" shapeId="96831" r:id="rId12">
          <objectPr defaultSize="0" autoPict="0" r:id="rId13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96831" r:id="rId12"/>
      </mc:Fallback>
    </mc:AlternateContent>
    <mc:AlternateContent xmlns:mc="http://schemas.openxmlformats.org/markup-compatibility/2006">
      <mc:Choice Requires="x14">
        <oleObject progId="Equation.3" shapeId="96840" r:id="rId14">
          <objectPr defaultSize="0" autoPict="0" r:id="rId11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96840" r:id="rId14"/>
      </mc:Fallback>
    </mc:AlternateContent>
    <mc:AlternateContent xmlns:mc="http://schemas.openxmlformats.org/markup-compatibility/2006">
      <mc:Choice Requires="x14">
        <oleObject progId="Equation.3" shapeId="96841" r:id="rId15">
          <objectPr defaultSize="0" autoPict="0" r:id="rId16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96841" r:id="rId15"/>
      </mc:Fallback>
    </mc:AlternateContent>
    <mc:AlternateContent xmlns:mc="http://schemas.openxmlformats.org/markup-compatibility/2006">
      <mc:Choice Requires="x14">
        <oleObject progId="Equation.3" shapeId="96866" r:id="rId17">
          <objectPr defaultSize="0" autoPict="0" r:id="rId11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96866" r:id="rId17"/>
      </mc:Fallback>
    </mc:AlternateContent>
    <mc:AlternateContent xmlns:mc="http://schemas.openxmlformats.org/markup-compatibility/2006">
      <mc:Choice Requires="x14">
        <oleObject progId="Equation.3" shapeId="96867" r:id="rId18">
          <objectPr defaultSize="0" autoPict="0" r:id="rId19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96867" r:id="rId18"/>
      </mc:Fallback>
    </mc:AlternateContent>
    <mc:AlternateContent xmlns:mc="http://schemas.openxmlformats.org/markup-compatibility/2006">
      <mc:Choice Requires="x14">
        <oleObject progId="Equation.3" shapeId="96874" r:id="rId20">
          <objectPr defaultSize="0" autoPict="0" r:id="rId11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96874" r:id="rId20"/>
      </mc:Fallback>
    </mc:AlternateContent>
    <mc:AlternateContent xmlns:mc="http://schemas.openxmlformats.org/markup-compatibility/2006">
      <mc:Choice Requires="x14">
        <oleObject progId="Equation.3" shapeId="96875" r:id="rId21">
          <objectPr defaultSize="0" autoPict="0" r:id="rId22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96875" r:id="rId21"/>
      </mc:Fallback>
    </mc:AlternateContent>
    <mc:AlternateContent xmlns:mc="http://schemas.openxmlformats.org/markup-compatibility/2006">
      <mc:Choice Requires="x14">
        <oleObject progId="Equation.3" shapeId="96878" r:id="rId23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878" r:id="rId23"/>
      </mc:Fallback>
    </mc:AlternateContent>
    <mc:AlternateContent xmlns:mc="http://schemas.openxmlformats.org/markup-compatibility/2006">
      <mc:Choice Requires="x14">
        <oleObject progId="Equation.3" shapeId="96912" r:id="rId24">
          <objectPr defaultSize="0" autoPict="0" r:id="rId25">
            <anchor moveWithCells="1" sizeWithCells="1">
              <from>
                <xdr:col>0</xdr:col>
                <xdr:colOff>365760</xdr:colOff>
                <xdr:row>12</xdr:row>
                <xdr:rowOff>83820</xdr:rowOff>
              </from>
              <to>
                <xdr:col>2</xdr:col>
                <xdr:colOff>297180</xdr:colOff>
                <xdr:row>15</xdr:row>
                <xdr:rowOff>99060</xdr:rowOff>
              </to>
            </anchor>
          </objectPr>
        </oleObject>
      </mc:Choice>
      <mc:Fallback>
        <oleObject progId="Equation.3" shapeId="96912" r:id="rId24"/>
      </mc:Fallback>
    </mc:AlternateContent>
    <mc:AlternateContent xmlns:mc="http://schemas.openxmlformats.org/markup-compatibility/2006">
      <mc:Choice Requires="x14">
        <oleObject progId="Equation.3" shapeId="96919" r:id="rId26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919" r:id="rId26"/>
      </mc:Fallback>
    </mc:AlternateContent>
    <mc:AlternateContent xmlns:mc="http://schemas.openxmlformats.org/markup-compatibility/2006">
      <mc:Choice Requires="x14">
        <oleObject progId="Equation.3" shapeId="96920" r:id="rId27">
          <objectPr defaultSize="0" autoPict="0" r:id="rId28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96920" r:id="rId27"/>
      </mc:Fallback>
    </mc:AlternateContent>
    <mc:AlternateContent xmlns:mc="http://schemas.openxmlformats.org/markup-compatibility/2006">
      <mc:Choice Requires="x14">
        <oleObject progId="Equation.3" shapeId="96922" r:id="rId29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2" r:id="rId29"/>
      </mc:Fallback>
    </mc:AlternateContent>
    <mc:AlternateContent xmlns:mc="http://schemas.openxmlformats.org/markup-compatibility/2006">
      <mc:Choice Requires="x14">
        <oleObject progId="Equation.3" shapeId="96924" r:id="rId30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4" r:id="rId30"/>
      </mc:Fallback>
    </mc:AlternateContent>
    <mc:AlternateContent xmlns:mc="http://schemas.openxmlformats.org/markup-compatibility/2006">
      <mc:Choice Requires="x14">
        <oleObject progId="Equation.3" shapeId="96925" r:id="rId32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5" r:id="rId32"/>
      </mc:Fallback>
    </mc:AlternateContent>
    <mc:AlternateContent xmlns:mc="http://schemas.openxmlformats.org/markup-compatibility/2006">
      <mc:Choice Requires="x14">
        <oleObject progId="Equation.3" shapeId="96926" r:id="rId33">
          <objectPr defaultSize="0" autoPict="0" r:id="rId34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96926" r:id="rId33"/>
      </mc:Fallback>
    </mc:AlternateContent>
    <mc:AlternateContent xmlns:mc="http://schemas.openxmlformats.org/markup-compatibility/2006">
      <mc:Choice Requires="x14">
        <oleObject progId="Equation.3" shapeId="96927" r:id="rId35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7" r:id="rId35"/>
      </mc:Fallback>
    </mc:AlternateContent>
    <mc:AlternateContent xmlns:mc="http://schemas.openxmlformats.org/markup-compatibility/2006">
      <mc:Choice Requires="x14">
        <oleObject progId="Equation.3" shapeId="97096" r:id="rId36">
          <objectPr defaultSize="0" autoPict="0" r:id="rId37">
            <anchor moveWithCells="1" sizeWithCells="1">
              <from>
                <xdr:col>50</xdr:col>
                <xdr:colOff>1074420</xdr:colOff>
                <xdr:row>41</xdr:row>
                <xdr:rowOff>83820</xdr:rowOff>
              </from>
              <to>
                <xdr:col>52</xdr:col>
                <xdr:colOff>15240</xdr:colOff>
                <xdr:row>42</xdr:row>
                <xdr:rowOff>152400</xdr:rowOff>
              </to>
            </anchor>
          </objectPr>
        </oleObject>
      </mc:Choice>
      <mc:Fallback>
        <oleObject progId="Equation.3" shapeId="97096" r:id="rId36"/>
      </mc:Fallback>
    </mc:AlternateContent>
    <mc:AlternateContent xmlns:mc="http://schemas.openxmlformats.org/markup-compatibility/2006">
      <mc:Choice Requires="x14">
        <oleObject progId="Equation.3" shapeId="97097" r:id="rId38">
          <objectPr defaultSize="0" autoPict="0" r:id="rId39">
            <anchor moveWithCells="1" sizeWithCells="1">
              <from>
                <xdr:col>51</xdr:col>
                <xdr:colOff>68580</xdr:colOff>
                <xdr:row>33</xdr:row>
                <xdr:rowOff>91440</xdr:rowOff>
              </from>
              <to>
                <xdr:col>51</xdr:col>
                <xdr:colOff>762000</xdr:colOff>
                <xdr:row>34</xdr:row>
                <xdr:rowOff>160020</xdr:rowOff>
              </to>
            </anchor>
          </objectPr>
        </oleObject>
      </mc:Choice>
      <mc:Fallback>
        <oleObject progId="Equation.3" shapeId="97097" r:id="rId38"/>
      </mc:Fallback>
    </mc:AlternateContent>
    <mc:AlternateContent xmlns:mc="http://schemas.openxmlformats.org/markup-compatibility/2006">
      <mc:Choice Requires="x14">
        <oleObject progId="Equation.3" shapeId="97098" r:id="rId40">
          <objectPr defaultSize="0" autoPict="0" r:id="rId41">
            <anchor moveWithCells="1" sizeWithCells="1">
              <from>
                <xdr:col>51</xdr:col>
                <xdr:colOff>0</xdr:colOff>
                <xdr:row>49</xdr:row>
                <xdr:rowOff>38100</xdr:rowOff>
              </from>
              <to>
                <xdr:col>51</xdr:col>
                <xdr:colOff>731520</xdr:colOff>
                <xdr:row>50</xdr:row>
                <xdr:rowOff>152400</xdr:rowOff>
              </to>
            </anchor>
          </objectPr>
        </oleObject>
      </mc:Choice>
      <mc:Fallback>
        <oleObject progId="Equation.3" shapeId="97098" r:id="rId4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F4D-3DA1-402E-BCEA-086D1129E346}">
  <sheetPr codeName="Sheet3"/>
  <dimension ref="A1:BE260"/>
  <sheetViews>
    <sheetView zoomScale="40" zoomScaleNormal="40" workbookViewId="0">
      <selection activeCell="L24" sqref="L24:L26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00" t="s">
        <v>47</v>
      </c>
      <c r="AJ1" s="500"/>
      <c r="AK1" s="500"/>
      <c r="AL1" s="500"/>
      <c r="AN1" s="500" t="s">
        <v>48</v>
      </c>
      <c r="AO1" s="500"/>
      <c r="AP1" s="500"/>
      <c r="AQ1" s="500"/>
      <c r="AV1" s="531" t="s">
        <v>14</v>
      </c>
      <c r="AW1" s="531"/>
      <c r="AX1" s="531"/>
      <c r="AY1" s="531"/>
      <c r="AZ1" s="531"/>
      <c r="BA1" s="531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4.1721998668247425E-5</v>
      </c>
      <c r="K2" s="438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30" t="s">
        <v>227</v>
      </c>
      <c r="C3" s="530"/>
      <c r="D3" s="281"/>
      <c r="E3" s="280"/>
      <c r="G3" s="526" t="s">
        <v>1</v>
      </c>
      <c r="H3" s="527"/>
      <c r="I3" s="9"/>
      <c r="J3" s="28">
        <f>Datos!N37-M144</f>
        <v>-8.8060836501901149E-2</v>
      </c>
      <c r="K3" s="28">
        <f>Datos!O37-R144</f>
        <v>-8.6539923954372627E-2</v>
      </c>
      <c r="L3" s="61">
        <f>Datos!P37</f>
        <v>0</v>
      </c>
      <c r="M3" s="144">
        <f>AVERAGE(J3:K3)</f>
        <v>-8.7300380228136881E-2</v>
      </c>
      <c r="W3" s="7" t="s">
        <v>31</v>
      </c>
      <c r="AV3" s="534" t="s">
        <v>172</v>
      </c>
      <c r="AW3" s="534"/>
      <c r="AX3" s="534"/>
      <c r="AY3" s="534"/>
      <c r="AZ3" s="534"/>
      <c r="BA3" s="534"/>
      <c r="BB3" s="534"/>
      <c r="BC3" s="534"/>
      <c r="BD3" s="534"/>
      <c r="BE3" s="534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28" t="s">
        <v>12</v>
      </c>
      <c r="H4" s="529"/>
      <c r="I4" s="27"/>
      <c r="J4" s="28">
        <f>Datos!N38-M162</f>
        <v>0.61162790697674441</v>
      </c>
      <c r="K4" s="28">
        <f>Datos!O38-R162</f>
        <v>0.48372093023255824</v>
      </c>
      <c r="L4" s="61">
        <f>Datos!P38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24" t="s">
        <v>23</v>
      </c>
      <c r="H5" s="525"/>
      <c r="I5" s="17"/>
      <c r="J5" s="28">
        <f>Datos!N39-M177</f>
        <v>0</v>
      </c>
      <c r="K5" s="28">
        <f>Datos!O39-R177</f>
        <v>0</v>
      </c>
      <c r="L5" s="61">
        <f>Datos!P39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508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6" t="s">
        <v>44</v>
      </c>
      <c r="AP6" s="516"/>
      <c r="AV6" s="172" t="s">
        <v>164</v>
      </c>
      <c r="AW6" s="509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09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09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/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10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13" t="s">
        <v>162</v>
      </c>
      <c r="AW10" s="514"/>
      <c r="AX10" s="514"/>
      <c r="AY10" s="514"/>
      <c r="AZ10" s="514"/>
      <c r="BA10" s="514"/>
      <c r="BB10" s="514"/>
      <c r="BC10" s="515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9" t="s">
        <v>36</v>
      </c>
      <c r="O11" s="519"/>
      <c r="P11" s="501" t="s">
        <v>36</v>
      </c>
      <c r="Q11" s="501"/>
      <c r="R11" s="502" t="s">
        <v>36</v>
      </c>
      <c r="S11" s="502"/>
      <c r="T11" s="503" t="s">
        <v>36</v>
      </c>
      <c r="U11" s="503"/>
      <c r="V11" s="504" t="s">
        <v>36</v>
      </c>
      <c r="W11" s="50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34" t="s">
        <v>173</v>
      </c>
      <c r="AW12" s="534"/>
      <c r="AX12" s="534"/>
      <c r="AY12" s="534"/>
      <c r="AZ12" s="534"/>
      <c r="BA12" s="534"/>
      <c r="BB12" s="534"/>
      <c r="BC12" s="534"/>
      <c r="BD12" s="534"/>
      <c r="BE12" s="534"/>
    </row>
    <row r="13" spans="1:57" s="7" customFormat="1" ht="27" customHeight="1" x14ac:dyDescent="0.4">
      <c r="A13" s="86"/>
      <c r="B13" s="86"/>
      <c r="C13" s="86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0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508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09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09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5" t="s">
        <v>2</v>
      </c>
      <c r="B17" s="1" t="s">
        <v>16</v>
      </c>
      <c r="C17" s="2"/>
      <c r="D17" s="12" t="s">
        <v>3</v>
      </c>
      <c r="E17" s="3" t="s">
        <v>4</v>
      </c>
      <c r="F17" s="498" t="s">
        <v>5</v>
      </c>
      <c r="G17" s="49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7" t="s">
        <v>46</v>
      </c>
      <c r="AD17" s="517"/>
      <c r="AE17" s="517"/>
      <c r="AF17" s="517"/>
      <c r="AV17" s="180" t="s">
        <v>166</v>
      </c>
      <c r="AW17" s="509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6"/>
      <c r="B18" s="4" t="s">
        <v>6</v>
      </c>
      <c r="C18" s="4" t="s">
        <v>7</v>
      </c>
      <c r="D18" s="13" t="s">
        <v>8</v>
      </c>
      <c r="E18" s="4" t="s">
        <v>8</v>
      </c>
      <c r="F18" s="498"/>
      <c r="G18" s="49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510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513" t="s">
        <v>162</v>
      </c>
      <c r="AW19" s="514"/>
      <c r="AX19" s="514"/>
      <c r="AY19" s="514"/>
      <c r="AZ19" s="514"/>
      <c r="BA19" s="514"/>
      <c r="BB19" s="514"/>
      <c r="BC19" s="515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IF(Datos!$N$5=1,(IF(Datos!$N$5=1,Datos!D38/1000,IF(Datos!$N$5=2,Datos!D38/1000,IF(Datos!$N$5=3,Datos!D38," Error "))))-'punto 2'!Y144/1000000,IF(Datos!$N$5=2,(IF(Datos!$N$5=1,Datos!D38/1000000,IF(Datos!$N$5=2,Datos!D38/1000,IF(Datos!$N$5=3,Datos!D38," Error "))))-'punto 2'!AJ144/1000,IF(Datos!$N$5=3,(IF(Datos!$N$5=1,Datos!D38/1000000,IF(Datos!$N$5=2,Datos!D38/1000,IF(Datos!$N$5=3,Datos!D38," Error "))))-'punto 2'!AU144)))</f>
        <v>-1.0889075757575757E-10</v>
      </c>
      <c r="C20" s="145">
        <f>IF(Datos!$N$5=1,(IF(Datos!$N$5=1,Datos!E38/1000,IF(Datos!$N$5=2,Datos!E38/1000,IF(Datos!$N$5=3,Datos!E38," Error "))))-'punto 1'!AD144/1000000,IF(Datos!$N$5=2,(IF(Datos!$N$5=1,Datos!E38/1000000,IF(Datos!$N$5=2,Datos!E38/1000,IF(Datos!$N$5=3,Datos!E38," Error "))))-'punto 1'!AO144/1000,IF(Datos!$N$5=3,(IF(Datos!$N$5=1,Datos!E38/1000000,IF(Datos!$N$5=2,Datos!E38/1000,IF(Datos!$N$5=3,Datos!E28," Error "))))-'punto 1'!AZ144)))</f>
        <v>-9.3777727272727262E-11</v>
      </c>
      <c r="D20" s="101">
        <f>Datos!F38-E144</f>
        <v>3.7058964238727427E-3</v>
      </c>
      <c r="E20" s="55">
        <f>O18*1000</f>
        <v>999.85331435241267</v>
      </c>
      <c r="F20" s="245">
        <f>(((B20-C20))/8000)*((1/(E20-($J$2)))*(8000-$J$2)*(1-Datos!$K$8*(D20-20)))</f>
        <v>-1.5119781778978612E-14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IF(Datos!$N$5=1,(IF(Datos!$N$5=1,Datos!D39/1000,IF(Datos!$N$5=2,Datos!D39/1000,IF(Datos!$N$5=3,Datos!D39," Error "))))-'punto 2'!Y164/1000000,IF(Datos!$N$5=2,(IF(Datos!$N$5=1,Datos!D39/1000000,IF(Datos!$N$5=2,Datos!D39/1000,IF(Datos!$N$5=3,Datos!D39," Error "))))-'punto 2'!AJ164/1000,IF(Datos!$N$5=3,(IF(Datos!$N$5=1,Datos!D39/1000000,IF(Datos!$N$5=2,Datos!D39/1000,IF(Datos!$N$5=3,Datos!D39," Error "))))-'punto 2'!AU164)))</f>
        <v>-1.0889060606060605E-10</v>
      </c>
      <c r="C21" s="145">
        <f>IF(Datos!$N$5=1,(IF(Datos!$N$5=1,Datos!E39/1000,IF(Datos!$N$5=2,Datos!E39/1000,IF(Datos!$N$5=3,Datos!E39," Error "))))-'punto 2'!AD164/1000000,IF(Datos!$N$5=2,(IF(Datos!$N$5=1,Datos!E39/1000000,IF(Datos!$N$5=2,Datos!E39/1000,IF(Datos!$N$5=3,Datos!E39," Error "))))-'punto 2'!AO164/1000,IF(Datos!$N$5=3,(IF(Datos!$N$5=1,Datos!E39/1000000,IF(Datos!$N$5=2,Datos!E39/1000,IF(Datos!$N$5=3,Datos!E39," Error "))))-'punto 2'!AZ164)))</f>
        <v>-9.3777727272727262E-11</v>
      </c>
      <c r="D21" s="101">
        <f>Datos!F39-E161</f>
        <v>3.7052984092811867E-3</v>
      </c>
      <c r="E21" s="55">
        <f>Q18*1000</f>
        <v>999.85331431461441</v>
      </c>
      <c r="F21" s="245">
        <f>(((B21-C21))/8000)*((1/(E21-($J$2)))*(8000-$J$2)*(1-Datos!$K$8*(D21-20)))</f>
        <v>-1.5119630196847576E-14</v>
      </c>
      <c r="G21" s="551" t="s">
        <v>15</v>
      </c>
      <c r="H21" s="518" t="s">
        <v>17</v>
      </c>
      <c r="I21" s="251"/>
      <c r="J21" s="542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534" t="s">
        <v>177</v>
      </c>
      <c r="AW21" s="534"/>
      <c r="AX21" s="534"/>
      <c r="AY21" s="534"/>
      <c r="AZ21" s="534"/>
      <c r="BA21" s="534"/>
      <c r="BB21" s="534"/>
      <c r="BC21" s="534"/>
      <c r="BD21" s="534"/>
      <c r="BE21" s="534"/>
    </row>
    <row r="22" spans="1:57" ht="50.4" x14ac:dyDescent="0.3">
      <c r="A22" s="8">
        <v>3</v>
      </c>
      <c r="B22" s="145">
        <f>IF(Datos!$N$5=1,(IF(Datos!$N$5=1,Datos!D40/1000,IF(Datos!$N$5=2,Datos!D40/1000,IF(Datos!$N$5=3,Datos!D40," Error "))))-'punto 3'!Y184/1000000,IF(Datos!$N$5=2,(IF(Datos!$N$5=1,Datos!D40/1000000,IF(Datos!$N$5=2,Datos!D40/1000,IF(Datos!$N$5=3,Datos!D40," Error "))))-'punto 3'!AJ184/1000,IF(Datos!$N$5=3,(IF(Datos!$N$5=1,Datos!D40/1000000,IF(Datos!$N$5=2,Datos!D40/1000,IF(Datos!$N$5=3,Datos!D40," Error "))))-'punto 3'!AU184)))</f>
        <v>-1.0889075757575757E-10</v>
      </c>
      <c r="C22" s="145">
        <f>IF(Datos!$N$5=1,(IF(Datos!$N$5=1,Datos!E40/1000,IF(Datos!$N$5=2,Datos!E40/1000,IF(Datos!$N$5=3,Datos!E40," Error "))))-'punto 3'!AD184/1000000,IF(Datos!$N$5=2,(IF(Datos!$N$5=1,Datos!E40/1000000,IF(Datos!$N$5=2,Datos!E40/1000,IF(Datos!$N$5=3,Datos!E40," Error "))))-'punto 3'!AO184/1000,IF(Datos!$N$5=3,(IF(Datos!$N$5=1,Datos!E40/1000000,IF(Datos!$N$5=2,Datos!E40/1000,IF(Datos!$N$5=3,Datos!E40," Error "))))-'punto 3'!AZ184)))</f>
        <v>-9.3777575757575756E-11</v>
      </c>
      <c r="D22" s="101">
        <f>Datos!F40-E178</f>
        <v>3.7052984092811867E-3</v>
      </c>
      <c r="E22" s="55">
        <f>S18*1000</f>
        <v>999.85331431461441</v>
      </c>
      <c r="F22" s="245">
        <f>(((B22-C22))/8000)*((1/(E22-($J$2)))*(8000-$J$2)*(1-Datos!$K$8*(D22-20)))</f>
        <v>-1.5119933362523985E-14</v>
      </c>
      <c r="G22" s="551"/>
      <c r="H22" s="518"/>
      <c r="I22" s="252"/>
      <c r="J22" s="542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IF(Datos!$N$5=1,(IF(Datos!$N$5=1,Datos!D41/1000,IF(Datos!$N$5=2,Datos!D41/1000,IF(Datos!$N$5=3,Datos!D41," Error "))))-'punto 4'!Y204/1000000,IF(Datos!$N$5=2,(IF(Datos!$N$5=1,Datos!D41/1000000,IF(Datos!$N$5=2,Datos!D41/1000,IF(Datos!$N$5=3,Datos!D41," Error "))))-'punto 4'!AJ204/1000,IF(Datos!$N$5=3,(IF(Datos!$N$5=1,Datos!D41/1000000,IF(Datos!$N$5=2,Datos!D41/1000,IF(Datos!$N$5=3,Datos!D41," Error "))))-'punto 4'!AU204)))</f>
        <v>-1.0889075757575757E-10</v>
      </c>
      <c r="C23" s="145">
        <f>IF(Datos!$N$5=1,(IF(Datos!$N$5=1,Datos!E41/1000,IF(Datos!$N$5=2,Datos!E41/1000,IF(Datos!$N$5=3,Datos!E41," Error "))))-'punto 4'!AD204/1000000,IF(Datos!$N$5=2,(IF(Datos!$N$5=1,Datos!E41/1000000,IF(Datos!$N$5=2,Datos!E41/1000,IF(Datos!$N$5=3,Datos!E41," Error "))))-'punto 4'!AO204/1000,IF(Datos!$N$5=3,(IF(Datos!$N$5=1,Datos!E41/1000000,IF(Datos!$N$5=2,Datos!E41/1000,IF(Datos!$N$5=3,Datos!E41," Error "))))-'punto 4'!AZ204)))</f>
        <v>-9.3777727272727262E-11</v>
      </c>
      <c r="D23" s="101">
        <f>Datos!F41-E195</f>
        <v>3.7056572180361202E-3</v>
      </c>
      <c r="E23" s="73">
        <f>U18*1000</f>
        <v>999.85331433729334</v>
      </c>
      <c r="F23" s="245">
        <f>(((B23-C23))/8000)*((1/(E23-($J$2)))*(8000-$J$2)*(1-Datos!$K$8*(D23-20)))</f>
        <v>-1.5119781779261485E-14</v>
      </c>
      <c r="G23" s="550" t="s">
        <v>13</v>
      </c>
      <c r="H23" s="551"/>
      <c r="I23" s="244"/>
      <c r="J23" s="249"/>
      <c r="AE23" s="23" t="s">
        <v>18</v>
      </c>
      <c r="AF23" s="23">
        <f>AVERAGE(AF18:AF22)</f>
        <v>999.83551560855381</v>
      </c>
      <c r="AV23" s="125"/>
      <c r="AW23" s="508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IF(Datos!$N$5=1,(IF(Datos!$N$5=1,Datos!D42/1000,IF(Datos!$N$5=2,Datos!D42/1000,IF(Datos!$N$5=3,Datos!D42," Error "))))-'punto 5'!Y224/1000000,IF(Datos!$N$5=2,(IF(Datos!$N$5=1,Datos!D42/1000000,IF(Datos!$N$5=2,Datos!D42/1000,IF(Datos!$N$5=3,Datos!D42," Error "))))-'punto 5'!AJ224/1000,IF(Datos!$N$5=3,(IF(Datos!$N$5=1,Datos!D42/1000000,IF(Datos!$N$5=2,Datos!D42/1000,IF(Datos!$N$5=3,Datos!D42," Error "))))-'punto 5'!AU224)))</f>
        <v>-1.0889075757575757E-10</v>
      </c>
      <c r="C24" s="145">
        <f>IF(Datos!$N$5=1,(IF(Datos!$N$5=1,Datos!E42/1000,IF(Datos!$N$5=2,Datos!E42/1000,IF(Datos!$N$5=3,Datos!E42," Error "))))-'punto 5'!AD224/1000000,IF(Datos!$N$5=2,(IF(Datos!$N$5=1,Datos!E42/1000000,IF(Datos!$N$5=2,Datos!E42/1000,IF(Datos!$N$5=3,Datos!E42," Error "))))-'punto 5'!AO224/1000,IF(Datos!$N$5=3,(IF(Datos!$N$5=1,Datos!E42/1000000,IF(Datos!$N$5=2,Datos!E42/1000,IF(Datos!$N$5=3,Datos!E42," Error "))))-'punto 5'!AZ224)))</f>
        <v>-9.3777727272727262E-11</v>
      </c>
      <c r="D24" s="101">
        <f>Datos!F42-E212</f>
        <v>3.7057369533149941E-3</v>
      </c>
      <c r="E24" s="73">
        <f>W18*1000</f>
        <v>999.85331434233319</v>
      </c>
      <c r="F24" s="245">
        <f>(((B24-C24))/8000)*((1/(E24-($J$2)))*(8000-$J$2)*(1-Datos!$K$8*(D24-20)))</f>
        <v>-1.5119781779167197E-14</v>
      </c>
      <c r="G24" s="246">
        <f>IF(Datos!U4=1,AVERAGE(F20:F24)*1000000,IF(Datos!U4=2,AVERAGE(F20:F24)*1000000))</f>
        <v>-1.5119781779355775E-8</v>
      </c>
      <c r="H24" s="254">
        <f>G24-Datos!E34</f>
        <v>-50.000000015119781</v>
      </c>
      <c r="I24" s="253"/>
      <c r="J24" s="250"/>
      <c r="AV24" s="172" t="s">
        <v>164</v>
      </c>
      <c r="AW24" s="509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509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09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10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13" t="s">
        <v>162</v>
      </c>
      <c r="AW28" s="514"/>
      <c r="AX28" s="514"/>
      <c r="AY28" s="514"/>
      <c r="AZ28" s="514"/>
      <c r="BA28" s="514"/>
      <c r="BB28" s="514"/>
      <c r="BC28" s="515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1.7011973323306378E-17</v>
      </c>
      <c r="O31" s="214" t="s">
        <v>190</v>
      </c>
      <c r="P31" s="208">
        <f t="shared" si="0"/>
        <v>2.6050027323784935E-21</v>
      </c>
      <c r="Q31" s="215">
        <f>BE28</f>
        <v>100.0015040689135</v>
      </c>
      <c r="R31" s="129" t="e">
        <f t="shared" si="1"/>
        <v>#N/A</v>
      </c>
      <c r="AV31" s="125"/>
      <c r="AW31" s="508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-9.8566798845245021E-27</v>
      </c>
      <c r="O32" s="71" t="s">
        <v>190</v>
      </c>
      <c r="P32" s="210">
        <f t="shared" si="0"/>
        <v>-6.8996759191671515E-25</v>
      </c>
      <c r="Q32" s="131">
        <v>100</v>
      </c>
      <c r="R32" s="267" t="e">
        <f t="shared" si="1"/>
        <v>#N/A</v>
      </c>
      <c r="AV32" s="172" t="s">
        <v>164</v>
      </c>
      <c r="AW32" s="509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153" t="s">
        <v>235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-9.5771362695557753E-19</v>
      </c>
      <c r="O33" s="178" t="s">
        <v>211</v>
      </c>
      <c r="P33" s="232">
        <f t="shared" si="0"/>
        <v>-9.5811259126913244E-21</v>
      </c>
      <c r="Q33" s="138">
        <v>100</v>
      </c>
      <c r="R33" s="129" t="e">
        <f t="shared" si="1"/>
        <v>#N/A</v>
      </c>
      <c r="AV33" s="156" t="s">
        <v>165</v>
      </c>
      <c r="AW33" s="509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3.0224895017925964E-13</v>
      </c>
      <c r="O34" s="147" t="s">
        <v>208</v>
      </c>
      <c r="P34" s="209">
        <f t="shared" si="0"/>
        <v>1.30877634561208E-19</v>
      </c>
      <c r="Q34" s="148">
        <v>100</v>
      </c>
      <c r="R34" s="267" t="e">
        <f t="shared" si="1"/>
        <v>#N/A</v>
      </c>
      <c r="AV34" s="511" t="s">
        <v>166</v>
      </c>
      <c r="AW34" s="509"/>
      <c r="AX34" s="162" t="s">
        <v>135</v>
      </c>
      <c r="AY34" s="162" t="s">
        <v>169</v>
      </c>
      <c r="AZ34" s="162"/>
      <c r="BA34" s="532">
        <f>(MAX(J3:K3)-MIN(J3:K3))/SQRT(24)</f>
        <v>3.1045497373677892E-4</v>
      </c>
      <c r="BB34" s="539" t="str">
        <f>BB33</f>
        <v>0C</v>
      </c>
      <c r="BC34" s="537">
        <v>1</v>
      </c>
      <c r="BD34" s="532">
        <f>BA34*BC34</f>
        <v>3.1045497373677892E-4</v>
      </c>
      <c r="BE34" s="535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2.2699985355814053E-19</v>
      </c>
      <c r="O35" s="214" t="s">
        <v>209</v>
      </c>
      <c r="P35" s="208">
        <f t="shared" si="0"/>
        <v>2.2709441715022368E-21</v>
      </c>
      <c r="Q35" s="137">
        <v>100</v>
      </c>
      <c r="R35" s="129" t="e">
        <f t="shared" si="1"/>
        <v>#N/A</v>
      </c>
      <c r="AV35" s="512"/>
      <c r="AW35" s="510"/>
      <c r="AX35" s="166"/>
      <c r="AY35" s="166"/>
      <c r="AZ35" s="166"/>
      <c r="BA35" s="533"/>
      <c r="BB35" s="540"/>
      <c r="BC35" s="538"/>
      <c r="BD35" s="533"/>
      <c r="BE35" s="536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13" t="s">
        <v>162</v>
      </c>
      <c r="AW36" s="514"/>
      <c r="AX36" s="514"/>
      <c r="AY36" s="514"/>
      <c r="AZ36" s="514"/>
      <c r="BA36" s="514"/>
      <c r="BB36" s="514"/>
      <c r="BC36" s="515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1.0718525280624699E-19</v>
      </c>
      <c r="M37" s="178" t="s">
        <v>200</v>
      </c>
      <c r="N37" s="265">
        <v>1</v>
      </c>
      <c r="O37" s="264">
        <v>1</v>
      </c>
      <c r="P37" s="232">
        <f>L37*N37</f>
        <v>1.0718525280624699E-19</v>
      </c>
      <c r="Q37" s="266">
        <f>COUNT(F20:F24)-1</f>
        <v>4</v>
      </c>
      <c r="R37" s="268" t="e">
        <f>P37^2/$P$38^2</f>
        <v>#N/A</v>
      </c>
    </row>
    <row r="38" spans="1:57" ht="50.4" x14ac:dyDescent="0.3">
      <c r="A38" s="20"/>
      <c r="B38" s="86"/>
      <c r="C38" s="86"/>
      <c r="F38" s="20"/>
      <c r="G38" s="543" t="s">
        <v>213</v>
      </c>
      <c r="H38" s="544"/>
      <c r="I38" s="544"/>
      <c r="J38" s="544"/>
      <c r="K38" s="544"/>
      <c r="L38" s="544"/>
      <c r="M38" s="544"/>
      <c r="N38" s="545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20" t="s">
        <v>127</v>
      </c>
      <c r="H39" s="521"/>
      <c r="I39" s="521"/>
      <c r="J39" s="521"/>
      <c r="K39" s="521"/>
      <c r="L39" s="521"/>
      <c r="M39" s="521"/>
      <c r="N39" s="521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08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22" t="s">
        <v>128</v>
      </c>
      <c r="H40" s="523"/>
      <c r="I40" s="523"/>
      <c r="J40" s="523"/>
      <c r="K40" s="523"/>
      <c r="L40" s="523"/>
      <c r="M40" s="523"/>
      <c r="N40" s="523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09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09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11" t="s">
        <v>166</v>
      </c>
      <c r="AW42" s="509"/>
      <c r="AX42" s="162" t="s">
        <v>135</v>
      </c>
      <c r="AY42" s="162" t="s">
        <v>169</v>
      </c>
      <c r="AZ42" s="162"/>
      <c r="BA42" s="532">
        <f>((MAX(J4:K4)-MIN(J4:K4))/100)/SQRT(24)</f>
        <v>2.6108902297107545E-4</v>
      </c>
      <c r="BB42" s="539" t="str">
        <f>BB41</f>
        <v>%</v>
      </c>
      <c r="BC42" s="537">
        <v>1</v>
      </c>
      <c r="BD42" s="532">
        <f>BA42*BC42</f>
        <v>2.6108902297107545E-4</v>
      </c>
      <c r="BE42" s="535">
        <v>1</v>
      </c>
    </row>
    <row r="43" spans="1:57" ht="13.8" thickBot="1" x14ac:dyDescent="0.3">
      <c r="A43" s="505" t="s">
        <v>40</v>
      </c>
      <c r="B43" s="506"/>
      <c r="C43" s="506"/>
      <c r="D43" s="506"/>
      <c r="E43" s="506"/>
      <c r="F43" s="506"/>
      <c r="G43" s="506"/>
      <c r="H43" s="506"/>
      <c r="I43" s="506"/>
      <c r="J43" s="506"/>
      <c r="K43" s="506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7"/>
      <c r="AV43" s="512"/>
      <c r="AW43" s="510"/>
      <c r="AX43" s="166"/>
      <c r="AY43" s="166"/>
      <c r="AZ43" s="166"/>
      <c r="BA43" s="533"/>
      <c r="BB43" s="540"/>
      <c r="BC43" s="538"/>
      <c r="BD43" s="533"/>
      <c r="BE43" s="536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13" t="s">
        <v>162</v>
      </c>
      <c r="AW44" s="514"/>
      <c r="AX44" s="514"/>
      <c r="AY44" s="514"/>
      <c r="AZ44" s="514"/>
      <c r="BA44" s="514"/>
      <c r="BB44" s="514"/>
      <c r="BC44" s="515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08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09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09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09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510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13" t="s">
        <v>162</v>
      </c>
      <c r="AW52" s="514"/>
      <c r="AX52" s="514"/>
      <c r="AY52" s="514"/>
      <c r="AZ52" s="514"/>
      <c r="BA52" s="514"/>
      <c r="BB52" s="514"/>
      <c r="BC52" s="515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534" t="s">
        <v>203</v>
      </c>
      <c r="AW55" s="534"/>
      <c r="AX55" s="534"/>
      <c r="AY55" s="534"/>
      <c r="AZ55" s="534"/>
      <c r="BA55" s="534"/>
      <c r="BB55" s="534"/>
      <c r="BC55" s="534"/>
      <c r="BD55" s="534"/>
      <c r="BE55" s="534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08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09"/>
      <c r="AX59" s="171" t="s">
        <v>167</v>
      </c>
      <c r="AY59" s="150" t="s">
        <v>161</v>
      </c>
      <c r="AZ59" s="151"/>
      <c r="BA59" s="152">
        <f>MAX('punto 1'!F143:F145)/2</f>
        <v>0.01</v>
      </c>
      <c r="BB59" s="153" t="s">
        <v>235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09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09"/>
      <c r="AX61" s="162" t="s">
        <v>135</v>
      </c>
      <c r="AY61" s="162" t="s">
        <v>169</v>
      </c>
      <c r="AZ61" s="162"/>
      <c r="BA61" s="532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10"/>
      <c r="AX62" s="166"/>
      <c r="AY62" s="166"/>
      <c r="AZ62" s="166"/>
      <c r="BA62" s="533"/>
      <c r="BB62" s="168"/>
      <c r="BC62" s="183"/>
      <c r="BD62" s="167"/>
      <c r="BE62" s="169"/>
    </row>
    <row r="63" spans="1:57" x14ac:dyDescent="0.25">
      <c r="AV63" s="513" t="s">
        <v>162</v>
      </c>
      <c r="AW63" s="514"/>
      <c r="AX63" s="514"/>
      <c r="AY63" s="514"/>
      <c r="AZ63" s="514"/>
      <c r="BA63" s="514"/>
      <c r="BB63" s="514"/>
      <c r="BC63" s="515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494"/>
      <c r="C79" s="494"/>
      <c r="D79" s="494"/>
      <c r="E79" s="494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41"/>
      <c r="C95" s="541"/>
      <c r="D95" s="541"/>
      <c r="E95" s="541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493" t="s">
        <v>0</v>
      </c>
      <c r="L139" s="493"/>
      <c r="M139" s="493"/>
      <c r="N139" s="493"/>
      <c r="O139" s="493"/>
      <c r="P139" s="493"/>
      <c r="Q139" s="493"/>
      <c r="R139" s="493"/>
      <c r="S139" s="493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494" t="s">
        <v>27</v>
      </c>
      <c r="P147" s="494"/>
      <c r="Q147" s="494"/>
      <c r="R147" s="494"/>
      <c r="S147" s="494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494" t="s">
        <v>28</v>
      </c>
      <c r="L159" s="494"/>
      <c r="M159" s="494"/>
      <c r="N159" s="494"/>
      <c r="O159" s="116"/>
      <c r="P159" s="494" t="s">
        <v>28</v>
      </c>
      <c r="Q159" s="494"/>
      <c r="R159" s="494"/>
      <c r="S159" s="494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494" t="s">
        <v>130</v>
      </c>
      <c r="L165" s="494"/>
      <c r="M165" s="494"/>
      <c r="N165" s="494"/>
      <c r="O165" s="116"/>
      <c r="P165" s="494" t="s">
        <v>130</v>
      </c>
      <c r="Q165" s="494"/>
      <c r="R165" s="494"/>
      <c r="S165" s="494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6497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6497" r:id="rId3"/>
      </mc:Fallback>
    </mc:AlternateContent>
    <mc:AlternateContent xmlns:mc="http://schemas.openxmlformats.org/markup-compatibility/2006">
      <mc:Choice Requires="x14">
        <oleObject progId="Equation.3" shapeId="106498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6498" r:id="rId5"/>
      </mc:Fallback>
    </mc:AlternateContent>
    <mc:AlternateContent xmlns:mc="http://schemas.openxmlformats.org/markup-compatibility/2006">
      <mc:Choice Requires="x14">
        <oleObject progId="Equation.3" shapeId="106499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6499" r:id="rId7"/>
      </mc:Fallback>
    </mc:AlternateContent>
    <mc:AlternateContent xmlns:mc="http://schemas.openxmlformats.org/markup-compatibility/2006">
      <mc:Choice Requires="x14">
        <oleObject progId="Equation.3" shapeId="106500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6500" r:id="rId9"/>
      </mc:Fallback>
    </mc:AlternateContent>
    <mc:AlternateContent xmlns:mc="http://schemas.openxmlformats.org/markup-compatibility/2006">
      <mc:Choice Requires="x14">
        <oleObject progId="Equation.3" shapeId="106501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6501" r:id="rId11"/>
      </mc:Fallback>
    </mc:AlternateContent>
    <mc:AlternateContent xmlns:mc="http://schemas.openxmlformats.org/markup-compatibility/2006">
      <mc:Choice Requires="x14">
        <oleObject progId="Equation.3" shapeId="106503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6503" r:id="rId13"/>
      </mc:Fallback>
    </mc:AlternateContent>
    <mc:AlternateContent xmlns:mc="http://schemas.openxmlformats.org/markup-compatibility/2006">
      <mc:Choice Requires="x14">
        <oleObject progId="Equation.3" shapeId="106504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6504" r:id="rId14"/>
      </mc:Fallback>
    </mc:AlternateContent>
    <mc:AlternateContent xmlns:mc="http://schemas.openxmlformats.org/markup-compatibility/2006">
      <mc:Choice Requires="x14">
        <oleObject progId="Equation.3" shapeId="106506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6506" r:id="rId16"/>
      </mc:Fallback>
    </mc:AlternateContent>
    <mc:AlternateContent xmlns:mc="http://schemas.openxmlformats.org/markup-compatibility/2006">
      <mc:Choice Requires="x14">
        <oleObject progId="Equation.3" shapeId="106507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6507" r:id="rId17"/>
      </mc:Fallback>
    </mc:AlternateContent>
    <mc:AlternateContent xmlns:mc="http://schemas.openxmlformats.org/markup-compatibility/2006">
      <mc:Choice Requires="x14">
        <oleObject progId="Equation.3" shapeId="106508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6508" r:id="rId19"/>
      </mc:Fallback>
    </mc:AlternateContent>
    <mc:AlternateContent xmlns:mc="http://schemas.openxmlformats.org/markup-compatibility/2006">
      <mc:Choice Requires="x14">
        <oleObject progId="Equation.3" shapeId="106509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6509" r:id="rId21"/>
      </mc:Fallback>
    </mc:AlternateContent>
    <mc:AlternateContent xmlns:mc="http://schemas.openxmlformats.org/markup-compatibility/2006">
      <mc:Choice Requires="x14">
        <oleObject progId="Equation.3" shapeId="106510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6510" r:id="rId22"/>
      </mc:Fallback>
    </mc:AlternateContent>
    <mc:AlternateContent xmlns:mc="http://schemas.openxmlformats.org/markup-compatibility/2006">
      <mc:Choice Requires="x14">
        <oleObject progId="Equation.3" shapeId="106511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6511" r:id="rId24"/>
      </mc:Fallback>
    </mc:AlternateContent>
    <mc:AlternateContent xmlns:mc="http://schemas.openxmlformats.org/markup-compatibility/2006">
      <mc:Choice Requires="x14">
        <oleObject progId="Equation.3" shapeId="106512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2" r:id="rId25"/>
      </mc:Fallback>
    </mc:AlternateContent>
    <mc:AlternateContent xmlns:mc="http://schemas.openxmlformats.org/markup-compatibility/2006">
      <mc:Choice Requires="x14">
        <oleObject progId="Equation.3" shapeId="106513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3" r:id="rId26"/>
      </mc:Fallback>
    </mc:AlternateContent>
    <mc:AlternateContent xmlns:mc="http://schemas.openxmlformats.org/markup-compatibility/2006">
      <mc:Choice Requires="x14">
        <oleObject progId="Equation.3" shapeId="106514" r:id="rId27">
          <objectPr defaultSize="0" autoPict="0" r:id="rId28">
            <anchor moveWithCells="1" sizeWithCells="1">
              <from>
                <xdr:col>0</xdr:col>
                <xdr:colOff>731520</xdr:colOff>
                <xdr:row>10</xdr:row>
                <xdr:rowOff>152400</xdr:rowOff>
              </from>
              <to>
                <xdr:col>2</xdr:col>
                <xdr:colOff>198120</xdr:colOff>
                <xdr:row>12</xdr:row>
                <xdr:rowOff>220980</xdr:rowOff>
              </to>
            </anchor>
          </objectPr>
        </oleObject>
      </mc:Choice>
      <mc:Fallback>
        <oleObject progId="Equation.3" shapeId="106514" r:id="rId27"/>
      </mc:Fallback>
    </mc:AlternateContent>
    <mc:AlternateContent xmlns:mc="http://schemas.openxmlformats.org/markup-compatibility/2006">
      <mc:Choice Requires="x14">
        <oleObject progId="Equation.3" shapeId="106515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5" r:id="rId29"/>
      </mc:Fallback>
    </mc:AlternateContent>
    <mc:AlternateContent xmlns:mc="http://schemas.openxmlformats.org/markup-compatibility/2006">
      <mc:Choice Requires="x14">
        <oleObject progId="Equation.3" shapeId="106516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6516" r:id="rId30"/>
      </mc:Fallback>
    </mc:AlternateContent>
    <mc:AlternateContent xmlns:mc="http://schemas.openxmlformats.org/markup-compatibility/2006">
      <mc:Choice Requires="x14">
        <oleObject progId="Equation.3" shapeId="106517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7" r:id="rId32"/>
      </mc:Fallback>
    </mc:AlternateContent>
    <mc:AlternateContent xmlns:mc="http://schemas.openxmlformats.org/markup-compatibility/2006">
      <mc:Choice Requires="x14">
        <oleObject progId="Equation.3" shapeId="106518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18" r:id="rId33"/>
      </mc:Fallback>
    </mc:AlternateContent>
    <mc:AlternateContent xmlns:mc="http://schemas.openxmlformats.org/markup-compatibility/2006">
      <mc:Choice Requires="x14">
        <oleObject progId="Equation.3" shapeId="106519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19" r:id="rId34"/>
      </mc:Fallback>
    </mc:AlternateContent>
    <mc:AlternateContent xmlns:mc="http://schemas.openxmlformats.org/markup-compatibility/2006">
      <mc:Choice Requires="x14">
        <oleObject progId="Equation.3" shapeId="106520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20" r:id="rId35"/>
      </mc:Fallback>
    </mc:AlternateContent>
    <mc:AlternateContent xmlns:mc="http://schemas.openxmlformats.org/markup-compatibility/2006">
      <mc:Choice Requires="x14">
        <oleObject progId="Equation.3" shapeId="106521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6521" r:id="rId36"/>
      </mc:Fallback>
    </mc:AlternateContent>
    <mc:AlternateContent xmlns:mc="http://schemas.openxmlformats.org/markup-compatibility/2006">
      <mc:Choice Requires="x14">
        <oleObject progId="Equation.3" shapeId="106522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22" r:id="rId3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2DB0-A664-47C5-B130-DF554639C830}">
  <sheetPr codeName="Sheet4"/>
  <dimension ref="A1:BE260"/>
  <sheetViews>
    <sheetView topLeftCell="A10" workbookViewId="0">
      <selection activeCell="A250" sqref="A250:P26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00" t="s">
        <v>47</v>
      </c>
      <c r="AJ1" s="500"/>
      <c r="AK1" s="500"/>
      <c r="AL1" s="500"/>
      <c r="AN1" s="500" t="s">
        <v>48</v>
      </c>
      <c r="AO1" s="500"/>
      <c r="AP1" s="500"/>
      <c r="AQ1" s="500"/>
      <c r="AV1" s="531" t="s">
        <v>14</v>
      </c>
      <c r="AW1" s="531"/>
      <c r="AX1" s="531"/>
      <c r="AY1" s="531"/>
      <c r="AZ1" s="531"/>
      <c r="BA1" s="531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4.1721998668247425E-5</v>
      </c>
      <c r="K2" s="438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30" t="s">
        <v>227</v>
      </c>
      <c r="C3" s="530"/>
      <c r="D3" s="281"/>
      <c r="E3" s="280"/>
      <c r="G3" s="526" t="s">
        <v>1</v>
      </c>
      <c r="H3" s="527"/>
      <c r="I3" s="9"/>
      <c r="J3" s="28">
        <f>Datos!N47-M144</f>
        <v>-8.8060836501901149E-2</v>
      </c>
      <c r="K3" s="28">
        <f>Datos!O47-R144</f>
        <v>-8.6539923954372627E-2</v>
      </c>
      <c r="L3" s="61">
        <f>Datos!P47</f>
        <v>0</v>
      </c>
      <c r="M3" s="144">
        <f>AVERAGE(J3:K3)</f>
        <v>-8.7300380228136881E-2</v>
      </c>
      <c r="W3" s="7" t="s">
        <v>31</v>
      </c>
      <c r="AV3" s="534" t="s">
        <v>172</v>
      </c>
      <c r="AW3" s="534"/>
      <c r="AX3" s="534"/>
      <c r="AY3" s="534"/>
      <c r="AZ3" s="534"/>
      <c r="BA3" s="534"/>
      <c r="BB3" s="534"/>
      <c r="BC3" s="534"/>
      <c r="BD3" s="534"/>
      <c r="BE3" s="534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28" t="s">
        <v>12</v>
      </c>
      <c r="H4" s="529"/>
      <c r="I4" s="27"/>
      <c r="J4" s="28">
        <f>Datos!N48-M162</f>
        <v>0.61162790697674441</v>
      </c>
      <c r="K4" s="28">
        <f>Datos!O48-R162</f>
        <v>0.48372093023255824</v>
      </c>
      <c r="L4" s="61">
        <f>Datos!P48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24" t="s">
        <v>23</v>
      </c>
      <c r="H5" s="525"/>
      <c r="I5" s="17"/>
      <c r="J5" s="28">
        <f>Datos!N49-M177</f>
        <v>0</v>
      </c>
      <c r="K5" s="28">
        <f>Datos!O49-R177</f>
        <v>0</v>
      </c>
      <c r="L5" s="61">
        <f>Datos!P49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508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6" t="s">
        <v>44</v>
      </c>
      <c r="AP6" s="516"/>
      <c r="AV6" s="172" t="s">
        <v>164</v>
      </c>
      <c r="AW6" s="509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09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09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10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13" t="s">
        <v>162</v>
      </c>
      <c r="AW10" s="514"/>
      <c r="AX10" s="514"/>
      <c r="AY10" s="514"/>
      <c r="AZ10" s="514"/>
      <c r="BA10" s="514"/>
      <c r="BB10" s="514"/>
      <c r="BC10" s="515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9" t="s">
        <v>36</v>
      </c>
      <c r="O11" s="519"/>
      <c r="P11" s="501" t="s">
        <v>36</v>
      </c>
      <c r="Q11" s="501"/>
      <c r="R11" s="502" t="s">
        <v>36</v>
      </c>
      <c r="S11" s="502"/>
      <c r="T11" s="503" t="s">
        <v>36</v>
      </c>
      <c r="U11" s="503"/>
      <c r="V11" s="504" t="s">
        <v>36</v>
      </c>
      <c r="W11" s="50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34" t="s">
        <v>173</v>
      </c>
      <c r="AW12" s="534"/>
      <c r="AX12" s="534"/>
      <c r="AY12" s="534"/>
      <c r="AZ12" s="534"/>
      <c r="BA12" s="534"/>
      <c r="BB12" s="534"/>
      <c r="BC12" s="534"/>
      <c r="BD12" s="534"/>
      <c r="BE12" s="534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508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09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09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5" t="s">
        <v>2</v>
      </c>
      <c r="B17" s="1" t="s">
        <v>16</v>
      </c>
      <c r="C17" s="2"/>
      <c r="D17" s="12" t="s">
        <v>3</v>
      </c>
      <c r="E17" s="3" t="s">
        <v>4</v>
      </c>
      <c r="F17" s="498" t="s">
        <v>5</v>
      </c>
      <c r="G17" s="49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7" t="s">
        <v>46</v>
      </c>
      <c r="AD17" s="517"/>
      <c r="AE17" s="517"/>
      <c r="AF17" s="517"/>
      <c r="AV17" s="180" t="s">
        <v>166</v>
      </c>
      <c r="AW17" s="509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6"/>
      <c r="B18" s="4" t="s">
        <v>6</v>
      </c>
      <c r="C18" s="4" t="s">
        <v>7</v>
      </c>
      <c r="D18" s="13" t="s">
        <v>8</v>
      </c>
      <c r="E18" s="4" t="s">
        <v>8</v>
      </c>
      <c r="F18" s="498"/>
      <c r="G18" s="49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510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513" t="s">
        <v>162</v>
      </c>
      <c r="AW19" s="514"/>
      <c r="AX19" s="514"/>
      <c r="AY19" s="514"/>
      <c r="AZ19" s="514"/>
      <c r="BA19" s="514"/>
      <c r="BB19" s="514"/>
      <c r="BC19" s="515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IF(Datos!$N$5=1,(IF(Datos!$N$5=1,Datos!D48/1000,IF(Datos!$N$5=2,Datos!D48/1000,IF(Datos!$N$5=3,Datos!D48," Error "))))-'punto 3'!Y144/1000000,IF(Datos!$N$5=2,(IF(Datos!$N$5=1,Datos!D48/1000000,IF(Datos!$N$5=2,Datos!D48/1000,IF(Datos!$N$5=3,Datos!D48," Error "))))-'punto 3'!AJ144/1000,IF(Datos!$N$5=3,(IF(Datos!$N$5=1,Datos!D48/1000000,IF(Datos!$N$5=2,Datos!D48/1000,IF(Datos!$N$5=3,Datos!D48," Error "))))-'[3]punto3 '!AU144)))</f>
        <v>-1.0889075757575757E-10</v>
      </c>
      <c r="C20" s="145">
        <f>IF(Datos!$N$5=1,(IF(Datos!$N$5=1,Datos!E48/1000,IF(Datos!$N$5=2,Datos!E48/1000,IF(Datos!$N$5=3,Datos!E48," Error "))))-'punto 3'!AD144/1000000,IF(Datos!$N$5=2,(IF(Datos!$N$5=1,Datos!E48/1000000,IF(Datos!$N$5=2,Datos!E48/1000,IF(Datos!$N$5=3,Datos!E48," Error "))))-'punto 3'!AO144/1000,IF(Datos!$N$5=3,(IF(Datos!$N$5=1,Datos!E48/1000000,IF(Datos!$N$5=2,Datos!E48/1000,IF(Datos!$N$5=3,Datos!E48," Error "))))-'punto 3'!AZ144)))</f>
        <v>-9.3777727272727262E-11</v>
      </c>
      <c r="D20" s="101">
        <f>Datos!F48-E144</f>
        <v>3.7058964238727427E-3</v>
      </c>
      <c r="E20" s="55">
        <f>O18*1000</f>
        <v>999.85331435241267</v>
      </c>
      <c r="F20" s="245">
        <f>(((B20-C20))/8000)*((1/(E20-($J$2)))*(8000-$J$2)*(1-Datos!$K$8*(D20-20)))</f>
        <v>-1.5119781778978612E-14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IF(Datos!$N$5=1,(IF(Datos!$N$5=1,Datos!D49/1000,IF(Datos!$N$5=2,Datos!D49/1000,IF(Datos!$N$5=3,Datos!D49," Error "))))-'punto 3'!Y164/1000000,IF(Datos!$N$5=2,(IF(Datos!$N$5=1,Datos!D49/1000000,IF(Datos!$N$5=2,Datos!D49/1000,IF(Datos!$N$5=3,Datos!D49," Error "))))-'punto 3'!AJ164/1000,IF(Datos!$N$5=3,(IF(Datos!$N$5=1,Datos!D49/1000000,IF(Datos!$N$5=2,Datos!D49/1000,IF(Datos!$N$5=3,Datos!D49," Error "))))-'punto 3'!AU164)))</f>
        <v>-1.0889060606060605E-10</v>
      </c>
      <c r="C21" s="145">
        <f>IF(Datos!$N$5=1,(IF(Datos!$N$5=1,Datos!E49/1000,IF(Datos!$N$5=2,Datos!E49/1000,IF(Datos!$N$5=3,Datos!E49," Error "))))-'punto 3'!AD164/1000000,IF(Datos!$N$5=2,(IF(Datos!$N$5=1,Datos!E49/1000000,IF(Datos!$N$5=2,Datos!E49/1000,IF(Datos!$N$5=3,Datos!E49," Error "))))-'punto 3'!AO164/1000,IF(Datos!$N$5=3,(IF(Datos!$N$5=1,Datos!E49/1000000,IF(Datos!$N$5=2,Datos!E49/1000,IF(Datos!$N$5=3,Datos!E49," Error "))))-'punto 3'!AZ164)))</f>
        <v>-9.3777727272727262E-11</v>
      </c>
      <c r="D21" s="101">
        <f>Datos!F49-E161</f>
        <v>3.7052984092811867E-3</v>
      </c>
      <c r="E21" s="55">
        <f>Q18*1000</f>
        <v>999.85331431461441</v>
      </c>
      <c r="F21" s="245">
        <f>(((B21-C21))/8000)*((1/(E21-($J$2)))*(8000-$J$2)*(1-Datos!$K$8*(D21-20)))</f>
        <v>-1.5119630196847576E-14</v>
      </c>
      <c r="G21" s="556" t="s">
        <v>15</v>
      </c>
      <c r="H21" s="554" t="s">
        <v>17</v>
      </c>
      <c r="I21" s="247"/>
      <c r="J21" s="542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534" t="s">
        <v>177</v>
      </c>
      <c r="AW21" s="534"/>
      <c r="AX21" s="534"/>
      <c r="AY21" s="534"/>
      <c r="AZ21" s="534"/>
      <c r="BA21" s="534"/>
      <c r="BB21" s="534"/>
      <c r="BC21" s="534"/>
      <c r="BD21" s="534"/>
      <c r="BE21" s="534"/>
    </row>
    <row r="22" spans="1:57" ht="50.4" x14ac:dyDescent="0.3">
      <c r="A22" s="8">
        <v>3</v>
      </c>
      <c r="B22" s="145">
        <f>IF(Datos!$N$5=1,(IF(Datos!$N$5=1,Datos!D50/1000,IF(Datos!$N$5=2,Datos!D50/1000,IF(Datos!$N$5=3,Datos!D50," Error "))))-'punto 3'!Y184/1000000,IF(Datos!$N$5=2,(IF(Datos!$N$5=1,Datos!D50/1000000,IF(Datos!$N$5=2,Datos!D50/1000,IF(Datos!$N$5=3,Datos!D50," Error "))))-'punto 3'!AJ184/1000,IF(Datos!$N$5=3,(IF(Datos!$N$5=1,Datos!D50/1000000,IF(Datos!$N$5=2,Datos!D50/1000,IF(Datos!$N$5=3,Datos!D50," Error "))))-'punto 3'!AU184)))</f>
        <v>-1.0889075757575757E-10</v>
      </c>
      <c r="C22" s="145">
        <f>IF(Datos!$N$5=1,(IF(Datos!$N$5=1,Datos!E50/1000,IF(Datos!$N$5=2,Datos!E50/1000,IF(Datos!$N$5=3,Datos!E50," Error "))))-'punto 3'!AD184/1000000,IF(Datos!$N$5=2,(IF(Datos!$N$5=1,Datos!E50/1000000,IF(Datos!$N$5=2,Datos!E50/1000,IF(Datos!$N$5=3,Datos!E50," Error "))))-'punto 3'!AO184/1000,IF(Datos!$N$5=3,(IF(Datos!$N$5=1,Datos!E50/1000000,IF(Datos!$N$5=2,Datos!E50/1000,IF(Datos!$N$5=3,Datos!E50," Error "))))-'punto 3'!AZ184)))</f>
        <v>-9.3777575757575756E-11</v>
      </c>
      <c r="D22" s="101">
        <f>Datos!F50-E178</f>
        <v>3.7052984092811867E-3</v>
      </c>
      <c r="E22" s="55">
        <f>S18*1000</f>
        <v>999.85331431461441</v>
      </c>
      <c r="F22" s="245">
        <f>(((B22-C22))/8000)*((1/(E22-($J$2)))*(8000-$J$2)*(1-Datos!$K$8*(D22-20)))</f>
        <v>-1.5119933362523985E-14</v>
      </c>
      <c r="G22" s="557"/>
      <c r="H22" s="555"/>
      <c r="I22" s="241"/>
      <c r="J22" s="542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IF(Datos!$N$5=1,(IF(Datos!$N$5=1,Datos!D51/1000,IF(Datos!$N$5=2,Datos!D51/1000,IF(Datos!$N$5=3,Datos!D51," Error "))))-'punto 3'!Y204/1000000,IF(Datos!$N$5=2,(IF(Datos!$N$5=1,Datos!D51/1000000,IF(Datos!$N$5=2,Datos!D51/1000,IF(Datos!$N$5=3,Datos!D51," Error "))))-'punto 3'!AJ204/1000,IF(Datos!$N$5=3,(IF(Datos!$N$5=1,Datos!D51/1000000,IF(Datos!$N$5=2,Datos!D51/1000,IF(Datos!$N$5=3,Datos!D51," Error "))))-'punto 3'!AU204)))</f>
        <v>-1.0889075757575757E-10</v>
      </c>
      <c r="C23" s="145">
        <f>IF(Datos!$N$5=1,(IF(Datos!$N$5=1,Datos!E51/1000,IF(Datos!$N$5=2,Datos!E51/1000,IF(Datos!$N$5=3,Datos!E51," Error "))))-'punto 3'!AD204/1000000,IF(Datos!$N$5=2,(IF(Datos!$N$5=1,Datos!E51/1000000,IF(Datos!$N$5=2,Datos!E51/1000,IF(Datos!$N$5=3,Datos!E51," Error "))))-'punto 4'!AO204/1000,IF(Datos!$N$5=3,(IF(Datos!$N$5=1,Datos!E51/1000000,IF(Datos!$N$5=2,Datos!E51/1000,IF(Datos!$N$5=3,Datos!E51," Error "))))-'punto 3'!AZ204)))</f>
        <v>-9.3777727272727262E-11</v>
      </c>
      <c r="D23" s="101">
        <f>Datos!F51-E195</f>
        <v>3.7056572180361202E-3</v>
      </c>
      <c r="E23" s="73">
        <f>U18*1000</f>
        <v>999.85331433729334</v>
      </c>
      <c r="F23" s="245">
        <f>(((B23-C23))/8000)*((1/(E23-($J$2)))*(8000-$J$2)*(1-Datos!$K$8*(D23-20)))</f>
        <v>-1.5119781779261485E-14</v>
      </c>
      <c r="G23" s="552" t="s">
        <v>13</v>
      </c>
      <c r="H23" s="553"/>
      <c r="I23" s="244"/>
      <c r="J23" s="249"/>
      <c r="AE23" s="23" t="s">
        <v>18</v>
      </c>
      <c r="AF23" s="23">
        <f>AVERAGE(AF18:AF22)</f>
        <v>999.83551560855381</v>
      </c>
      <c r="AV23" s="125"/>
      <c r="AW23" s="508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IF(Datos!$N$5=1,(IF(Datos!$N$5=1,Datos!D52/1000,IF(Datos!$N$5=2,Datos!D52/1000,IF(Datos!$N$5=3,Datos!D52," Error "))))-'punto 3'!Y224/1000000,IF(Datos!$N$5=2,(IF(Datos!$N$5=1,Datos!D52/1000000,IF(Datos!$N$5=2,Datos!D52/1000,IF(Datos!$N$5=3,Datos!D52," Error "))))-'punto 3'!AJ224/1000,IF(Datos!$N$5=3,(IF(Datos!$N$5=1,Datos!D52/1000000,IF(Datos!$N$5=2,Datos!D52/1000,IF(Datos!$N$5=3,Datos!D52," Error "))))-'punto 3'!AU224)))</f>
        <v>-1.0889075757575757E-10</v>
      </c>
      <c r="C24" s="145">
        <f>IF(Datos!$N$5=1,(IF(Datos!$N$5=1,Datos!E52/1000,IF(Datos!$N$5=2,Datos!E52/1000,IF(Datos!$N$5=3,Datos!E52," Error "))))-'punto 3'!AD224/1000000,IF(Datos!$N$5=2,(IF(Datos!$N$5=1,Datos!E52/1000000,IF(Datos!$N$5=2,Datos!E52/1000,IF(Datos!$N$5=3,Datos!E52," Error "))))-'punto 3'!AO224/1000,IF(Datos!$N$5=3,(IF(Datos!$N$5=1,Datos!E52/1000000,IF(Datos!$N$5=2,Datos!E52/1000,IF(Datos!$N$5=3,Datos!E52," Error "))))-'punto 3'!AZ224)))</f>
        <v>-9.3777727272727262E-11</v>
      </c>
      <c r="D24" s="101">
        <f>Datos!F52-E212</f>
        <v>3.7057369533149941E-3</v>
      </c>
      <c r="E24" s="73">
        <f>W18*1000</f>
        <v>999.85331434233319</v>
      </c>
      <c r="F24" s="245">
        <f>(((B24-C24))/8000)*((1/(E24-($J$2)))*(8000-$J$2)*(1-Datos!$K$8*(D24-20)))</f>
        <v>-1.5119781779167197E-14</v>
      </c>
      <c r="G24" s="246">
        <f>IF(Datos!U4=1,AVERAGE(F20:F24)*1000000,IF(Datos!U4=2,AVERAGE(F20:F24)*1000000))</f>
        <v>-1.5119781779355775E-8</v>
      </c>
      <c r="H24" s="237">
        <f>G24-Datos!E44</f>
        <v>-100.00000001511978</v>
      </c>
      <c r="I24" s="248"/>
      <c r="J24" s="250"/>
      <c r="AV24" s="172" t="s">
        <v>164</v>
      </c>
      <c r="AW24" s="509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509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09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10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13" t="s">
        <v>162</v>
      </c>
      <c r="AW28" s="514"/>
      <c r="AX28" s="514"/>
      <c r="AY28" s="514"/>
      <c r="AZ28" s="514"/>
      <c r="BA28" s="514"/>
      <c r="BB28" s="514"/>
      <c r="BC28" s="515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1.7011973323306378E-17</v>
      </c>
      <c r="O31" s="214" t="s">
        <v>190</v>
      </c>
      <c r="P31" s="208">
        <f t="shared" si="0"/>
        <v>2.6050027323784935E-21</v>
      </c>
      <c r="Q31" s="215">
        <f>BE28</f>
        <v>100.0015040689135</v>
      </c>
      <c r="R31" s="129" t="e">
        <f t="shared" si="1"/>
        <v>#N/A</v>
      </c>
      <c r="AV31" s="125"/>
      <c r="AW31" s="508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-9.8566798845245021E-27</v>
      </c>
      <c r="O32" s="71" t="s">
        <v>190</v>
      </c>
      <c r="P32" s="210">
        <f t="shared" si="0"/>
        <v>-6.8996759191671515E-25</v>
      </c>
      <c r="Q32" s="131">
        <v>100</v>
      </c>
      <c r="R32" s="267" t="e">
        <f t="shared" si="1"/>
        <v>#N/A</v>
      </c>
      <c r="AV32" s="172" t="s">
        <v>164</v>
      </c>
      <c r="AW32" s="509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298" t="s">
        <v>237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-9.5771362695557753E-19</v>
      </c>
      <c r="O33" s="178" t="s">
        <v>211</v>
      </c>
      <c r="P33" s="232">
        <f t="shared" si="0"/>
        <v>-9.5811259126913244E-21</v>
      </c>
      <c r="Q33" s="138">
        <v>100</v>
      </c>
      <c r="R33" s="129" t="e">
        <f t="shared" si="1"/>
        <v>#N/A</v>
      </c>
      <c r="AV33" s="156" t="s">
        <v>165</v>
      </c>
      <c r="AW33" s="509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3.0224895017925964E-13</v>
      </c>
      <c r="O34" s="147" t="s">
        <v>208</v>
      </c>
      <c r="P34" s="209">
        <f t="shared" si="0"/>
        <v>1.30877634561208E-19</v>
      </c>
      <c r="Q34" s="148">
        <v>100</v>
      </c>
      <c r="R34" s="267" t="e">
        <f t="shared" si="1"/>
        <v>#N/A</v>
      </c>
      <c r="AV34" s="511" t="s">
        <v>166</v>
      </c>
      <c r="AW34" s="509"/>
      <c r="AX34" s="162" t="s">
        <v>135</v>
      </c>
      <c r="AY34" s="162" t="s">
        <v>169</v>
      </c>
      <c r="AZ34" s="162"/>
      <c r="BA34" s="532">
        <f>(MAX(J3:K3)-MIN(J3:K3))/SQRT(24)</f>
        <v>3.1045497373677892E-4</v>
      </c>
      <c r="BB34" s="539" t="str">
        <f>BB33</f>
        <v>0C</v>
      </c>
      <c r="BC34" s="537">
        <v>1</v>
      </c>
      <c r="BD34" s="532">
        <f>BA34*BC34</f>
        <v>3.1045497373677892E-4</v>
      </c>
      <c r="BE34" s="535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2.2699985355814053E-19</v>
      </c>
      <c r="O35" s="214" t="s">
        <v>209</v>
      </c>
      <c r="P35" s="208">
        <f t="shared" si="0"/>
        <v>2.2709441715022368E-21</v>
      </c>
      <c r="Q35" s="137">
        <v>100</v>
      </c>
      <c r="R35" s="129" t="e">
        <f t="shared" si="1"/>
        <v>#N/A</v>
      </c>
      <c r="AV35" s="512"/>
      <c r="AW35" s="510"/>
      <c r="AX35" s="166"/>
      <c r="AY35" s="166"/>
      <c r="AZ35" s="166"/>
      <c r="BA35" s="533"/>
      <c r="BB35" s="540"/>
      <c r="BC35" s="538"/>
      <c r="BD35" s="533"/>
      <c r="BE35" s="536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13" t="s">
        <v>162</v>
      </c>
      <c r="AW36" s="514"/>
      <c r="AX36" s="514"/>
      <c r="AY36" s="514"/>
      <c r="AZ36" s="514"/>
      <c r="BA36" s="514"/>
      <c r="BB36" s="514"/>
      <c r="BC36" s="515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1.0718525280624699E-19</v>
      </c>
      <c r="M37" s="178" t="s">
        <v>200</v>
      </c>
      <c r="N37" s="265">
        <v>1</v>
      </c>
      <c r="O37" s="264">
        <v>1</v>
      </c>
      <c r="P37" s="232">
        <f>L37*N37</f>
        <v>1.0718525280624699E-19</v>
      </c>
      <c r="Q37" s="266">
        <f>COUNT(F20:F24)-1</f>
        <v>4</v>
      </c>
      <c r="R37" s="268" t="e">
        <f>P37^2/$P$38^2</f>
        <v>#N/A</v>
      </c>
    </row>
    <row r="38" spans="1:57" ht="50.4" x14ac:dyDescent="0.3">
      <c r="A38" s="20"/>
      <c r="B38" s="86"/>
      <c r="C38" s="86"/>
      <c r="F38" s="20"/>
      <c r="G38" s="543" t="s">
        <v>213</v>
      </c>
      <c r="H38" s="544"/>
      <c r="I38" s="544"/>
      <c r="J38" s="544"/>
      <c r="K38" s="544"/>
      <c r="L38" s="544"/>
      <c r="M38" s="544"/>
      <c r="N38" s="545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20" t="s">
        <v>127</v>
      </c>
      <c r="H39" s="521"/>
      <c r="I39" s="521"/>
      <c r="J39" s="521"/>
      <c r="K39" s="521"/>
      <c r="L39" s="521"/>
      <c r="M39" s="521"/>
      <c r="N39" s="521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08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22" t="s">
        <v>128</v>
      </c>
      <c r="H40" s="523"/>
      <c r="I40" s="523"/>
      <c r="J40" s="523"/>
      <c r="K40" s="523"/>
      <c r="L40" s="523"/>
      <c r="M40" s="523"/>
      <c r="N40" s="523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09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09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11" t="s">
        <v>166</v>
      </c>
      <c r="AW42" s="509"/>
      <c r="AX42" s="162" t="s">
        <v>135</v>
      </c>
      <c r="AY42" s="162" t="s">
        <v>169</v>
      </c>
      <c r="AZ42" s="162"/>
      <c r="BA42" s="532">
        <f>((MAX(J4:K4)-MIN(J4:K4))/100)/SQRT(24)</f>
        <v>2.6108902297107545E-4</v>
      </c>
      <c r="BB42" s="539" t="str">
        <f>BB41</f>
        <v>%</v>
      </c>
      <c r="BC42" s="537">
        <v>1</v>
      </c>
      <c r="BD42" s="532">
        <f>BA42*BC42</f>
        <v>2.6108902297107545E-4</v>
      </c>
      <c r="BE42" s="535">
        <v>1</v>
      </c>
    </row>
    <row r="43" spans="1:57" ht="13.8" thickBot="1" x14ac:dyDescent="0.3">
      <c r="A43" s="505" t="s">
        <v>40</v>
      </c>
      <c r="B43" s="506"/>
      <c r="C43" s="506"/>
      <c r="D43" s="506"/>
      <c r="E43" s="506"/>
      <c r="F43" s="506"/>
      <c r="G43" s="506"/>
      <c r="H43" s="506"/>
      <c r="I43" s="506"/>
      <c r="J43" s="506"/>
      <c r="K43" s="506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7"/>
      <c r="AV43" s="512"/>
      <c r="AW43" s="510"/>
      <c r="AX43" s="166"/>
      <c r="AY43" s="166"/>
      <c r="AZ43" s="166"/>
      <c r="BA43" s="533"/>
      <c r="BB43" s="540"/>
      <c r="BC43" s="538"/>
      <c r="BD43" s="533"/>
      <c r="BE43" s="536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13" t="s">
        <v>162</v>
      </c>
      <c r="AW44" s="514"/>
      <c r="AX44" s="514"/>
      <c r="AY44" s="514"/>
      <c r="AZ44" s="514"/>
      <c r="BA44" s="514"/>
      <c r="BB44" s="514"/>
      <c r="BC44" s="515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08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09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09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09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510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13" t="s">
        <v>162</v>
      </c>
      <c r="AW52" s="514"/>
      <c r="AX52" s="514"/>
      <c r="AY52" s="514"/>
      <c r="AZ52" s="514"/>
      <c r="BA52" s="514"/>
      <c r="BB52" s="514"/>
      <c r="BC52" s="515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534" t="s">
        <v>203</v>
      </c>
      <c r="AW55" s="534"/>
      <c r="AX55" s="534"/>
      <c r="AY55" s="534"/>
      <c r="AZ55" s="534"/>
      <c r="BA55" s="534"/>
      <c r="BB55" s="534"/>
      <c r="BC55" s="534"/>
      <c r="BD55" s="534"/>
      <c r="BE55" s="534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08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09"/>
      <c r="AX59" s="171" t="s">
        <v>167</v>
      </c>
      <c r="AY59" s="150" t="s">
        <v>161</v>
      </c>
      <c r="AZ59" s="151"/>
      <c r="BA59" s="152">
        <f>MAX('punto 1'!F143:F145)/2</f>
        <v>0.01</v>
      </c>
      <c r="BB59" s="298" t="s">
        <v>237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09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09"/>
      <c r="AX61" s="162" t="s">
        <v>135</v>
      </c>
      <c r="AY61" s="162" t="s">
        <v>169</v>
      </c>
      <c r="AZ61" s="162"/>
      <c r="BA61" s="532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10"/>
      <c r="AX62" s="166"/>
      <c r="AY62" s="166"/>
      <c r="AZ62" s="166"/>
      <c r="BA62" s="533"/>
      <c r="BB62" s="168"/>
      <c r="BC62" s="183"/>
      <c r="BD62" s="167"/>
      <c r="BE62" s="169"/>
    </row>
    <row r="63" spans="1:57" x14ac:dyDescent="0.25">
      <c r="AV63" s="513" t="s">
        <v>162</v>
      </c>
      <c r="AW63" s="514"/>
      <c r="AX63" s="514"/>
      <c r="AY63" s="514"/>
      <c r="AZ63" s="514"/>
      <c r="BA63" s="514"/>
      <c r="BB63" s="514"/>
      <c r="BC63" s="515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494"/>
      <c r="C79" s="494"/>
      <c r="D79" s="494"/>
      <c r="E79" s="494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41"/>
      <c r="C95" s="541"/>
      <c r="D95" s="541"/>
      <c r="E95" s="541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493" t="s">
        <v>0</v>
      </c>
      <c r="L139" s="493"/>
      <c r="M139" s="493"/>
      <c r="N139" s="493"/>
      <c r="O139" s="493"/>
      <c r="P139" s="493"/>
      <c r="Q139" s="493"/>
      <c r="R139" s="493"/>
      <c r="S139" s="493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494" t="s">
        <v>27</v>
      </c>
      <c r="P147" s="494"/>
      <c r="Q147" s="494"/>
      <c r="R147" s="494"/>
      <c r="S147" s="494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494" t="s">
        <v>28</v>
      </c>
      <c r="L159" s="494"/>
      <c r="M159" s="494"/>
      <c r="N159" s="494"/>
      <c r="O159" s="116"/>
      <c r="P159" s="494" t="s">
        <v>28</v>
      </c>
      <c r="Q159" s="494"/>
      <c r="R159" s="494"/>
      <c r="S159" s="494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494" t="s">
        <v>130</v>
      </c>
      <c r="L165" s="494"/>
      <c r="M165" s="494"/>
      <c r="N165" s="494"/>
      <c r="O165" s="116"/>
      <c r="P165" s="494" t="s">
        <v>130</v>
      </c>
      <c r="Q165" s="494"/>
      <c r="R165" s="494"/>
      <c r="S165" s="494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7521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7521" r:id="rId3"/>
      </mc:Fallback>
    </mc:AlternateContent>
    <mc:AlternateContent xmlns:mc="http://schemas.openxmlformats.org/markup-compatibility/2006">
      <mc:Choice Requires="x14">
        <oleObject progId="Equation.3" shapeId="107522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7522" r:id="rId5"/>
      </mc:Fallback>
    </mc:AlternateContent>
    <mc:AlternateContent xmlns:mc="http://schemas.openxmlformats.org/markup-compatibility/2006">
      <mc:Choice Requires="x14">
        <oleObject progId="Equation.3" shapeId="107523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7523" r:id="rId7"/>
      </mc:Fallback>
    </mc:AlternateContent>
    <mc:AlternateContent xmlns:mc="http://schemas.openxmlformats.org/markup-compatibility/2006">
      <mc:Choice Requires="x14">
        <oleObject progId="Equation.3" shapeId="107524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7524" r:id="rId9"/>
      </mc:Fallback>
    </mc:AlternateContent>
    <mc:AlternateContent xmlns:mc="http://schemas.openxmlformats.org/markup-compatibility/2006">
      <mc:Choice Requires="x14">
        <oleObject progId="Equation.3" shapeId="107525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7525" r:id="rId11"/>
      </mc:Fallback>
    </mc:AlternateContent>
    <mc:AlternateContent xmlns:mc="http://schemas.openxmlformats.org/markup-compatibility/2006">
      <mc:Choice Requires="x14">
        <oleObject progId="Equation.3" shapeId="107527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7527" r:id="rId13"/>
      </mc:Fallback>
    </mc:AlternateContent>
    <mc:AlternateContent xmlns:mc="http://schemas.openxmlformats.org/markup-compatibility/2006">
      <mc:Choice Requires="x14">
        <oleObject progId="Equation.3" shapeId="107528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7528" r:id="rId14"/>
      </mc:Fallback>
    </mc:AlternateContent>
    <mc:AlternateContent xmlns:mc="http://schemas.openxmlformats.org/markup-compatibility/2006">
      <mc:Choice Requires="x14">
        <oleObject progId="Equation.3" shapeId="107530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7530" r:id="rId16"/>
      </mc:Fallback>
    </mc:AlternateContent>
    <mc:AlternateContent xmlns:mc="http://schemas.openxmlformats.org/markup-compatibility/2006">
      <mc:Choice Requires="x14">
        <oleObject progId="Equation.3" shapeId="107531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7531" r:id="rId17"/>
      </mc:Fallback>
    </mc:AlternateContent>
    <mc:AlternateContent xmlns:mc="http://schemas.openxmlformats.org/markup-compatibility/2006">
      <mc:Choice Requires="x14">
        <oleObject progId="Equation.3" shapeId="107532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7532" r:id="rId19"/>
      </mc:Fallback>
    </mc:AlternateContent>
    <mc:AlternateContent xmlns:mc="http://schemas.openxmlformats.org/markup-compatibility/2006">
      <mc:Choice Requires="x14">
        <oleObject progId="Equation.3" shapeId="107533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7533" r:id="rId21"/>
      </mc:Fallback>
    </mc:AlternateContent>
    <mc:AlternateContent xmlns:mc="http://schemas.openxmlformats.org/markup-compatibility/2006">
      <mc:Choice Requires="x14">
        <oleObject progId="Equation.3" shapeId="107534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7534" r:id="rId22"/>
      </mc:Fallback>
    </mc:AlternateContent>
    <mc:AlternateContent xmlns:mc="http://schemas.openxmlformats.org/markup-compatibility/2006">
      <mc:Choice Requires="x14">
        <oleObject progId="Equation.3" shapeId="107535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7535" r:id="rId24"/>
      </mc:Fallback>
    </mc:AlternateContent>
    <mc:AlternateContent xmlns:mc="http://schemas.openxmlformats.org/markup-compatibility/2006">
      <mc:Choice Requires="x14">
        <oleObject progId="Equation.3" shapeId="107536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6" r:id="rId25"/>
      </mc:Fallback>
    </mc:AlternateContent>
    <mc:AlternateContent xmlns:mc="http://schemas.openxmlformats.org/markup-compatibility/2006">
      <mc:Choice Requires="x14">
        <oleObject progId="Equation.3" shapeId="107537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37" r:id="rId26"/>
      </mc:Fallback>
    </mc:AlternateContent>
    <mc:AlternateContent xmlns:mc="http://schemas.openxmlformats.org/markup-compatibility/2006">
      <mc:Choice Requires="x14">
        <oleObject progId="Equation.3" shapeId="107538" r:id="rId27">
          <objectPr defaultSize="0" autoPict="0" r:id="rId28">
            <anchor moveWithCells="1" sizeWithCells="1">
              <from>
                <xdr:col>0</xdr:col>
                <xdr:colOff>693420</xdr:colOff>
                <xdr:row>10</xdr:row>
                <xdr:rowOff>15240</xdr:rowOff>
              </from>
              <to>
                <xdr:col>2</xdr:col>
                <xdr:colOff>76200</xdr:colOff>
                <xdr:row>12</xdr:row>
                <xdr:rowOff>228600</xdr:rowOff>
              </to>
            </anchor>
          </objectPr>
        </oleObject>
      </mc:Choice>
      <mc:Fallback>
        <oleObject progId="Equation.3" shapeId="107538" r:id="rId27"/>
      </mc:Fallback>
    </mc:AlternateContent>
    <mc:AlternateContent xmlns:mc="http://schemas.openxmlformats.org/markup-compatibility/2006">
      <mc:Choice Requires="x14">
        <oleObject progId="Equation.3" shapeId="107539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9" r:id="rId29"/>
      </mc:Fallback>
    </mc:AlternateContent>
    <mc:AlternateContent xmlns:mc="http://schemas.openxmlformats.org/markup-compatibility/2006">
      <mc:Choice Requires="x14">
        <oleObject progId="Equation.3" shapeId="107540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7540" r:id="rId30"/>
      </mc:Fallback>
    </mc:AlternateContent>
    <mc:AlternateContent xmlns:mc="http://schemas.openxmlformats.org/markup-compatibility/2006">
      <mc:Choice Requires="x14">
        <oleObject progId="Equation.3" shapeId="107541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41" r:id="rId32"/>
      </mc:Fallback>
    </mc:AlternateContent>
    <mc:AlternateContent xmlns:mc="http://schemas.openxmlformats.org/markup-compatibility/2006">
      <mc:Choice Requires="x14">
        <oleObject progId="Equation.3" shapeId="107542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2" r:id="rId33"/>
      </mc:Fallback>
    </mc:AlternateContent>
    <mc:AlternateContent xmlns:mc="http://schemas.openxmlformats.org/markup-compatibility/2006">
      <mc:Choice Requires="x14">
        <oleObject progId="Equation.3" shapeId="107543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3" r:id="rId34"/>
      </mc:Fallback>
    </mc:AlternateContent>
    <mc:AlternateContent xmlns:mc="http://schemas.openxmlformats.org/markup-compatibility/2006">
      <mc:Choice Requires="x14">
        <oleObject progId="Equation.3" shapeId="107544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4" r:id="rId35"/>
      </mc:Fallback>
    </mc:AlternateContent>
    <mc:AlternateContent xmlns:mc="http://schemas.openxmlformats.org/markup-compatibility/2006">
      <mc:Choice Requires="x14">
        <oleObject progId="Equation.3" shapeId="107545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7545" r:id="rId36"/>
      </mc:Fallback>
    </mc:AlternateContent>
    <mc:AlternateContent xmlns:mc="http://schemas.openxmlformats.org/markup-compatibility/2006">
      <mc:Choice Requires="x14">
        <oleObject progId="Equation.3" shapeId="107546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6" r:id="rId3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3DCA-CBB6-4EFF-9591-01121EF125A6}">
  <sheetPr codeName="Sheet5"/>
  <dimension ref="A1:BE260"/>
  <sheetViews>
    <sheetView topLeftCell="A10" workbookViewId="0">
      <selection activeCell="A250" sqref="A250:P26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00" t="s">
        <v>47</v>
      </c>
      <c r="AJ1" s="500"/>
      <c r="AK1" s="500"/>
      <c r="AL1" s="500"/>
      <c r="AN1" s="500" t="s">
        <v>48</v>
      </c>
      <c r="AO1" s="500"/>
      <c r="AP1" s="500"/>
      <c r="AQ1" s="500"/>
      <c r="AV1" s="531" t="s">
        <v>14</v>
      </c>
      <c r="AW1" s="531"/>
      <c r="AX1" s="531"/>
      <c r="AY1" s="531"/>
      <c r="AZ1" s="531"/>
      <c r="BA1" s="531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4.1721998668247425E-5</v>
      </c>
      <c r="K2" s="438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30" t="s">
        <v>227</v>
      </c>
      <c r="C3" s="530"/>
      <c r="D3" s="281"/>
      <c r="E3" s="280"/>
      <c r="G3" s="526" t="s">
        <v>1</v>
      </c>
      <c r="H3" s="527"/>
      <c r="I3" s="9"/>
      <c r="J3" s="28">
        <f>Datos!N58-M144</f>
        <v>-8.8060836501901149E-2</v>
      </c>
      <c r="K3" s="28">
        <f>Datos!O58-R144</f>
        <v>-8.6539923954372627E-2</v>
      </c>
      <c r="L3" s="61">
        <f>Datos!P58</f>
        <v>0</v>
      </c>
      <c r="M3" s="144">
        <f>AVERAGE(J3:K3)</f>
        <v>-8.7300380228136881E-2</v>
      </c>
      <c r="W3" s="7" t="s">
        <v>31</v>
      </c>
      <c r="AV3" s="534" t="s">
        <v>172</v>
      </c>
      <c r="AW3" s="534"/>
      <c r="AX3" s="534"/>
      <c r="AY3" s="534"/>
      <c r="AZ3" s="534"/>
      <c r="BA3" s="534"/>
      <c r="BB3" s="534"/>
      <c r="BC3" s="534"/>
      <c r="BD3" s="534"/>
      <c r="BE3" s="534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28" t="s">
        <v>12</v>
      </c>
      <c r="H4" s="529"/>
      <c r="I4" s="27"/>
      <c r="J4" s="28">
        <f>Datos!N59-M162</f>
        <v>0.61162790697674441</v>
      </c>
      <c r="K4" s="28">
        <f>Datos!O59-R162</f>
        <v>0.48372093023255824</v>
      </c>
      <c r="L4" s="61">
        <f>Datos!P59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24" t="s">
        <v>23</v>
      </c>
      <c r="H5" s="525"/>
      <c r="I5" s="17"/>
      <c r="J5" s="28">
        <f>Datos!N60-M177</f>
        <v>0</v>
      </c>
      <c r="K5" s="28">
        <f>Datos!O60-R177</f>
        <v>0</v>
      </c>
      <c r="L5" s="61">
        <f>Datos!P60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508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6" t="s">
        <v>44</v>
      </c>
      <c r="AP6" s="516"/>
      <c r="AV6" s="172" t="s">
        <v>164</v>
      </c>
      <c r="AW6" s="509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09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09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10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13" t="s">
        <v>162</v>
      </c>
      <c r="AW10" s="514"/>
      <c r="AX10" s="514"/>
      <c r="AY10" s="514"/>
      <c r="AZ10" s="514"/>
      <c r="BA10" s="514"/>
      <c r="BB10" s="514"/>
      <c r="BC10" s="515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9" t="s">
        <v>36</v>
      </c>
      <c r="O11" s="519"/>
      <c r="P11" s="501" t="s">
        <v>36</v>
      </c>
      <c r="Q11" s="501"/>
      <c r="R11" s="502" t="s">
        <v>36</v>
      </c>
      <c r="S11" s="502"/>
      <c r="T11" s="503" t="s">
        <v>36</v>
      </c>
      <c r="U11" s="503"/>
      <c r="V11" s="504" t="s">
        <v>36</v>
      </c>
      <c r="W11" s="50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34" t="s">
        <v>173</v>
      </c>
      <c r="AW12" s="534"/>
      <c r="AX12" s="534"/>
      <c r="AY12" s="534"/>
      <c r="AZ12" s="534"/>
      <c r="BA12" s="534"/>
      <c r="BB12" s="534"/>
      <c r="BC12" s="534"/>
      <c r="BD12" s="534"/>
      <c r="BE12" s="534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508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09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09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5" t="s">
        <v>2</v>
      </c>
      <c r="B17" s="1" t="s">
        <v>16</v>
      </c>
      <c r="C17" s="2"/>
      <c r="D17" s="12" t="s">
        <v>3</v>
      </c>
      <c r="E17" s="3" t="s">
        <v>4</v>
      </c>
      <c r="F17" s="498" t="s">
        <v>5</v>
      </c>
      <c r="G17" s="49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7" t="s">
        <v>46</v>
      </c>
      <c r="AD17" s="517"/>
      <c r="AE17" s="517"/>
      <c r="AF17" s="517"/>
      <c r="AV17" s="180" t="s">
        <v>166</v>
      </c>
      <c r="AW17" s="509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6"/>
      <c r="B18" s="4" t="s">
        <v>6</v>
      </c>
      <c r="C18" s="4" t="s">
        <v>7</v>
      </c>
      <c r="D18" s="13" t="s">
        <v>8</v>
      </c>
      <c r="E18" s="4" t="s">
        <v>8</v>
      </c>
      <c r="F18" s="498"/>
      <c r="G18" s="49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510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513" t="s">
        <v>162</v>
      </c>
      <c r="AW19" s="514"/>
      <c r="AX19" s="514"/>
      <c r="AY19" s="514"/>
      <c r="AZ19" s="514"/>
      <c r="BA19" s="514"/>
      <c r="BB19" s="514"/>
      <c r="BC19" s="515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IF(Datos!$N$5=1,(IF(Datos!$N$5=1,Datos!D59/1000,IF(Datos!$N$5=2,Datos!D59/1000,IF(Datos!$N$5=3,Datos!D59," Error "))))-'punto 4'!Y144/1000000,IF(Datos!$N$5=2,(IF(Datos!$N$5=1,Datos!D59/1000000,IF(Datos!$N$5=2,Datos!D59/1000,IF(Datos!$N$5=3,Datos!D59," Error "))))-'punto 4'!AJ144/1000,IF(Datos!$N$5=3,(IF(Datos!$N$5=1,Datos!D59/1000000,IF(Datos!$N$5=2,Datos!D59/1000,IF(Datos!$N$5=3,Datos!D59," Error "))))-'punto 4'!AU144)))</f>
        <v>-1.0889075757575757E-10</v>
      </c>
      <c r="C20" s="145">
        <f>IF(Datos!$N$5=1,(IF(Datos!$N$5=1,Datos!E59/1000,IF(Datos!$N$5=2,Datos!E59/1000,IF(Datos!$N$5=3,Datos!E59," Error "))))-'punto 4'!AD144/1000000,IF(Datos!$N$5=2,(IF(Datos!$N$5=1,Datos!E59/1000000,IF(Datos!$N$5=2,Datos!E59/1000,IF(Datos!$N$5=3,Datos!E59," Error "))))-'punto 4'!AO144/1000,IF(Datos!$N$5=3,(IF(Datos!$N$5=1,Datos!E59/1000000,IF(Datos!$N$5=2,Datos!E59/1000,IF(Datos!$N$5=3,Datos!E59," Error "))))-'punto 4'!AZ144)))</f>
        <v>-9.3777727272727262E-11</v>
      </c>
      <c r="D20" s="101">
        <f>Datos!F59-E144</f>
        <v>3.7058964238727427E-3</v>
      </c>
      <c r="E20" s="55">
        <f>O18*1000</f>
        <v>999.85331435241267</v>
      </c>
      <c r="F20" s="245">
        <f>(((B20-C20))/8000)*((1/(E20-($J$2)))*(8000-$J$2)*(1-Datos!$K$8*(D20-20)))</f>
        <v>-1.5119781778978612E-14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IF(Datos!$N$5=1,(IF(Datos!$N$5=1,Datos!D60/1000,IF(Datos!$N$5=2,Datos!D60/1000,IF(Datos!$N$5=3,Datos!D60," Error "))))-'punto 4'!Y164/1000000,IF(Datos!$N$5=2,(IF(Datos!$N$5=1,Datos!D60/1000000,IF(Datos!$N$5=2,Datos!D60/1000,IF(Datos!$N$5=3,Datos!D60," Error "))))-'punto 4'!AJ164/1000,IF(Datos!$N$5=3,(IF(Datos!$N$5=1,Datos!D60/1000000,IF(Datos!$N$5=2,Datos!D60/1000,IF(Datos!$N$5=3,Datos!D60," Error "))))-'punto 4'!AU164)))</f>
        <v>-1.0889060606060605E-10</v>
      </c>
      <c r="C21" s="145">
        <f>IF(Datos!$N$5=1,(IF(Datos!$N$5=1,Datos!E60/1000,IF(Datos!$N$5=2,Datos!E60/1000,IF(Datos!$N$5=3,Datos!E60," Error "))))-'punto 4'!AD164/1000000,IF(Datos!$N$5=2,(IF(Datos!$N$5=1,Datos!E60/1000000,IF(Datos!$N$5=2,Datos!E60/1000,IF(Datos!$N$5=3,Datos!E60," Error "))))-'punto 4'!AO164/1000,IF(Datos!$N$5=3,(IF(Datos!$N$5=1,Datos!E60/1000000,IF(Datos!$N$5=2,Datos!E60/1000,IF(Datos!$N$5=3,Datos!E60," Error "))))-'punto 4'!AZ164)))</f>
        <v>-9.3777727272727262E-11</v>
      </c>
      <c r="D21" s="101">
        <f>Datos!F60-E161</f>
        <v>3.7052984092811867E-3</v>
      </c>
      <c r="E21" s="55">
        <f>Q18*1000</f>
        <v>999.85331431461441</v>
      </c>
      <c r="F21" s="245">
        <f>(((B21-C21))/8000)*((1/(E21-($J$2)))*(8000-$J$2)*(1-Datos!$K$8*(D21-20)))</f>
        <v>-1.5119630196847576E-14</v>
      </c>
      <c r="G21" s="551" t="s">
        <v>15</v>
      </c>
      <c r="H21" s="518" t="s">
        <v>17</v>
      </c>
      <c r="I21" s="251"/>
      <c r="J21" s="542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534" t="s">
        <v>177</v>
      </c>
      <c r="AW21" s="534"/>
      <c r="AX21" s="534"/>
      <c r="AY21" s="534"/>
      <c r="AZ21" s="534"/>
      <c r="BA21" s="534"/>
      <c r="BB21" s="534"/>
      <c r="BC21" s="534"/>
      <c r="BD21" s="534"/>
      <c r="BE21" s="534"/>
    </row>
    <row r="22" spans="1:57" ht="50.4" x14ac:dyDescent="0.3">
      <c r="A22" s="8">
        <v>3</v>
      </c>
      <c r="B22" s="145">
        <f>IF(Datos!$N$5=1,(IF(Datos!$N$5=1,Datos!D61/1000,IF(Datos!$N$5=2,Datos!D61/1000,IF(Datos!$N$5=3,Datos!D61," Error "))))-'punto 4'!Y184/1000000,IF(Datos!$N$5=2,(IF(Datos!$N$5=1,Datos!D61/1000000,IF(Datos!$N$5=2,Datos!D61/1000,IF(Datos!$N$5=3,Datos!D61," Error "))))-'punto 4'!AJ184/1000,IF(Datos!$N$5=3,(IF(Datos!$N$5=1,Datos!D61/1000000,IF(Datos!$N$5=2,Datos!D61/1000,IF(Datos!$N$5=3,Datos!D61," Error "))))-'punto 4'!AU184)))</f>
        <v>-1.0889075757575757E-10</v>
      </c>
      <c r="C22" s="145">
        <f>IF(Datos!$N$5=1,(IF(Datos!$N$5=1,Datos!E61/1000,IF(Datos!$N$5=2,Datos!E61/1000,IF(Datos!$N$5=3,Datos!E61," Error "))))-'punto 4'!AD184/1000000,IF(Datos!$N$5=2,(IF(Datos!$N$5=1,Datos!E61/1000000,IF(Datos!$N$5=2,Datos!E61/1000,IF(Datos!$N$5=3,Datos!E61," Error "))))-'punto 4'!AO184/1000,IF(Datos!$N$5=3,(IF(Datos!$N$5=1,Datos!E61/1000000,IF(Datos!$N$5=2,Datos!E61/1000,IF(Datos!$N$5=3,Datos!E61," Error "))))-'punto 4'!AZ184)))</f>
        <v>-9.3777575757575756E-11</v>
      </c>
      <c r="D22" s="101">
        <f>Datos!F61-E178</f>
        <v>3.7052984092811867E-3</v>
      </c>
      <c r="E22" s="55">
        <f>S18*1000</f>
        <v>999.85331431461441</v>
      </c>
      <c r="F22" s="245">
        <f>(((B22-C22))/8000)*((1/(E22-($J$2)))*(8000-$J$2)*(1-Datos!$K$8*(D22-20)))</f>
        <v>-1.5119933362523985E-14</v>
      </c>
      <c r="G22" s="551"/>
      <c r="H22" s="518"/>
      <c r="I22" s="252"/>
      <c r="J22" s="542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IF(Datos!$N$5=1,(IF(Datos!$N$5=1,Datos!D62/1000,IF(Datos!$N$5=2,Datos!D62/1000,IF(Datos!$N$5=3,Datos!D62," Error "))))-'punto 4'!Y204/1000000,IF(Datos!$N$5=2,(IF(Datos!$N$5=1,Datos!D62/1000000,IF(Datos!$N$5=2,Datos!D62/1000,IF(Datos!$N$5=3,Datos!D62," Error "))))-'punto 4'!AJ204/1000,IF(Datos!$N$5=3,(IF(Datos!$N$5=1,Datos!D62/1000000,IF(Datos!$N$5=2,Datos!D62/1000,IF(Datos!$N$5=3,Datos!D62," Error "))))-'punto 4'!AU204)))</f>
        <v>-1.0889075757575757E-10</v>
      </c>
      <c r="C23" s="145">
        <f>IF(Datos!$N$5=1,(IF(Datos!$N$5=1,Datos!E62/1000,IF(Datos!$N$5=2,Datos!E62/1000,IF(Datos!$N$5=3,Datos!E62," Error "))))-'punto 4'!AD204/1000000,IF(Datos!$N$5=2,(IF(Datos!$N$5=1,Datos!E62/1000000,IF(Datos!$N$5=2,Datos!E62/1000,IF(Datos!$N$5=3,Datos!E62," Error "))))-'punto 4'!AO204/1000,IF(Datos!$N$5=3,(IF(Datos!$N$5=1,Datos!E62/1000000,IF(Datos!$N$5=2,Datos!E62/1000,IF(Datos!$N$5=3,Datos!E62," Error "))))-'punto 4'!AZ204)))</f>
        <v>-9.3777727272727262E-11</v>
      </c>
      <c r="D23" s="101">
        <f>Datos!F62-E195</f>
        <v>3.7056572180361202E-3</v>
      </c>
      <c r="E23" s="73">
        <f>U18*1000</f>
        <v>999.85331433729334</v>
      </c>
      <c r="F23" s="245">
        <f>(((B23-C23))/8000)*((1/(E23-($J$2)))*(8000-$J$2)*(1-Datos!$K$8*(D23-20)))</f>
        <v>-1.5119781779261485E-14</v>
      </c>
      <c r="G23" s="558" t="s">
        <v>13</v>
      </c>
      <c r="H23" s="559"/>
      <c r="I23" s="244"/>
      <c r="J23" s="249"/>
      <c r="AE23" s="23" t="s">
        <v>18</v>
      </c>
      <c r="AF23" s="23">
        <f>AVERAGE(AF18:AF22)</f>
        <v>999.83551560855381</v>
      </c>
      <c r="AV23" s="125"/>
      <c r="AW23" s="508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IF(Datos!$N$5=1,(IF(Datos!$N$5=1,Datos!D63/1000,IF(Datos!$N$5=2,Datos!D63/1000,IF(Datos!$N$5=3,Datos!D63," Error "))))-'punto 4'!Y224/1000000,IF(Datos!$N$5=2,(IF(Datos!$N$5=1,Datos!D63/1000000,IF(Datos!$N$5=2,Datos!D63/1000,IF(Datos!$N$5=3,Datos!D63," Error "))))-'punto 5'!AJ224/1000,IF(Datos!$N$5=3,(IF(Datos!$N$5=1,Datos!D63/1000000,IF(Datos!$N$5=2,Datos!D63/1000,IF(Datos!$N$5=3,Datos!D63," Error "))))-'punto 5'!AU224)))</f>
        <v>-1.0889075757575757E-10</v>
      </c>
      <c r="C24" s="145">
        <f>IF(Datos!$N$5=1,(IF(Datos!$N$5=1,Datos!E63/1000,IF(Datos!$N$5=2,Datos!E63/1000,IF(Datos!$N$5=3,Datos!E63," Error "))))-'punto 4'!AD224/1000000,IF(Datos!$N$5=2,(IF(Datos!$N$5=1,Datos!E63/1000000,IF(Datos!$N$5=2,Datos!E63/1000,IF(Datos!$N$5=3,Datos!E63," Error "))))-'punto 4'!AO224/1000,IF(Datos!$N$5=3,(IF(Datos!$N$5=1,Datos!E63/1000000,IF(Datos!$N$5=2,Datos!E63/1000,IF(Datos!$N$5=3,Datos!E63," Error "))))-'punto 4'!AZ224)))</f>
        <v>-9.3777727272727262E-11</v>
      </c>
      <c r="D24" s="101">
        <f>Datos!F63-E212</f>
        <v>3.7057369533149941E-3</v>
      </c>
      <c r="E24" s="73">
        <f>W18*1000</f>
        <v>999.85331434233319</v>
      </c>
      <c r="F24" s="245">
        <f>(((B24-C24))/8000)*((1/(E24-($J$2)))*(8000-$J$2)*(1-Datos!$K$8*(D24-20)))</f>
        <v>-1.5119781779167197E-14</v>
      </c>
      <c r="G24" s="255">
        <f>IF(Datos!U4=1,AVERAGE(F20:F24)*1000000,IF(Datos!U4=2,AVERAGE(F20:F24)*1000000))</f>
        <v>-1.5119781779355775E-8</v>
      </c>
      <c r="H24" s="254">
        <f>G24-Datos!E55</f>
        <v>-100.00000001511978</v>
      </c>
      <c r="I24" s="253"/>
      <c r="J24" s="250"/>
      <c r="AV24" s="172" t="s">
        <v>164</v>
      </c>
      <c r="AW24" s="509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509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09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10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13" t="s">
        <v>162</v>
      </c>
      <c r="AW28" s="514"/>
      <c r="AX28" s="514"/>
      <c r="AY28" s="514"/>
      <c r="AZ28" s="514"/>
      <c r="BA28" s="514"/>
      <c r="BB28" s="514"/>
      <c r="BC28" s="515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1.7011973323306378E-17</v>
      </c>
      <c r="O31" s="214" t="s">
        <v>190</v>
      </c>
      <c r="P31" s="208">
        <f t="shared" si="0"/>
        <v>2.6050027323784935E-21</v>
      </c>
      <c r="Q31" s="215">
        <f>BE28</f>
        <v>100.0015040689135</v>
      </c>
      <c r="R31" s="129" t="e">
        <f t="shared" si="1"/>
        <v>#N/A</v>
      </c>
      <c r="AV31" s="125"/>
      <c r="AW31" s="508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-9.8566798845245021E-27</v>
      </c>
      <c r="O32" s="71" t="s">
        <v>190</v>
      </c>
      <c r="P32" s="210">
        <f t="shared" si="0"/>
        <v>-6.8996759191671515E-25</v>
      </c>
      <c r="Q32" s="131">
        <v>100</v>
      </c>
      <c r="R32" s="267" t="e">
        <f t="shared" si="1"/>
        <v>#N/A</v>
      </c>
      <c r="AV32" s="172" t="s">
        <v>164</v>
      </c>
      <c r="AW32" s="509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298" t="s">
        <v>237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-9.5771362695557753E-19</v>
      </c>
      <c r="O33" s="178" t="s">
        <v>211</v>
      </c>
      <c r="P33" s="232">
        <f t="shared" si="0"/>
        <v>-9.5811259126913244E-21</v>
      </c>
      <c r="Q33" s="138">
        <v>100</v>
      </c>
      <c r="R33" s="129" t="e">
        <f t="shared" si="1"/>
        <v>#N/A</v>
      </c>
      <c r="AV33" s="156" t="s">
        <v>165</v>
      </c>
      <c r="AW33" s="509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3.0224895017925964E-13</v>
      </c>
      <c r="O34" s="147" t="s">
        <v>208</v>
      </c>
      <c r="P34" s="209">
        <f t="shared" si="0"/>
        <v>1.30877634561208E-19</v>
      </c>
      <c r="Q34" s="148">
        <v>100</v>
      </c>
      <c r="R34" s="267" t="e">
        <f t="shared" si="1"/>
        <v>#N/A</v>
      </c>
      <c r="AV34" s="511" t="s">
        <v>166</v>
      </c>
      <c r="AW34" s="509"/>
      <c r="AX34" s="162" t="s">
        <v>135</v>
      </c>
      <c r="AY34" s="162" t="s">
        <v>169</v>
      </c>
      <c r="AZ34" s="162"/>
      <c r="BA34" s="532">
        <f>(MAX(J3:K3)-MIN(J3:K3))/SQRT(24)</f>
        <v>3.1045497373677892E-4</v>
      </c>
      <c r="BB34" s="539" t="str">
        <f>BB33</f>
        <v>0C</v>
      </c>
      <c r="BC34" s="537">
        <v>1</v>
      </c>
      <c r="BD34" s="532">
        <f>BA34*BC34</f>
        <v>3.1045497373677892E-4</v>
      </c>
      <c r="BE34" s="535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2.2699985355814053E-19</v>
      </c>
      <c r="O35" s="214" t="s">
        <v>209</v>
      </c>
      <c r="P35" s="208">
        <f t="shared" si="0"/>
        <v>2.2709441715022368E-21</v>
      </c>
      <c r="Q35" s="137">
        <v>100</v>
      </c>
      <c r="R35" s="129" t="e">
        <f t="shared" si="1"/>
        <v>#N/A</v>
      </c>
      <c r="AV35" s="512"/>
      <c r="AW35" s="510"/>
      <c r="AX35" s="166"/>
      <c r="AY35" s="166"/>
      <c r="AZ35" s="166"/>
      <c r="BA35" s="533"/>
      <c r="BB35" s="540"/>
      <c r="BC35" s="538"/>
      <c r="BD35" s="533"/>
      <c r="BE35" s="536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13" t="s">
        <v>162</v>
      </c>
      <c r="AW36" s="514"/>
      <c r="AX36" s="514"/>
      <c r="AY36" s="514"/>
      <c r="AZ36" s="514"/>
      <c r="BA36" s="514"/>
      <c r="BB36" s="514"/>
      <c r="BC36" s="515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1.0718525280624699E-19</v>
      </c>
      <c r="M37" s="178" t="s">
        <v>200</v>
      </c>
      <c r="N37" s="265">
        <v>1</v>
      </c>
      <c r="O37" s="264">
        <v>1</v>
      </c>
      <c r="P37" s="232">
        <f>L37*N37</f>
        <v>1.0718525280624699E-19</v>
      </c>
      <c r="Q37" s="266">
        <f>COUNT(F20:F24)-1</f>
        <v>4</v>
      </c>
      <c r="R37" s="268" t="e">
        <f>P37^2/$P$38^2</f>
        <v>#N/A</v>
      </c>
    </row>
    <row r="38" spans="1:57" ht="50.4" x14ac:dyDescent="0.3">
      <c r="A38" s="20"/>
      <c r="B38" s="86"/>
      <c r="C38" s="86"/>
      <c r="F38" s="20"/>
      <c r="G38" s="543" t="s">
        <v>213</v>
      </c>
      <c r="H38" s="544"/>
      <c r="I38" s="544"/>
      <c r="J38" s="544"/>
      <c r="K38" s="544"/>
      <c r="L38" s="544"/>
      <c r="M38" s="544"/>
      <c r="N38" s="545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20" t="s">
        <v>127</v>
      </c>
      <c r="H39" s="521"/>
      <c r="I39" s="521"/>
      <c r="J39" s="521"/>
      <c r="K39" s="521"/>
      <c r="L39" s="521"/>
      <c r="M39" s="521"/>
      <c r="N39" s="521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08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22" t="s">
        <v>128</v>
      </c>
      <c r="H40" s="523"/>
      <c r="I40" s="523"/>
      <c r="J40" s="523"/>
      <c r="K40" s="523"/>
      <c r="L40" s="523"/>
      <c r="M40" s="523"/>
      <c r="N40" s="523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09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09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11" t="s">
        <v>166</v>
      </c>
      <c r="AW42" s="509"/>
      <c r="AX42" s="162" t="s">
        <v>135</v>
      </c>
      <c r="AY42" s="162" t="s">
        <v>169</v>
      </c>
      <c r="AZ42" s="162"/>
      <c r="BA42" s="532">
        <f>((MAX(J4:K4)-MIN(J4:K4))/100)/SQRT(24)</f>
        <v>2.6108902297107545E-4</v>
      </c>
      <c r="BB42" s="539" t="str">
        <f>BB41</f>
        <v>%</v>
      </c>
      <c r="BC42" s="537">
        <v>1</v>
      </c>
      <c r="BD42" s="532">
        <f>BA42*BC42</f>
        <v>2.6108902297107545E-4</v>
      </c>
      <c r="BE42" s="535">
        <v>1</v>
      </c>
    </row>
    <row r="43" spans="1:57" ht="13.8" thickBot="1" x14ac:dyDescent="0.3">
      <c r="A43" s="505" t="s">
        <v>40</v>
      </c>
      <c r="B43" s="506"/>
      <c r="C43" s="506"/>
      <c r="D43" s="506"/>
      <c r="E43" s="506"/>
      <c r="F43" s="506"/>
      <c r="G43" s="506"/>
      <c r="H43" s="506"/>
      <c r="I43" s="506"/>
      <c r="J43" s="506"/>
      <c r="K43" s="506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7"/>
      <c r="AV43" s="512"/>
      <c r="AW43" s="510"/>
      <c r="AX43" s="166"/>
      <c r="AY43" s="166"/>
      <c r="AZ43" s="166"/>
      <c r="BA43" s="533"/>
      <c r="BB43" s="540"/>
      <c r="BC43" s="538"/>
      <c r="BD43" s="533"/>
      <c r="BE43" s="536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13" t="s">
        <v>162</v>
      </c>
      <c r="AW44" s="514"/>
      <c r="AX44" s="514"/>
      <c r="AY44" s="514"/>
      <c r="AZ44" s="514"/>
      <c r="BA44" s="514"/>
      <c r="BB44" s="514"/>
      <c r="BC44" s="515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08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09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09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09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510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13" t="s">
        <v>162</v>
      </c>
      <c r="AW52" s="514"/>
      <c r="AX52" s="514"/>
      <c r="AY52" s="514"/>
      <c r="AZ52" s="514"/>
      <c r="BA52" s="514"/>
      <c r="BB52" s="514"/>
      <c r="BC52" s="515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534" t="s">
        <v>203</v>
      </c>
      <c r="AW55" s="534"/>
      <c r="AX55" s="534"/>
      <c r="AY55" s="534"/>
      <c r="AZ55" s="534"/>
      <c r="BA55" s="534"/>
      <c r="BB55" s="534"/>
      <c r="BC55" s="534"/>
      <c r="BD55" s="534"/>
      <c r="BE55" s="534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08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09"/>
      <c r="AX59" s="171" t="s">
        <v>167</v>
      </c>
      <c r="AY59" s="150" t="s">
        <v>161</v>
      </c>
      <c r="AZ59" s="151"/>
      <c r="BA59" s="152">
        <f>MAX('punto 1'!F143:F145)/2</f>
        <v>0.01</v>
      </c>
      <c r="BB59" s="298" t="s">
        <v>237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09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09"/>
      <c r="AX61" s="162" t="s">
        <v>135</v>
      </c>
      <c r="AY61" s="162" t="s">
        <v>169</v>
      </c>
      <c r="AZ61" s="162"/>
      <c r="BA61" s="532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10"/>
      <c r="AX62" s="166"/>
      <c r="AY62" s="166"/>
      <c r="AZ62" s="166"/>
      <c r="BA62" s="533"/>
      <c r="BB62" s="168"/>
      <c r="BC62" s="183"/>
      <c r="BD62" s="167"/>
      <c r="BE62" s="169"/>
    </row>
    <row r="63" spans="1:57" x14ac:dyDescent="0.25">
      <c r="AV63" s="513" t="s">
        <v>162</v>
      </c>
      <c r="AW63" s="514"/>
      <c r="AX63" s="514"/>
      <c r="AY63" s="514"/>
      <c r="AZ63" s="514"/>
      <c r="BA63" s="514"/>
      <c r="BB63" s="514"/>
      <c r="BC63" s="515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494"/>
      <c r="C79" s="494"/>
      <c r="D79" s="494"/>
      <c r="E79" s="494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41"/>
      <c r="C95" s="541"/>
      <c r="D95" s="541"/>
      <c r="E95" s="541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493" t="s">
        <v>0</v>
      </c>
      <c r="L139" s="493"/>
      <c r="M139" s="493"/>
      <c r="N139" s="493"/>
      <c r="O139" s="493"/>
      <c r="P139" s="493"/>
      <c r="Q139" s="493"/>
      <c r="R139" s="493"/>
      <c r="S139" s="493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494" t="s">
        <v>27</v>
      </c>
      <c r="P147" s="494"/>
      <c r="Q147" s="494"/>
      <c r="R147" s="494"/>
      <c r="S147" s="494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494" t="s">
        <v>28</v>
      </c>
      <c r="L159" s="494"/>
      <c r="M159" s="494"/>
      <c r="N159" s="494"/>
      <c r="O159" s="116"/>
      <c r="P159" s="494" t="s">
        <v>28</v>
      </c>
      <c r="Q159" s="494"/>
      <c r="R159" s="494"/>
      <c r="S159" s="494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494" t="s">
        <v>130</v>
      </c>
      <c r="L165" s="494"/>
      <c r="M165" s="494"/>
      <c r="N165" s="494"/>
      <c r="O165" s="116"/>
      <c r="P165" s="494" t="s">
        <v>130</v>
      </c>
      <c r="Q165" s="494"/>
      <c r="R165" s="494"/>
      <c r="S165" s="494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8545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8545" r:id="rId3"/>
      </mc:Fallback>
    </mc:AlternateContent>
    <mc:AlternateContent xmlns:mc="http://schemas.openxmlformats.org/markup-compatibility/2006">
      <mc:Choice Requires="x14">
        <oleObject progId="Equation.3" shapeId="108546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8546" r:id="rId5"/>
      </mc:Fallback>
    </mc:AlternateContent>
    <mc:AlternateContent xmlns:mc="http://schemas.openxmlformats.org/markup-compatibility/2006">
      <mc:Choice Requires="x14">
        <oleObject progId="Equation.3" shapeId="108547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8547" r:id="rId7"/>
      </mc:Fallback>
    </mc:AlternateContent>
    <mc:AlternateContent xmlns:mc="http://schemas.openxmlformats.org/markup-compatibility/2006">
      <mc:Choice Requires="x14">
        <oleObject progId="Equation.3" shapeId="108548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8548" r:id="rId9"/>
      </mc:Fallback>
    </mc:AlternateContent>
    <mc:AlternateContent xmlns:mc="http://schemas.openxmlformats.org/markup-compatibility/2006">
      <mc:Choice Requires="x14">
        <oleObject progId="Equation.3" shapeId="108549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8549" r:id="rId11"/>
      </mc:Fallback>
    </mc:AlternateContent>
    <mc:AlternateContent xmlns:mc="http://schemas.openxmlformats.org/markup-compatibility/2006">
      <mc:Choice Requires="x14">
        <oleObject progId="Equation.3" shapeId="108551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8551" r:id="rId13"/>
      </mc:Fallback>
    </mc:AlternateContent>
    <mc:AlternateContent xmlns:mc="http://schemas.openxmlformats.org/markup-compatibility/2006">
      <mc:Choice Requires="x14">
        <oleObject progId="Equation.3" shapeId="108552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8552" r:id="rId14"/>
      </mc:Fallback>
    </mc:AlternateContent>
    <mc:AlternateContent xmlns:mc="http://schemas.openxmlformats.org/markup-compatibility/2006">
      <mc:Choice Requires="x14">
        <oleObject progId="Equation.3" shapeId="108554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8554" r:id="rId16"/>
      </mc:Fallback>
    </mc:AlternateContent>
    <mc:AlternateContent xmlns:mc="http://schemas.openxmlformats.org/markup-compatibility/2006">
      <mc:Choice Requires="x14">
        <oleObject progId="Equation.3" shapeId="108555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8555" r:id="rId17"/>
      </mc:Fallback>
    </mc:AlternateContent>
    <mc:AlternateContent xmlns:mc="http://schemas.openxmlformats.org/markup-compatibility/2006">
      <mc:Choice Requires="x14">
        <oleObject progId="Equation.3" shapeId="108556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8556" r:id="rId19"/>
      </mc:Fallback>
    </mc:AlternateContent>
    <mc:AlternateContent xmlns:mc="http://schemas.openxmlformats.org/markup-compatibility/2006">
      <mc:Choice Requires="x14">
        <oleObject progId="Equation.3" shapeId="108557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8557" r:id="rId21"/>
      </mc:Fallback>
    </mc:AlternateContent>
    <mc:AlternateContent xmlns:mc="http://schemas.openxmlformats.org/markup-compatibility/2006">
      <mc:Choice Requires="x14">
        <oleObject progId="Equation.3" shapeId="108558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8558" r:id="rId22"/>
      </mc:Fallback>
    </mc:AlternateContent>
    <mc:AlternateContent xmlns:mc="http://schemas.openxmlformats.org/markup-compatibility/2006">
      <mc:Choice Requires="x14">
        <oleObject progId="Equation.3" shapeId="108559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8559" r:id="rId24"/>
      </mc:Fallback>
    </mc:AlternateContent>
    <mc:AlternateContent xmlns:mc="http://schemas.openxmlformats.org/markup-compatibility/2006">
      <mc:Choice Requires="x14">
        <oleObject progId="Equation.3" shapeId="108560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0" r:id="rId25"/>
      </mc:Fallback>
    </mc:AlternateContent>
    <mc:AlternateContent xmlns:mc="http://schemas.openxmlformats.org/markup-compatibility/2006">
      <mc:Choice Requires="x14">
        <oleObject progId="Equation.3" shapeId="108561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1" r:id="rId26"/>
      </mc:Fallback>
    </mc:AlternateContent>
    <mc:AlternateContent xmlns:mc="http://schemas.openxmlformats.org/markup-compatibility/2006">
      <mc:Choice Requires="x14">
        <oleObject progId="Equation.3" shapeId="108562" r:id="rId27">
          <objectPr defaultSize="0" autoPict="0" r:id="rId28">
            <anchor moveWithCells="1" sizeWithCells="1">
              <from>
                <xdr:col>0</xdr:col>
                <xdr:colOff>457200</xdr:colOff>
                <xdr:row>9</xdr:row>
                <xdr:rowOff>53340</xdr:rowOff>
              </from>
              <to>
                <xdr:col>2</xdr:col>
                <xdr:colOff>99060</xdr:colOff>
                <xdr:row>12</xdr:row>
                <xdr:rowOff>228600</xdr:rowOff>
              </to>
            </anchor>
          </objectPr>
        </oleObject>
      </mc:Choice>
      <mc:Fallback>
        <oleObject progId="Equation.3" shapeId="108562" r:id="rId27"/>
      </mc:Fallback>
    </mc:AlternateContent>
    <mc:AlternateContent xmlns:mc="http://schemas.openxmlformats.org/markup-compatibility/2006">
      <mc:Choice Requires="x14">
        <oleObject progId="Equation.3" shapeId="108563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3" r:id="rId29"/>
      </mc:Fallback>
    </mc:AlternateContent>
    <mc:AlternateContent xmlns:mc="http://schemas.openxmlformats.org/markup-compatibility/2006">
      <mc:Choice Requires="x14">
        <oleObject progId="Equation.3" shapeId="108564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8564" r:id="rId30"/>
      </mc:Fallback>
    </mc:AlternateContent>
    <mc:AlternateContent xmlns:mc="http://schemas.openxmlformats.org/markup-compatibility/2006">
      <mc:Choice Requires="x14">
        <oleObject progId="Equation.3" shapeId="108565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5" r:id="rId32"/>
      </mc:Fallback>
    </mc:AlternateContent>
    <mc:AlternateContent xmlns:mc="http://schemas.openxmlformats.org/markup-compatibility/2006">
      <mc:Choice Requires="x14">
        <oleObject progId="Equation.3" shapeId="108566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6" r:id="rId33"/>
      </mc:Fallback>
    </mc:AlternateContent>
    <mc:AlternateContent xmlns:mc="http://schemas.openxmlformats.org/markup-compatibility/2006">
      <mc:Choice Requires="x14">
        <oleObject progId="Equation.3" shapeId="108567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67" r:id="rId34"/>
      </mc:Fallback>
    </mc:AlternateContent>
    <mc:AlternateContent xmlns:mc="http://schemas.openxmlformats.org/markup-compatibility/2006">
      <mc:Choice Requires="x14">
        <oleObject progId="Equation.3" shapeId="108568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8" r:id="rId35"/>
      </mc:Fallback>
    </mc:AlternateContent>
    <mc:AlternateContent xmlns:mc="http://schemas.openxmlformats.org/markup-compatibility/2006">
      <mc:Choice Requires="x14">
        <oleObject progId="Equation.3" shapeId="108569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8569" r:id="rId36"/>
      </mc:Fallback>
    </mc:AlternateContent>
    <mc:AlternateContent xmlns:mc="http://schemas.openxmlformats.org/markup-compatibility/2006">
      <mc:Choice Requires="x14">
        <oleObject progId="Equation.3" shapeId="108570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70" r:id="rId3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376B-6351-47FD-8B54-74162A890F43}">
  <sheetPr codeName="Sheet6"/>
  <dimension ref="A1:BE260"/>
  <sheetViews>
    <sheetView topLeftCell="A15" zoomScale="90" zoomScaleNormal="90" workbookViewId="0">
      <selection activeCell="E31" sqref="E3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  <col min="54" max="256" width="8.8867187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00" t="s">
        <v>47</v>
      </c>
      <c r="AJ1" s="500"/>
      <c r="AK1" s="500"/>
      <c r="AL1" s="500"/>
      <c r="AN1" s="500" t="s">
        <v>48</v>
      </c>
      <c r="AO1" s="500"/>
      <c r="AP1" s="500"/>
      <c r="AQ1" s="500"/>
      <c r="AV1" s="531" t="s">
        <v>14</v>
      </c>
      <c r="AW1" s="531"/>
      <c r="AX1" s="531"/>
      <c r="AY1" s="531"/>
      <c r="AZ1" s="531"/>
      <c r="BA1" s="531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4.1721998668247425E-5</v>
      </c>
      <c r="K2" s="438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30" t="s">
        <v>227</v>
      </c>
      <c r="C3" s="530"/>
      <c r="D3" s="281"/>
      <c r="E3" s="280"/>
      <c r="G3" s="526" t="s">
        <v>1</v>
      </c>
      <c r="H3" s="527"/>
      <c r="I3" s="9"/>
      <c r="J3" s="28">
        <f>Datos!N69-M144</f>
        <v>-8.8060836501901149E-2</v>
      </c>
      <c r="K3" s="28">
        <f>Datos!O69-R144</f>
        <v>-8.6539923954372627E-2</v>
      </c>
      <c r="L3" s="61">
        <f>Datos!P69</f>
        <v>0</v>
      </c>
      <c r="M3" s="144">
        <f>AVERAGE(J3:K3)</f>
        <v>-8.7300380228136881E-2</v>
      </c>
      <c r="W3" s="7" t="s">
        <v>31</v>
      </c>
      <c r="AV3" s="534" t="s">
        <v>172</v>
      </c>
      <c r="AW3" s="534"/>
      <c r="AX3" s="534"/>
      <c r="AY3" s="534"/>
      <c r="AZ3" s="534"/>
      <c r="BA3" s="534"/>
      <c r="BB3" s="534"/>
      <c r="BC3" s="534"/>
      <c r="BD3" s="534"/>
      <c r="BE3" s="534"/>
    </row>
    <row r="4" spans="1:57" s="7" customFormat="1" ht="50.4" x14ac:dyDescent="0.3">
      <c r="A4" s="284"/>
      <c r="B4" s="279" t="s">
        <v>226</v>
      </c>
      <c r="C4" s="272" t="s">
        <v>225</v>
      </c>
      <c r="D4" s="276"/>
      <c r="E4" s="277"/>
      <c r="G4" s="528" t="s">
        <v>12</v>
      </c>
      <c r="H4" s="529"/>
      <c r="I4" s="27"/>
      <c r="J4" s="28">
        <f>Datos!N70-M162</f>
        <v>0.61162790697674441</v>
      </c>
      <c r="K4" s="28">
        <f>Datos!O70-R162</f>
        <v>0.48372093023255824</v>
      </c>
      <c r="L4" s="61">
        <f>Datos!P70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524" t="s">
        <v>23</v>
      </c>
      <c r="H5" s="525"/>
      <c r="I5" s="17"/>
      <c r="J5" s="28">
        <f>Datos!N71-M177</f>
        <v>0</v>
      </c>
      <c r="K5" s="28">
        <f>Datos!O71-R177</f>
        <v>0</v>
      </c>
      <c r="L5" s="61">
        <f>Datos!P71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508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6" t="s">
        <v>44</v>
      </c>
      <c r="AP6" s="516"/>
      <c r="AV6" s="172" t="s">
        <v>164</v>
      </c>
      <c r="AW6" s="509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09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09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10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13" t="s">
        <v>162</v>
      </c>
      <c r="AW10" s="514"/>
      <c r="AX10" s="514"/>
      <c r="AY10" s="514"/>
      <c r="AZ10" s="514"/>
      <c r="BA10" s="514"/>
      <c r="BB10" s="514"/>
      <c r="BC10" s="515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9" t="s">
        <v>36</v>
      </c>
      <c r="O11" s="519"/>
      <c r="P11" s="501" t="s">
        <v>36</v>
      </c>
      <c r="Q11" s="501"/>
      <c r="R11" s="502" t="s">
        <v>36</v>
      </c>
      <c r="S11" s="502"/>
      <c r="T11" s="503" t="s">
        <v>36</v>
      </c>
      <c r="U11" s="503"/>
      <c r="V11" s="504" t="s">
        <v>36</v>
      </c>
      <c r="W11" s="504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34" t="s">
        <v>173</v>
      </c>
      <c r="AW12" s="534"/>
      <c r="AX12" s="534"/>
      <c r="AY12" s="534"/>
      <c r="AZ12" s="534"/>
      <c r="BA12" s="534"/>
      <c r="BB12" s="534"/>
      <c r="BC12" s="534"/>
      <c r="BD12" s="534"/>
      <c r="BE12" s="534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508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09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09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5" t="s">
        <v>2</v>
      </c>
      <c r="B17" s="1" t="s">
        <v>16</v>
      </c>
      <c r="C17" s="2"/>
      <c r="D17" s="12" t="s">
        <v>3</v>
      </c>
      <c r="E17" s="3" t="s">
        <v>4</v>
      </c>
      <c r="F17" s="498" t="s">
        <v>5</v>
      </c>
      <c r="G17" s="499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7" t="s">
        <v>46</v>
      </c>
      <c r="AD17" s="517"/>
      <c r="AE17" s="517"/>
      <c r="AF17" s="517"/>
      <c r="AV17" s="180" t="s">
        <v>166</v>
      </c>
      <c r="AW17" s="509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6"/>
      <c r="B18" s="4" t="s">
        <v>6</v>
      </c>
      <c r="C18" s="4" t="s">
        <v>7</v>
      </c>
      <c r="D18" s="13" t="s">
        <v>8</v>
      </c>
      <c r="E18" s="4" t="s">
        <v>8</v>
      </c>
      <c r="F18" s="498"/>
      <c r="G18" s="499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510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7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513" t="s">
        <v>162</v>
      </c>
      <c r="AW19" s="514"/>
      <c r="AX19" s="514"/>
      <c r="AY19" s="514"/>
      <c r="AZ19" s="514"/>
      <c r="BA19" s="514"/>
      <c r="BB19" s="514"/>
      <c r="BC19" s="515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IF(Datos!$N$5=1,(IF(Datos!$N$5=1,Datos!D70/1000,IF(Datos!$N$5=2,Datos!D70/1000,IF(Datos!$N$5=3,Datos!D70," Error "))))-'punto 5'!Y144/1000000,IF(Datos!$N$5=2,(IF(Datos!$N$5=1,Datos!D70/1000000,IF(Datos!$N$5=2,Datos!D70/1000,IF(Datos!$N$5=3,Datos!D70," Error "))))-'punto 5'!AJ144/1000,IF(Datos!$N$5=3,(IF(Datos!$N$5=1,Datos!D70/1000000,IF(Datos!$N$5=2,Datos!D70/1000,IF(Datos!$N$5=3,Datos!D70," Error "))))-'punto 5'!AU144)))</f>
        <v>-1.0889075757575757E-10</v>
      </c>
      <c r="C20" s="145">
        <f>IF(Datos!$N$5=1,(IF(Datos!$N$5=1,Datos!E70/1000,IF(Datos!$N$5=2,Datos!E70/1000,IF(Datos!$N$5=3,Datos!E70," Error "))))-'punto 5'!AD144/1000000,IF(Datos!$N$5=2,(IF(Datos!$N$5=1,Datos!E70/1000000,IF(Datos!$N$5=2,Datos!E70/1000,IF(Datos!$N$5=3,Datos!E70," Error "))))-'punto 5'!AO144/1000,IF(Datos!$N$5=3,(IF(Datos!$N$5=1,Datos!E70/1000000,IF(Datos!$N$5=2,Datos!E70/1000,IF(Datos!$N$5=3,Datos!E70," Error "))))-'punto 5'!AZ144)))</f>
        <v>-9.3777727272727262E-11</v>
      </c>
      <c r="D20" s="101">
        <f>Datos!F70-E144</f>
        <v>3.7058964238727427E-3</v>
      </c>
      <c r="E20" s="55">
        <f>O18*1000</f>
        <v>999.85331435241267</v>
      </c>
      <c r="F20" s="245">
        <f>(((B20-C20))/8000)*((1/(E20-($J$2)))*(8000-$J$2)*(1-Datos!$K$8*(D20-20)))</f>
        <v>-1.5119781778978612E-14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IF(Datos!$N$5=1,(IF(Datos!$N$5=1,Datos!D71/1000,IF(Datos!$N$5=2,Datos!D71/1000,IF(Datos!$N$5=3,Datos!D71," Error "))))-'punto 5'!Y164/1000000,IF(Datos!$N$5=2,(IF(Datos!$N$5=1,Datos!D71/1000000,IF(Datos!$N$5=2,Datos!D71/1000,IF(Datos!$N$5=3,Datos!D71," Error "))))-'punto 5'!AJ164/1000,IF(Datos!$N$5=3,(IF(Datos!$N$5=1,Datos!D71/1000000,IF(Datos!$N$5=2,Datos!D71/1000,IF(Datos!$N$5=3,Datos!D71," Error "))))-'punto 5'!AU164)))</f>
        <v>-1.0889060606060605E-10</v>
      </c>
      <c r="C21" s="145">
        <f>IF(Datos!$N$5=1,(IF(Datos!$N$5=1,Datos!E71/1000,IF(Datos!$N$5=2,Datos!E71/1000,IF(Datos!$N$5=3,Datos!E71," Error "))))-'punto 5'!AD164/1000000,IF(Datos!$N$5=2,(IF(Datos!$N$5=1,Datos!E71/1000000,IF(Datos!$N$5=2,Datos!E71/1000,IF(Datos!$N$5=3,Datos!E71," Error "))))-'punto 5'!AO164/1000,IF(Datos!$N$5=3,(IF(Datos!$N$5=1,Datos!E71/1000000,IF(Datos!$N$5=2,Datos!E71/1000,IF(Datos!$N$5=3,Datos!E71," Error "))))-'punto 5'!AZ164)))</f>
        <v>-9.3777727272727262E-11</v>
      </c>
      <c r="D21" s="101">
        <f>Datos!F71-E161</f>
        <v>3.7052984092811867E-3</v>
      </c>
      <c r="E21" s="55">
        <f>Q18*1000</f>
        <v>999.85331431461441</v>
      </c>
      <c r="F21" s="245">
        <f>(((B21-C21))/8000)*((1/(E21-($J$2)))*(8000-$J$2)*(1-Datos!$K$8*(D21-20)))</f>
        <v>-1.5119630196847576E-14</v>
      </c>
      <c r="G21" s="561" t="s">
        <v>15</v>
      </c>
      <c r="H21" s="518" t="s">
        <v>17</v>
      </c>
      <c r="I21" s="251"/>
      <c r="J21" s="542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534" t="s">
        <v>177</v>
      </c>
      <c r="AW21" s="534"/>
      <c r="AX21" s="534"/>
      <c r="AY21" s="534"/>
      <c r="AZ21" s="534"/>
      <c r="BA21" s="534"/>
      <c r="BB21" s="534"/>
      <c r="BC21" s="534"/>
      <c r="BD21" s="534"/>
      <c r="BE21" s="534"/>
    </row>
    <row r="22" spans="1:57" ht="50.4" x14ac:dyDescent="0.3">
      <c r="A22" s="8">
        <v>3</v>
      </c>
      <c r="B22" s="145">
        <f>IF(Datos!$N$5=1,(IF(Datos!$N$5=1,Datos!D72/1000,IF(Datos!$N$5=2,Datos!D72/1000,IF(Datos!$N$5=3,Datos!D72," Error "))))-'punto 5'!Y184/1000000,IF(Datos!$N$5=2,(IF(Datos!$N$5=1,Datos!D72/1000000,IF(Datos!$N$5=2,Datos!D72/1000,IF(Datos!$N$5=3,Datos!D72," Error "))))-'punto 5'!AJ184/1000,IF(Datos!$N$5=3,(IF(Datos!$N$5=1,Datos!D72/1000000,IF(Datos!$N$5=2,Datos!D72/1000,IF(Datos!$N$5=3,Datos!D72," Error "))))-'punto 5'!AU184)))</f>
        <v>-1.0889075757575757E-10</v>
      </c>
      <c r="C22" s="145">
        <f>IF(Datos!$N$5=1,(IF(Datos!$N$5=1,Datos!E72/1000,IF(Datos!$N$5=2,Datos!E72/1000,IF(Datos!$N$5=3,Datos!E72," Error "))))-'punto 5'!AD184/1000000,IF(Datos!$N$5=2,(IF(Datos!$N$5=1,Datos!E72/1000000,IF(Datos!$N$5=2,Datos!E72/1000,IF(Datos!$N$5=3,Datos!E72," Error "))))-'punto 5'!AO184/1000,IF(Datos!$N$5=3,(IF(Datos!$N$5=1,Datos!E72/1000000,IF(Datos!$N$5=2,Datos!E72/1000,IF(Datos!$N$5=3,Datos!E72," Error "))))-'punto 5'!AZ184)))</f>
        <v>-9.3777575757575756E-11</v>
      </c>
      <c r="D22" s="101">
        <f>Datos!F72-E178</f>
        <v>3.7052984092811867E-3</v>
      </c>
      <c r="E22" s="55">
        <f>S18*1000</f>
        <v>999.85331431461441</v>
      </c>
      <c r="F22" s="245">
        <f>(((B22-C22))/8000)*((1/(E22-($J$2)))*(8000-$J$2)*(1-Datos!$K$8*(D22-20)))</f>
        <v>-1.5119933362523985E-14</v>
      </c>
      <c r="G22" s="561"/>
      <c r="H22" s="518"/>
      <c r="I22" s="252"/>
      <c r="J22" s="542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IF(Datos!$N$5=1,(IF(Datos!$N$5=1,Datos!D73/1000,IF(Datos!$N$5=2,Datos!D73/1000,IF(Datos!$N$5=3,Datos!D73," Error "))))-'punto 5'!Y204/1000000,IF(Datos!$N$5=2,(IF(Datos!$N$5=1,Datos!D73/1000000,IF(Datos!$N$5=2,Datos!D73/1000,IF(Datos!$N$5=3,Datos!D73," Error "))))-'punto 5'!AJ204/1000,IF(Datos!$N$5=3,(IF(Datos!$N$5=1,Datos!D73/1000000,IF(Datos!$N$5=2,Datos!D73/1000,IF(Datos!$N$5=3,Datos!D73," Error "))))-'punto 5'!AU204)))</f>
        <v>-1.0889075757575757E-10</v>
      </c>
      <c r="C23" s="145">
        <f>IF(Datos!$N$5=1,(IF(Datos!$N$5=1,Datos!E73/1000,IF(Datos!$N$5=2,Datos!E73/1000,IF(Datos!$N$5=3,Datos!E73," Error "))))-'punto 5'!AD204/1000000,IF(Datos!$N$5=2,(IF(Datos!$N$5=1,Datos!E73/1000000,IF(Datos!$N$5=2,Datos!E73/1000,IF(Datos!$N$5=3,Datos!E73," Error "))))-'punto 5'!AO204/1000,IF(Datos!$N$5=3,(IF(Datos!$N$5=1,Datos!E73/1000000,IF(Datos!$N$5=2,Datos!E73/1000,IF(Datos!$N$5=3,Datos!E73," Error "))))-'punto 5'!AZ204)))</f>
        <v>-9.3777727272727262E-11</v>
      </c>
      <c r="D23" s="101">
        <f>Datos!F73-E195</f>
        <v>3.7056572180361202E-3</v>
      </c>
      <c r="E23" s="73">
        <f>U18*1000</f>
        <v>999.85331433729334</v>
      </c>
      <c r="F23" s="245">
        <f>(((B23-C23))/8000)*((1/(E23-($J$2)))*(8000-$J$2)*(1-Datos!$K$8*(D23-20)))</f>
        <v>-1.5119781779261485E-14</v>
      </c>
      <c r="G23" s="560" t="s">
        <v>13</v>
      </c>
      <c r="H23" s="559"/>
      <c r="I23" s="244"/>
      <c r="J23" s="249"/>
      <c r="AE23" s="23" t="s">
        <v>18</v>
      </c>
      <c r="AF23" s="23">
        <f>AVERAGE(AF18:AF22)</f>
        <v>999.83551560855381</v>
      </c>
      <c r="AV23" s="125"/>
      <c r="AW23" s="508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IF(Datos!$N$5=1,(IF(Datos!$N$5=1,Datos!D74/1000,IF(Datos!$N$5=2,Datos!D74/1000,IF(Datos!$N$5=3,Datos!D74," Error "))))-'punto 5'!Y224/1000000,IF(Datos!$N$5=2,(IF(Datos!$N$5=1,Datos!D74/1000000,IF(Datos!$N$5=2,Datos!D74/1000,IF(Datos!$N$5=3,Datos!D74," Error "))))-'punto 5'!AJ224/1000,IF(Datos!$N$5=3,(IF(Datos!$N$5=1,Datos!D74/1000000,IF(Datos!$N$5=2,Datos!D74/1000,IF(Datos!$N$5=3,Datos!D74," Error "))))-'punto 5'!AU224)))</f>
        <v>-1.0889075757575757E-10</v>
      </c>
      <c r="C24" s="145">
        <f>IF(Datos!$N$5=1,(IF(Datos!$N$5=1,Datos!E74/1000,IF(Datos!$N$5=2,Datos!E74/1000,IF(Datos!$N$5=3,Datos!E74," Error "))))-'punto 5'!AD224/1000000,IF(Datos!$N$5=2,(IF(Datos!$N$5=1,Datos!E74/1000000,IF(Datos!$N$5=2,Datos!E74/1000,IF(Datos!$N$5=3,Datos!E74," Error "))))-'punto 5'!AO224/1000,IF(Datos!$N$5=3,(IF(Datos!$N$5=1,Datos!E74/1000000,IF(Datos!$N$5=2,Datos!E74/1000,IF(Datos!$N$5=3,Datos!E74," Error "))))-'punto 5'!AZ224)))</f>
        <v>-9.3777727272727262E-11</v>
      </c>
      <c r="D24" s="101">
        <f>Datos!F74-E212</f>
        <v>3.7057369533149941E-3</v>
      </c>
      <c r="E24" s="73">
        <f>W18*1000</f>
        <v>999.85331434233319</v>
      </c>
      <c r="F24" s="245">
        <f>(((B24-C24))/8000)*((1/(E24-($J$2)))*(8000-$J$2)*(1-Datos!$K$8*(D24-20)))</f>
        <v>-1.5119781779167197E-14</v>
      </c>
      <c r="G24" s="255">
        <f>IF(Datos!U4=1,AVERAGE(F20:F24)*1000000,IF(Datos!U4=2,AVERAGE(F20:F24)*1000000))</f>
        <v>-1.5119781779355775E-8</v>
      </c>
      <c r="H24" s="254">
        <f>G24-Datos!E66</f>
        <v>-100.00000001511978</v>
      </c>
      <c r="I24" s="253"/>
      <c r="J24" s="250"/>
      <c r="AV24" s="172" t="s">
        <v>164</v>
      </c>
      <c r="AW24" s="509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509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09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10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13" t="s">
        <v>162</v>
      </c>
      <c r="AW28" s="514"/>
      <c r="AX28" s="514"/>
      <c r="AY28" s="514"/>
      <c r="AZ28" s="514"/>
      <c r="BA28" s="514"/>
      <c r="BB28" s="514"/>
      <c r="BC28" s="515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50.4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1.7011973323306378E-17</v>
      </c>
      <c r="O31" s="214" t="s">
        <v>190</v>
      </c>
      <c r="P31" s="208">
        <f t="shared" si="0"/>
        <v>2.6050027323784935E-21</v>
      </c>
      <c r="Q31" s="215">
        <f>BE28</f>
        <v>100.0015040689135</v>
      </c>
      <c r="R31" s="129" t="e">
        <f t="shared" si="1"/>
        <v>#N/A</v>
      </c>
      <c r="AV31" s="125"/>
      <c r="AW31" s="508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-9.8566798845245021E-27</v>
      </c>
      <c r="O32" s="71" t="s">
        <v>190</v>
      </c>
      <c r="P32" s="210">
        <f t="shared" si="0"/>
        <v>-6.8996759191671515E-25</v>
      </c>
      <c r="Q32" s="131">
        <v>100</v>
      </c>
      <c r="R32" s="267" t="e">
        <f t="shared" si="1"/>
        <v>#N/A</v>
      </c>
      <c r="AV32" s="172" t="s">
        <v>164</v>
      </c>
      <c r="AW32" s="509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298" t="s">
        <v>237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-9.5771362695557753E-19</v>
      </c>
      <c r="O33" s="178" t="s">
        <v>211</v>
      </c>
      <c r="P33" s="232">
        <f t="shared" si="0"/>
        <v>-9.5811259126913244E-21</v>
      </c>
      <c r="Q33" s="138">
        <v>100</v>
      </c>
      <c r="R33" s="129" t="e">
        <f t="shared" si="1"/>
        <v>#N/A</v>
      </c>
      <c r="AV33" s="156" t="s">
        <v>165</v>
      </c>
      <c r="AW33" s="509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3.0224895017925964E-13</v>
      </c>
      <c r="O34" s="147" t="s">
        <v>208</v>
      </c>
      <c r="P34" s="209">
        <f t="shared" si="0"/>
        <v>1.30877634561208E-19</v>
      </c>
      <c r="Q34" s="148">
        <v>100</v>
      </c>
      <c r="R34" s="267" t="e">
        <f t="shared" si="1"/>
        <v>#N/A</v>
      </c>
      <c r="AV34" s="511" t="s">
        <v>166</v>
      </c>
      <c r="AW34" s="509"/>
      <c r="AX34" s="162" t="s">
        <v>135</v>
      </c>
      <c r="AY34" s="162" t="s">
        <v>169</v>
      </c>
      <c r="AZ34" s="162"/>
      <c r="BA34" s="532">
        <f>(MAX(J3:K3)-MIN(J3:K3))/SQRT(24)</f>
        <v>3.1045497373677892E-4</v>
      </c>
      <c r="BB34" s="539" t="str">
        <f>BB33</f>
        <v>0C</v>
      </c>
      <c r="BC34" s="537">
        <v>1</v>
      </c>
      <c r="BD34" s="532">
        <f>BA34*BC34</f>
        <v>3.1045497373677892E-4</v>
      </c>
      <c r="BE34" s="535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2.2699985355814053E-19</v>
      </c>
      <c r="O35" s="214" t="s">
        <v>209</v>
      </c>
      <c r="P35" s="208">
        <f t="shared" si="0"/>
        <v>2.2709441715022368E-21</v>
      </c>
      <c r="Q35" s="137">
        <v>100</v>
      </c>
      <c r="R35" s="129" t="e">
        <f t="shared" si="1"/>
        <v>#N/A</v>
      </c>
      <c r="AV35" s="512"/>
      <c r="AW35" s="510"/>
      <c r="AX35" s="166"/>
      <c r="AY35" s="166"/>
      <c r="AZ35" s="166"/>
      <c r="BA35" s="533"/>
      <c r="BB35" s="540"/>
      <c r="BC35" s="538"/>
      <c r="BD35" s="533"/>
      <c r="BE35" s="536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13" t="s">
        <v>162</v>
      </c>
      <c r="AW36" s="514"/>
      <c r="AX36" s="514"/>
      <c r="AY36" s="514"/>
      <c r="AZ36" s="514"/>
      <c r="BA36" s="514"/>
      <c r="BB36" s="514"/>
      <c r="BC36" s="515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1.0718525280624699E-19</v>
      </c>
      <c r="M37" s="178" t="s">
        <v>200</v>
      </c>
      <c r="N37" s="265">
        <v>1</v>
      </c>
      <c r="O37" s="264">
        <v>1</v>
      </c>
      <c r="P37" s="232">
        <f>L37*N37</f>
        <v>1.0718525280624699E-19</v>
      </c>
      <c r="Q37" s="266">
        <f>COUNT(F20:F24)-1</f>
        <v>4</v>
      </c>
      <c r="R37" s="268" t="e">
        <f>P37^2/$P$38^2</f>
        <v>#N/A</v>
      </c>
    </row>
    <row r="38" spans="1:57" ht="50.4" x14ac:dyDescent="0.3">
      <c r="A38" s="20"/>
      <c r="B38" s="86"/>
      <c r="C38" s="86"/>
      <c r="F38" s="20"/>
      <c r="G38" s="543" t="s">
        <v>213</v>
      </c>
      <c r="H38" s="544"/>
      <c r="I38" s="544"/>
      <c r="J38" s="544"/>
      <c r="K38" s="544"/>
      <c r="L38" s="544"/>
      <c r="M38" s="544"/>
      <c r="N38" s="545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20" t="s">
        <v>127</v>
      </c>
      <c r="H39" s="521"/>
      <c r="I39" s="521"/>
      <c r="J39" s="521"/>
      <c r="K39" s="521"/>
      <c r="L39" s="521"/>
      <c r="M39" s="521"/>
      <c r="N39" s="521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08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22" t="s">
        <v>128</v>
      </c>
      <c r="H40" s="523"/>
      <c r="I40" s="523"/>
      <c r="J40" s="523"/>
      <c r="K40" s="523"/>
      <c r="L40" s="523"/>
      <c r="M40" s="523"/>
      <c r="N40" s="523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09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09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11" t="s">
        <v>166</v>
      </c>
      <c r="AW42" s="509"/>
      <c r="AX42" s="162" t="s">
        <v>135</v>
      </c>
      <c r="AY42" s="162" t="s">
        <v>169</v>
      </c>
      <c r="AZ42" s="162"/>
      <c r="BA42" s="532">
        <f>((MAX(J4:K4)-MIN(J4:K4))/100)/SQRT(24)</f>
        <v>2.6108902297107545E-4</v>
      </c>
      <c r="BB42" s="539" t="str">
        <f>BB41</f>
        <v>%</v>
      </c>
      <c r="BC42" s="537">
        <v>1</v>
      </c>
      <c r="BD42" s="532">
        <f>BA42*BC42</f>
        <v>2.6108902297107545E-4</v>
      </c>
      <c r="BE42" s="535">
        <v>1</v>
      </c>
    </row>
    <row r="43" spans="1:57" ht="13.8" thickBot="1" x14ac:dyDescent="0.3">
      <c r="A43" s="505" t="s">
        <v>40</v>
      </c>
      <c r="B43" s="506"/>
      <c r="C43" s="506"/>
      <c r="D43" s="506"/>
      <c r="E43" s="506"/>
      <c r="F43" s="506"/>
      <c r="G43" s="506"/>
      <c r="H43" s="506"/>
      <c r="I43" s="506"/>
      <c r="J43" s="506"/>
      <c r="K43" s="506"/>
      <c r="L43" s="506"/>
      <c r="M43" s="506"/>
      <c r="N43" s="506"/>
      <c r="O43" s="506"/>
      <c r="P43" s="506"/>
      <c r="Q43" s="506"/>
      <c r="R43" s="506"/>
      <c r="S43" s="506"/>
      <c r="T43" s="506"/>
      <c r="U43" s="506"/>
      <c r="V43" s="507"/>
      <c r="AV43" s="512"/>
      <c r="AW43" s="510"/>
      <c r="AX43" s="166"/>
      <c r="AY43" s="166"/>
      <c r="AZ43" s="166"/>
      <c r="BA43" s="533"/>
      <c r="BB43" s="540"/>
      <c r="BC43" s="538"/>
      <c r="BD43" s="533"/>
      <c r="BE43" s="536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13" t="s">
        <v>162</v>
      </c>
      <c r="AW44" s="514"/>
      <c r="AX44" s="514"/>
      <c r="AY44" s="514"/>
      <c r="AZ44" s="514"/>
      <c r="BA44" s="514"/>
      <c r="BB44" s="514"/>
      <c r="BC44" s="515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50.4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08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09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09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09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510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13" t="s">
        <v>162</v>
      </c>
      <c r="AW52" s="514"/>
      <c r="AX52" s="514"/>
      <c r="AY52" s="514"/>
      <c r="AZ52" s="514"/>
      <c r="BA52" s="514"/>
      <c r="BB52" s="514"/>
      <c r="BC52" s="515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534" t="s">
        <v>203</v>
      </c>
      <c r="AW55" s="534"/>
      <c r="AX55" s="534"/>
      <c r="AY55" s="534"/>
      <c r="AZ55" s="534"/>
      <c r="BA55" s="534"/>
      <c r="BB55" s="534"/>
      <c r="BC55" s="534"/>
      <c r="BD55" s="534"/>
      <c r="BE55" s="534"/>
    </row>
    <row r="56" spans="1:57" ht="20.399999999999999" x14ac:dyDescent="0.35">
      <c r="A56" s="112"/>
      <c r="B56" s="113"/>
      <c r="C56" s="51"/>
    </row>
    <row r="57" spans="1:57" ht="50.4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08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09"/>
      <c r="AX59" s="171" t="s">
        <v>167</v>
      </c>
      <c r="AY59" s="150" t="s">
        <v>161</v>
      </c>
      <c r="AZ59" s="151"/>
      <c r="BA59" s="152">
        <f>MAX('punto 1'!F143:F145)/2</f>
        <v>0.01</v>
      </c>
      <c r="BB59" s="298" t="s">
        <v>237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09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09"/>
      <c r="AX61" s="162" t="s">
        <v>135</v>
      </c>
      <c r="AY61" s="162" t="s">
        <v>169</v>
      </c>
      <c r="AZ61" s="162"/>
      <c r="BA61" s="532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10"/>
      <c r="AX62" s="166"/>
      <c r="AY62" s="166"/>
      <c r="AZ62" s="166"/>
      <c r="BA62" s="533"/>
      <c r="BB62" s="168"/>
      <c r="BC62" s="183"/>
      <c r="BD62" s="167"/>
      <c r="BE62" s="169"/>
    </row>
    <row r="63" spans="1:57" x14ac:dyDescent="0.25">
      <c r="AV63" s="513" t="s">
        <v>162</v>
      </c>
      <c r="AW63" s="514"/>
      <c r="AX63" s="514"/>
      <c r="AY63" s="514"/>
      <c r="AZ63" s="514"/>
      <c r="BA63" s="514"/>
      <c r="BB63" s="514"/>
      <c r="BC63" s="515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494"/>
      <c r="C79" s="494"/>
      <c r="D79" s="494"/>
      <c r="E79" s="494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41"/>
      <c r="C95" s="541"/>
      <c r="D95" s="541"/>
      <c r="E95" s="541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493" t="s">
        <v>0</v>
      </c>
      <c r="L139" s="493"/>
      <c r="M139" s="493"/>
      <c r="N139" s="493"/>
      <c r="O139" s="493"/>
      <c r="P139" s="493"/>
      <c r="Q139" s="493"/>
      <c r="R139" s="493"/>
      <c r="S139" s="493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494" t="s">
        <v>27</v>
      </c>
      <c r="P147" s="494"/>
      <c r="Q147" s="494"/>
      <c r="R147" s="494"/>
      <c r="S147" s="494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494" t="s">
        <v>28</v>
      </c>
      <c r="L159" s="494"/>
      <c r="M159" s="494"/>
      <c r="N159" s="494"/>
      <c r="O159" s="116"/>
      <c r="P159" s="494" t="s">
        <v>28</v>
      </c>
      <c r="Q159" s="494"/>
      <c r="R159" s="494"/>
      <c r="S159" s="494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494" t="s">
        <v>130</v>
      </c>
      <c r="L165" s="494"/>
      <c r="M165" s="494"/>
      <c r="N165" s="494"/>
      <c r="O165" s="116"/>
      <c r="P165" s="494" t="s">
        <v>130</v>
      </c>
      <c r="Q165" s="494"/>
      <c r="R165" s="494"/>
      <c r="S165" s="494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C181:E181"/>
    <mergeCell ref="W181:Z181"/>
    <mergeCell ref="AB181:AE181"/>
    <mergeCell ref="AH181:AK181"/>
    <mergeCell ref="AM181:AP18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C243:AF243"/>
    <mergeCell ref="AS181:AV181"/>
    <mergeCell ref="C164:E164"/>
    <mergeCell ref="K165:N165"/>
    <mergeCell ref="P165:S165"/>
    <mergeCell ref="K174:N174"/>
    <mergeCell ref="P174:S174"/>
    <mergeCell ref="C175:F175"/>
    <mergeCell ref="W161:Z161"/>
    <mergeCell ref="AB161:AE161"/>
    <mergeCell ref="AH161:AK161"/>
    <mergeCell ref="AM161:AP161"/>
    <mergeCell ref="AS161:AV161"/>
    <mergeCell ref="AX161:BA161"/>
    <mergeCell ref="AX141:BA141"/>
    <mergeCell ref="C147:E147"/>
    <mergeCell ref="K147:M147"/>
    <mergeCell ref="O147:S147"/>
    <mergeCell ref="C158:F158"/>
    <mergeCell ref="K159:N159"/>
    <mergeCell ref="P159:S159"/>
    <mergeCell ref="AH139:AP140"/>
    <mergeCell ref="AS139:BA140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B95:E95"/>
    <mergeCell ref="B97:E97"/>
    <mergeCell ref="B103:D103"/>
    <mergeCell ref="C139:F139"/>
    <mergeCell ref="K139:S139"/>
    <mergeCell ref="W139:AE140"/>
    <mergeCell ref="AV52:BC52"/>
    <mergeCell ref="AV55:BE55"/>
    <mergeCell ref="AW58:AW62"/>
    <mergeCell ref="BA61:BA62"/>
    <mergeCell ref="AV63:BC63"/>
    <mergeCell ref="B79:E79"/>
    <mergeCell ref="BC42:BC43"/>
    <mergeCell ref="BD42:BD43"/>
    <mergeCell ref="BE42:BE43"/>
    <mergeCell ref="A43:V43"/>
    <mergeCell ref="AV44:BC44"/>
    <mergeCell ref="AW47:AW51"/>
    <mergeCell ref="BD34:BD35"/>
    <mergeCell ref="BE34:BE35"/>
    <mergeCell ref="AV36:BC36"/>
    <mergeCell ref="G38:N38"/>
    <mergeCell ref="G39:N39"/>
    <mergeCell ref="AW39:AW43"/>
    <mergeCell ref="G40:N40"/>
    <mergeCell ref="AV42:AV43"/>
    <mergeCell ref="BA42:BA43"/>
    <mergeCell ref="BB42:BB43"/>
    <mergeCell ref="AV28:BC28"/>
    <mergeCell ref="AW31:AW35"/>
    <mergeCell ref="AV34:AV35"/>
    <mergeCell ref="BA34:BA35"/>
    <mergeCell ref="BB34:BB35"/>
    <mergeCell ref="BC34:BC35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9569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9569" r:id="rId3"/>
      </mc:Fallback>
    </mc:AlternateContent>
    <mc:AlternateContent xmlns:mc="http://schemas.openxmlformats.org/markup-compatibility/2006">
      <mc:Choice Requires="x14">
        <oleObject progId="Equation.3" shapeId="109570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9570" r:id="rId5"/>
      </mc:Fallback>
    </mc:AlternateContent>
    <mc:AlternateContent xmlns:mc="http://schemas.openxmlformats.org/markup-compatibility/2006">
      <mc:Choice Requires="x14">
        <oleObject progId="Equation.3" shapeId="109571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121920</xdr:rowOff>
              </to>
            </anchor>
          </objectPr>
        </oleObject>
      </mc:Choice>
      <mc:Fallback>
        <oleObject progId="Equation.3" shapeId="109571" r:id="rId7"/>
      </mc:Fallback>
    </mc:AlternateContent>
    <mc:AlternateContent xmlns:mc="http://schemas.openxmlformats.org/markup-compatibility/2006">
      <mc:Choice Requires="x14">
        <oleObject progId="Equation.3" shapeId="109572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9572" r:id="rId9"/>
      </mc:Fallback>
    </mc:AlternateContent>
    <mc:AlternateContent xmlns:mc="http://schemas.openxmlformats.org/markup-compatibility/2006">
      <mc:Choice Requires="x14">
        <oleObject progId="Equation.3" shapeId="109573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9573" r:id="rId11"/>
      </mc:Fallback>
    </mc:AlternateContent>
    <mc:AlternateContent xmlns:mc="http://schemas.openxmlformats.org/markup-compatibility/2006">
      <mc:Choice Requires="x14">
        <oleObject progId="Equation.3" shapeId="109575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9575" r:id="rId13"/>
      </mc:Fallback>
    </mc:AlternateContent>
    <mc:AlternateContent xmlns:mc="http://schemas.openxmlformats.org/markup-compatibility/2006">
      <mc:Choice Requires="x14">
        <oleObject progId="Equation.3" shapeId="109576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9576" r:id="rId14"/>
      </mc:Fallback>
    </mc:AlternateContent>
    <mc:AlternateContent xmlns:mc="http://schemas.openxmlformats.org/markup-compatibility/2006">
      <mc:Choice Requires="x14">
        <oleObject progId="Equation.3" shapeId="109578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9578" r:id="rId16"/>
      </mc:Fallback>
    </mc:AlternateContent>
    <mc:AlternateContent xmlns:mc="http://schemas.openxmlformats.org/markup-compatibility/2006">
      <mc:Choice Requires="x14">
        <oleObject progId="Equation.3" shapeId="109579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9579" r:id="rId17"/>
      </mc:Fallback>
    </mc:AlternateContent>
    <mc:AlternateContent xmlns:mc="http://schemas.openxmlformats.org/markup-compatibility/2006">
      <mc:Choice Requires="x14">
        <oleObject progId="Equation.3" shapeId="109580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9580" r:id="rId19"/>
      </mc:Fallback>
    </mc:AlternateContent>
    <mc:AlternateContent xmlns:mc="http://schemas.openxmlformats.org/markup-compatibility/2006">
      <mc:Choice Requires="x14">
        <oleObject progId="Equation.3" shapeId="109581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9581" r:id="rId21"/>
      </mc:Fallback>
    </mc:AlternateContent>
    <mc:AlternateContent xmlns:mc="http://schemas.openxmlformats.org/markup-compatibility/2006">
      <mc:Choice Requires="x14">
        <oleObject progId="Equation.3" shapeId="109582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9582" r:id="rId22"/>
      </mc:Fallback>
    </mc:AlternateContent>
    <mc:AlternateContent xmlns:mc="http://schemas.openxmlformats.org/markup-compatibility/2006">
      <mc:Choice Requires="x14">
        <oleObject progId="Equation.3" shapeId="109583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9583" r:id="rId24"/>
      </mc:Fallback>
    </mc:AlternateContent>
    <mc:AlternateContent xmlns:mc="http://schemas.openxmlformats.org/markup-compatibility/2006">
      <mc:Choice Requires="x14">
        <oleObject progId="Equation.3" shapeId="109584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4" r:id="rId25"/>
      </mc:Fallback>
    </mc:AlternateContent>
    <mc:AlternateContent xmlns:mc="http://schemas.openxmlformats.org/markup-compatibility/2006">
      <mc:Choice Requires="x14">
        <oleObject progId="Equation.3" shapeId="109585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5" r:id="rId26"/>
      </mc:Fallback>
    </mc:AlternateContent>
    <mc:AlternateContent xmlns:mc="http://schemas.openxmlformats.org/markup-compatibility/2006">
      <mc:Choice Requires="x14">
        <oleObject progId="Equation.3" shapeId="109586" r:id="rId27">
          <objectPr defaultSize="0" autoPict="0" r:id="rId28">
            <anchor moveWithCells="1" sizeWithCells="1">
              <from>
                <xdr:col>0</xdr:col>
                <xdr:colOff>403860</xdr:colOff>
                <xdr:row>8</xdr:row>
                <xdr:rowOff>160020</xdr:rowOff>
              </from>
              <to>
                <xdr:col>2</xdr:col>
                <xdr:colOff>68580</xdr:colOff>
                <xdr:row>12</xdr:row>
                <xdr:rowOff>45720</xdr:rowOff>
              </to>
            </anchor>
          </objectPr>
        </oleObject>
      </mc:Choice>
      <mc:Fallback>
        <oleObject progId="Equation.3" shapeId="109586" r:id="rId27"/>
      </mc:Fallback>
    </mc:AlternateContent>
    <mc:AlternateContent xmlns:mc="http://schemas.openxmlformats.org/markup-compatibility/2006">
      <mc:Choice Requires="x14">
        <oleObject progId="Equation.3" shapeId="109587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7" r:id="rId29"/>
      </mc:Fallback>
    </mc:AlternateContent>
    <mc:AlternateContent xmlns:mc="http://schemas.openxmlformats.org/markup-compatibility/2006">
      <mc:Choice Requires="x14">
        <oleObject progId="Equation.3" shapeId="109588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9588" r:id="rId30"/>
      </mc:Fallback>
    </mc:AlternateContent>
    <mc:AlternateContent xmlns:mc="http://schemas.openxmlformats.org/markup-compatibility/2006">
      <mc:Choice Requires="x14">
        <oleObject progId="Equation.3" shapeId="109589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9" r:id="rId32"/>
      </mc:Fallback>
    </mc:AlternateContent>
    <mc:AlternateContent xmlns:mc="http://schemas.openxmlformats.org/markup-compatibility/2006">
      <mc:Choice Requires="x14">
        <oleObject progId="Equation.3" shapeId="109590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0" r:id="rId33"/>
      </mc:Fallback>
    </mc:AlternateContent>
    <mc:AlternateContent xmlns:mc="http://schemas.openxmlformats.org/markup-compatibility/2006">
      <mc:Choice Requires="x14">
        <oleObject progId="Equation.3" shapeId="109591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1" r:id="rId34"/>
      </mc:Fallback>
    </mc:AlternateContent>
    <mc:AlternateContent xmlns:mc="http://schemas.openxmlformats.org/markup-compatibility/2006">
      <mc:Choice Requires="x14">
        <oleObject progId="Equation.3" shapeId="109592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2" r:id="rId35"/>
      </mc:Fallback>
    </mc:AlternateContent>
    <mc:AlternateContent xmlns:mc="http://schemas.openxmlformats.org/markup-compatibility/2006">
      <mc:Choice Requires="x14">
        <oleObject progId="Equation.3" shapeId="109593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9593" r:id="rId36"/>
      </mc:Fallback>
    </mc:AlternateContent>
    <mc:AlternateContent xmlns:mc="http://schemas.openxmlformats.org/markup-compatibility/2006">
      <mc:Choice Requires="x14">
        <oleObject progId="Equation.3" shapeId="109594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4" r:id="rId3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BA48-903D-43CC-AF87-E1B00E32AFC2}">
  <sheetPr codeName="Sheet7"/>
  <dimension ref="C3:F6"/>
  <sheetViews>
    <sheetView workbookViewId="0">
      <selection activeCell="C4" sqref="C4:F4"/>
    </sheetView>
  </sheetViews>
  <sheetFormatPr baseColWidth="10" defaultRowHeight="13.2" x14ac:dyDescent="0.25"/>
  <cols>
    <col min="1" max="1" width="8.109375" customWidth="1"/>
    <col min="2" max="2" width="11.6640625" customWidth="1"/>
    <col min="3" max="3" width="21" customWidth="1"/>
    <col min="4" max="4" width="21.109375" customWidth="1"/>
    <col min="5" max="5" width="22.6640625" customWidth="1"/>
    <col min="6" max="6" width="26.6640625" customWidth="1"/>
  </cols>
  <sheetData>
    <row r="3" spans="3:6" ht="14.4" x14ac:dyDescent="0.25">
      <c r="C3" s="418" t="s">
        <v>493</v>
      </c>
      <c r="D3" s="418" t="s">
        <v>494</v>
      </c>
      <c r="E3" s="418" t="s">
        <v>495</v>
      </c>
      <c r="F3" s="419" t="s">
        <v>496</v>
      </c>
    </row>
    <row r="4" spans="3:6" x14ac:dyDescent="0.25">
      <c r="C4" s="420" t="str">
        <f>Datos!D10</f>
        <v>probeta</v>
      </c>
      <c r="D4" s="421">
        <f>Datos!D3</f>
        <v>43913</v>
      </c>
      <c r="E4" s="420" t="str">
        <f>Datos!D13</f>
        <v>NI-MC-MV-07</v>
      </c>
      <c r="F4" s="422" t="str">
        <f>Datos!K3</f>
        <v>NI-MC-V-XXX-2020</v>
      </c>
    </row>
    <row r="5" spans="3:6" x14ac:dyDescent="0.25">
      <c r="C5" s="417"/>
      <c r="D5" s="417"/>
      <c r="E5" s="417"/>
      <c r="F5" s="417"/>
    </row>
    <row r="6" spans="3:6" x14ac:dyDescent="0.25">
      <c r="C6" s="417"/>
      <c r="D6" s="417"/>
      <c r="E6" s="417"/>
      <c r="F6" s="4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C0B1-2920-421C-9DB5-DF9BF72BC6CA}">
  <sheetPr codeName="Sheet8"/>
  <dimension ref="B1:AA107"/>
  <sheetViews>
    <sheetView view="pageLayout" zoomScaleNormal="85" workbookViewId="0">
      <selection activeCell="H12" sqref="H12:I12"/>
    </sheetView>
  </sheetViews>
  <sheetFormatPr baseColWidth="10" defaultRowHeight="13.2" x14ac:dyDescent="0.25"/>
  <cols>
    <col min="1" max="1" width="3.109375" style="386" customWidth="1"/>
    <col min="2" max="3" width="7.5546875" style="386" customWidth="1"/>
    <col min="4" max="4" width="5.44140625" style="386" customWidth="1"/>
    <col min="5" max="5" width="7.5546875" style="386" customWidth="1"/>
    <col min="6" max="6" width="5.88671875" style="386" customWidth="1"/>
    <col min="7" max="7" width="6" style="386" customWidth="1"/>
    <col min="8" max="10" width="7.5546875" style="386" customWidth="1"/>
    <col min="11" max="11" width="9" style="386" customWidth="1"/>
    <col min="12" max="13" width="7.5546875" style="386" customWidth="1"/>
    <col min="14" max="16384" width="11.5546875" style="386"/>
  </cols>
  <sheetData>
    <row r="1" spans="2:13" x14ac:dyDescent="0.25"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2:13" x14ac:dyDescent="0.25"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2:13" x14ac:dyDescent="0.25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</row>
    <row r="4" spans="2:13" x14ac:dyDescent="0.25"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</row>
    <row r="5" spans="2:13" x14ac:dyDescent="0.25"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</row>
    <row r="6" spans="2:13" ht="19.5" customHeight="1" x14ac:dyDescent="0.25">
      <c r="B6" s="387"/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</row>
    <row r="7" spans="2:13" x14ac:dyDescent="0.25">
      <c r="B7" s="387"/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</row>
    <row r="8" spans="2:13" x14ac:dyDescent="0.25">
      <c r="B8" s="387"/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</row>
    <row r="9" spans="2:13" x14ac:dyDescent="0.25">
      <c r="B9" s="388" t="s">
        <v>439</v>
      </c>
      <c r="C9" s="387"/>
      <c r="D9" s="387"/>
      <c r="E9" s="387"/>
      <c r="F9" s="387"/>
      <c r="G9" s="387"/>
      <c r="H9" s="401" t="str">
        <f>Datos!K3</f>
        <v>NI-MC-V-XXX-2020</v>
      </c>
      <c r="I9" s="387"/>
      <c r="J9" s="387"/>
      <c r="K9" s="387"/>
      <c r="L9" s="387"/>
      <c r="M9" s="387"/>
    </row>
    <row r="10" spans="2:13" x14ac:dyDescent="0.25">
      <c r="B10" s="388" t="s">
        <v>440</v>
      </c>
      <c r="C10" s="387"/>
      <c r="D10" s="387"/>
      <c r="E10" s="387"/>
      <c r="F10" s="387"/>
      <c r="G10" s="387"/>
      <c r="H10" s="390" t="str">
        <f>Datos!G3</f>
        <v>NI-CS-0126-20</v>
      </c>
      <c r="I10" s="387"/>
      <c r="J10" s="387"/>
      <c r="K10" s="387"/>
      <c r="L10" s="387"/>
      <c r="M10" s="387"/>
    </row>
    <row r="11" spans="2:13" x14ac:dyDescent="0.25">
      <c r="B11" s="388" t="s">
        <v>441</v>
      </c>
      <c r="C11" s="387"/>
      <c r="D11" s="387"/>
      <c r="E11" s="387"/>
      <c r="F11" s="387"/>
      <c r="G11" s="387"/>
      <c r="H11" s="581">
        <f>Datos!D3</f>
        <v>43913</v>
      </c>
      <c r="I11" s="581"/>
      <c r="J11" s="387"/>
      <c r="K11" s="387"/>
      <c r="L11" s="387"/>
      <c r="M11" s="387"/>
    </row>
    <row r="12" spans="2:13" x14ac:dyDescent="0.25">
      <c r="B12" s="388" t="s">
        <v>492</v>
      </c>
      <c r="C12" s="387"/>
      <c r="D12" s="387"/>
      <c r="E12" s="387"/>
      <c r="F12" s="387"/>
      <c r="G12" s="387"/>
      <c r="H12" s="593"/>
      <c r="I12" s="593"/>
      <c r="J12" s="387"/>
      <c r="K12" s="387"/>
      <c r="L12" s="387"/>
      <c r="M12" s="387"/>
    </row>
    <row r="13" spans="2:13" x14ac:dyDescent="0.25">
      <c r="B13" s="388" t="s">
        <v>442</v>
      </c>
      <c r="C13" s="387"/>
      <c r="D13" s="387"/>
      <c r="E13" s="387"/>
      <c r="F13" s="387"/>
      <c r="G13" s="387"/>
      <c r="H13" s="581">
        <f ca="1">NOW()</f>
        <v>45467.549192013888</v>
      </c>
      <c r="I13" s="581"/>
      <c r="J13" s="387"/>
      <c r="K13" s="387"/>
      <c r="L13" s="387"/>
      <c r="M13" s="387"/>
    </row>
    <row r="14" spans="2:13" x14ac:dyDescent="0.25">
      <c r="B14" s="388" t="s">
        <v>443</v>
      </c>
      <c r="C14" s="387"/>
      <c r="D14" s="387"/>
      <c r="E14" s="387"/>
      <c r="F14" s="387"/>
      <c r="G14" s="387"/>
      <c r="H14" s="582" t="str">
        <f>Datos!D10</f>
        <v>probeta</v>
      </c>
      <c r="I14" s="582"/>
      <c r="J14" s="387"/>
      <c r="K14" s="387"/>
      <c r="L14" s="387"/>
      <c r="M14" s="387"/>
    </row>
    <row r="15" spans="2:13" x14ac:dyDescent="0.25">
      <c r="B15" s="388" t="s">
        <v>444</v>
      </c>
      <c r="C15" s="387"/>
      <c r="D15" s="387"/>
      <c r="E15" s="387"/>
      <c r="F15" s="387"/>
      <c r="G15" s="387"/>
      <c r="H15" s="582" t="str">
        <f>Datos!D12</f>
        <v>Kimax</v>
      </c>
      <c r="I15" s="582"/>
      <c r="J15" s="582"/>
      <c r="K15" s="387"/>
      <c r="L15" s="387"/>
      <c r="M15" s="387"/>
    </row>
    <row r="16" spans="2:13" x14ac:dyDescent="0.25">
      <c r="B16" s="388" t="s">
        <v>69</v>
      </c>
      <c r="C16" s="387"/>
      <c r="D16" s="387"/>
      <c r="E16" s="387"/>
      <c r="F16" s="387"/>
      <c r="G16" s="387"/>
      <c r="H16" s="582">
        <f>Datos!D15</f>
        <v>1234567</v>
      </c>
      <c r="I16" s="582"/>
      <c r="J16" s="582"/>
      <c r="K16" s="387"/>
      <c r="L16" s="387"/>
      <c r="M16" s="387"/>
    </row>
    <row r="17" spans="2:13" x14ac:dyDescent="0.25">
      <c r="B17" s="388" t="s">
        <v>478</v>
      </c>
      <c r="C17" s="387"/>
      <c r="D17" s="387"/>
      <c r="E17" s="387"/>
      <c r="F17" s="387"/>
      <c r="G17" s="387"/>
      <c r="H17" s="391" t="str">
        <f>Datos!D8</f>
        <v>100 ml</v>
      </c>
      <c r="I17" s="387"/>
      <c r="J17" s="387"/>
      <c r="K17" s="387"/>
      <c r="L17" s="387"/>
      <c r="M17" s="387"/>
    </row>
    <row r="18" spans="2:13" x14ac:dyDescent="0.25">
      <c r="B18" s="388" t="s">
        <v>479</v>
      </c>
      <c r="C18" s="387"/>
      <c r="D18" s="387"/>
      <c r="E18" s="387"/>
      <c r="F18" s="387"/>
      <c r="G18" s="387"/>
      <c r="H18" s="391" t="str">
        <f>Datos!D9</f>
        <v>1 ml</v>
      </c>
      <c r="I18" s="387"/>
      <c r="J18" s="387"/>
      <c r="K18" s="387"/>
      <c r="L18" s="387"/>
      <c r="M18" s="387"/>
    </row>
    <row r="19" spans="2:13" x14ac:dyDescent="0.25">
      <c r="B19" s="388" t="s">
        <v>445</v>
      </c>
      <c r="C19" s="387"/>
      <c r="D19" s="387"/>
      <c r="E19" s="387"/>
      <c r="F19" s="387"/>
      <c r="G19" s="387"/>
      <c r="H19" s="391" t="str">
        <f>Datos!D13</f>
        <v>NI-MC-MV-07</v>
      </c>
      <c r="I19" s="387"/>
      <c r="J19" s="387"/>
      <c r="K19" s="387"/>
      <c r="L19" s="387"/>
      <c r="M19" s="387"/>
    </row>
    <row r="20" spans="2:13" x14ac:dyDescent="0.25">
      <c r="B20" s="388" t="s">
        <v>446</v>
      </c>
      <c r="C20" s="387"/>
      <c r="D20" s="387"/>
      <c r="E20" s="387"/>
      <c r="F20" s="387"/>
      <c r="G20" s="387"/>
      <c r="H20" s="391" t="str">
        <f>Datos!D6</f>
        <v>Laboratorio de Análisis S.A.</v>
      </c>
      <c r="I20" s="387"/>
      <c r="J20" s="387"/>
      <c r="K20" s="387"/>
      <c r="L20" s="387"/>
      <c r="M20" s="387"/>
    </row>
    <row r="21" spans="2:13" x14ac:dyDescent="0.25">
      <c r="B21" s="388" t="s">
        <v>447</v>
      </c>
      <c r="C21" s="387"/>
      <c r="D21" s="387"/>
      <c r="E21" s="387"/>
      <c r="F21" s="387"/>
      <c r="G21" s="387"/>
      <c r="H21" s="391" t="str">
        <f>Datos!D7</f>
        <v>km 95,5 Carretera León-Chinandega Nicaragua</v>
      </c>
      <c r="I21" s="387"/>
      <c r="J21" s="387"/>
      <c r="K21" s="387"/>
      <c r="L21" s="387"/>
      <c r="M21" s="387"/>
    </row>
    <row r="22" spans="2:13" ht="12.75" customHeight="1" x14ac:dyDescent="0.25">
      <c r="B22" s="388" t="s">
        <v>448</v>
      </c>
      <c r="C22" s="387"/>
      <c r="D22" s="387"/>
      <c r="E22" s="387"/>
      <c r="F22" s="387"/>
      <c r="G22" s="387"/>
      <c r="H22" s="590" t="s">
        <v>491</v>
      </c>
      <c r="I22" s="590"/>
      <c r="J22" s="590"/>
      <c r="K22" s="590"/>
      <c r="L22" s="590"/>
      <c r="M22" s="416"/>
    </row>
    <row r="23" spans="2:13" x14ac:dyDescent="0.25">
      <c r="B23" s="388"/>
      <c r="C23" s="387"/>
      <c r="D23" s="387"/>
      <c r="E23" s="387"/>
      <c r="F23" s="387"/>
      <c r="G23" s="387"/>
      <c r="H23" s="416"/>
      <c r="I23" s="416"/>
      <c r="J23" s="416"/>
      <c r="K23" s="416"/>
      <c r="L23" s="416"/>
      <c r="M23" s="416"/>
    </row>
    <row r="24" spans="2:13" x14ac:dyDescent="0.25">
      <c r="B24" s="388"/>
      <c r="C24" s="387"/>
      <c r="D24" s="387"/>
      <c r="E24" s="387"/>
      <c r="F24" s="387"/>
      <c r="G24" s="387"/>
      <c r="H24" s="392"/>
      <c r="I24" s="392"/>
      <c r="J24" s="392"/>
      <c r="K24" s="392"/>
      <c r="L24" s="392"/>
      <c r="M24" s="392"/>
    </row>
    <row r="25" spans="2:13" x14ac:dyDescent="0.25">
      <c r="B25" s="388" t="s">
        <v>449</v>
      </c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</row>
    <row r="26" spans="2:13" x14ac:dyDescent="0.25">
      <c r="B26" s="591" t="s">
        <v>450</v>
      </c>
      <c r="C26" s="591"/>
      <c r="D26" s="591"/>
      <c r="E26" s="591"/>
      <c r="F26" s="591"/>
      <c r="G26" s="591"/>
      <c r="H26" s="591"/>
      <c r="I26" s="591"/>
      <c r="J26" s="591"/>
      <c r="K26" s="591"/>
      <c r="L26" s="591"/>
      <c r="M26" s="591"/>
    </row>
    <row r="27" spans="2:13" ht="8.4" customHeight="1" x14ac:dyDescent="0.25">
      <c r="B27" s="387"/>
      <c r="C27" s="387"/>
      <c r="D27" s="387"/>
      <c r="E27" s="388"/>
      <c r="F27" s="387"/>
      <c r="G27" s="387"/>
      <c r="H27" s="387"/>
      <c r="I27" s="387"/>
      <c r="J27" s="387"/>
      <c r="K27" s="387"/>
      <c r="L27" s="387"/>
      <c r="M27" s="387"/>
    </row>
    <row r="28" spans="2:13" ht="13.2" customHeight="1" x14ac:dyDescent="0.25">
      <c r="B28" s="592" t="s">
        <v>481</v>
      </c>
      <c r="C28" s="592"/>
      <c r="D28" s="583" t="s">
        <v>15</v>
      </c>
      <c r="E28" s="584"/>
      <c r="F28" s="584"/>
      <c r="G28" s="585"/>
      <c r="H28" s="583" t="s">
        <v>17</v>
      </c>
      <c r="I28" s="584"/>
      <c r="J28" s="584"/>
      <c r="K28" s="585"/>
      <c r="L28" s="592" t="s">
        <v>451</v>
      </c>
      <c r="M28" s="592"/>
    </row>
    <row r="29" spans="2:13" x14ac:dyDescent="0.25">
      <c r="B29" s="592"/>
      <c r="C29" s="592"/>
      <c r="D29" s="586"/>
      <c r="E29" s="587"/>
      <c r="F29" s="587"/>
      <c r="G29" s="588"/>
      <c r="H29" s="586"/>
      <c r="I29" s="587"/>
      <c r="J29" s="587"/>
      <c r="K29" s="588"/>
      <c r="L29" s="592"/>
      <c r="M29" s="592"/>
    </row>
    <row r="30" spans="2:13" x14ac:dyDescent="0.25">
      <c r="B30" s="575" t="str">
        <f>Datos!U5</f>
        <v>ml</v>
      </c>
      <c r="C30" s="575"/>
      <c r="D30" s="569" t="s">
        <v>13</v>
      </c>
      <c r="E30" s="570"/>
      <c r="F30" s="570"/>
      <c r="G30" s="571"/>
      <c r="H30" s="569" t="s">
        <v>13</v>
      </c>
      <c r="I30" s="570"/>
      <c r="J30" s="570"/>
      <c r="K30" s="571"/>
      <c r="L30" s="575" t="str">
        <f>Datos!U5</f>
        <v>ml</v>
      </c>
      <c r="M30" s="575"/>
    </row>
    <row r="31" spans="2:13" x14ac:dyDescent="0.25">
      <c r="B31" s="572">
        <f>Datos!E23</f>
        <v>10</v>
      </c>
      <c r="C31" s="572"/>
      <c r="D31" s="569">
        <f>'punto 1'!G24</f>
        <v>-1.513560293967122E-8</v>
      </c>
      <c r="E31" s="570"/>
      <c r="F31" s="570"/>
      <c r="G31" s="571"/>
      <c r="H31" s="569">
        <f>Datos!H27</f>
        <v>-10.000000015135603</v>
      </c>
      <c r="I31" s="570"/>
      <c r="J31" s="570"/>
      <c r="K31" s="571"/>
      <c r="L31" s="573" t="e">
        <f>Datos!I27</f>
        <v>#N/A</v>
      </c>
      <c r="M31" s="574"/>
    </row>
    <row r="32" spans="2:13" x14ac:dyDescent="0.25">
      <c r="B32" s="572">
        <f>Datos!E34</f>
        <v>50</v>
      </c>
      <c r="C32" s="572"/>
      <c r="D32" s="569">
        <f>'punto 2'!G24</f>
        <v>-1.5119781779355775E-8</v>
      </c>
      <c r="E32" s="570"/>
      <c r="F32" s="570"/>
      <c r="G32" s="571"/>
      <c r="H32" s="569">
        <f>Datos!H38</f>
        <v>-50.000000015119781</v>
      </c>
      <c r="I32" s="570"/>
      <c r="J32" s="570"/>
      <c r="K32" s="571"/>
      <c r="L32" s="573" t="e">
        <f>Datos!I38</f>
        <v>#N/A</v>
      </c>
      <c r="M32" s="574"/>
    </row>
    <row r="33" spans="2:27" x14ac:dyDescent="0.25">
      <c r="B33" s="572">
        <f>Datos!E44</f>
        <v>100</v>
      </c>
      <c r="C33" s="572"/>
      <c r="D33" s="569">
        <f>'punto 3'!G24</f>
        <v>-1.5119781779355775E-8</v>
      </c>
      <c r="E33" s="570"/>
      <c r="F33" s="570"/>
      <c r="G33" s="571"/>
      <c r="H33" s="569">
        <f>Datos!H48</f>
        <v>-100.00000001511978</v>
      </c>
      <c r="I33" s="570"/>
      <c r="J33" s="570"/>
      <c r="K33" s="571"/>
      <c r="L33" s="573" t="e">
        <f>Datos!I48</f>
        <v>#N/A</v>
      </c>
      <c r="M33" s="574"/>
    </row>
    <row r="34" spans="2:27" x14ac:dyDescent="0.25">
      <c r="B34" s="572">
        <f>Datos!E55</f>
        <v>100</v>
      </c>
      <c r="C34" s="572"/>
      <c r="D34" s="569">
        <f>'punto 4'!G24</f>
        <v>-1.5119781779355775E-8</v>
      </c>
      <c r="E34" s="570"/>
      <c r="F34" s="570"/>
      <c r="G34" s="571"/>
      <c r="H34" s="569">
        <f>Datos!H59</f>
        <v>-100.00000001511978</v>
      </c>
      <c r="I34" s="570"/>
      <c r="J34" s="570"/>
      <c r="K34" s="571"/>
      <c r="L34" s="573" t="e">
        <f>Datos!I59</f>
        <v>#N/A</v>
      </c>
      <c r="M34" s="574"/>
    </row>
    <row r="35" spans="2:27" x14ac:dyDescent="0.25">
      <c r="B35" s="572">
        <f>Datos!E66</f>
        <v>100</v>
      </c>
      <c r="C35" s="572"/>
      <c r="D35" s="569">
        <f>'punto 5'!G24</f>
        <v>-1.5119781779355775E-8</v>
      </c>
      <c r="E35" s="570"/>
      <c r="F35" s="570"/>
      <c r="G35" s="571"/>
      <c r="H35" s="569">
        <f>Datos!H70</f>
        <v>-100.00000001511978</v>
      </c>
      <c r="I35" s="570"/>
      <c r="J35" s="570"/>
      <c r="K35" s="571"/>
      <c r="L35" s="573" t="e">
        <f>Datos!I70</f>
        <v>#N/A</v>
      </c>
      <c r="M35" s="574"/>
    </row>
    <row r="37" spans="2:27" x14ac:dyDescent="0.25">
      <c r="B37" s="388" t="s">
        <v>452</v>
      </c>
      <c r="C37" s="387"/>
      <c r="D37" s="387"/>
      <c r="E37" s="387"/>
      <c r="F37" s="387"/>
      <c r="G37" s="387"/>
      <c r="H37" s="389" t="s">
        <v>453</v>
      </c>
      <c r="I37" s="387"/>
      <c r="J37" s="387"/>
      <c r="K37" s="387"/>
      <c r="L37" s="387"/>
      <c r="M37" s="387"/>
    </row>
    <row r="38" spans="2:27" x14ac:dyDescent="0.25">
      <c r="B38" s="391" t="s">
        <v>454</v>
      </c>
      <c r="C38" s="387"/>
      <c r="D38" s="393">
        <f>'punto 1'!M3</f>
        <v>17.662699619771864</v>
      </c>
      <c r="E38" s="394" t="s">
        <v>455</v>
      </c>
      <c r="F38" s="393" t="str">
        <f>FIXED(CertTempIncerti,1)</f>
        <v>0.4</v>
      </c>
      <c r="G38" s="387" t="s">
        <v>456</v>
      </c>
      <c r="H38" s="391" t="s">
        <v>457</v>
      </c>
      <c r="I38" s="395" t="s">
        <v>458</v>
      </c>
      <c r="J38" s="396">
        <f>'punto 1'!M5</f>
        <v>99990</v>
      </c>
      <c r="K38" s="394" t="s">
        <v>455</v>
      </c>
      <c r="L38" s="396">
        <f>CertPresIncert</f>
        <v>10</v>
      </c>
      <c r="M38" s="387" t="s">
        <v>482</v>
      </c>
    </row>
    <row r="39" spans="2:27" ht="14.4" customHeight="1" x14ac:dyDescent="0.25">
      <c r="B39" s="391" t="s">
        <v>459</v>
      </c>
      <c r="C39" s="394" t="s">
        <v>458</v>
      </c>
      <c r="D39" s="393">
        <f>'punto 1'!M4</f>
        <v>45.79767441860465</v>
      </c>
      <c r="E39" s="394" t="s">
        <v>455</v>
      </c>
      <c r="F39" s="393" t="str">
        <f>FIXED(CertHRIncerti,1)</f>
        <v>1.3</v>
      </c>
      <c r="G39" s="387" t="s">
        <v>460</v>
      </c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</row>
    <row r="40" spans="2:27" x14ac:dyDescent="0.25"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</row>
    <row r="41" spans="2:27" ht="14.4" customHeight="1" x14ac:dyDescent="0.25">
      <c r="B41" s="398" t="s">
        <v>461</v>
      </c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</row>
    <row r="42" spans="2:27" x14ac:dyDescent="0.25">
      <c r="B42" s="589" t="s">
        <v>483</v>
      </c>
      <c r="C42" s="589"/>
      <c r="D42" s="589"/>
      <c r="E42" s="589"/>
      <c r="F42" s="589"/>
      <c r="G42" s="589"/>
      <c r="H42" s="589"/>
      <c r="I42" s="589"/>
      <c r="J42" s="589"/>
      <c r="K42" s="589"/>
      <c r="L42" s="589"/>
      <c r="M42" s="589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</row>
    <row r="43" spans="2:27" x14ac:dyDescent="0.25">
      <c r="B43" s="589"/>
      <c r="C43" s="589"/>
      <c r="D43" s="589"/>
      <c r="E43" s="589"/>
      <c r="F43" s="589"/>
      <c r="G43" s="589"/>
      <c r="H43" s="589"/>
      <c r="I43" s="589"/>
      <c r="J43" s="589"/>
      <c r="K43" s="589"/>
      <c r="L43" s="589"/>
      <c r="M43" s="589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</row>
    <row r="44" spans="2:27" x14ac:dyDescent="0.25"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</row>
    <row r="45" spans="2:27" x14ac:dyDescent="0.25"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</row>
    <row r="46" spans="2:27" x14ac:dyDescent="0.25">
      <c r="B46" s="398" t="s">
        <v>462</v>
      </c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</row>
    <row r="47" spans="2:27" x14ac:dyDescent="0.25">
      <c r="B47" s="589" t="s">
        <v>463</v>
      </c>
      <c r="C47" s="589"/>
      <c r="D47" s="589"/>
      <c r="E47" s="589"/>
      <c r="F47" s="589"/>
      <c r="G47" s="589"/>
      <c r="H47" s="589"/>
      <c r="I47" s="589"/>
      <c r="J47" s="589"/>
      <c r="K47" s="589"/>
      <c r="L47" s="589"/>
      <c r="M47" s="589"/>
    </row>
    <row r="48" spans="2:27" x14ac:dyDescent="0.25"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</row>
    <row r="49" spans="2:13" x14ac:dyDescent="0.25"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</row>
    <row r="50" spans="2:13" x14ac:dyDescent="0.25">
      <c r="B50" s="589"/>
      <c r="C50" s="589"/>
      <c r="D50" s="589"/>
      <c r="E50" s="589"/>
      <c r="F50" s="589"/>
      <c r="G50" s="589"/>
      <c r="H50" s="589"/>
      <c r="I50" s="589"/>
      <c r="J50" s="589"/>
      <c r="K50" s="589"/>
      <c r="L50" s="589"/>
      <c r="M50" s="589"/>
    </row>
    <row r="51" spans="2:13" x14ac:dyDescent="0.25">
      <c r="B51" s="589"/>
      <c r="C51" s="589"/>
      <c r="D51" s="589"/>
      <c r="E51" s="589"/>
      <c r="F51" s="589"/>
      <c r="G51" s="589"/>
      <c r="H51" s="589"/>
      <c r="I51" s="589"/>
      <c r="J51" s="589"/>
      <c r="K51" s="589"/>
      <c r="L51" s="589"/>
      <c r="M51" s="589"/>
    </row>
    <row r="53" spans="2:13" x14ac:dyDescent="0.25">
      <c r="B53" s="398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</row>
    <row r="54" spans="2:13" x14ac:dyDescent="0.25">
      <c r="B54" s="398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</row>
    <row r="55" spans="2:13" x14ac:dyDescent="0.25">
      <c r="B55" s="398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</row>
    <row r="56" spans="2:13" x14ac:dyDescent="0.25">
      <c r="B56" s="398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</row>
    <row r="57" spans="2:13" x14ac:dyDescent="0.25">
      <c r="B57" s="398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</row>
    <row r="58" spans="2:13" x14ac:dyDescent="0.25">
      <c r="B58" s="398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</row>
    <row r="59" spans="2:13" x14ac:dyDescent="0.25">
      <c r="B59" s="398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</row>
    <row r="60" spans="2:13" x14ac:dyDescent="0.25">
      <c r="B60" s="398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</row>
    <row r="61" spans="2:13" x14ac:dyDescent="0.25">
      <c r="B61" s="398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</row>
    <row r="62" spans="2:13" x14ac:dyDescent="0.25">
      <c r="B62" s="398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</row>
    <row r="63" spans="2:13" x14ac:dyDescent="0.25">
      <c r="B63" s="398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</row>
    <row r="64" spans="2:13" ht="18" customHeight="1" x14ac:dyDescent="0.25">
      <c r="B64" s="398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</row>
    <row r="65" spans="2:13" x14ac:dyDescent="0.25">
      <c r="B65" s="398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</row>
    <row r="66" spans="2:13" x14ac:dyDescent="0.25">
      <c r="B66" s="398" t="s">
        <v>439</v>
      </c>
      <c r="C66" s="387"/>
      <c r="D66" s="387"/>
      <c r="E66" s="387"/>
      <c r="F66" s="387"/>
      <c r="G66" s="387"/>
      <c r="H66" s="415" t="str">
        <f>H9</f>
        <v>NI-MC-V-XXX-2020</v>
      </c>
      <c r="I66" s="387"/>
      <c r="J66" s="387"/>
      <c r="K66" s="387"/>
      <c r="L66" s="387"/>
      <c r="M66" s="387"/>
    </row>
    <row r="67" spans="2:13" x14ac:dyDescent="0.25">
      <c r="B67" s="398"/>
      <c r="C67" s="387"/>
      <c r="D67" s="387"/>
      <c r="E67" s="387"/>
      <c r="F67" s="387"/>
      <c r="G67" s="387"/>
      <c r="H67" s="398"/>
      <c r="I67" s="387"/>
      <c r="J67" s="387"/>
      <c r="K67" s="387"/>
      <c r="L67" s="387"/>
      <c r="M67" s="387"/>
    </row>
    <row r="68" spans="2:13" x14ac:dyDescent="0.25">
      <c r="B68" s="398"/>
      <c r="C68" s="387"/>
      <c r="D68" s="387"/>
      <c r="E68" s="387"/>
      <c r="F68" s="387"/>
      <c r="G68" s="387"/>
      <c r="H68" s="398"/>
      <c r="I68" s="387"/>
      <c r="J68" s="387"/>
      <c r="K68" s="387"/>
      <c r="L68" s="387"/>
      <c r="M68" s="387"/>
    </row>
    <row r="69" spans="2:13" x14ac:dyDescent="0.25">
      <c r="B69" s="398" t="s">
        <v>464</v>
      </c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</row>
    <row r="70" spans="2:13" x14ac:dyDescent="0.25">
      <c r="B70" s="398"/>
      <c r="C70" s="387"/>
      <c r="D70" s="387"/>
      <c r="E70" s="387"/>
      <c r="F70" s="387"/>
      <c r="G70" s="387"/>
      <c r="H70" s="387"/>
      <c r="I70" s="387"/>
      <c r="J70" s="387"/>
      <c r="K70" s="387"/>
      <c r="L70" s="387"/>
      <c r="M70" s="387"/>
    </row>
    <row r="71" spans="2:13" x14ac:dyDescent="0.25">
      <c r="B71" s="562" t="str">
        <f>[1]Calibración!CP4</f>
        <v>Descripción</v>
      </c>
      <c r="C71" s="562"/>
      <c r="D71" s="567" t="str">
        <f>[1]Calibración!CR4</f>
        <v>Marca</v>
      </c>
      <c r="E71" s="568"/>
      <c r="F71" s="567" t="s">
        <v>485</v>
      </c>
      <c r="G71" s="568"/>
      <c r="H71" s="562" t="str">
        <f>[1]Calibración!CT4</f>
        <v>Trazabilidad</v>
      </c>
      <c r="I71" s="562"/>
      <c r="J71" s="562"/>
      <c r="K71" s="562"/>
      <c r="L71" s="563" t="str">
        <f>[1]Calibración!CU4</f>
        <v>Próx. Calibr.</v>
      </c>
      <c r="M71" s="563"/>
    </row>
    <row r="72" spans="2:13" ht="13.2" customHeight="1" x14ac:dyDescent="0.25">
      <c r="B72" s="564" t="s">
        <v>484</v>
      </c>
      <c r="C72" s="564"/>
      <c r="D72" s="579" t="s">
        <v>486</v>
      </c>
      <c r="E72" s="580"/>
      <c r="F72" s="579" t="s">
        <v>487</v>
      </c>
      <c r="G72" s="580"/>
      <c r="H72" s="565" t="s">
        <v>488</v>
      </c>
      <c r="I72" s="565"/>
      <c r="J72" s="565"/>
      <c r="K72" s="565"/>
      <c r="L72" s="566">
        <v>44697</v>
      </c>
      <c r="M72" s="566"/>
    </row>
    <row r="73" spans="2:13" hidden="1" x14ac:dyDescent="0.25">
      <c r="B73" s="576" t="str">
        <f>[1]Calibración!CP11</f>
        <v/>
      </c>
      <c r="C73" s="576"/>
      <c r="D73" s="399" t="str">
        <f>[1]Calibración!CR11</f>
        <v/>
      </c>
      <c r="E73" s="577" t="str">
        <f>[1]Calibración!CS11</f>
        <v/>
      </c>
      <c r="F73" s="577"/>
      <c r="G73" s="577"/>
      <c r="H73" s="577" t="str">
        <f>[1]Calibración!CT11</f>
        <v/>
      </c>
      <c r="I73" s="577"/>
      <c r="J73" s="577"/>
      <c r="K73" s="577"/>
      <c r="L73" s="578" t="str">
        <f>[1]Calibración!CU11</f>
        <v/>
      </c>
      <c r="M73" s="578"/>
    </row>
    <row r="74" spans="2:13" hidden="1" x14ac:dyDescent="0.25">
      <c r="B74" s="576" t="str">
        <f>[1]Calibración!CP12</f>
        <v/>
      </c>
      <c r="C74" s="576"/>
      <c r="D74" s="399" t="str">
        <f>[1]Calibración!CR12</f>
        <v/>
      </c>
      <c r="E74" s="577" t="str">
        <f>[1]Calibración!CS12</f>
        <v/>
      </c>
      <c r="F74" s="577"/>
      <c r="G74" s="577"/>
      <c r="H74" s="577" t="str">
        <f>[1]Calibración!CT12</f>
        <v/>
      </c>
      <c r="I74" s="577"/>
      <c r="J74" s="577"/>
      <c r="K74" s="577"/>
      <c r="L74" s="578" t="str">
        <f>[1]Calibración!CU12</f>
        <v/>
      </c>
      <c r="M74" s="578"/>
    </row>
    <row r="75" spans="2:13" hidden="1" x14ac:dyDescent="0.25">
      <c r="B75" s="576" t="str">
        <f>[1]Calibración!CP13</f>
        <v/>
      </c>
      <c r="C75" s="576"/>
      <c r="D75" s="399" t="str">
        <f>[1]Calibración!CR13</f>
        <v/>
      </c>
      <c r="E75" s="577" t="str">
        <f>[1]Calibración!CS13</f>
        <v/>
      </c>
      <c r="F75" s="577"/>
      <c r="G75" s="577"/>
      <c r="H75" s="577" t="str">
        <f>[1]Calibración!CT13</f>
        <v/>
      </c>
      <c r="I75" s="577"/>
      <c r="J75" s="577"/>
      <c r="K75" s="577"/>
      <c r="L75" s="578" t="str">
        <f>[1]Calibración!CU13</f>
        <v/>
      </c>
      <c r="M75" s="578"/>
    </row>
    <row r="76" spans="2:13" hidden="1" x14ac:dyDescent="0.25">
      <c r="B76" s="576" t="str">
        <f>[1]Calibración!CP14</f>
        <v/>
      </c>
      <c r="C76" s="576"/>
      <c r="D76" s="399" t="str">
        <f>[1]Calibración!CR14</f>
        <v/>
      </c>
      <c r="E76" s="577" t="str">
        <f>[1]Calibración!CS14</f>
        <v/>
      </c>
      <c r="F76" s="577"/>
      <c r="G76" s="577"/>
      <c r="H76" s="577" t="str">
        <f>[1]Calibración!CT14</f>
        <v/>
      </c>
      <c r="I76" s="577"/>
      <c r="J76" s="577"/>
      <c r="K76" s="577"/>
      <c r="L76" s="578" t="str">
        <f>[1]Calibración!CU14</f>
        <v/>
      </c>
      <c r="M76" s="578"/>
    </row>
    <row r="77" spans="2:13" hidden="1" x14ac:dyDescent="0.25">
      <c r="B77" s="576" t="str">
        <f>[1]Calibración!CP15</f>
        <v/>
      </c>
      <c r="C77" s="576"/>
      <c r="D77" s="399" t="str">
        <f>[1]Calibración!CR15</f>
        <v/>
      </c>
      <c r="E77" s="577" t="str">
        <f>[1]Calibración!CS15</f>
        <v/>
      </c>
      <c r="F77" s="577"/>
      <c r="G77" s="577"/>
      <c r="H77" s="577" t="str">
        <f>[1]Calibración!CT15</f>
        <v/>
      </c>
      <c r="I77" s="577"/>
      <c r="J77" s="577"/>
      <c r="K77" s="577"/>
      <c r="L77" s="578" t="str">
        <f>[1]Calibración!CU15</f>
        <v/>
      </c>
      <c r="M77" s="578"/>
    </row>
    <row r="78" spans="2:13" hidden="1" x14ac:dyDescent="0.25">
      <c r="B78" s="576" t="str">
        <f>[1]Calibración!CP16</f>
        <v/>
      </c>
      <c r="C78" s="576"/>
      <c r="D78" s="399" t="str">
        <f>[1]Calibración!CR16</f>
        <v/>
      </c>
      <c r="E78" s="577" t="str">
        <f>[1]Calibración!CS16</f>
        <v/>
      </c>
      <c r="F78" s="577"/>
      <c r="G78" s="577"/>
      <c r="H78" s="577" t="str">
        <f>[1]Calibración!CT16</f>
        <v/>
      </c>
      <c r="I78" s="577"/>
      <c r="J78" s="577"/>
      <c r="K78" s="577"/>
      <c r="L78" s="578" t="str">
        <f>[1]Calibración!CU16</f>
        <v/>
      </c>
      <c r="M78" s="578"/>
    </row>
    <row r="79" spans="2:13" hidden="1" x14ac:dyDescent="0.25">
      <c r="B79" s="576" t="str">
        <f>[1]Calibración!CP17</f>
        <v/>
      </c>
      <c r="C79" s="576"/>
      <c r="D79" s="399" t="str">
        <f>[1]Calibración!CR17</f>
        <v/>
      </c>
      <c r="E79" s="577" t="str">
        <f>[1]Calibración!CS17</f>
        <v/>
      </c>
      <c r="F79" s="577"/>
      <c r="G79" s="577"/>
      <c r="H79" s="577" t="str">
        <f>[1]Calibración!CT17</f>
        <v/>
      </c>
      <c r="I79" s="577"/>
      <c r="J79" s="577"/>
      <c r="K79" s="577"/>
      <c r="L79" s="578" t="str">
        <f>[1]Calibración!CU17</f>
        <v/>
      </c>
      <c r="M79" s="578"/>
    </row>
    <row r="80" spans="2:13" hidden="1" x14ac:dyDescent="0.25">
      <c r="B80" s="576" t="str">
        <f>[1]Calibración!CP18</f>
        <v/>
      </c>
      <c r="C80" s="576"/>
      <c r="D80" s="399" t="str">
        <f>[1]Calibración!CR18</f>
        <v/>
      </c>
      <c r="E80" s="577" t="str">
        <f>[1]Calibración!CS18</f>
        <v/>
      </c>
      <c r="F80" s="577"/>
      <c r="G80" s="577"/>
      <c r="H80" s="577" t="str">
        <f>[1]Calibración!CT18</f>
        <v/>
      </c>
      <c r="I80" s="577"/>
      <c r="J80" s="577"/>
      <c r="K80" s="577"/>
      <c r="L80" s="578" t="str">
        <f>[1]Calibración!CU18</f>
        <v/>
      </c>
      <c r="M80" s="578"/>
    </row>
    <row r="81" spans="2:20" hidden="1" x14ac:dyDescent="0.25">
      <c r="B81" s="576" t="str">
        <f>[1]Calibración!CP19</f>
        <v/>
      </c>
      <c r="C81" s="576"/>
      <c r="D81" s="399" t="str">
        <f>[1]Calibración!CR19</f>
        <v/>
      </c>
      <c r="E81" s="577" t="str">
        <f>[1]Calibración!CS19</f>
        <v/>
      </c>
      <c r="F81" s="577"/>
      <c r="G81" s="577"/>
      <c r="H81" s="577" t="str">
        <f>[1]Calibración!CT19</f>
        <v/>
      </c>
      <c r="I81" s="577"/>
      <c r="J81" s="577"/>
      <c r="K81" s="577"/>
      <c r="L81" s="578" t="str">
        <f>[1]Calibración!CU19</f>
        <v/>
      </c>
      <c r="M81" s="578"/>
    </row>
    <row r="82" spans="2:20" hidden="1" x14ac:dyDescent="0.25">
      <c r="B82" s="576" t="str">
        <f>[1]Calibración!CP20</f>
        <v/>
      </c>
      <c r="C82" s="576"/>
      <c r="D82" s="399" t="str">
        <f>[1]Calibración!CR20</f>
        <v/>
      </c>
      <c r="E82" s="577" t="str">
        <f>[1]Calibración!CS20</f>
        <v/>
      </c>
      <c r="F82" s="577"/>
      <c r="G82" s="577"/>
      <c r="H82" s="577" t="str">
        <f>[1]Calibración!CT20</f>
        <v/>
      </c>
      <c r="I82" s="577"/>
      <c r="J82" s="577"/>
      <c r="K82" s="577"/>
      <c r="L82" s="578" t="str">
        <f>[1]Calibración!CU20</f>
        <v/>
      </c>
      <c r="M82" s="578"/>
    </row>
    <row r="83" spans="2:20" hidden="1" x14ac:dyDescent="0.25">
      <c r="B83" s="576" t="str">
        <f>[1]Calibración!CP21</f>
        <v/>
      </c>
      <c r="C83" s="576"/>
      <c r="D83" s="399" t="str">
        <f>[1]Calibración!CR21</f>
        <v/>
      </c>
      <c r="E83" s="577" t="str">
        <f>[1]Calibración!CS21</f>
        <v/>
      </c>
      <c r="F83" s="577"/>
      <c r="G83" s="577"/>
      <c r="H83" s="577" t="str">
        <f>[1]Calibración!CT21</f>
        <v/>
      </c>
      <c r="I83" s="577"/>
      <c r="J83" s="577"/>
      <c r="K83" s="577"/>
      <c r="L83" s="578" t="str">
        <f>[1]Calibración!CU21</f>
        <v/>
      </c>
      <c r="M83" s="578"/>
    </row>
    <row r="84" spans="2:20" hidden="1" x14ac:dyDescent="0.25">
      <c r="B84" s="576" t="str">
        <f>[1]Calibración!CP22</f>
        <v/>
      </c>
      <c r="C84" s="576"/>
      <c r="D84" s="399" t="str">
        <f>[1]Calibración!CR22</f>
        <v/>
      </c>
      <c r="E84" s="577" t="str">
        <f>[1]Calibración!CS22</f>
        <v/>
      </c>
      <c r="F84" s="577"/>
      <c r="G84" s="577"/>
      <c r="H84" s="577" t="str">
        <f>[1]Calibración!CT22</f>
        <v/>
      </c>
      <c r="I84" s="577"/>
      <c r="J84" s="577"/>
      <c r="K84" s="577"/>
      <c r="L84" s="578" t="str">
        <f>[1]Calibración!CU22</f>
        <v/>
      </c>
      <c r="M84" s="578"/>
    </row>
    <row r="85" spans="2:20" hidden="1" x14ac:dyDescent="0.25">
      <c r="B85" s="576" t="str">
        <f>[1]Calibración!CP23</f>
        <v/>
      </c>
      <c r="C85" s="576"/>
      <c r="D85" s="399" t="str">
        <f>[1]Calibración!CR23</f>
        <v/>
      </c>
      <c r="E85" s="577" t="str">
        <f>[1]Calibración!CS23</f>
        <v/>
      </c>
      <c r="F85" s="577"/>
      <c r="G85" s="577"/>
      <c r="H85" s="577" t="str">
        <f>[1]Calibración!CT23</f>
        <v/>
      </c>
      <c r="I85" s="577"/>
      <c r="J85" s="577"/>
      <c r="K85" s="577"/>
      <c r="L85" s="578" t="str">
        <f>[1]Calibración!CU23</f>
        <v/>
      </c>
      <c r="M85" s="578"/>
    </row>
    <row r="86" spans="2:20" hidden="1" x14ac:dyDescent="0.25">
      <c r="B86" s="576" t="str">
        <f>[1]Calibración!CP24</f>
        <v/>
      </c>
      <c r="C86" s="576"/>
      <c r="D86" s="399" t="str">
        <f>[1]Calibración!CR24</f>
        <v/>
      </c>
      <c r="E86" s="577" t="str">
        <f>[1]Calibración!CS24</f>
        <v/>
      </c>
      <c r="F86" s="577"/>
      <c r="G86" s="577"/>
      <c r="H86" s="577" t="str">
        <f>[1]Calibración!CT24</f>
        <v/>
      </c>
      <c r="I86" s="577"/>
      <c r="J86" s="577"/>
      <c r="K86" s="577"/>
      <c r="L86" s="578" t="str">
        <f>[1]Calibración!CU24</f>
        <v/>
      </c>
      <c r="M86" s="578"/>
    </row>
    <row r="87" spans="2:20" hidden="1" x14ac:dyDescent="0.25">
      <c r="B87" s="576" t="str">
        <f>[1]Calibración!CP25</f>
        <v/>
      </c>
      <c r="C87" s="576"/>
      <c r="D87" s="399" t="str">
        <f>[1]Calibración!CR25</f>
        <v/>
      </c>
      <c r="E87" s="577" t="str">
        <f>[1]Calibración!CS25</f>
        <v/>
      </c>
      <c r="F87" s="577"/>
      <c r="G87" s="577"/>
      <c r="H87" s="577" t="str">
        <f>[1]Calibración!CT25</f>
        <v/>
      </c>
      <c r="I87" s="577"/>
      <c r="J87" s="577"/>
      <c r="K87" s="577"/>
      <c r="L87" s="578" t="str">
        <f>[1]Calibración!CU25</f>
        <v/>
      </c>
      <c r="M87" s="578"/>
    </row>
    <row r="88" spans="2:20" x14ac:dyDescent="0.25"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</row>
    <row r="89" spans="2:20" x14ac:dyDescent="0.25">
      <c r="B89" s="398" t="s">
        <v>465</v>
      </c>
    </row>
    <row r="90" spans="2:20" x14ac:dyDescent="0.25">
      <c r="B90" s="597" t="s">
        <v>466</v>
      </c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</row>
    <row r="91" spans="2:20" x14ac:dyDescent="0.25">
      <c r="B91" s="597" t="s">
        <v>467</v>
      </c>
      <c r="C91" s="597"/>
      <c r="D91" s="597"/>
      <c r="E91" s="597"/>
      <c r="F91" s="597"/>
      <c r="G91" s="597"/>
      <c r="H91" s="597"/>
      <c r="I91" s="597"/>
      <c r="J91" s="597"/>
      <c r="K91" s="597"/>
      <c r="L91" s="597"/>
      <c r="M91" s="597"/>
    </row>
    <row r="92" spans="2:20" ht="24.75" customHeight="1" x14ac:dyDescent="0.25">
      <c r="B92" s="598" t="s">
        <v>489</v>
      </c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</row>
    <row r="93" spans="2:20" ht="24" customHeight="1" x14ac:dyDescent="0.25">
      <c r="B93" s="598" t="s">
        <v>490</v>
      </c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S93" s="397"/>
      <c r="T93" s="397"/>
    </row>
    <row r="101" spans="2:19" x14ac:dyDescent="0.25">
      <c r="F101" s="595"/>
      <c r="G101" s="595"/>
      <c r="H101" s="595"/>
      <c r="I101" s="595"/>
    </row>
    <row r="102" spans="2:19" x14ac:dyDescent="0.25">
      <c r="F102" s="596" t="s">
        <v>468</v>
      </c>
      <c r="G102" s="596"/>
      <c r="H102" s="596"/>
      <c r="I102" s="596"/>
    </row>
    <row r="103" spans="2:19" x14ac:dyDescent="0.25">
      <c r="F103" s="596" t="s">
        <v>469</v>
      </c>
      <c r="G103" s="596"/>
      <c r="H103" s="596"/>
      <c r="I103" s="596"/>
      <c r="R103" s="394"/>
      <c r="S103" s="394"/>
    </row>
    <row r="104" spans="2:19" x14ac:dyDescent="0.25">
      <c r="F104" s="594" t="s">
        <v>470</v>
      </c>
      <c r="G104" s="594"/>
      <c r="H104" s="594"/>
      <c r="I104" s="594"/>
      <c r="R104" s="400"/>
      <c r="S104" s="400"/>
    </row>
    <row r="105" spans="2:19" x14ac:dyDescent="0.25">
      <c r="B105" s="387"/>
      <c r="C105" s="387"/>
      <c r="D105" s="387"/>
      <c r="K105" s="387"/>
      <c r="L105" s="387"/>
      <c r="M105" s="387"/>
    </row>
    <row r="106" spans="2:19" x14ac:dyDescent="0.25">
      <c r="B106" s="387"/>
      <c r="C106" s="387"/>
      <c r="D106" s="387"/>
      <c r="K106" s="387"/>
      <c r="L106" s="387"/>
      <c r="M106" s="387"/>
    </row>
    <row r="107" spans="2:19" x14ac:dyDescent="0.25">
      <c r="E107" s="594" t="s">
        <v>471</v>
      </c>
      <c r="F107" s="594"/>
      <c r="G107" s="594"/>
      <c r="H107" s="594"/>
      <c r="I107" s="594"/>
      <c r="J107" s="594"/>
    </row>
  </sheetData>
  <mergeCells count="117">
    <mergeCell ref="E107:J107"/>
    <mergeCell ref="B47:M51"/>
    <mergeCell ref="F101:I101"/>
    <mergeCell ref="F102:I102"/>
    <mergeCell ref="B87:C87"/>
    <mergeCell ref="D71:E71"/>
    <mergeCell ref="E87:G87"/>
    <mergeCell ref="H87:K87"/>
    <mergeCell ref="L87:M87"/>
    <mergeCell ref="F103:I103"/>
    <mergeCell ref="F104:I104"/>
    <mergeCell ref="B91:M91"/>
    <mergeCell ref="B92:M92"/>
    <mergeCell ref="B93:M93"/>
    <mergeCell ref="B90:M90"/>
    <mergeCell ref="B85:C85"/>
    <mergeCell ref="E85:G85"/>
    <mergeCell ref="H11:I11"/>
    <mergeCell ref="H15:J15"/>
    <mergeCell ref="H14:I14"/>
    <mergeCell ref="H16:J16"/>
    <mergeCell ref="D28:G29"/>
    <mergeCell ref="B42:M44"/>
    <mergeCell ref="L34:M34"/>
    <mergeCell ref="D34:G34"/>
    <mergeCell ref="D35:G35"/>
    <mergeCell ref="L32:M32"/>
    <mergeCell ref="H22:L22"/>
    <mergeCell ref="H13:I13"/>
    <mergeCell ref="B26:M26"/>
    <mergeCell ref="B28:C29"/>
    <mergeCell ref="L28:M29"/>
    <mergeCell ref="H28:K29"/>
    <mergeCell ref="H31:K31"/>
    <mergeCell ref="H32:K32"/>
    <mergeCell ref="H33:K33"/>
    <mergeCell ref="H34:K34"/>
    <mergeCell ref="H35:K35"/>
    <mergeCell ref="H12:I12"/>
    <mergeCell ref="D33:G33"/>
    <mergeCell ref="H85:K85"/>
    <mergeCell ref="L85:M85"/>
    <mergeCell ref="B86:C86"/>
    <mergeCell ref="E86:G86"/>
    <mergeCell ref="H86:K86"/>
    <mergeCell ref="L86:M86"/>
    <mergeCell ref="B83:C83"/>
    <mergeCell ref="E83:G83"/>
    <mergeCell ref="H83:K83"/>
    <mergeCell ref="L83:M83"/>
    <mergeCell ref="B84:C84"/>
    <mergeCell ref="E84:G84"/>
    <mergeCell ref="H84:K84"/>
    <mergeCell ref="L84:M84"/>
    <mergeCell ref="B81:C81"/>
    <mergeCell ref="E81:G81"/>
    <mergeCell ref="H81:K81"/>
    <mergeCell ref="L81:M81"/>
    <mergeCell ref="B82:C82"/>
    <mergeCell ref="E82:G82"/>
    <mergeCell ref="H82:K82"/>
    <mergeCell ref="L82:M82"/>
    <mergeCell ref="B79:C79"/>
    <mergeCell ref="E79:G79"/>
    <mergeCell ref="H79:K79"/>
    <mergeCell ref="L79:M79"/>
    <mergeCell ref="B80:C80"/>
    <mergeCell ref="E80:G80"/>
    <mergeCell ref="H80:K80"/>
    <mergeCell ref="L80:M80"/>
    <mergeCell ref="B77:C77"/>
    <mergeCell ref="E77:G77"/>
    <mergeCell ref="H77:K77"/>
    <mergeCell ref="L77:M77"/>
    <mergeCell ref="B78:C78"/>
    <mergeCell ref="E78:G78"/>
    <mergeCell ref="H78:K78"/>
    <mergeCell ref="L78:M78"/>
    <mergeCell ref="B75:C75"/>
    <mergeCell ref="E75:G75"/>
    <mergeCell ref="H75:K75"/>
    <mergeCell ref="L75:M75"/>
    <mergeCell ref="B76:C76"/>
    <mergeCell ref="E76:G76"/>
    <mergeCell ref="H76:K76"/>
    <mergeCell ref="L76:M76"/>
    <mergeCell ref="B74:C74"/>
    <mergeCell ref="E74:G74"/>
    <mergeCell ref="H74:K74"/>
    <mergeCell ref="L74:M74"/>
    <mergeCell ref="D72:E72"/>
    <mergeCell ref="F72:G72"/>
    <mergeCell ref="B73:C73"/>
    <mergeCell ref="E73:G73"/>
    <mergeCell ref="H73:K73"/>
    <mergeCell ref="L73:M73"/>
    <mergeCell ref="B71:C71"/>
    <mergeCell ref="H71:K71"/>
    <mergeCell ref="L71:M71"/>
    <mergeCell ref="B72:C72"/>
    <mergeCell ref="H72:K72"/>
    <mergeCell ref="L72:M72"/>
    <mergeCell ref="F71:G71"/>
    <mergeCell ref="D30:G30"/>
    <mergeCell ref="H30:K30"/>
    <mergeCell ref="B35:C35"/>
    <mergeCell ref="L35:M35"/>
    <mergeCell ref="B33:C33"/>
    <mergeCell ref="L33:M33"/>
    <mergeCell ref="B34:C34"/>
    <mergeCell ref="B31:C31"/>
    <mergeCell ref="D31:G31"/>
    <mergeCell ref="D32:G32"/>
    <mergeCell ref="L31:M31"/>
    <mergeCell ref="B32:C32"/>
    <mergeCell ref="B30:C30"/>
    <mergeCell ref="L30:M30"/>
  </mergeCells>
  <pageMargins left="0.62" right="0.52" top="0.75" bottom="0.75" header="0.3" footer="0.3"/>
  <pageSetup orientation="portrait" horizontalDpi="1200" verticalDpi="1200" r:id="rId1"/>
  <headerFooter>
    <oddHeader>&amp;C&amp;G</oddHeader>
    <oddFooter>&amp;C&amp;G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05EA-0E07-4865-ABB9-C31205AC910B}">
  <sheetPr codeName="Sheet9"/>
  <dimension ref="B1:AA107"/>
  <sheetViews>
    <sheetView view="pageLayout" topLeftCell="A46" zoomScaleNormal="100" workbookViewId="0">
      <selection activeCell="H12" sqref="H12:I12"/>
    </sheetView>
  </sheetViews>
  <sheetFormatPr baseColWidth="10" defaultRowHeight="13.2" x14ac:dyDescent="0.25"/>
  <cols>
    <col min="1" max="1" width="3.109375" style="386" customWidth="1"/>
    <col min="2" max="3" width="7.5546875" style="386" customWidth="1"/>
    <col min="4" max="4" width="5.44140625" style="386" customWidth="1"/>
    <col min="5" max="5" width="7.5546875" style="386" customWidth="1"/>
    <col min="6" max="6" width="5.88671875" style="386" customWidth="1"/>
    <col min="7" max="7" width="6" style="386" customWidth="1"/>
    <col min="8" max="10" width="7.5546875" style="386" customWidth="1"/>
    <col min="11" max="11" width="9" style="386" customWidth="1"/>
    <col min="12" max="12" width="7.5546875" style="386" customWidth="1"/>
    <col min="13" max="13" width="6.109375" style="386" customWidth="1"/>
    <col min="14" max="16384" width="11.5546875" style="386"/>
  </cols>
  <sheetData>
    <row r="1" spans="2:13" x14ac:dyDescent="0.25"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2:13" x14ac:dyDescent="0.25"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2:13" x14ac:dyDescent="0.25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</row>
    <row r="4" spans="2:13" x14ac:dyDescent="0.25"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</row>
    <row r="5" spans="2:13" x14ac:dyDescent="0.25"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</row>
    <row r="6" spans="2:13" ht="19.5" customHeight="1" x14ac:dyDescent="0.25">
      <c r="B6" s="387"/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</row>
    <row r="7" spans="2:13" x14ac:dyDescent="0.25">
      <c r="B7" s="387"/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</row>
    <row r="8" spans="2:13" x14ac:dyDescent="0.25">
      <c r="B8" s="387"/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</row>
    <row r="9" spans="2:13" x14ac:dyDescent="0.25">
      <c r="B9" s="388" t="s">
        <v>439</v>
      </c>
      <c r="C9" s="387"/>
      <c r="D9" s="387"/>
      <c r="E9" s="387"/>
      <c r="F9" s="387"/>
      <c r="G9" s="387"/>
      <c r="H9" s="401" t="str">
        <f>Datos!K3</f>
        <v>NI-MC-V-XXX-2020</v>
      </c>
      <c r="I9" s="387"/>
      <c r="J9" s="387"/>
      <c r="K9" s="387"/>
      <c r="L9" s="387"/>
      <c r="M9" s="387"/>
    </row>
    <row r="10" spans="2:13" x14ac:dyDescent="0.25">
      <c r="B10" s="388" t="s">
        <v>440</v>
      </c>
      <c r="C10" s="387"/>
      <c r="D10" s="387"/>
      <c r="E10" s="387"/>
      <c r="F10" s="387"/>
      <c r="G10" s="387"/>
      <c r="H10" s="390" t="str">
        <f>Datos!G3</f>
        <v>NI-CS-0126-20</v>
      </c>
      <c r="I10" s="387"/>
      <c r="J10" s="387"/>
      <c r="K10" s="387"/>
      <c r="L10" s="387"/>
      <c r="M10" s="387"/>
    </row>
    <row r="11" spans="2:13" x14ac:dyDescent="0.25">
      <c r="B11" s="388" t="s">
        <v>441</v>
      </c>
      <c r="C11" s="387"/>
      <c r="D11" s="387"/>
      <c r="E11" s="387"/>
      <c r="F11" s="387"/>
      <c r="G11" s="387"/>
      <c r="H11" s="581">
        <f>Datos!D3</f>
        <v>43913</v>
      </c>
      <c r="I11" s="581"/>
      <c r="J11" s="387"/>
      <c r="K11" s="387"/>
      <c r="L11" s="387"/>
      <c r="M11" s="387"/>
    </row>
    <row r="12" spans="2:13" x14ac:dyDescent="0.25">
      <c r="B12" s="388" t="s">
        <v>492</v>
      </c>
      <c r="C12" s="387"/>
      <c r="D12" s="387"/>
      <c r="E12" s="387"/>
      <c r="F12" s="387"/>
      <c r="G12" s="387"/>
      <c r="H12" s="593"/>
      <c r="I12" s="593"/>
      <c r="J12" s="387"/>
      <c r="K12" s="387"/>
      <c r="L12" s="387"/>
      <c r="M12" s="387"/>
    </row>
    <row r="13" spans="2:13" x14ac:dyDescent="0.25">
      <c r="B13" s="388" t="s">
        <v>442</v>
      </c>
      <c r="C13" s="387"/>
      <c r="D13" s="387"/>
      <c r="E13" s="387"/>
      <c r="F13" s="387"/>
      <c r="G13" s="387"/>
      <c r="H13" s="581">
        <f ca="1">NOW()</f>
        <v>45467.549192013888</v>
      </c>
      <c r="I13" s="581"/>
      <c r="J13" s="387"/>
      <c r="K13" s="387"/>
      <c r="L13" s="387"/>
      <c r="M13" s="387"/>
    </row>
    <row r="14" spans="2:13" x14ac:dyDescent="0.25">
      <c r="B14" s="388" t="s">
        <v>443</v>
      </c>
      <c r="C14" s="387"/>
      <c r="D14" s="387"/>
      <c r="E14" s="387"/>
      <c r="F14" s="387"/>
      <c r="G14" s="387"/>
      <c r="H14" s="582" t="str">
        <f>Datos!D10</f>
        <v>probeta</v>
      </c>
      <c r="I14" s="582"/>
      <c r="J14" s="387"/>
      <c r="K14" s="387"/>
      <c r="L14" s="387"/>
      <c r="M14" s="387"/>
    </row>
    <row r="15" spans="2:13" x14ac:dyDescent="0.25">
      <c r="B15" s="388" t="s">
        <v>444</v>
      </c>
      <c r="C15" s="387"/>
      <c r="D15" s="387"/>
      <c r="E15" s="387"/>
      <c r="F15" s="387"/>
      <c r="G15" s="387"/>
      <c r="H15" s="582" t="str">
        <f>Datos!D12</f>
        <v>Kimax</v>
      </c>
      <c r="I15" s="582"/>
      <c r="J15" s="582"/>
      <c r="K15" s="387"/>
      <c r="L15" s="387"/>
      <c r="M15" s="387"/>
    </row>
    <row r="16" spans="2:13" x14ac:dyDescent="0.25">
      <c r="B16" s="388" t="s">
        <v>69</v>
      </c>
      <c r="C16" s="387"/>
      <c r="D16" s="387"/>
      <c r="E16" s="387"/>
      <c r="F16" s="387"/>
      <c r="G16" s="387"/>
      <c r="H16" s="582">
        <f>Datos!D15</f>
        <v>1234567</v>
      </c>
      <c r="I16" s="582"/>
      <c r="J16" s="582"/>
      <c r="K16" s="387"/>
      <c r="L16" s="387"/>
      <c r="M16" s="387"/>
    </row>
    <row r="17" spans="2:13" x14ac:dyDescent="0.25">
      <c r="B17" s="388" t="s">
        <v>478</v>
      </c>
      <c r="C17" s="387"/>
      <c r="D17" s="387"/>
      <c r="E17" s="387"/>
      <c r="F17" s="387"/>
      <c r="G17" s="387"/>
      <c r="H17" s="391" t="str">
        <f>Datos!D8</f>
        <v>100 ml</v>
      </c>
      <c r="I17" s="387"/>
      <c r="J17" s="387"/>
      <c r="K17" s="387"/>
      <c r="L17" s="387"/>
      <c r="M17" s="387"/>
    </row>
    <row r="18" spans="2:13" x14ac:dyDescent="0.25">
      <c r="B18" s="388" t="s">
        <v>479</v>
      </c>
      <c r="C18" s="387"/>
      <c r="D18" s="387"/>
      <c r="E18" s="387"/>
      <c r="F18" s="387"/>
      <c r="G18" s="387"/>
      <c r="H18" s="391" t="str">
        <f>Datos!D9</f>
        <v>1 ml</v>
      </c>
      <c r="I18" s="387"/>
      <c r="J18" s="387"/>
      <c r="K18" s="387"/>
      <c r="L18" s="387"/>
      <c r="M18" s="387"/>
    </row>
    <row r="19" spans="2:13" x14ac:dyDescent="0.25">
      <c r="B19" s="388" t="s">
        <v>445</v>
      </c>
      <c r="C19" s="387"/>
      <c r="D19" s="387"/>
      <c r="E19" s="387"/>
      <c r="F19" s="387"/>
      <c r="G19" s="387"/>
      <c r="H19" s="391" t="str">
        <f>Datos!D13</f>
        <v>NI-MC-MV-07</v>
      </c>
      <c r="I19" s="387"/>
      <c r="J19" s="387"/>
      <c r="K19" s="387"/>
      <c r="L19" s="387"/>
      <c r="M19" s="387"/>
    </row>
    <row r="20" spans="2:13" x14ac:dyDescent="0.25">
      <c r="B20" s="388" t="s">
        <v>446</v>
      </c>
      <c r="C20" s="387"/>
      <c r="D20" s="387"/>
      <c r="E20" s="387"/>
      <c r="F20" s="387"/>
      <c r="G20" s="387"/>
      <c r="H20" s="391" t="str">
        <f>Datos!D6</f>
        <v>Laboratorio de Análisis S.A.</v>
      </c>
      <c r="I20" s="387"/>
      <c r="J20" s="387"/>
      <c r="K20" s="387"/>
      <c r="L20" s="387"/>
      <c r="M20" s="387"/>
    </row>
    <row r="21" spans="2:13" x14ac:dyDescent="0.25">
      <c r="B21" s="388" t="s">
        <v>447</v>
      </c>
      <c r="C21" s="387"/>
      <c r="D21" s="387"/>
      <c r="E21" s="387"/>
      <c r="F21" s="387"/>
      <c r="G21" s="387"/>
      <c r="H21" s="391" t="str">
        <f>Datos!D7</f>
        <v>km 95,5 Carretera León-Chinandega Nicaragua</v>
      </c>
      <c r="I21" s="387"/>
      <c r="J21" s="387"/>
      <c r="K21" s="387"/>
      <c r="L21" s="387"/>
      <c r="M21" s="387"/>
    </row>
    <row r="22" spans="2:13" ht="12.75" customHeight="1" x14ac:dyDescent="0.25">
      <c r="B22" s="388" t="s">
        <v>448</v>
      </c>
      <c r="C22" s="387"/>
      <c r="D22" s="387"/>
      <c r="E22" s="387"/>
      <c r="F22" s="387"/>
      <c r="G22" s="387"/>
      <c r="H22" s="590" t="s">
        <v>491</v>
      </c>
      <c r="I22" s="590"/>
      <c r="J22" s="590"/>
      <c r="K22" s="590"/>
      <c r="L22" s="590"/>
      <c r="M22" s="416"/>
    </row>
    <row r="23" spans="2:13" x14ac:dyDescent="0.25">
      <c r="B23" s="388"/>
      <c r="C23" s="387"/>
      <c r="D23" s="387"/>
      <c r="E23" s="387"/>
      <c r="F23" s="387"/>
      <c r="G23" s="387"/>
      <c r="H23" s="416"/>
      <c r="I23" s="416"/>
      <c r="J23" s="416"/>
      <c r="K23" s="416"/>
      <c r="L23" s="416"/>
      <c r="M23" s="416"/>
    </row>
    <row r="24" spans="2:13" x14ac:dyDescent="0.25">
      <c r="B24" s="388"/>
      <c r="C24" s="387"/>
      <c r="D24" s="387"/>
      <c r="E24" s="387"/>
      <c r="F24" s="387"/>
      <c r="G24" s="387"/>
      <c r="H24" s="392"/>
      <c r="I24" s="392"/>
      <c r="J24" s="392"/>
      <c r="K24" s="392"/>
      <c r="L24" s="392"/>
      <c r="M24" s="392"/>
    </row>
    <row r="25" spans="2:13" x14ac:dyDescent="0.25">
      <c r="B25" s="388" t="s">
        <v>449</v>
      </c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</row>
    <row r="26" spans="2:13" x14ac:dyDescent="0.25">
      <c r="B26" s="591" t="s">
        <v>450</v>
      </c>
      <c r="C26" s="591"/>
      <c r="D26" s="591"/>
      <c r="E26" s="591"/>
      <c r="F26" s="591"/>
      <c r="G26" s="591"/>
      <c r="H26" s="591"/>
      <c r="I26" s="591"/>
      <c r="J26" s="591"/>
      <c r="K26" s="591"/>
      <c r="L26" s="591"/>
      <c r="M26" s="591"/>
    </row>
    <row r="27" spans="2:13" ht="8.4" customHeight="1" x14ac:dyDescent="0.25">
      <c r="B27" s="387"/>
      <c r="C27" s="387"/>
      <c r="D27" s="387"/>
      <c r="E27" s="388"/>
      <c r="F27" s="387"/>
      <c r="G27" s="387"/>
      <c r="H27" s="387"/>
      <c r="I27" s="387"/>
      <c r="J27" s="387"/>
      <c r="K27" s="387"/>
      <c r="L27" s="387"/>
      <c r="M27" s="387"/>
    </row>
    <row r="28" spans="2:13" ht="13.2" customHeight="1" x14ac:dyDescent="0.25">
      <c r="B28" s="592" t="s">
        <v>481</v>
      </c>
      <c r="C28" s="592"/>
      <c r="D28" s="583" t="s">
        <v>15</v>
      </c>
      <c r="E28" s="584"/>
      <c r="F28" s="584"/>
      <c r="G28" s="585"/>
      <c r="H28" s="583" t="s">
        <v>17</v>
      </c>
      <c r="I28" s="584"/>
      <c r="J28" s="584"/>
      <c r="K28" s="585"/>
      <c r="L28" s="592" t="s">
        <v>451</v>
      </c>
      <c r="M28" s="592"/>
    </row>
    <row r="29" spans="2:13" x14ac:dyDescent="0.25">
      <c r="B29" s="592"/>
      <c r="C29" s="592"/>
      <c r="D29" s="586"/>
      <c r="E29" s="587"/>
      <c r="F29" s="587"/>
      <c r="G29" s="588"/>
      <c r="H29" s="586"/>
      <c r="I29" s="587"/>
      <c r="J29" s="587"/>
      <c r="K29" s="588"/>
      <c r="L29" s="592"/>
      <c r="M29" s="592"/>
    </row>
    <row r="30" spans="2:13" x14ac:dyDescent="0.25">
      <c r="B30" s="575" t="str">
        <f>Datos!U5</f>
        <v>ml</v>
      </c>
      <c r="C30" s="575"/>
      <c r="D30" s="569" t="s">
        <v>13</v>
      </c>
      <c r="E30" s="570"/>
      <c r="F30" s="570"/>
      <c r="G30" s="571"/>
      <c r="H30" s="569" t="s">
        <v>13</v>
      </c>
      <c r="I30" s="570"/>
      <c r="J30" s="570"/>
      <c r="K30" s="571"/>
      <c r="L30" s="575" t="str">
        <f>Datos!U5</f>
        <v>ml</v>
      </c>
      <c r="M30" s="575"/>
    </row>
    <row r="31" spans="2:13" x14ac:dyDescent="0.25">
      <c r="B31" s="572">
        <f>Datos!E23</f>
        <v>10</v>
      </c>
      <c r="C31" s="572"/>
      <c r="D31" s="569">
        <f>'punto 1'!G24</f>
        <v>-1.513560293967122E-8</v>
      </c>
      <c r="E31" s="570"/>
      <c r="F31" s="570"/>
      <c r="G31" s="571"/>
      <c r="H31" s="569">
        <f>Datos!H27</f>
        <v>-10.000000015135603</v>
      </c>
      <c r="I31" s="570"/>
      <c r="J31" s="570"/>
      <c r="K31" s="571"/>
      <c r="L31" s="573" t="e">
        <f>Datos!I27</f>
        <v>#N/A</v>
      </c>
      <c r="M31" s="574"/>
    </row>
    <row r="32" spans="2:13" x14ac:dyDescent="0.25">
      <c r="B32" s="572">
        <f>Datos!E34</f>
        <v>50</v>
      </c>
      <c r="C32" s="572"/>
      <c r="D32" s="569">
        <f>'punto 2'!G24</f>
        <v>-1.5119781779355775E-8</v>
      </c>
      <c r="E32" s="570"/>
      <c r="F32" s="570"/>
      <c r="G32" s="571"/>
      <c r="H32" s="569">
        <f>Datos!H38</f>
        <v>-50.000000015119781</v>
      </c>
      <c r="I32" s="570"/>
      <c r="J32" s="570"/>
      <c r="K32" s="571"/>
      <c r="L32" s="573" t="e">
        <f>Datos!I38</f>
        <v>#N/A</v>
      </c>
      <c r="M32" s="574"/>
    </row>
    <row r="33" spans="2:27" x14ac:dyDescent="0.25">
      <c r="B33" s="572">
        <f>Datos!E44</f>
        <v>100</v>
      </c>
      <c r="C33" s="572"/>
      <c r="D33" s="569">
        <f>'punto 3'!G24</f>
        <v>-1.5119781779355775E-8</v>
      </c>
      <c r="E33" s="570"/>
      <c r="F33" s="570"/>
      <c r="G33" s="571"/>
      <c r="H33" s="569">
        <f>Datos!H48</f>
        <v>-100.00000001511978</v>
      </c>
      <c r="I33" s="570"/>
      <c r="J33" s="570"/>
      <c r="K33" s="571"/>
      <c r="L33" s="573" t="e">
        <f>Datos!I48</f>
        <v>#N/A</v>
      </c>
      <c r="M33" s="574"/>
    </row>
    <row r="34" spans="2:27" x14ac:dyDescent="0.25">
      <c r="B34" s="572">
        <f>Datos!E55</f>
        <v>100</v>
      </c>
      <c r="C34" s="572"/>
      <c r="D34" s="569">
        <f>'punto 4'!G24</f>
        <v>-1.5119781779355775E-8</v>
      </c>
      <c r="E34" s="570"/>
      <c r="F34" s="570"/>
      <c r="G34" s="571"/>
      <c r="H34" s="569">
        <f>Datos!H59</f>
        <v>-100.00000001511978</v>
      </c>
      <c r="I34" s="570"/>
      <c r="J34" s="570"/>
      <c r="K34" s="571"/>
      <c r="L34" s="573" t="e">
        <f>Datos!I59</f>
        <v>#N/A</v>
      </c>
      <c r="M34" s="574"/>
    </row>
    <row r="35" spans="2:27" x14ac:dyDescent="0.25">
      <c r="B35" s="572">
        <f>Datos!E66</f>
        <v>100</v>
      </c>
      <c r="C35" s="572"/>
      <c r="D35" s="569">
        <f>'punto 5'!G24</f>
        <v>-1.5119781779355775E-8</v>
      </c>
      <c r="E35" s="570"/>
      <c r="F35" s="570"/>
      <c r="G35" s="571"/>
      <c r="H35" s="569">
        <f>Datos!H70</f>
        <v>-100.00000001511978</v>
      </c>
      <c r="I35" s="570"/>
      <c r="J35" s="570"/>
      <c r="K35" s="571"/>
      <c r="L35" s="573" t="e">
        <f>Datos!I70</f>
        <v>#N/A</v>
      </c>
      <c r="M35" s="574"/>
    </row>
    <row r="37" spans="2:27" x14ac:dyDescent="0.25">
      <c r="B37" s="388" t="s">
        <v>452</v>
      </c>
      <c r="C37" s="387"/>
      <c r="D37" s="387"/>
      <c r="E37" s="387"/>
      <c r="F37" s="387"/>
      <c r="G37" s="387"/>
      <c r="H37" s="389" t="s">
        <v>453</v>
      </c>
      <c r="I37" s="387"/>
      <c r="J37" s="387"/>
      <c r="K37" s="387"/>
      <c r="L37" s="387"/>
      <c r="M37" s="387"/>
    </row>
    <row r="38" spans="2:27" x14ac:dyDescent="0.25">
      <c r="B38" s="391" t="s">
        <v>454</v>
      </c>
      <c r="C38" s="387"/>
      <c r="D38" s="393">
        <f>'punto 1'!M3</f>
        <v>17.662699619771864</v>
      </c>
      <c r="E38" s="394" t="s">
        <v>455</v>
      </c>
      <c r="F38" s="393" t="str">
        <f>FIXED(CertTempIncerti,1)</f>
        <v>0.4</v>
      </c>
      <c r="G38" s="387" t="s">
        <v>456</v>
      </c>
      <c r="H38" s="391" t="s">
        <v>457</v>
      </c>
      <c r="I38" s="395" t="s">
        <v>458</v>
      </c>
      <c r="J38" s="396">
        <f>'punto 1'!M5</f>
        <v>99990</v>
      </c>
      <c r="K38" s="394" t="s">
        <v>455</v>
      </c>
      <c r="L38" s="396">
        <f>CertPresIncert</f>
        <v>10</v>
      </c>
      <c r="M38" s="387" t="s">
        <v>482</v>
      </c>
    </row>
    <row r="39" spans="2:27" ht="14.4" customHeight="1" x14ac:dyDescent="0.25">
      <c r="B39" s="391" t="s">
        <v>459</v>
      </c>
      <c r="C39" s="394" t="s">
        <v>458</v>
      </c>
      <c r="D39" s="393">
        <f>'punto 1'!M4</f>
        <v>45.79767441860465</v>
      </c>
      <c r="E39" s="394" t="s">
        <v>455</v>
      </c>
      <c r="F39" s="393" t="str">
        <f>FIXED(CertHRIncerti,1)</f>
        <v>1.3</v>
      </c>
      <c r="G39" s="387" t="s">
        <v>460</v>
      </c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</row>
    <row r="40" spans="2:27" x14ac:dyDescent="0.25"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</row>
    <row r="41" spans="2:27" ht="14.4" customHeight="1" x14ac:dyDescent="0.25">
      <c r="B41" s="398" t="s">
        <v>461</v>
      </c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</row>
    <row r="42" spans="2:27" x14ac:dyDescent="0.25">
      <c r="B42" s="589" t="s">
        <v>483</v>
      </c>
      <c r="C42" s="589"/>
      <c r="D42" s="589"/>
      <c r="E42" s="589"/>
      <c r="F42" s="589"/>
      <c r="G42" s="589"/>
      <c r="H42" s="589"/>
      <c r="I42" s="589"/>
      <c r="J42" s="589"/>
      <c r="K42" s="589"/>
      <c r="L42" s="589"/>
      <c r="M42" s="589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</row>
    <row r="43" spans="2:27" x14ac:dyDescent="0.25">
      <c r="B43" s="589"/>
      <c r="C43" s="589"/>
      <c r="D43" s="589"/>
      <c r="E43" s="589"/>
      <c r="F43" s="589"/>
      <c r="G43" s="589"/>
      <c r="H43" s="589"/>
      <c r="I43" s="589"/>
      <c r="J43" s="589"/>
      <c r="K43" s="589"/>
      <c r="L43" s="589"/>
      <c r="M43" s="589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</row>
    <row r="44" spans="2:27" x14ac:dyDescent="0.25"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</row>
    <row r="45" spans="2:27" x14ac:dyDescent="0.25"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</row>
    <row r="46" spans="2:27" x14ac:dyDescent="0.25">
      <c r="B46" s="398" t="s">
        <v>462</v>
      </c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</row>
    <row r="47" spans="2:27" x14ac:dyDescent="0.25">
      <c r="B47" s="589" t="s">
        <v>463</v>
      </c>
      <c r="C47" s="589"/>
      <c r="D47" s="589"/>
      <c r="E47" s="589"/>
      <c r="F47" s="589"/>
      <c r="G47" s="589"/>
      <c r="H47" s="589"/>
      <c r="I47" s="589"/>
      <c r="J47" s="589"/>
      <c r="K47" s="589"/>
      <c r="L47" s="589"/>
      <c r="M47" s="589"/>
    </row>
    <row r="48" spans="2:27" x14ac:dyDescent="0.25"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</row>
    <row r="49" spans="2:13" x14ac:dyDescent="0.25"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</row>
    <row r="50" spans="2:13" x14ac:dyDescent="0.25">
      <c r="B50" s="589"/>
      <c r="C50" s="589"/>
      <c r="D50" s="589"/>
      <c r="E50" s="589"/>
      <c r="F50" s="589"/>
      <c r="G50" s="589"/>
      <c r="H50" s="589"/>
      <c r="I50" s="589"/>
      <c r="J50" s="589"/>
      <c r="K50" s="589"/>
      <c r="L50" s="589"/>
      <c r="M50" s="589"/>
    </row>
    <row r="51" spans="2:13" x14ac:dyDescent="0.25">
      <c r="B51" s="589"/>
      <c r="C51" s="589"/>
      <c r="D51" s="589"/>
      <c r="E51" s="589"/>
      <c r="F51" s="589"/>
      <c r="G51" s="589"/>
      <c r="H51" s="589"/>
      <c r="I51" s="589"/>
      <c r="J51" s="589"/>
      <c r="K51" s="589"/>
      <c r="L51" s="589"/>
      <c r="M51" s="589"/>
    </row>
    <row r="53" spans="2:13" x14ac:dyDescent="0.25">
      <c r="B53" s="398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</row>
    <row r="54" spans="2:13" x14ac:dyDescent="0.25">
      <c r="B54" s="398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</row>
    <row r="55" spans="2:13" x14ac:dyDescent="0.25">
      <c r="B55" s="398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</row>
    <row r="56" spans="2:13" x14ac:dyDescent="0.25">
      <c r="B56" s="398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</row>
    <row r="57" spans="2:13" x14ac:dyDescent="0.25">
      <c r="B57" s="398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</row>
    <row r="58" spans="2:13" x14ac:dyDescent="0.25">
      <c r="B58" s="398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</row>
    <row r="59" spans="2:13" x14ac:dyDescent="0.25">
      <c r="B59" s="398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</row>
    <row r="60" spans="2:13" x14ac:dyDescent="0.25">
      <c r="B60" s="398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</row>
    <row r="61" spans="2:13" x14ac:dyDescent="0.25">
      <c r="B61" s="398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</row>
    <row r="62" spans="2:13" x14ac:dyDescent="0.25">
      <c r="B62" s="398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</row>
    <row r="63" spans="2:13" x14ac:dyDescent="0.25">
      <c r="B63" s="398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</row>
    <row r="64" spans="2:13" ht="18" customHeight="1" x14ac:dyDescent="0.25">
      <c r="B64" s="398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</row>
    <row r="65" spans="2:13" x14ac:dyDescent="0.25">
      <c r="B65" s="398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</row>
    <row r="66" spans="2:13" x14ac:dyDescent="0.25">
      <c r="B66" s="398" t="s">
        <v>439</v>
      </c>
      <c r="C66" s="387"/>
      <c r="D66" s="387"/>
      <c r="E66" s="387"/>
      <c r="F66" s="387"/>
      <c r="G66" s="387"/>
      <c r="H66" s="415" t="str">
        <f>H9</f>
        <v>NI-MC-V-XXX-2020</v>
      </c>
      <c r="I66" s="387"/>
      <c r="J66" s="387"/>
      <c r="K66" s="387"/>
      <c r="L66" s="387"/>
      <c r="M66" s="387"/>
    </row>
    <row r="67" spans="2:13" x14ac:dyDescent="0.25">
      <c r="B67" s="398"/>
      <c r="C67" s="387"/>
      <c r="D67" s="387"/>
      <c r="E67" s="387"/>
      <c r="F67" s="387"/>
      <c r="G67" s="387"/>
      <c r="H67" s="398"/>
      <c r="I67" s="387"/>
      <c r="J67" s="387"/>
      <c r="K67" s="387"/>
      <c r="L67" s="387"/>
      <c r="M67" s="387"/>
    </row>
    <row r="68" spans="2:13" x14ac:dyDescent="0.25">
      <c r="B68" s="398"/>
      <c r="C68" s="387"/>
      <c r="D68" s="387"/>
      <c r="E68" s="387"/>
      <c r="F68" s="387"/>
      <c r="G68" s="387"/>
      <c r="H68" s="398"/>
      <c r="I68" s="387"/>
      <c r="J68" s="387"/>
      <c r="K68" s="387"/>
      <c r="L68" s="387"/>
      <c r="M68" s="387"/>
    </row>
    <row r="69" spans="2:13" x14ac:dyDescent="0.25">
      <c r="B69" s="398" t="s">
        <v>464</v>
      </c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</row>
    <row r="70" spans="2:13" x14ac:dyDescent="0.25">
      <c r="B70" s="398"/>
      <c r="C70" s="387"/>
      <c r="D70" s="387"/>
      <c r="E70" s="387"/>
      <c r="F70" s="387"/>
      <c r="G70" s="387"/>
      <c r="H70" s="387"/>
      <c r="I70" s="387"/>
      <c r="J70" s="387"/>
      <c r="K70" s="387"/>
      <c r="L70" s="387"/>
      <c r="M70" s="387"/>
    </row>
    <row r="71" spans="2:13" x14ac:dyDescent="0.25">
      <c r="B71" s="562" t="str">
        <f>[1]Calibración!CP4</f>
        <v>Descripción</v>
      </c>
      <c r="C71" s="562"/>
      <c r="D71" s="567" t="str">
        <f>[1]Calibración!CR4</f>
        <v>Marca</v>
      </c>
      <c r="E71" s="568"/>
      <c r="F71" s="567" t="s">
        <v>485</v>
      </c>
      <c r="G71" s="568"/>
      <c r="H71" s="562" t="str">
        <f>[1]Calibración!CT4</f>
        <v>Trazabilidad</v>
      </c>
      <c r="I71" s="562"/>
      <c r="J71" s="562"/>
      <c r="K71" s="562"/>
      <c r="L71" s="563" t="str">
        <f>[1]Calibración!CU4</f>
        <v>Próx. Calibr.</v>
      </c>
      <c r="M71" s="563"/>
    </row>
    <row r="72" spans="2:13" ht="13.2" customHeight="1" x14ac:dyDescent="0.25">
      <c r="B72" s="564" t="s">
        <v>484</v>
      </c>
      <c r="C72" s="564"/>
      <c r="D72" s="579" t="s">
        <v>486</v>
      </c>
      <c r="E72" s="580"/>
      <c r="F72" s="579" t="s">
        <v>487</v>
      </c>
      <c r="G72" s="580"/>
      <c r="H72" s="565" t="s">
        <v>488</v>
      </c>
      <c r="I72" s="565"/>
      <c r="J72" s="565"/>
      <c r="K72" s="565"/>
      <c r="L72" s="566">
        <v>44332</v>
      </c>
      <c r="M72" s="566"/>
    </row>
    <row r="73" spans="2:13" hidden="1" x14ac:dyDescent="0.25">
      <c r="B73" s="576" t="str">
        <f>[1]Calibración!CP11</f>
        <v/>
      </c>
      <c r="C73" s="576"/>
      <c r="D73" s="399" t="str">
        <f>[1]Calibración!CR11</f>
        <v/>
      </c>
      <c r="E73" s="577" t="str">
        <f>[1]Calibración!CS11</f>
        <v/>
      </c>
      <c r="F73" s="577"/>
      <c r="G73" s="577"/>
      <c r="H73" s="577" t="str">
        <f>[1]Calibración!CT11</f>
        <v/>
      </c>
      <c r="I73" s="577"/>
      <c r="J73" s="577"/>
      <c r="K73" s="577"/>
      <c r="L73" s="578" t="str">
        <f>[1]Calibración!CU11</f>
        <v/>
      </c>
      <c r="M73" s="578"/>
    </row>
    <row r="74" spans="2:13" hidden="1" x14ac:dyDescent="0.25">
      <c r="B74" s="576" t="str">
        <f>[1]Calibración!CP12</f>
        <v/>
      </c>
      <c r="C74" s="576"/>
      <c r="D74" s="399" t="str">
        <f>[1]Calibración!CR12</f>
        <v/>
      </c>
      <c r="E74" s="577" t="str">
        <f>[1]Calibración!CS12</f>
        <v/>
      </c>
      <c r="F74" s="577"/>
      <c r="G74" s="577"/>
      <c r="H74" s="577" t="str">
        <f>[1]Calibración!CT12</f>
        <v/>
      </c>
      <c r="I74" s="577"/>
      <c r="J74" s="577"/>
      <c r="K74" s="577"/>
      <c r="L74" s="578" t="str">
        <f>[1]Calibración!CU12</f>
        <v/>
      </c>
      <c r="M74" s="578"/>
    </row>
    <row r="75" spans="2:13" hidden="1" x14ac:dyDescent="0.25">
      <c r="B75" s="576" t="str">
        <f>[1]Calibración!CP13</f>
        <v/>
      </c>
      <c r="C75" s="576"/>
      <c r="D75" s="399" t="str">
        <f>[1]Calibración!CR13</f>
        <v/>
      </c>
      <c r="E75" s="577" t="str">
        <f>[1]Calibración!CS13</f>
        <v/>
      </c>
      <c r="F75" s="577"/>
      <c r="G75" s="577"/>
      <c r="H75" s="577" t="str">
        <f>[1]Calibración!CT13</f>
        <v/>
      </c>
      <c r="I75" s="577"/>
      <c r="J75" s="577"/>
      <c r="K75" s="577"/>
      <c r="L75" s="578" t="str">
        <f>[1]Calibración!CU13</f>
        <v/>
      </c>
      <c r="M75" s="578"/>
    </row>
    <row r="76" spans="2:13" hidden="1" x14ac:dyDescent="0.25">
      <c r="B76" s="576" t="str">
        <f>[1]Calibración!CP14</f>
        <v/>
      </c>
      <c r="C76" s="576"/>
      <c r="D76" s="399" t="str">
        <f>[1]Calibración!CR14</f>
        <v/>
      </c>
      <c r="E76" s="577" t="str">
        <f>[1]Calibración!CS14</f>
        <v/>
      </c>
      <c r="F76" s="577"/>
      <c r="G76" s="577"/>
      <c r="H76" s="577" t="str">
        <f>[1]Calibración!CT14</f>
        <v/>
      </c>
      <c r="I76" s="577"/>
      <c r="J76" s="577"/>
      <c r="K76" s="577"/>
      <c r="L76" s="578" t="str">
        <f>[1]Calibración!CU14</f>
        <v/>
      </c>
      <c r="M76" s="578"/>
    </row>
    <row r="77" spans="2:13" hidden="1" x14ac:dyDescent="0.25">
      <c r="B77" s="576" t="str">
        <f>[1]Calibración!CP15</f>
        <v/>
      </c>
      <c r="C77" s="576"/>
      <c r="D77" s="399" t="str">
        <f>[1]Calibración!CR15</f>
        <v/>
      </c>
      <c r="E77" s="577" t="str">
        <f>[1]Calibración!CS15</f>
        <v/>
      </c>
      <c r="F77" s="577"/>
      <c r="G77" s="577"/>
      <c r="H77" s="577" t="str">
        <f>[1]Calibración!CT15</f>
        <v/>
      </c>
      <c r="I77" s="577"/>
      <c r="J77" s="577"/>
      <c r="K77" s="577"/>
      <c r="L77" s="578" t="str">
        <f>[1]Calibración!CU15</f>
        <v/>
      </c>
      <c r="M77" s="578"/>
    </row>
    <row r="78" spans="2:13" hidden="1" x14ac:dyDescent="0.25">
      <c r="B78" s="576" t="str">
        <f>[1]Calibración!CP16</f>
        <v/>
      </c>
      <c r="C78" s="576"/>
      <c r="D78" s="399" t="str">
        <f>[1]Calibración!CR16</f>
        <v/>
      </c>
      <c r="E78" s="577" t="str">
        <f>[1]Calibración!CS16</f>
        <v/>
      </c>
      <c r="F78" s="577"/>
      <c r="G78" s="577"/>
      <c r="H78" s="577" t="str">
        <f>[1]Calibración!CT16</f>
        <v/>
      </c>
      <c r="I78" s="577"/>
      <c r="J78" s="577"/>
      <c r="K78" s="577"/>
      <c r="L78" s="578" t="str">
        <f>[1]Calibración!CU16</f>
        <v/>
      </c>
      <c r="M78" s="578"/>
    </row>
    <row r="79" spans="2:13" hidden="1" x14ac:dyDescent="0.25">
      <c r="B79" s="576" t="str">
        <f>[1]Calibración!CP17</f>
        <v/>
      </c>
      <c r="C79" s="576"/>
      <c r="D79" s="399" t="str">
        <f>[1]Calibración!CR17</f>
        <v/>
      </c>
      <c r="E79" s="577" t="str">
        <f>[1]Calibración!CS17</f>
        <v/>
      </c>
      <c r="F79" s="577"/>
      <c r="G79" s="577"/>
      <c r="H79" s="577" t="str">
        <f>[1]Calibración!CT17</f>
        <v/>
      </c>
      <c r="I79" s="577"/>
      <c r="J79" s="577"/>
      <c r="K79" s="577"/>
      <c r="L79" s="578" t="str">
        <f>[1]Calibración!CU17</f>
        <v/>
      </c>
      <c r="M79" s="578"/>
    </row>
    <row r="80" spans="2:13" hidden="1" x14ac:dyDescent="0.25">
      <c r="B80" s="576" t="str">
        <f>[1]Calibración!CP18</f>
        <v/>
      </c>
      <c r="C80" s="576"/>
      <c r="D80" s="399" t="str">
        <f>[1]Calibración!CR18</f>
        <v/>
      </c>
      <c r="E80" s="577" t="str">
        <f>[1]Calibración!CS18</f>
        <v/>
      </c>
      <c r="F80" s="577"/>
      <c r="G80" s="577"/>
      <c r="H80" s="577" t="str">
        <f>[1]Calibración!CT18</f>
        <v/>
      </c>
      <c r="I80" s="577"/>
      <c r="J80" s="577"/>
      <c r="K80" s="577"/>
      <c r="L80" s="578" t="str">
        <f>[1]Calibración!CU18</f>
        <v/>
      </c>
      <c r="M80" s="578"/>
    </row>
    <row r="81" spans="2:20" hidden="1" x14ac:dyDescent="0.25">
      <c r="B81" s="576" t="str">
        <f>[1]Calibración!CP19</f>
        <v/>
      </c>
      <c r="C81" s="576"/>
      <c r="D81" s="399" t="str">
        <f>[1]Calibración!CR19</f>
        <v/>
      </c>
      <c r="E81" s="577" t="str">
        <f>[1]Calibración!CS19</f>
        <v/>
      </c>
      <c r="F81" s="577"/>
      <c r="G81" s="577"/>
      <c r="H81" s="577" t="str">
        <f>[1]Calibración!CT19</f>
        <v/>
      </c>
      <c r="I81" s="577"/>
      <c r="J81" s="577"/>
      <c r="K81" s="577"/>
      <c r="L81" s="578" t="str">
        <f>[1]Calibración!CU19</f>
        <v/>
      </c>
      <c r="M81" s="578"/>
    </row>
    <row r="82" spans="2:20" hidden="1" x14ac:dyDescent="0.25">
      <c r="B82" s="576" t="str">
        <f>[1]Calibración!CP20</f>
        <v/>
      </c>
      <c r="C82" s="576"/>
      <c r="D82" s="399" t="str">
        <f>[1]Calibración!CR20</f>
        <v/>
      </c>
      <c r="E82" s="577" t="str">
        <f>[1]Calibración!CS20</f>
        <v/>
      </c>
      <c r="F82" s="577"/>
      <c r="G82" s="577"/>
      <c r="H82" s="577" t="str">
        <f>[1]Calibración!CT20</f>
        <v/>
      </c>
      <c r="I82" s="577"/>
      <c r="J82" s="577"/>
      <c r="K82" s="577"/>
      <c r="L82" s="578" t="str">
        <f>[1]Calibración!CU20</f>
        <v/>
      </c>
      <c r="M82" s="578"/>
    </row>
    <row r="83" spans="2:20" hidden="1" x14ac:dyDescent="0.25">
      <c r="B83" s="576" t="str">
        <f>[1]Calibración!CP21</f>
        <v/>
      </c>
      <c r="C83" s="576"/>
      <c r="D83" s="399" t="str">
        <f>[1]Calibración!CR21</f>
        <v/>
      </c>
      <c r="E83" s="577" t="str">
        <f>[1]Calibración!CS21</f>
        <v/>
      </c>
      <c r="F83" s="577"/>
      <c r="G83" s="577"/>
      <c r="H83" s="577" t="str">
        <f>[1]Calibración!CT21</f>
        <v/>
      </c>
      <c r="I83" s="577"/>
      <c r="J83" s="577"/>
      <c r="K83" s="577"/>
      <c r="L83" s="578" t="str">
        <f>[1]Calibración!CU21</f>
        <v/>
      </c>
      <c r="M83" s="578"/>
    </row>
    <row r="84" spans="2:20" hidden="1" x14ac:dyDescent="0.25">
      <c r="B84" s="576" t="str">
        <f>[1]Calibración!CP22</f>
        <v/>
      </c>
      <c r="C84" s="576"/>
      <c r="D84" s="399" t="str">
        <f>[1]Calibración!CR22</f>
        <v/>
      </c>
      <c r="E84" s="577" t="str">
        <f>[1]Calibración!CS22</f>
        <v/>
      </c>
      <c r="F84" s="577"/>
      <c r="G84" s="577"/>
      <c r="H84" s="577" t="str">
        <f>[1]Calibración!CT22</f>
        <v/>
      </c>
      <c r="I84" s="577"/>
      <c r="J84" s="577"/>
      <c r="K84" s="577"/>
      <c r="L84" s="578" t="str">
        <f>[1]Calibración!CU22</f>
        <v/>
      </c>
      <c r="M84" s="578"/>
    </row>
    <row r="85" spans="2:20" hidden="1" x14ac:dyDescent="0.25">
      <c r="B85" s="576" t="str">
        <f>[1]Calibración!CP23</f>
        <v/>
      </c>
      <c r="C85" s="576"/>
      <c r="D85" s="399" t="str">
        <f>[1]Calibración!CR23</f>
        <v/>
      </c>
      <c r="E85" s="577" t="str">
        <f>[1]Calibración!CS23</f>
        <v/>
      </c>
      <c r="F85" s="577"/>
      <c r="G85" s="577"/>
      <c r="H85" s="577" t="str">
        <f>[1]Calibración!CT23</f>
        <v/>
      </c>
      <c r="I85" s="577"/>
      <c r="J85" s="577"/>
      <c r="K85" s="577"/>
      <c r="L85" s="578" t="str">
        <f>[1]Calibración!CU23</f>
        <v/>
      </c>
      <c r="M85" s="578"/>
    </row>
    <row r="86" spans="2:20" hidden="1" x14ac:dyDescent="0.25">
      <c r="B86" s="576" t="str">
        <f>[1]Calibración!CP24</f>
        <v/>
      </c>
      <c r="C86" s="576"/>
      <c r="D86" s="399" t="str">
        <f>[1]Calibración!CR24</f>
        <v/>
      </c>
      <c r="E86" s="577" t="str">
        <f>[1]Calibración!CS24</f>
        <v/>
      </c>
      <c r="F86" s="577"/>
      <c r="G86" s="577"/>
      <c r="H86" s="577" t="str">
        <f>[1]Calibración!CT24</f>
        <v/>
      </c>
      <c r="I86" s="577"/>
      <c r="J86" s="577"/>
      <c r="K86" s="577"/>
      <c r="L86" s="578" t="str">
        <f>[1]Calibración!CU24</f>
        <v/>
      </c>
      <c r="M86" s="578"/>
    </row>
    <row r="87" spans="2:20" hidden="1" x14ac:dyDescent="0.25">
      <c r="B87" s="576" t="str">
        <f>[1]Calibración!CP25</f>
        <v/>
      </c>
      <c r="C87" s="576"/>
      <c r="D87" s="399" t="str">
        <f>[1]Calibración!CR25</f>
        <v/>
      </c>
      <c r="E87" s="577" t="str">
        <f>[1]Calibración!CS25</f>
        <v/>
      </c>
      <c r="F87" s="577"/>
      <c r="G87" s="577"/>
      <c r="H87" s="577" t="str">
        <f>[1]Calibración!CT25</f>
        <v/>
      </c>
      <c r="I87" s="577"/>
      <c r="J87" s="577"/>
      <c r="K87" s="577"/>
      <c r="L87" s="578" t="str">
        <f>[1]Calibración!CU25</f>
        <v/>
      </c>
      <c r="M87" s="578"/>
    </row>
    <row r="88" spans="2:20" x14ac:dyDescent="0.25"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</row>
    <row r="89" spans="2:20" x14ac:dyDescent="0.25">
      <c r="B89" s="398" t="s">
        <v>465</v>
      </c>
    </row>
    <row r="90" spans="2:20" x14ac:dyDescent="0.25">
      <c r="B90" s="597" t="s">
        <v>466</v>
      </c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</row>
    <row r="91" spans="2:20" x14ac:dyDescent="0.25">
      <c r="B91" s="597" t="s">
        <v>467</v>
      </c>
      <c r="C91" s="597"/>
      <c r="D91" s="597"/>
      <c r="E91" s="597"/>
      <c r="F91" s="597"/>
      <c r="G91" s="597"/>
      <c r="H91" s="597"/>
      <c r="I91" s="597"/>
      <c r="J91" s="597"/>
      <c r="K91" s="597"/>
      <c r="L91" s="597"/>
      <c r="M91" s="597"/>
    </row>
    <row r="92" spans="2:20" ht="24.75" customHeight="1" x14ac:dyDescent="0.25">
      <c r="B92" s="598" t="s">
        <v>489</v>
      </c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</row>
    <row r="93" spans="2:20" ht="24" customHeight="1" x14ac:dyDescent="0.25">
      <c r="B93" s="598" t="s">
        <v>490</v>
      </c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S93" s="397"/>
      <c r="T93" s="397"/>
    </row>
    <row r="101" spans="2:19" x14ac:dyDescent="0.25">
      <c r="F101" s="595"/>
      <c r="G101" s="595"/>
      <c r="H101" s="595"/>
      <c r="I101" s="595"/>
    </row>
    <row r="102" spans="2:19" x14ac:dyDescent="0.25">
      <c r="F102" s="596" t="s">
        <v>468</v>
      </c>
      <c r="G102" s="596"/>
      <c r="H102" s="596"/>
      <c r="I102" s="596"/>
    </row>
    <row r="103" spans="2:19" x14ac:dyDescent="0.25">
      <c r="F103" s="596" t="s">
        <v>469</v>
      </c>
      <c r="G103" s="596"/>
      <c r="H103" s="596"/>
      <c r="I103" s="596"/>
      <c r="R103" s="394"/>
      <c r="S103" s="394"/>
    </row>
    <row r="104" spans="2:19" x14ac:dyDescent="0.25">
      <c r="F104" s="594" t="s">
        <v>470</v>
      </c>
      <c r="G104" s="594"/>
      <c r="H104" s="594"/>
      <c r="I104" s="594"/>
      <c r="R104" s="400"/>
      <c r="S104" s="400"/>
    </row>
    <row r="105" spans="2:19" x14ac:dyDescent="0.25">
      <c r="B105" s="387"/>
      <c r="C105" s="387"/>
      <c r="D105" s="387"/>
      <c r="K105" s="387"/>
      <c r="L105" s="387"/>
      <c r="M105" s="387"/>
    </row>
    <row r="106" spans="2:19" x14ac:dyDescent="0.25">
      <c r="B106" s="387"/>
      <c r="C106" s="387"/>
      <c r="D106" s="387"/>
      <c r="K106" s="387"/>
      <c r="L106" s="387"/>
      <c r="M106" s="387"/>
    </row>
    <row r="107" spans="2:19" x14ac:dyDescent="0.25">
      <c r="E107" s="594" t="s">
        <v>471</v>
      </c>
      <c r="F107" s="594"/>
      <c r="G107" s="594"/>
      <c r="H107" s="594"/>
      <c r="I107" s="594"/>
      <c r="J107" s="594"/>
    </row>
  </sheetData>
  <mergeCells count="117">
    <mergeCell ref="E107:J107"/>
    <mergeCell ref="B92:M92"/>
    <mergeCell ref="B93:M93"/>
    <mergeCell ref="F101:I101"/>
    <mergeCell ref="F102:I102"/>
    <mergeCell ref="F103:I103"/>
    <mergeCell ref="F104:I104"/>
    <mergeCell ref="B87:C87"/>
    <mergeCell ref="E87:G87"/>
    <mergeCell ref="H87:K87"/>
    <mergeCell ref="L87:M87"/>
    <mergeCell ref="B90:M90"/>
    <mergeCell ref="B91:M91"/>
    <mergeCell ref="B85:C85"/>
    <mergeCell ref="E85:G85"/>
    <mergeCell ref="H85:K85"/>
    <mergeCell ref="L85:M85"/>
    <mergeCell ref="B86:C86"/>
    <mergeCell ref="E86:G86"/>
    <mergeCell ref="H86:K86"/>
    <mergeCell ref="L86:M86"/>
    <mergeCell ref="B83:C83"/>
    <mergeCell ref="E83:G83"/>
    <mergeCell ref="H83:K83"/>
    <mergeCell ref="L83:M83"/>
    <mergeCell ref="B84:C84"/>
    <mergeCell ref="E84:G84"/>
    <mergeCell ref="H84:K84"/>
    <mergeCell ref="L84:M84"/>
    <mergeCell ref="B81:C81"/>
    <mergeCell ref="E81:G81"/>
    <mergeCell ref="H81:K81"/>
    <mergeCell ref="L81:M81"/>
    <mergeCell ref="B82:C82"/>
    <mergeCell ref="E82:G82"/>
    <mergeCell ref="H82:K82"/>
    <mergeCell ref="L82:M82"/>
    <mergeCell ref="B79:C79"/>
    <mergeCell ref="E79:G79"/>
    <mergeCell ref="H79:K79"/>
    <mergeCell ref="L79:M79"/>
    <mergeCell ref="B80:C80"/>
    <mergeCell ref="E80:G80"/>
    <mergeCell ref="H80:K80"/>
    <mergeCell ref="L80:M80"/>
    <mergeCell ref="B77:C77"/>
    <mergeCell ref="E77:G77"/>
    <mergeCell ref="H77:K77"/>
    <mergeCell ref="L77:M77"/>
    <mergeCell ref="B78:C78"/>
    <mergeCell ref="E78:G78"/>
    <mergeCell ref="H78:K78"/>
    <mergeCell ref="L78:M78"/>
    <mergeCell ref="B75:C75"/>
    <mergeCell ref="E75:G75"/>
    <mergeCell ref="H75:K75"/>
    <mergeCell ref="L75:M75"/>
    <mergeCell ref="B76:C76"/>
    <mergeCell ref="E76:G76"/>
    <mergeCell ref="H76:K76"/>
    <mergeCell ref="L76:M76"/>
    <mergeCell ref="B73:C73"/>
    <mergeCell ref="E73:G73"/>
    <mergeCell ref="H73:K73"/>
    <mergeCell ref="L73:M73"/>
    <mergeCell ref="B74:C74"/>
    <mergeCell ref="E74:G74"/>
    <mergeCell ref="H74:K74"/>
    <mergeCell ref="L74:M74"/>
    <mergeCell ref="B71:C71"/>
    <mergeCell ref="D71:E71"/>
    <mergeCell ref="F71:G71"/>
    <mergeCell ref="H71:K71"/>
    <mergeCell ref="L71:M71"/>
    <mergeCell ref="B72:C72"/>
    <mergeCell ref="D72:E72"/>
    <mergeCell ref="F72:G72"/>
    <mergeCell ref="H72:K72"/>
    <mergeCell ref="L72:M72"/>
    <mergeCell ref="B35:C35"/>
    <mergeCell ref="D35:G35"/>
    <mergeCell ref="H35:K35"/>
    <mergeCell ref="L35:M35"/>
    <mergeCell ref="B42:M44"/>
    <mergeCell ref="B47:M51"/>
    <mergeCell ref="B33:C33"/>
    <mergeCell ref="D33:G33"/>
    <mergeCell ref="H33:K33"/>
    <mergeCell ref="L33:M33"/>
    <mergeCell ref="B34:C34"/>
    <mergeCell ref="D34:G34"/>
    <mergeCell ref="H34:K34"/>
    <mergeCell ref="L34:M34"/>
    <mergeCell ref="B32:C32"/>
    <mergeCell ref="D32:G32"/>
    <mergeCell ref="H32:K32"/>
    <mergeCell ref="L32:M32"/>
    <mergeCell ref="B26:M26"/>
    <mergeCell ref="B28:C29"/>
    <mergeCell ref="D28:G29"/>
    <mergeCell ref="H28:K29"/>
    <mergeCell ref="L28:M29"/>
    <mergeCell ref="B30:C30"/>
    <mergeCell ref="D30:G30"/>
    <mergeCell ref="H30:K30"/>
    <mergeCell ref="L30:M30"/>
    <mergeCell ref="H11:I11"/>
    <mergeCell ref="H13:I13"/>
    <mergeCell ref="H14:I14"/>
    <mergeCell ref="H15:J15"/>
    <mergeCell ref="H16:J16"/>
    <mergeCell ref="H22:L22"/>
    <mergeCell ref="H12:I12"/>
    <mergeCell ref="B31:C31"/>
    <mergeCell ref="D31:G31"/>
    <mergeCell ref="H31:K31"/>
    <mergeCell ref="L31:M31"/>
  </mergeCells>
  <pageMargins left="0.7" right="0.7" top="0.75" bottom="0.75" header="0.3" footer="0.3"/>
  <pageSetup paperSize="9" orientation="portrait" r:id="rId1"/>
  <headerFooter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</vt:lpstr>
      <vt:lpstr>punto 1</vt:lpstr>
      <vt:lpstr>punto 2</vt:lpstr>
      <vt:lpstr>punto 3</vt:lpstr>
      <vt:lpstr>punto 4</vt:lpstr>
      <vt:lpstr>punto 5</vt:lpstr>
      <vt:lpstr>Hoja1</vt:lpstr>
      <vt:lpstr>+ONA</vt:lpstr>
      <vt:lpstr>-ONA</vt:lpstr>
      <vt:lpstr>Datos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Hoja de Protocolo de Calibración Reg. No. CVOL 0012/98</dc:title>
  <dc:creator>Laboratorio Nacional de Metrología</dc:creator>
  <cp:lastModifiedBy>FRANCISCO JAVIER GARCIA CALIX</cp:lastModifiedBy>
  <cp:lastPrinted>2021-02-22T17:55:40Z</cp:lastPrinted>
  <dcterms:created xsi:type="dcterms:W3CDTF">1998-03-30T15:53:54Z</dcterms:created>
  <dcterms:modified xsi:type="dcterms:W3CDTF">2024-06-24T19:10:55Z</dcterms:modified>
</cp:coreProperties>
</file>