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drawings/drawing3.xml" ContentType="application/vnd.openxmlformats-officedocument.drawing+xml"/>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comments1.xml" ContentType="application/vnd.openxmlformats-officedocument.spreadsheetml.comments+xml"/>
  <Override PartName="/xl/drawings/drawing4.xml" ContentType="application/vnd.openxmlformats-officedocument.drawing+xml"/>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embeddings/oleObject65.bin" ContentType="application/vnd.openxmlformats-officedocument.oleObject"/>
  <Override PartName="/xl/embeddings/oleObject66.bin" ContentType="application/vnd.openxmlformats-officedocument.oleObject"/>
  <Override PartName="/xl/embeddings/oleObject67.bin" ContentType="application/vnd.openxmlformats-officedocument.oleObject"/>
  <Override PartName="/xl/embeddings/oleObject68.bin" ContentType="application/vnd.openxmlformats-officedocument.oleObject"/>
  <Override PartName="/xl/embeddings/oleObject69.bin" ContentType="application/vnd.openxmlformats-officedocument.oleObject"/>
  <Override PartName="/xl/embeddings/oleObject70.bin" ContentType="application/vnd.openxmlformats-officedocument.oleObject"/>
  <Override PartName="/xl/embeddings/oleObject71.bin" ContentType="application/vnd.openxmlformats-officedocument.oleObject"/>
  <Override PartName="/xl/comments2.xml" ContentType="application/vnd.openxmlformats-officedocument.spreadsheetml.comments+xml"/>
  <Override PartName="/xl/drawings/drawing5.xml" ContentType="application/vnd.openxmlformats-officedocument.drawing+xml"/>
  <Override PartName="/xl/embeddings/oleObject72.bin" ContentType="application/vnd.openxmlformats-officedocument.oleObject"/>
  <Override PartName="/xl/embeddings/oleObject73.bin" ContentType="application/vnd.openxmlformats-officedocument.oleObject"/>
  <Override PartName="/xl/embeddings/oleObject74.bin" ContentType="application/vnd.openxmlformats-officedocument.oleObject"/>
  <Override PartName="/xl/embeddings/oleObject75.bin" ContentType="application/vnd.openxmlformats-officedocument.oleObject"/>
  <Override PartName="/xl/embeddings/oleObject76.bin" ContentType="application/vnd.openxmlformats-officedocument.oleObject"/>
  <Override PartName="/xl/embeddings/oleObject77.bin" ContentType="application/vnd.openxmlformats-officedocument.oleObject"/>
  <Override PartName="/xl/embeddings/oleObject78.bin" ContentType="application/vnd.openxmlformats-officedocument.oleObject"/>
  <Override PartName="/xl/embeddings/oleObject79.bin" ContentType="application/vnd.openxmlformats-officedocument.oleObject"/>
  <Override PartName="/xl/embeddings/oleObject80.bin" ContentType="application/vnd.openxmlformats-officedocument.oleObject"/>
  <Override PartName="/xl/embeddings/oleObject81.bin" ContentType="application/vnd.openxmlformats-officedocument.oleObject"/>
  <Override PartName="/xl/embeddings/oleObject82.bin" ContentType="application/vnd.openxmlformats-officedocument.oleObject"/>
  <Override PartName="/xl/embeddings/oleObject83.bin" ContentType="application/vnd.openxmlformats-officedocument.oleObject"/>
  <Override PartName="/xl/embeddings/oleObject84.bin" ContentType="application/vnd.openxmlformats-officedocument.oleObject"/>
  <Override PartName="/xl/embeddings/oleObject85.bin" ContentType="application/vnd.openxmlformats-officedocument.oleObject"/>
  <Override PartName="/xl/embeddings/oleObject86.bin" ContentType="application/vnd.openxmlformats-officedocument.oleObject"/>
  <Override PartName="/xl/embeddings/oleObject87.bin" ContentType="application/vnd.openxmlformats-officedocument.oleObject"/>
  <Override PartName="/xl/embeddings/oleObject88.bin" ContentType="application/vnd.openxmlformats-officedocument.oleObject"/>
  <Override PartName="/xl/embeddings/oleObject89.bin" ContentType="application/vnd.openxmlformats-officedocument.oleObject"/>
  <Override PartName="/xl/embeddings/oleObject90.bin" ContentType="application/vnd.openxmlformats-officedocument.oleObject"/>
  <Override PartName="/xl/embeddings/oleObject91.bin" ContentType="application/vnd.openxmlformats-officedocument.oleObject"/>
  <Override PartName="/xl/embeddings/oleObject92.bin" ContentType="application/vnd.openxmlformats-officedocument.oleObject"/>
  <Override PartName="/xl/embeddings/oleObject93.bin" ContentType="application/vnd.openxmlformats-officedocument.oleObject"/>
  <Override PartName="/xl/embeddings/oleObject94.bin" ContentType="application/vnd.openxmlformats-officedocument.oleObject"/>
  <Override PartName="/xl/embeddings/oleObject95.bin" ContentType="application/vnd.openxmlformats-officedocument.oleObject"/>
  <Override PartName="/xl/comments3.xml" ContentType="application/vnd.openxmlformats-officedocument.spreadsheetml.comments+xml"/>
  <Override PartName="/xl/drawings/drawing6.xml" ContentType="application/vnd.openxmlformats-officedocument.drawing+xml"/>
  <Override PartName="/xl/embeddings/oleObject96.bin" ContentType="application/vnd.openxmlformats-officedocument.oleObject"/>
  <Override PartName="/xl/embeddings/oleObject97.bin" ContentType="application/vnd.openxmlformats-officedocument.oleObject"/>
  <Override PartName="/xl/embeddings/oleObject98.bin" ContentType="application/vnd.openxmlformats-officedocument.oleObject"/>
  <Override PartName="/xl/embeddings/oleObject99.bin" ContentType="application/vnd.openxmlformats-officedocument.oleObject"/>
  <Override PartName="/xl/embeddings/oleObject100.bin" ContentType="application/vnd.openxmlformats-officedocument.oleObject"/>
  <Override PartName="/xl/embeddings/oleObject101.bin" ContentType="application/vnd.openxmlformats-officedocument.oleObject"/>
  <Override PartName="/xl/embeddings/oleObject102.bin" ContentType="application/vnd.openxmlformats-officedocument.oleObject"/>
  <Override PartName="/xl/embeddings/oleObject103.bin" ContentType="application/vnd.openxmlformats-officedocument.oleObject"/>
  <Override PartName="/xl/embeddings/oleObject104.bin" ContentType="application/vnd.openxmlformats-officedocument.oleObject"/>
  <Override PartName="/xl/embeddings/oleObject105.bin" ContentType="application/vnd.openxmlformats-officedocument.oleObject"/>
  <Override PartName="/xl/embeddings/oleObject106.bin" ContentType="application/vnd.openxmlformats-officedocument.oleObject"/>
  <Override PartName="/xl/embeddings/oleObject107.bin" ContentType="application/vnd.openxmlformats-officedocument.oleObject"/>
  <Override PartName="/xl/embeddings/oleObject108.bin" ContentType="application/vnd.openxmlformats-officedocument.oleObject"/>
  <Override PartName="/xl/embeddings/oleObject109.bin" ContentType="application/vnd.openxmlformats-officedocument.oleObject"/>
  <Override PartName="/xl/embeddings/oleObject110.bin" ContentType="application/vnd.openxmlformats-officedocument.oleObject"/>
  <Override PartName="/xl/embeddings/oleObject111.bin" ContentType="application/vnd.openxmlformats-officedocument.oleObject"/>
  <Override PartName="/xl/embeddings/oleObject112.bin" ContentType="application/vnd.openxmlformats-officedocument.oleObject"/>
  <Override PartName="/xl/embeddings/oleObject113.bin" ContentType="application/vnd.openxmlformats-officedocument.oleObject"/>
  <Override PartName="/xl/embeddings/oleObject114.bin" ContentType="application/vnd.openxmlformats-officedocument.oleObject"/>
  <Override PartName="/xl/embeddings/oleObject115.bin" ContentType="application/vnd.openxmlformats-officedocument.oleObject"/>
  <Override PartName="/xl/embeddings/oleObject116.bin" ContentType="application/vnd.openxmlformats-officedocument.oleObject"/>
  <Override PartName="/xl/embeddings/oleObject117.bin" ContentType="application/vnd.openxmlformats-officedocument.oleObject"/>
  <Override PartName="/xl/embeddings/oleObject118.bin" ContentType="application/vnd.openxmlformats-officedocument.oleObject"/>
  <Override PartName="/xl/embeddings/oleObject119.bin" ContentType="application/vnd.openxmlformats-officedocument.oleObject"/>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maGuevooooo\Desktop\Regxi\Metrocal-admin-backend\src\modules\mail\templates\excels\"/>
    </mc:Choice>
  </mc:AlternateContent>
  <xr:revisionPtr revIDLastSave="0" documentId="13_ncr:1_{5EAD8F99-9314-4BA0-96B6-1F2A4C7671F0}" xr6:coauthVersionLast="47" xr6:coauthVersionMax="47" xr10:uidLastSave="{00000000-0000-0000-0000-000000000000}"/>
  <bookViews>
    <workbookView xWindow="-108" yWindow="-108" windowWidth="23256" windowHeight="12456" xr2:uid="{BAB4629D-3CF2-4F4F-81C6-11FB77B9D464}"/>
  </bookViews>
  <sheets>
    <sheet name="Datos" sheetId="2" r:id="rId1"/>
    <sheet name="+DA" sheetId="9" r:id="rId2"/>
    <sheet name="CMC's" sheetId="12" r:id="rId3"/>
    <sheet name="punto 1" sheetId="3" r:id="rId4"/>
    <sheet name="punto 2" sheetId="4" r:id="rId5"/>
    <sheet name="punto 3" sheetId="5" r:id="rId6"/>
    <sheet name="punto 4" sheetId="6" r:id="rId7"/>
    <sheet name="punto 5" sheetId="7" r:id="rId8"/>
    <sheet name="Hoja1" sheetId="8" r:id="rId9"/>
    <sheet name="FA" sheetId="10" r:id="rId10"/>
    <sheet name="Datos Clientes" sheetId="11" r:id="rId11"/>
  </sheets>
  <externalReferences>
    <externalReference r:id="rId12"/>
    <externalReference r:id="rId13"/>
  </externalReferences>
  <definedNames>
    <definedName name="BalanzaCode">[1]General!$F$6</definedName>
    <definedName name="BalanzaMarca">[1]General!$F$8</definedName>
    <definedName name="BalanzaModelo">[1]General!$F$9</definedName>
    <definedName name="BalanzaRango1">[1]General!$F$12</definedName>
    <definedName name="BalanzaResol1">[1]General!$F$14</definedName>
    <definedName name="BalanzaSerie">[1]General!$F$10</definedName>
    <definedName name="BalanzaTipo">[1]General!$F$7</definedName>
    <definedName name="CertCode">[1]General!$F$4</definedName>
    <definedName name="CertDate">[1]General!$F$5</definedName>
    <definedName name="CertHR">[1]General!$I$13</definedName>
    <definedName name="CertHRIncerti">[1]General!$I$14</definedName>
    <definedName name="CertNum">[1]General!$F$3</definedName>
    <definedName name="CertPres">[1]General!$I$18</definedName>
    <definedName name="CertPresIncert">[1]General!$I$19</definedName>
    <definedName name="CertTempC">[1]General!$I$8</definedName>
    <definedName name="CertTempIncerti">[1]General!$I$9</definedName>
    <definedName name="ClientAdr">[1]General!$L$4</definedName>
    <definedName name="ClientName">[1]General!$L$3</definedName>
    <definedName name="ClientPlace">[1]General!$L$5</definedName>
    <definedName name="decim">'[1]kU(E)'!$G$4</definedName>
    <definedName name="ecc_error_max">[1]Calibración!$C$52</definedName>
    <definedName name="u_rep">[1]Calibración!$G$45</definedName>
    <definedName name="UnidadEscala">[1]Calibración!$C$15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2" l="1"/>
  <c r="L7" i="12"/>
  <c r="N7" i="12"/>
  <c r="D12" i="12"/>
  <c r="D15" i="12"/>
  <c r="D16" i="12"/>
  <c r="J16" i="12"/>
  <c r="L16" i="12" s="1"/>
  <c r="D17" i="12"/>
  <c r="J17" i="12"/>
  <c r="D18" i="12"/>
  <c r="J18" i="12"/>
  <c r="D19" i="12"/>
  <c r="J19" i="12"/>
  <c r="L19" i="12" s="1"/>
  <c r="J20" i="12"/>
  <c r="L20" i="12"/>
  <c r="D22" i="12"/>
  <c r="D25" i="12"/>
  <c r="D26" i="12"/>
  <c r="D27" i="12"/>
  <c r="H8" i="10"/>
  <c r="H67" i="10" s="1"/>
  <c r="H9" i="10"/>
  <c r="H10" i="10"/>
  <c r="H12" i="10"/>
  <c r="H13" i="10"/>
  <c r="H14" i="10"/>
  <c r="H15" i="10"/>
  <c r="H16" i="10"/>
  <c r="H17" i="10"/>
  <c r="H18" i="10"/>
  <c r="H19" i="10"/>
  <c r="B29" i="10"/>
  <c r="L29" i="10"/>
  <c r="B30" i="10"/>
  <c r="B31" i="10"/>
  <c r="B32" i="10"/>
  <c r="B33" i="10"/>
  <c r="B34" i="10"/>
  <c r="F37" i="10"/>
  <c r="L37" i="10"/>
  <c r="F38" i="10"/>
  <c r="B72" i="10"/>
  <c r="D72" i="10"/>
  <c r="H72" i="10"/>
  <c r="L72" i="10"/>
  <c r="B74" i="10"/>
  <c r="D74" i="10"/>
  <c r="E74" i="10"/>
  <c r="H74" i="10"/>
  <c r="L74" i="10"/>
  <c r="B75" i="10"/>
  <c r="D75" i="10"/>
  <c r="E75" i="10"/>
  <c r="H75" i="10"/>
  <c r="L75" i="10"/>
  <c r="B76" i="10"/>
  <c r="D76" i="10"/>
  <c r="E76" i="10"/>
  <c r="H76" i="10"/>
  <c r="L76" i="10"/>
  <c r="B77" i="10"/>
  <c r="D77" i="10"/>
  <c r="E77" i="10"/>
  <c r="H77" i="10"/>
  <c r="L77" i="10"/>
  <c r="B78" i="10"/>
  <c r="D78" i="10"/>
  <c r="E78" i="10"/>
  <c r="H78" i="10"/>
  <c r="L78" i="10"/>
  <c r="B79" i="10"/>
  <c r="D79" i="10"/>
  <c r="E79" i="10"/>
  <c r="H79" i="10"/>
  <c r="L79" i="10"/>
  <c r="B80" i="10"/>
  <c r="D80" i="10"/>
  <c r="E80" i="10"/>
  <c r="H80" i="10"/>
  <c r="L80" i="10"/>
  <c r="B81" i="10"/>
  <c r="D81" i="10"/>
  <c r="E81" i="10"/>
  <c r="H81" i="10"/>
  <c r="L81" i="10"/>
  <c r="B82" i="10"/>
  <c r="D82" i="10"/>
  <c r="E82" i="10"/>
  <c r="H82" i="10"/>
  <c r="L82" i="10"/>
  <c r="B83" i="10"/>
  <c r="D83" i="10"/>
  <c r="E83" i="10"/>
  <c r="H83" i="10"/>
  <c r="L83" i="10"/>
  <c r="B84" i="10"/>
  <c r="D84" i="10"/>
  <c r="E84" i="10"/>
  <c r="H84" i="10"/>
  <c r="L84" i="10"/>
  <c r="B85" i="10"/>
  <c r="D85" i="10"/>
  <c r="E85" i="10"/>
  <c r="H85" i="10"/>
  <c r="L85" i="10"/>
  <c r="B86" i="10"/>
  <c r="D86" i="10"/>
  <c r="E86" i="10"/>
  <c r="H86" i="10"/>
  <c r="L86" i="10"/>
  <c r="B87" i="10"/>
  <c r="D87" i="10"/>
  <c r="E87" i="10"/>
  <c r="H87" i="10"/>
  <c r="L87" i="10"/>
  <c r="B88" i="10"/>
  <c r="D88" i="10"/>
  <c r="E88" i="10"/>
  <c r="H88" i="10"/>
  <c r="L88" i="10"/>
  <c r="H9" i="9"/>
  <c r="H63" i="9" s="1"/>
  <c r="H10" i="9"/>
  <c r="H11" i="9"/>
  <c r="H13" i="9"/>
  <c r="H14" i="9"/>
  <c r="H15" i="9"/>
  <c r="H16" i="9"/>
  <c r="H17" i="9"/>
  <c r="H18" i="9"/>
  <c r="H19" i="9"/>
  <c r="H20" i="9"/>
  <c r="B30" i="9"/>
  <c r="D30" i="9"/>
  <c r="H30" i="9"/>
  <c r="L30" i="9"/>
  <c r="B31" i="9"/>
  <c r="B32" i="9"/>
  <c r="B33" i="9"/>
  <c r="B34" i="9"/>
  <c r="B35" i="9"/>
  <c r="F38" i="9"/>
  <c r="L38" i="9"/>
  <c r="F39" i="9"/>
  <c r="B68" i="9"/>
  <c r="D68" i="9"/>
  <c r="H68" i="9"/>
  <c r="L68" i="9"/>
  <c r="B70" i="9"/>
  <c r="D70" i="9"/>
  <c r="E70" i="9"/>
  <c r="H70" i="9"/>
  <c r="L70" i="9"/>
  <c r="B71" i="9"/>
  <c r="D71" i="9"/>
  <c r="E71" i="9"/>
  <c r="H71" i="9"/>
  <c r="L71" i="9"/>
  <c r="B72" i="9"/>
  <c r="D72" i="9"/>
  <c r="E72" i="9"/>
  <c r="H72" i="9"/>
  <c r="L72" i="9"/>
  <c r="B73" i="9"/>
  <c r="D73" i="9"/>
  <c r="E73" i="9"/>
  <c r="H73" i="9"/>
  <c r="L73" i="9"/>
  <c r="B74" i="9"/>
  <c r="D74" i="9"/>
  <c r="E74" i="9"/>
  <c r="H74" i="9"/>
  <c r="L74" i="9"/>
  <c r="B75" i="9"/>
  <c r="D75" i="9"/>
  <c r="E75" i="9"/>
  <c r="H75" i="9"/>
  <c r="L75" i="9"/>
  <c r="B76" i="9"/>
  <c r="D76" i="9"/>
  <c r="E76" i="9"/>
  <c r="H76" i="9"/>
  <c r="L76" i="9"/>
  <c r="B77" i="9"/>
  <c r="D77" i="9"/>
  <c r="E77" i="9"/>
  <c r="H77" i="9"/>
  <c r="L77" i="9"/>
  <c r="B78" i="9"/>
  <c r="D78" i="9"/>
  <c r="E78" i="9"/>
  <c r="H78" i="9"/>
  <c r="L78" i="9"/>
  <c r="B79" i="9"/>
  <c r="D79" i="9"/>
  <c r="E79" i="9"/>
  <c r="H79" i="9"/>
  <c r="L79" i="9"/>
  <c r="B80" i="9"/>
  <c r="D80" i="9"/>
  <c r="E80" i="9"/>
  <c r="H80" i="9"/>
  <c r="L80" i="9"/>
  <c r="B81" i="9"/>
  <c r="D81" i="9"/>
  <c r="E81" i="9"/>
  <c r="H81" i="9"/>
  <c r="L81" i="9"/>
  <c r="B82" i="9"/>
  <c r="D82" i="9"/>
  <c r="E82" i="9"/>
  <c r="H82" i="9"/>
  <c r="L82" i="9"/>
  <c r="B83" i="9"/>
  <c r="D83" i="9"/>
  <c r="E83" i="9"/>
  <c r="H83" i="9"/>
  <c r="L83" i="9"/>
  <c r="B84" i="9"/>
  <c r="D84" i="9"/>
  <c r="E84" i="9"/>
  <c r="H84" i="9"/>
  <c r="L84" i="9"/>
  <c r="C4" i="8"/>
  <c r="D4" i="8"/>
  <c r="E4" i="8"/>
  <c r="F4" i="8"/>
  <c r="L3" i="7"/>
  <c r="BA33" i="7" s="1"/>
  <c r="BD33" i="7" s="1"/>
  <c r="L4" i="7"/>
  <c r="BA41" i="7" s="1"/>
  <c r="BD41" i="7" s="1"/>
  <c r="L5" i="7"/>
  <c r="BA49" i="7" s="1"/>
  <c r="BD49" i="7" s="1"/>
  <c r="BB7" i="7"/>
  <c r="BB16" i="7"/>
  <c r="BB25" i="7"/>
  <c r="BB26" i="7" s="1"/>
  <c r="BB33" i="7"/>
  <c r="BB34" i="7" s="1"/>
  <c r="BB41" i="7"/>
  <c r="BB42" i="7" s="1"/>
  <c r="BB49" i="7"/>
  <c r="BB50" i="7" s="1"/>
  <c r="BB60" i="7"/>
  <c r="BB61" i="7" s="1"/>
  <c r="N80" i="7"/>
  <c r="O80" i="7"/>
  <c r="P80" i="7"/>
  <c r="P121" i="7" s="1"/>
  <c r="P120" i="7" s="1"/>
  <c r="P119" i="7" s="1"/>
  <c r="P118" i="7" s="1"/>
  <c r="P117" i="7" s="1"/>
  <c r="P116" i="7" s="1"/>
  <c r="P115" i="7" s="1"/>
  <c r="P114" i="7" s="1"/>
  <c r="P113" i="7" s="1"/>
  <c r="P112" i="7" s="1"/>
  <c r="P111" i="7" s="1"/>
  <c r="P110" i="7" s="1"/>
  <c r="P109" i="7" s="1"/>
  <c r="P108" i="7" s="1"/>
  <c r="P107" i="7" s="1"/>
  <c r="P106" i="7" s="1"/>
  <c r="P105" i="7" s="1"/>
  <c r="P104" i="7" s="1"/>
  <c r="P103" i="7" s="1"/>
  <c r="P102" i="7" s="1"/>
  <c r="P101" i="7" s="1"/>
  <c r="P100" i="7" s="1"/>
  <c r="P99" i="7" s="1"/>
  <c r="P98" i="7" s="1"/>
  <c r="P97" i="7" s="1"/>
  <c r="P96" i="7" s="1"/>
  <c r="P95" i="7" s="1"/>
  <c r="P94" i="7" s="1"/>
  <c r="P93" i="7" s="1"/>
  <c r="P92" i="7" s="1"/>
  <c r="P91" i="7" s="1"/>
  <c r="P90" i="7" s="1"/>
  <c r="P89" i="7" s="1"/>
  <c r="Q80" i="7"/>
  <c r="Q121" i="7" s="1"/>
  <c r="Q120" i="7" s="1"/>
  <c r="Q119" i="7" s="1"/>
  <c r="Q118" i="7" s="1"/>
  <c r="Q117" i="7" s="1"/>
  <c r="Q116" i="7" s="1"/>
  <c r="Q115" i="7" s="1"/>
  <c r="Q114" i="7" s="1"/>
  <c r="Q113" i="7" s="1"/>
  <c r="Q112" i="7" s="1"/>
  <c r="Q111" i="7" s="1"/>
  <c r="Q110" i="7" s="1"/>
  <c r="Q109" i="7" s="1"/>
  <c r="Q108" i="7" s="1"/>
  <c r="Q107" i="7" s="1"/>
  <c r="Q106" i="7" s="1"/>
  <c r="Q105" i="7" s="1"/>
  <c r="Q104" i="7" s="1"/>
  <c r="Q103" i="7" s="1"/>
  <c r="Q102" i="7" s="1"/>
  <c r="Q101" i="7" s="1"/>
  <c r="Q100" i="7" s="1"/>
  <c r="Q99" i="7" s="1"/>
  <c r="Q98" i="7" s="1"/>
  <c r="Q97" i="7" s="1"/>
  <c r="Q96" i="7" s="1"/>
  <c r="Q95" i="7" s="1"/>
  <c r="Q94" i="7" s="1"/>
  <c r="Q93" i="7" s="1"/>
  <c r="Q92" i="7" s="1"/>
  <c r="Q91" i="7" s="1"/>
  <c r="Q90" i="7" s="1"/>
  <c r="Q89" i="7" s="1"/>
  <c r="Q88" i="7" s="1"/>
  <c r="Q87" i="7" s="1"/>
  <c r="Q86" i="7" s="1"/>
  <c r="Q85" i="7" s="1"/>
  <c r="Q84" i="7" s="1"/>
  <c r="Q83" i="7" s="1"/>
  <c r="Q82" i="7" s="1"/>
  <c r="Q81" i="7" s="1"/>
  <c r="R80" i="7"/>
  <c r="R121" i="7" s="1"/>
  <c r="R120" i="7" s="1"/>
  <c r="R119" i="7" s="1"/>
  <c r="L143" i="7"/>
  <c r="M143" i="7" s="1"/>
  <c r="D144" i="7"/>
  <c r="D143" i="7" s="1"/>
  <c r="E143" i="7" s="1"/>
  <c r="L144" i="7"/>
  <c r="Q144" i="7"/>
  <c r="Q143" i="7" s="1"/>
  <c r="X144" i="7"/>
  <c r="X143" i="7" s="1"/>
  <c r="Y143" i="7" s="1"/>
  <c r="AC144" i="7"/>
  <c r="AC143" i="7" s="1"/>
  <c r="AD143" i="7" s="1"/>
  <c r="AI144" i="7"/>
  <c r="AI143" i="7" s="1"/>
  <c r="AN144" i="7"/>
  <c r="D161" i="7"/>
  <c r="D160" i="7" s="1"/>
  <c r="C160" i="7" s="1"/>
  <c r="D162" i="7" s="1"/>
  <c r="L162" i="7"/>
  <c r="L161" i="7" s="1"/>
  <c r="Q162" i="7"/>
  <c r="Q161" i="7" s="1"/>
  <c r="X164" i="7"/>
  <c r="X163" i="7" s="1"/>
  <c r="Y163" i="7" s="1"/>
  <c r="AC164" i="7"/>
  <c r="AN164" i="7" s="1"/>
  <c r="L177" i="7"/>
  <c r="L176" i="7" s="1"/>
  <c r="Q177" i="7"/>
  <c r="Q176" i="7" s="1"/>
  <c r="D178" i="7"/>
  <c r="D177" i="7" s="1"/>
  <c r="X184" i="7"/>
  <c r="AI184" i="7" s="1"/>
  <c r="AC184" i="7"/>
  <c r="D195" i="7"/>
  <c r="D194" i="7" s="1"/>
  <c r="X204" i="7"/>
  <c r="X203" i="7" s="1"/>
  <c r="W203" i="7" s="1"/>
  <c r="AC204" i="7"/>
  <c r="AC203" i="7" s="1"/>
  <c r="AD203" i="7" s="1"/>
  <c r="AN204" i="7"/>
  <c r="D212" i="7"/>
  <c r="D211" i="7" s="1"/>
  <c r="X224" i="7"/>
  <c r="AI224" i="7" s="1"/>
  <c r="AI223" i="7" s="1"/>
  <c r="AC224" i="7"/>
  <c r="AC223" i="7" s="1"/>
  <c r="L3" i="6"/>
  <c r="BA33" i="6" s="1"/>
  <c r="BD33" i="6" s="1"/>
  <c r="L4" i="6"/>
  <c r="BA41" i="6" s="1"/>
  <c r="BD41" i="6" s="1"/>
  <c r="L5" i="6"/>
  <c r="BA49" i="6" s="1"/>
  <c r="BD49" i="6" s="1"/>
  <c r="BB7" i="6"/>
  <c r="BB16" i="6"/>
  <c r="BB25" i="6"/>
  <c r="BB26" i="6" s="1"/>
  <c r="BB33" i="6"/>
  <c r="BB34" i="6" s="1"/>
  <c r="BB41" i="6"/>
  <c r="BB42" i="6" s="1"/>
  <c r="BB49" i="6"/>
  <c r="BB50" i="6" s="1"/>
  <c r="BB60" i="6"/>
  <c r="BB61" i="6" s="1"/>
  <c r="N80" i="6"/>
  <c r="O80" i="6"/>
  <c r="P80" i="6"/>
  <c r="Q80" i="6"/>
  <c r="Q121" i="6" s="1"/>
  <c r="Q120" i="6" s="1"/>
  <c r="Q119" i="6" s="1"/>
  <c r="Q118" i="6" s="1"/>
  <c r="Q117" i="6" s="1"/>
  <c r="Q116" i="6" s="1"/>
  <c r="Q115" i="6" s="1"/>
  <c r="Q114" i="6" s="1"/>
  <c r="Q113" i="6" s="1"/>
  <c r="Q112" i="6" s="1"/>
  <c r="Q111" i="6" s="1"/>
  <c r="Q110" i="6" s="1"/>
  <c r="Q109" i="6" s="1"/>
  <c r="Q108" i="6" s="1"/>
  <c r="Q107" i="6" s="1"/>
  <c r="Q106" i="6" s="1"/>
  <c r="Q105" i="6" s="1"/>
  <c r="Q104" i="6" s="1"/>
  <c r="Q103" i="6" s="1"/>
  <c r="Q102" i="6" s="1"/>
  <c r="Q101" i="6" s="1"/>
  <c r="Q100" i="6" s="1"/>
  <c r="Q99" i="6" s="1"/>
  <c r="Q98" i="6" s="1"/>
  <c r="Q97" i="6" s="1"/>
  <c r="Q96" i="6" s="1"/>
  <c r="Q95" i="6" s="1"/>
  <c r="Q94" i="6" s="1"/>
  <c r="Q93" i="6" s="1"/>
  <c r="Q92" i="6" s="1"/>
  <c r="Q91" i="6" s="1"/>
  <c r="Q90" i="6" s="1"/>
  <c r="Q89" i="6" s="1"/>
  <c r="Q88" i="6" s="1"/>
  <c r="Q87" i="6" s="1"/>
  <c r="Q86" i="6" s="1"/>
  <c r="Q85" i="6" s="1"/>
  <c r="Q84" i="6" s="1"/>
  <c r="Q83" i="6" s="1"/>
  <c r="Q82" i="6" s="1"/>
  <c r="Q81" i="6" s="1"/>
  <c r="R80" i="6"/>
  <c r="AC143" i="6"/>
  <c r="AB143" i="6" s="1"/>
  <c r="AC145" i="6" s="1"/>
  <c r="AE145" i="6" s="1"/>
  <c r="D144" i="6"/>
  <c r="D143" i="6" s="1"/>
  <c r="C143" i="6" s="1"/>
  <c r="L144" i="6"/>
  <c r="L143" i="6" s="1"/>
  <c r="K143" i="6" s="1"/>
  <c r="L145" i="6" s="1"/>
  <c r="N145" i="6" s="1"/>
  <c r="Q144" i="6"/>
  <c r="Q143" i="6" s="1"/>
  <c r="X144" i="6"/>
  <c r="AC144" i="6"/>
  <c r="AN144" i="6"/>
  <c r="D161" i="6"/>
  <c r="D160" i="6" s="1"/>
  <c r="F160" i="6" s="1"/>
  <c r="L162" i="6"/>
  <c r="L161" i="6" s="1"/>
  <c r="Q162" i="6"/>
  <c r="Q161" i="6" s="1"/>
  <c r="X164" i="6"/>
  <c r="AI164" i="6" s="1"/>
  <c r="AC164" i="6"/>
  <c r="AN164" i="6" s="1"/>
  <c r="L177" i="6"/>
  <c r="L176" i="6" s="1"/>
  <c r="Q177" i="6"/>
  <c r="Q176" i="6" s="1"/>
  <c r="S176" i="6" s="1"/>
  <c r="D178" i="6"/>
  <c r="D177" i="6" s="1"/>
  <c r="X184" i="6"/>
  <c r="X183" i="6" s="1"/>
  <c r="W183" i="6" s="1"/>
  <c r="W185" i="6" s="1"/>
  <c r="AC184" i="6"/>
  <c r="X185" i="6"/>
  <c r="Z185" i="6" s="1"/>
  <c r="D194" i="6"/>
  <c r="F194" i="6" s="1"/>
  <c r="D195" i="6"/>
  <c r="X204" i="6"/>
  <c r="AI204" i="6" s="1"/>
  <c r="AC204" i="6"/>
  <c r="AC203" i="6" s="1"/>
  <c r="D212" i="6"/>
  <c r="D211" i="6" s="1"/>
  <c r="X224" i="6"/>
  <c r="X223" i="6" s="1"/>
  <c r="AC224" i="6"/>
  <c r="AN224" i="6" s="1"/>
  <c r="L3" i="5"/>
  <c r="BA33" i="5" s="1"/>
  <c r="BD33" i="5" s="1"/>
  <c r="L4" i="5"/>
  <c r="BA41" i="5" s="1"/>
  <c r="BD41" i="5" s="1"/>
  <c r="L5" i="5"/>
  <c r="BA49" i="5" s="1"/>
  <c r="BD49" i="5" s="1"/>
  <c r="BB7" i="5"/>
  <c r="BB16" i="5"/>
  <c r="BB25" i="5"/>
  <c r="BB26" i="5" s="1"/>
  <c r="BB33" i="5"/>
  <c r="BB34" i="5" s="1"/>
  <c r="BB41" i="5"/>
  <c r="BB42" i="5" s="1"/>
  <c r="BB49" i="5"/>
  <c r="BB50" i="5" s="1"/>
  <c r="BB60" i="5"/>
  <c r="BB61" i="5" s="1"/>
  <c r="N80" i="5"/>
  <c r="N121" i="5" s="1"/>
  <c r="O80" i="5"/>
  <c r="P80" i="5"/>
  <c r="Q80" i="5"/>
  <c r="Q121" i="5" s="1"/>
  <c r="Q120" i="5" s="1"/>
  <c r="Q119" i="5" s="1"/>
  <c r="Q118" i="5" s="1"/>
  <c r="R80" i="5"/>
  <c r="D144" i="5"/>
  <c r="D143" i="5" s="1"/>
  <c r="L144" i="5"/>
  <c r="L143" i="5" s="1"/>
  <c r="Q144" i="5"/>
  <c r="Q143" i="5" s="1"/>
  <c r="X144" i="5"/>
  <c r="X143" i="5" s="1"/>
  <c r="AC144" i="5"/>
  <c r="AC143" i="5" s="1"/>
  <c r="AB143" i="5" s="1"/>
  <c r="AC145" i="5" s="1"/>
  <c r="AI144" i="5"/>
  <c r="AI143" i="5" s="1"/>
  <c r="AN144" i="5"/>
  <c r="D161" i="5"/>
  <c r="D160" i="5" s="1"/>
  <c r="C160" i="5" s="1"/>
  <c r="C162" i="5" s="1"/>
  <c r="L162" i="5"/>
  <c r="L161" i="5" s="1"/>
  <c r="Q162" i="5"/>
  <c r="Q161" i="5" s="1"/>
  <c r="R161" i="5" s="1"/>
  <c r="X164" i="5"/>
  <c r="X163" i="5" s="1"/>
  <c r="AC164" i="5"/>
  <c r="AN164" i="5" s="1"/>
  <c r="L177" i="5"/>
  <c r="L176" i="5" s="1"/>
  <c r="Q177" i="5"/>
  <c r="Q176" i="5" s="1"/>
  <c r="D178" i="5"/>
  <c r="D177" i="5" s="1"/>
  <c r="X184" i="5"/>
  <c r="AI184" i="5" s="1"/>
  <c r="AC184" i="5"/>
  <c r="D195" i="5"/>
  <c r="D194" i="5" s="1"/>
  <c r="X204" i="5"/>
  <c r="X203" i="5" s="1"/>
  <c r="AC204" i="5"/>
  <c r="AC203" i="5" s="1"/>
  <c r="D212" i="5"/>
  <c r="D211" i="5" s="1"/>
  <c r="E211" i="5" s="1"/>
  <c r="X224" i="5"/>
  <c r="X223" i="5" s="1"/>
  <c r="AC224" i="5"/>
  <c r="AN224" i="5" s="1"/>
  <c r="AN223" i="5" s="1"/>
  <c r="L3" i="4"/>
  <c r="BA33" i="4" s="1"/>
  <c r="BD33" i="4" s="1"/>
  <c r="L4" i="4"/>
  <c r="BA41" i="4" s="1"/>
  <c r="BD41" i="4" s="1"/>
  <c r="L5" i="4"/>
  <c r="BA49" i="4" s="1"/>
  <c r="BD49" i="4" s="1"/>
  <c r="BB7" i="4"/>
  <c r="BB16" i="4"/>
  <c r="BB25" i="4"/>
  <c r="BB26" i="4" s="1"/>
  <c r="BB33" i="4"/>
  <c r="BB34" i="4"/>
  <c r="BB41" i="4"/>
  <c r="BB42" i="4" s="1"/>
  <c r="BB49" i="4"/>
  <c r="BB50" i="4" s="1"/>
  <c r="BB60" i="4"/>
  <c r="BB61" i="4" s="1"/>
  <c r="N80" i="4"/>
  <c r="N121" i="4" s="1"/>
  <c r="O80" i="4"/>
  <c r="P80" i="4"/>
  <c r="Q80" i="4"/>
  <c r="Q121" i="4" s="1"/>
  <c r="Q120" i="4" s="1"/>
  <c r="Q119" i="4" s="1"/>
  <c r="Q118" i="4" s="1"/>
  <c r="Q117" i="4" s="1"/>
  <c r="Q116" i="4" s="1"/>
  <c r="Q115" i="4" s="1"/>
  <c r="Q114" i="4" s="1"/>
  <c r="Q113" i="4" s="1"/>
  <c r="Q112" i="4" s="1"/>
  <c r="Q111" i="4" s="1"/>
  <c r="Q110" i="4" s="1"/>
  <c r="Q109" i="4" s="1"/>
  <c r="Q108" i="4" s="1"/>
  <c r="Q107" i="4" s="1"/>
  <c r="Q106" i="4" s="1"/>
  <c r="Q105" i="4" s="1"/>
  <c r="Q104" i="4" s="1"/>
  <c r="Q103" i="4" s="1"/>
  <c r="Q102" i="4" s="1"/>
  <c r="Q101" i="4" s="1"/>
  <c r="Q100" i="4" s="1"/>
  <c r="Q99" i="4" s="1"/>
  <c r="Q98" i="4" s="1"/>
  <c r="Q97" i="4" s="1"/>
  <c r="Q96" i="4" s="1"/>
  <c r="Q95" i="4" s="1"/>
  <c r="Q94" i="4" s="1"/>
  <c r="Q93" i="4" s="1"/>
  <c r="Q92" i="4" s="1"/>
  <c r="Q91" i="4" s="1"/>
  <c r="Q90" i="4" s="1"/>
  <c r="Q89" i="4" s="1"/>
  <c r="Q88" i="4" s="1"/>
  <c r="Q87" i="4" s="1"/>
  <c r="Q86" i="4" s="1"/>
  <c r="Q85" i="4" s="1"/>
  <c r="Q84" i="4" s="1"/>
  <c r="Q83" i="4" s="1"/>
  <c r="R80" i="4"/>
  <c r="R121" i="4" s="1"/>
  <c r="R120" i="4" s="1"/>
  <c r="R119" i="4" s="1"/>
  <c r="R118" i="4" s="1"/>
  <c r="R117" i="4" s="1"/>
  <c r="R116" i="4" s="1"/>
  <c r="R115" i="4" s="1"/>
  <c r="R114" i="4" s="1"/>
  <c r="R113" i="4" s="1"/>
  <c r="R112" i="4" s="1"/>
  <c r="R111" i="4" s="1"/>
  <c r="R110" i="4" s="1"/>
  <c r="R109" i="4" s="1"/>
  <c r="R108" i="4" s="1"/>
  <c r="R107" i="4" s="1"/>
  <c r="R106" i="4" s="1"/>
  <c r="R105" i="4" s="1"/>
  <c r="R104" i="4" s="1"/>
  <c r="R103" i="4" s="1"/>
  <c r="R102" i="4" s="1"/>
  <c r="R101" i="4" s="1"/>
  <c r="R100" i="4" s="1"/>
  <c r="R99" i="4" s="1"/>
  <c r="R98" i="4" s="1"/>
  <c r="R97" i="4" s="1"/>
  <c r="R96" i="4" s="1"/>
  <c r="R95" i="4" s="1"/>
  <c r="R94" i="4" s="1"/>
  <c r="R93" i="4" s="1"/>
  <c r="R92" i="4" s="1"/>
  <c r="R91" i="4" s="1"/>
  <c r="R90" i="4" s="1"/>
  <c r="R89" i="4" s="1"/>
  <c r="R88" i="4" s="1"/>
  <c r="R87" i="4" s="1"/>
  <c r="R86" i="4" s="1"/>
  <c r="R85" i="4" s="1"/>
  <c r="R84" i="4" s="1"/>
  <c r="R83" i="4" s="1"/>
  <c r="R82" i="4" s="1"/>
  <c r="R81" i="4" s="1"/>
  <c r="D144" i="4"/>
  <c r="D143" i="4" s="1"/>
  <c r="L144" i="4"/>
  <c r="L143" i="4" s="1"/>
  <c r="K143" i="4" s="1"/>
  <c r="L145" i="4" s="1"/>
  <c r="Q144" i="4"/>
  <c r="Q143" i="4" s="1"/>
  <c r="X144" i="4"/>
  <c r="X143" i="4" s="1"/>
  <c r="AC144" i="4"/>
  <c r="AC143" i="4" s="1"/>
  <c r="D161" i="4"/>
  <c r="D160" i="4" s="1"/>
  <c r="C160" i="4" s="1"/>
  <c r="C162" i="4" s="1"/>
  <c r="L162" i="4"/>
  <c r="L161" i="4" s="1"/>
  <c r="Q162" i="4"/>
  <c r="Q161" i="4" s="1"/>
  <c r="P161" i="4" s="1"/>
  <c r="X164" i="4"/>
  <c r="X163" i="4" s="1"/>
  <c r="AC164" i="4"/>
  <c r="AN164" i="4" s="1"/>
  <c r="L177" i="4"/>
  <c r="L176" i="4" s="1"/>
  <c r="K176" i="4" s="1"/>
  <c r="Q177" i="4"/>
  <c r="Q176" i="4" s="1"/>
  <c r="P176" i="4" s="1"/>
  <c r="Q178" i="4" s="1"/>
  <c r="D178" i="4"/>
  <c r="D177" i="4" s="1"/>
  <c r="F177" i="4" s="1"/>
  <c r="X184" i="4"/>
  <c r="AC184" i="4"/>
  <c r="D195" i="4"/>
  <c r="D194" i="4" s="1"/>
  <c r="C194" i="4" s="1"/>
  <c r="C196" i="4" s="1"/>
  <c r="X204" i="4"/>
  <c r="X203" i="4" s="1"/>
  <c r="AC204" i="4"/>
  <c r="AC203" i="4" s="1"/>
  <c r="AN204" i="4"/>
  <c r="AN203" i="4" s="1"/>
  <c r="AP203" i="4" s="1"/>
  <c r="D212" i="4"/>
  <c r="D211" i="4" s="1"/>
  <c r="X224" i="4"/>
  <c r="X223" i="4" s="1"/>
  <c r="AC224" i="4"/>
  <c r="AC223" i="4" s="1"/>
  <c r="AE223" i="4" s="1"/>
  <c r="AI224" i="4"/>
  <c r="AT224" i="4" s="1"/>
  <c r="AT223" i="4" s="1"/>
  <c r="AN224" i="4"/>
  <c r="AN223" i="4" s="1"/>
  <c r="L4" i="3"/>
  <c r="L5" i="3"/>
  <c r="BA49" i="3" s="1"/>
  <c r="BD49" i="3" s="1"/>
  <c r="BB7" i="3"/>
  <c r="BB16" i="3"/>
  <c r="BB25" i="3"/>
  <c r="BB26" i="3" s="1"/>
  <c r="BA33" i="3"/>
  <c r="BD33" i="3" s="1"/>
  <c r="BB33" i="3"/>
  <c r="BB34" i="3" s="1"/>
  <c r="BA41" i="3"/>
  <c r="BD41" i="3" s="1"/>
  <c r="BB41" i="3"/>
  <c r="BB42" i="3" s="1"/>
  <c r="BB49" i="3"/>
  <c r="BB50" i="3" s="1"/>
  <c r="BB60" i="3"/>
  <c r="BB61" i="3" s="1"/>
  <c r="N80" i="3"/>
  <c r="N121" i="3" s="1"/>
  <c r="O80" i="3"/>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P80" i="3"/>
  <c r="Q80" i="3"/>
  <c r="R80" i="3"/>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AC143" i="3"/>
  <c r="AE143" i="3" s="1"/>
  <c r="D144" i="3"/>
  <c r="D143" i="3" s="1"/>
  <c r="L144" i="3"/>
  <c r="L143" i="3" s="1"/>
  <c r="N143" i="3" s="1"/>
  <c r="Q144" i="3"/>
  <c r="Q143" i="3" s="1"/>
  <c r="P143" i="3" s="1"/>
  <c r="X144" i="3"/>
  <c r="X143" i="3" s="1"/>
  <c r="AC144" i="3"/>
  <c r="AN144" i="3" s="1"/>
  <c r="AY144" i="3" s="1"/>
  <c r="AY143" i="3" s="1"/>
  <c r="AX143" i="3" s="1"/>
  <c r="D161" i="3"/>
  <c r="D160" i="3" s="1"/>
  <c r="L162" i="3"/>
  <c r="L161" i="3" s="1"/>
  <c r="Q162" i="3"/>
  <c r="Q161" i="3" s="1"/>
  <c r="P161" i="3" s="1"/>
  <c r="Q163" i="3" s="1"/>
  <c r="X164" i="3"/>
  <c r="X163" i="3" s="1"/>
  <c r="AC164" i="3"/>
  <c r="AN164" i="3" s="1"/>
  <c r="L177" i="3"/>
  <c r="L176" i="3" s="1"/>
  <c r="M176" i="3" s="1"/>
  <c r="Q177" i="3"/>
  <c r="Q176" i="3" s="1"/>
  <c r="D178" i="3"/>
  <c r="D177" i="3" s="1"/>
  <c r="X184" i="3"/>
  <c r="AI184" i="3" s="1"/>
  <c r="AI183" i="3" s="1"/>
  <c r="AC184" i="3"/>
  <c r="AN184" i="3" s="1"/>
  <c r="D195" i="3"/>
  <c r="D194" i="3" s="1"/>
  <c r="X204" i="3"/>
  <c r="AC204" i="3"/>
  <c r="AC203" i="3" s="1"/>
  <c r="D212" i="3"/>
  <c r="D211" i="3" s="1"/>
  <c r="F211" i="3" s="1"/>
  <c r="X224" i="3"/>
  <c r="X223" i="3" s="1"/>
  <c r="Y223" i="3" s="1"/>
  <c r="AC224" i="3"/>
  <c r="AC223" i="3" s="1"/>
  <c r="AB223" i="3" s="1"/>
  <c r="AI224" i="3"/>
  <c r="AI223" i="3" s="1"/>
  <c r="N5" i="2"/>
  <c r="I9" i="2" s="1"/>
  <c r="P5" i="2"/>
  <c r="R5" i="2"/>
  <c r="G11" i="2" s="1"/>
  <c r="D7" i="2"/>
  <c r="H20" i="10" s="1"/>
  <c r="K8" i="2"/>
  <c r="L34" i="6" s="1"/>
  <c r="D11" i="2"/>
  <c r="E26" i="2"/>
  <c r="E37" i="2" s="1"/>
  <c r="E47" i="2" s="1"/>
  <c r="E58" i="2" s="1"/>
  <c r="E69" i="2" s="1"/>
  <c r="F34" i="2"/>
  <c r="D37" i="2"/>
  <c r="F44" i="2"/>
  <c r="D47" i="2"/>
  <c r="D58" i="2" s="1"/>
  <c r="D69" i="2" s="1"/>
  <c r="F55" i="2"/>
  <c r="F66" i="2"/>
  <c r="AC223" i="5" l="1"/>
  <c r="AE223" i="5" s="1"/>
  <c r="AI164" i="4"/>
  <c r="AI164" i="3"/>
  <c r="AI163" i="3" s="1"/>
  <c r="AE223" i="3"/>
  <c r="AN224" i="7"/>
  <c r="AY224" i="7" s="1"/>
  <c r="AY223" i="7" s="1"/>
  <c r="AI164" i="7"/>
  <c r="AI184" i="6"/>
  <c r="AT184" i="3"/>
  <c r="AT183" i="3" s="1"/>
  <c r="AN144" i="4"/>
  <c r="E177" i="7"/>
  <c r="F177" i="7"/>
  <c r="E177" i="5"/>
  <c r="C177" i="5"/>
  <c r="F177" i="5"/>
  <c r="AD223" i="7"/>
  <c r="AE223" i="7"/>
  <c r="L18" i="12"/>
  <c r="Q117" i="5"/>
  <c r="Q116" i="5" s="1"/>
  <c r="Q115" i="5" s="1"/>
  <c r="Q114" i="5" s="1"/>
  <c r="Q113" i="5" s="1"/>
  <c r="Q112" i="5" s="1"/>
  <c r="Q111" i="5" s="1"/>
  <c r="Q110" i="5" s="1"/>
  <c r="Q109" i="5" s="1"/>
  <c r="Q108" i="5" s="1"/>
  <c r="Q107" i="5" s="1"/>
  <c r="Q106" i="5" s="1"/>
  <c r="Q105" i="5" s="1"/>
  <c r="Q104" i="5" s="1"/>
  <c r="Q103" i="5" s="1"/>
  <c r="Q102" i="5" s="1"/>
  <c r="Q101" i="5" s="1"/>
  <c r="Q100" i="5" s="1"/>
  <c r="Q99" i="5" s="1"/>
  <c r="Q98" i="5" s="1"/>
  <c r="Q97" i="5" s="1"/>
  <c r="Q96" i="5" s="1"/>
  <c r="Q95" i="5" s="1"/>
  <c r="Q94" i="5" s="1"/>
  <c r="Q93" i="5" s="1"/>
  <c r="Q92" i="5" s="1"/>
  <c r="Q91" i="5" s="1"/>
  <c r="Q90" i="5" s="1"/>
  <c r="Q89" i="5" s="1"/>
  <c r="Q88" i="5" s="1"/>
  <c r="Q87" i="5" s="1"/>
  <c r="Q86" i="5" s="1"/>
  <c r="Q85" i="5" s="1"/>
  <c r="Q84" i="5" s="1"/>
  <c r="Q83" i="5" s="1"/>
  <c r="Q82" i="5" s="1"/>
  <c r="Q81" i="5" s="1"/>
  <c r="L36" i="6"/>
  <c r="P36" i="6" s="1"/>
  <c r="E194" i="4"/>
  <c r="E194" i="6"/>
  <c r="L17" i="12"/>
  <c r="G12" i="2"/>
  <c r="AN204" i="3"/>
  <c r="AN204" i="5"/>
  <c r="AC163" i="3"/>
  <c r="AE163" i="3" s="1"/>
  <c r="B19" i="4"/>
  <c r="C19" i="4" s="1"/>
  <c r="AI204" i="5"/>
  <c r="AT204" i="5" s="1"/>
  <c r="AT203" i="5" s="1"/>
  <c r="AI164" i="5"/>
  <c r="AI224" i="6"/>
  <c r="AT224" i="6" s="1"/>
  <c r="AT223" i="6" s="1"/>
  <c r="AV223" i="6" s="1"/>
  <c r="AC163" i="5"/>
  <c r="AC183" i="3"/>
  <c r="AB183" i="3" s="1"/>
  <c r="AB185" i="3" s="1"/>
  <c r="C177" i="3"/>
  <c r="F177" i="3"/>
  <c r="AV223" i="4"/>
  <c r="AS223" i="4"/>
  <c r="AS225" i="4" s="1"/>
  <c r="AB143" i="4"/>
  <c r="AE143" i="4"/>
  <c r="K143" i="5"/>
  <c r="L145" i="5" s="1"/>
  <c r="M143" i="5"/>
  <c r="N143" i="5"/>
  <c r="R161" i="7"/>
  <c r="P161" i="7"/>
  <c r="AY164" i="6"/>
  <c r="AY163" i="6" s="1"/>
  <c r="AZ163" i="6" s="1"/>
  <c r="AN163" i="6"/>
  <c r="AM163" i="6" s="1"/>
  <c r="AT204" i="6"/>
  <c r="AT203" i="6" s="1"/>
  <c r="AV203" i="6" s="1"/>
  <c r="AI203" i="6"/>
  <c r="AT164" i="6"/>
  <c r="AT163" i="6" s="1"/>
  <c r="AI163" i="6"/>
  <c r="L34" i="5"/>
  <c r="J12" i="2"/>
  <c r="AN224" i="3"/>
  <c r="AY224" i="3" s="1"/>
  <c r="AY223" i="3" s="1"/>
  <c r="AI144" i="3"/>
  <c r="AI143" i="3" s="1"/>
  <c r="AD223" i="4"/>
  <c r="AC163" i="4"/>
  <c r="AB163" i="4" s="1"/>
  <c r="C211" i="5"/>
  <c r="C213" i="5" s="1"/>
  <c r="R118" i="7"/>
  <c r="R117" i="7" s="1"/>
  <c r="R116" i="7" s="1"/>
  <c r="R115" i="7" s="1"/>
  <c r="R114" i="7" s="1"/>
  <c r="R113" i="7" s="1"/>
  <c r="R112" i="7" s="1"/>
  <c r="R111" i="7" s="1"/>
  <c r="R110" i="7" s="1"/>
  <c r="R109" i="7" s="1"/>
  <c r="R108" i="7" s="1"/>
  <c r="R107" i="7" s="1"/>
  <c r="R106" i="7" s="1"/>
  <c r="R105" i="7" s="1"/>
  <c r="R104" i="7" s="1"/>
  <c r="R103" i="7" s="1"/>
  <c r="R102" i="7" s="1"/>
  <c r="R101" i="7" s="1"/>
  <c r="R100" i="7" s="1"/>
  <c r="R99" i="7" s="1"/>
  <c r="R98" i="7" s="1"/>
  <c r="R97" i="7" s="1"/>
  <c r="R96" i="7" s="1"/>
  <c r="R95" i="7" s="1"/>
  <c r="R94" i="7" s="1"/>
  <c r="R93" i="7" s="1"/>
  <c r="R92" i="7" s="1"/>
  <c r="R91" i="7" s="1"/>
  <c r="R90" i="7" s="1"/>
  <c r="B19" i="7"/>
  <c r="C19" i="7" s="1"/>
  <c r="N121" i="6"/>
  <c r="N120" i="6" s="1"/>
  <c r="N119" i="6" s="1"/>
  <c r="N118" i="6" s="1"/>
  <c r="N117" i="6" s="1"/>
  <c r="N116" i="6" s="1"/>
  <c r="N115" i="6" s="1"/>
  <c r="N114" i="6" s="1"/>
  <c r="N113" i="6" s="1"/>
  <c r="N112" i="6" s="1"/>
  <c r="N111" i="6" s="1"/>
  <c r="N110" i="6" s="1"/>
  <c r="N109" i="6" s="1"/>
  <c r="N108" i="6" s="1"/>
  <c r="N107" i="6" s="1"/>
  <c r="N106" i="6" s="1"/>
  <c r="N105" i="6" s="1"/>
  <c r="N104" i="6" s="1"/>
  <c r="N103" i="6" s="1"/>
  <c r="N102" i="6" s="1"/>
  <c r="N101" i="6" s="1"/>
  <c r="N100" i="6" s="1"/>
  <c r="N99" i="6" s="1"/>
  <c r="N98" i="6" s="1"/>
  <c r="N97" i="6" s="1"/>
  <c r="N96" i="6" s="1"/>
  <c r="N95" i="6" s="1"/>
  <c r="N94" i="6" s="1"/>
  <c r="N93" i="6" s="1"/>
  <c r="N92" i="6" s="1"/>
  <c r="N91" i="6" s="1"/>
  <c r="N90" i="6" s="1"/>
  <c r="N89" i="6" s="1"/>
  <c r="N88" i="6" s="1"/>
  <c r="N87" i="6" s="1"/>
  <c r="N86" i="6" s="1"/>
  <c r="N85" i="6" s="1"/>
  <c r="N84" i="6" s="1"/>
  <c r="N83" i="6" s="1"/>
  <c r="N82" i="6" s="1"/>
  <c r="N81" i="6" s="1"/>
  <c r="AC163" i="7"/>
  <c r="AD163" i="7" s="1"/>
  <c r="L36" i="3"/>
  <c r="P36" i="3" s="1"/>
  <c r="AB223" i="4"/>
  <c r="L36" i="4"/>
  <c r="P36" i="4" s="1"/>
  <c r="R121" i="5"/>
  <c r="R120" i="5" s="1"/>
  <c r="R119" i="5" s="1"/>
  <c r="R118" i="5" s="1"/>
  <c r="R117" i="5" s="1"/>
  <c r="R116" i="5" s="1"/>
  <c r="R115" i="5" s="1"/>
  <c r="R114" i="5" s="1"/>
  <c r="R113" i="5" s="1"/>
  <c r="R112" i="5" s="1"/>
  <c r="R111" i="5" s="1"/>
  <c r="R110" i="5" s="1"/>
  <c r="R109" i="5" s="1"/>
  <c r="R108" i="5" s="1"/>
  <c r="R107" i="5" s="1"/>
  <c r="R106" i="5" s="1"/>
  <c r="R105" i="5" s="1"/>
  <c r="R104" i="5" s="1"/>
  <c r="R103" i="5" s="1"/>
  <c r="R102" i="5" s="1"/>
  <c r="R101" i="5" s="1"/>
  <c r="R100" i="5" s="1"/>
  <c r="R99" i="5" s="1"/>
  <c r="R98" i="5" s="1"/>
  <c r="R97" i="5" s="1"/>
  <c r="R96" i="5" s="1"/>
  <c r="R95" i="5" s="1"/>
  <c r="R94" i="5" s="1"/>
  <c r="R93" i="5" s="1"/>
  <c r="R92" i="5" s="1"/>
  <c r="R91" i="5" s="1"/>
  <c r="R90" i="5" s="1"/>
  <c r="R89" i="5" s="1"/>
  <c r="R88" i="5" s="1"/>
  <c r="R87" i="5" s="1"/>
  <c r="R86" i="5" s="1"/>
  <c r="R85" i="5" s="1"/>
  <c r="R84" i="5" s="1"/>
  <c r="R83" i="5" s="1"/>
  <c r="R82" i="5" s="1"/>
  <c r="R81" i="5" s="1"/>
  <c r="AN223" i="7"/>
  <c r="AO223" i="7" s="1"/>
  <c r="AC163" i="6"/>
  <c r="I12" i="2"/>
  <c r="BA7" i="3" s="1"/>
  <c r="P178" i="4"/>
  <c r="N143" i="4"/>
  <c r="L34" i="4"/>
  <c r="AI224" i="5"/>
  <c r="AT224" i="5" s="1"/>
  <c r="AT223" i="5" s="1"/>
  <c r="B19" i="5"/>
  <c r="C19" i="5" s="1"/>
  <c r="X203" i="6"/>
  <c r="X163" i="6"/>
  <c r="AE143" i="6"/>
  <c r="AE144" i="6" s="1"/>
  <c r="L36" i="7"/>
  <c r="P36" i="7" s="1"/>
  <c r="L36" i="5"/>
  <c r="P36" i="5" s="1"/>
  <c r="I11" i="2"/>
  <c r="L34" i="3"/>
  <c r="I10" i="2"/>
  <c r="AY224" i="4"/>
  <c r="AY223" i="4" s="1"/>
  <c r="AX223" i="4" s="1"/>
  <c r="E160" i="4"/>
  <c r="M143" i="4"/>
  <c r="AE163" i="5"/>
  <c r="AD143" i="6"/>
  <c r="X223" i="7"/>
  <c r="L34" i="7"/>
  <c r="AD223" i="3"/>
  <c r="B19" i="3"/>
  <c r="C19" i="3" s="1"/>
  <c r="AI144" i="4"/>
  <c r="AI143" i="4" s="1"/>
  <c r="AB223" i="5"/>
  <c r="AE143" i="5"/>
  <c r="Y185" i="6"/>
  <c r="N143" i="6"/>
  <c r="N144" i="6" s="1"/>
  <c r="AI204" i="7"/>
  <c r="AI203" i="7" s="1"/>
  <c r="AH203" i="7" s="1"/>
  <c r="C177" i="7"/>
  <c r="C179" i="7" s="1"/>
  <c r="E160" i="7"/>
  <c r="AD143" i="5"/>
  <c r="M145" i="6"/>
  <c r="M143" i="6"/>
  <c r="AT224" i="3"/>
  <c r="AT223" i="3" s="1"/>
  <c r="F211" i="5"/>
  <c r="P161" i="5"/>
  <c r="P163" i="5" s="1"/>
  <c r="S161" i="5" s="1"/>
  <c r="B19" i="6"/>
  <c r="C19" i="6" s="1"/>
  <c r="H21" i="9"/>
  <c r="W205" i="7"/>
  <c r="X205" i="7"/>
  <c r="E211" i="7"/>
  <c r="F211" i="7"/>
  <c r="C211" i="7"/>
  <c r="W223" i="7"/>
  <c r="Z223" i="7"/>
  <c r="AI183" i="7"/>
  <c r="AT184" i="7"/>
  <c r="AT183" i="7" s="1"/>
  <c r="P176" i="7"/>
  <c r="R176" i="7"/>
  <c r="S176" i="7"/>
  <c r="AI163" i="7"/>
  <c r="AT164" i="7"/>
  <c r="AT163" i="7" s="1"/>
  <c r="AB143" i="7"/>
  <c r="AE143" i="7"/>
  <c r="M176" i="7"/>
  <c r="N176" i="7"/>
  <c r="AX223" i="7"/>
  <c r="AZ223" i="7"/>
  <c r="BA223" i="7"/>
  <c r="AN163" i="7"/>
  <c r="AY164" i="7"/>
  <c r="AY163" i="7" s="1"/>
  <c r="W143" i="7"/>
  <c r="Z143" i="7"/>
  <c r="K176" i="7"/>
  <c r="K161" i="7"/>
  <c r="M161" i="7"/>
  <c r="P143" i="7"/>
  <c r="R143" i="7"/>
  <c r="S143" i="7"/>
  <c r="K143" i="7"/>
  <c r="N143" i="7"/>
  <c r="AN203" i="7"/>
  <c r="AY204" i="7"/>
  <c r="AY203" i="7" s="1"/>
  <c r="W163" i="7"/>
  <c r="Z163" i="7"/>
  <c r="C162" i="7"/>
  <c r="O121" i="7"/>
  <c r="O120" i="7" s="1"/>
  <c r="O119" i="7" s="1"/>
  <c r="O118" i="7" s="1"/>
  <c r="O117" i="7" s="1"/>
  <c r="O116" i="7" s="1"/>
  <c r="O115" i="7" s="1"/>
  <c r="O114" i="7" s="1"/>
  <c r="O113" i="7" s="1"/>
  <c r="O112" i="7" s="1"/>
  <c r="O111" i="7" s="1"/>
  <c r="O110" i="7" s="1"/>
  <c r="O109" i="7" s="1"/>
  <c r="O108" i="7" s="1"/>
  <c r="O107" i="7" s="1"/>
  <c r="O106" i="7" s="1"/>
  <c r="O105" i="7" s="1"/>
  <c r="O104" i="7" s="1"/>
  <c r="O103" i="7" s="1"/>
  <c r="O102" i="7" s="1"/>
  <c r="O101" i="7" s="1"/>
  <c r="O100" i="7" s="1"/>
  <c r="O99" i="7" s="1"/>
  <c r="O98" i="7" s="1"/>
  <c r="O97" i="7" s="1"/>
  <c r="O96" i="7" s="1"/>
  <c r="O95" i="7" s="1"/>
  <c r="O94" i="7" s="1"/>
  <c r="O93" i="7" s="1"/>
  <c r="O92" i="7" s="1"/>
  <c r="O91" i="7" s="1"/>
  <c r="O90" i="7" s="1"/>
  <c r="O89" i="7" s="1"/>
  <c r="O88" i="7" s="1"/>
  <c r="O87" i="7" s="1"/>
  <c r="O86" i="7" s="1"/>
  <c r="O85" i="7" s="1"/>
  <c r="O84" i="7" s="1"/>
  <c r="O83" i="7" s="1"/>
  <c r="O82" i="7" s="1"/>
  <c r="O81" i="7" s="1"/>
  <c r="N121" i="7"/>
  <c r="N120" i="7" s="1"/>
  <c r="N119" i="7" s="1"/>
  <c r="N118" i="7" s="1"/>
  <c r="N117" i="7" s="1"/>
  <c r="N116" i="7" s="1"/>
  <c r="N115" i="7" s="1"/>
  <c r="N114" i="7" s="1"/>
  <c r="N113" i="7" s="1"/>
  <c r="N112" i="7" s="1"/>
  <c r="N111" i="7" s="1"/>
  <c r="N110" i="7" s="1"/>
  <c r="N109" i="7" s="1"/>
  <c r="N108" i="7" s="1"/>
  <c r="N107" i="7" s="1"/>
  <c r="N106" i="7" s="1"/>
  <c r="N105" i="7" s="1"/>
  <c r="N104" i="7" s="1"/>
  <c r="N103" i="7" s="1"/>
  <c r="N102" i="7" s="1"/>
  <c r="N101" i="7" s="1"/>
  <c r="N100" i="7" s="1"/>
  <c r="N99" i="7" s="1"/>
  <c r="N98" i="7" s="1"/>
  <c r="N97" i="7" s="1"/>
  <c r="N96" i="7" s="1"/>
  <c r="N95" i="7" s="1"/>
  <c r="N94" i="7" s="1"/>
  <c r="N93" i="7" s="1"/>
  <c r="N92" i="7" s="1"/>
  <c r="N91" i="7" s="1"/>
  <c r="N90" i="7" s="1"/>
  <c r="N89" i="7" s="1"/>
  <c r="N88" i="7" s="1"/>
  <c r="N87" i="7" s="1"/>
  <c r="N86" i="7" s="1"/>
  <c r="N85" i="7" s="1"/>
  <c r="N84" i="7" s="1"/>
  <c r="N83" i="7" s="1"/>
  <c r="N82" i="7" s="1"/>
  <c r="N81" i="7" s="1"/>
  <c r="AH223" i="7"/>
  <c r="AJ223" i="7"/>
  <c r="AK223" i="7"/>
  <c r="AH143" i="7"/>
  <c r="AJ143" i="7"/>
  <c r="AK143" i="7"/>
  <c r="AB203" i="7"/>
  <c r="AE203" i="7"/>
  <c r="P163" i="7"/>
  <c r="S161" i="7" s="1"/>
  <c r="Q163" i="7"/>
  <c r="C143" i="7"/>
  <c r="F143" i="7"/>
  <c r="AB223" i="7"/>
  <c r="Y203" i="7"/>
  <c r="Z203" i="7"/>
  <c r="C194" i="7"/>
  <c r="E194" i="7"/>
  <c r="F194" i="7"/>
  <c r="AC183" i="7"/>
  <c r="AN184" i="7"/>
  <c r="E162" i="7"/>
  <c r="E161" i="7" s="1"/>
  <c r="D21" i="7" s="1"/>
  <c r="F162" i="7"/>
  <c r="Y223" i="7"/>
  <c r="AB163" i="7"/>
  <c r="AE163" i="7"/>
  <c r="F160" i="7"/>
  <c r="AY144" i="7"/>
  <c r="AY143" i="7" s="1"/>
  <c r="AN143" i="7"/>
  <c r="X183" i="7"/>
  <c r="R89" i="7"/>
  <c r="R88" i="7" s="1"/>
  <c r="R87" i="7" s="1"/>
  <c r="R86" i="7" s="1"/>
  <c r="R85" i="7" s="1"/>
  <c r="R84" i="7" s="1"/>
  <c r="R83" i="7" s="1"/>
  <c r="R82" i="7" s="1"/>
  <c r="R81" i="7" s="1"/>
  <c r="P88" i="7"/>
  <c r="P87" i="7" s="1"/>
  <c r="P86" i="7" s="1"/>
  <c r="P85" i="7" s="1"/>
  <c r="P84" i="7" s="1"/>
  <c r="P83" i="7" s="1"/>
  <c r="P82" i="7" s="1"/>
  <c r="P81" i="7" s="1"/>
  <c r="AT224" i="7"/>
  <c r="AT223" i="7" s="1"/>
  <c r="AT144" i="7"/>
  <c r="AT143" i="7" s="1"/>
  <c r="AB203" i="6"/>
  <c r="AD203" i="6"/>
  <c r="AE203" i="6"/>
  <c r="AN223" i="6"/>
  <c r="AY224" i="6"/>
  <c r="AY223" i="6" s="1"/>
  <c r="M176" i="6"/>
  <c r="K176" i="6"/>
  <c r="N176" i="6"/>
  <c r="AS203" i="6"/>
  <c r="AU203" i="6"/>
  <c r="AN204" i="6"/>
  <c r="AI183" i="6"/>
  <c r="AT184" i="6"/>
  <c r="AT183" i="6" s="1"/>
  <c r="C177" i="6"/>
  <c r="E177" i="6"/>
  <c r="P161" i="6"/>
  <c r="R161" i="6"/>
  <c r="AY144" i="6"/>
  <c r="AY143" i="6" s="1"/>
  <c r="AN143" i="6"/>
  <c r="AC183" i="6"/>
  <c r="AN184" i="6"/>
  <c r="Z183" i="6"/>
  <c r="Z184" i="6" s="1"/>
  <c r="F177" i="6"/>
  <c r="AB145" i="6"/>
  <c r="X143" i="6"/>
  <c r="AI144" i="6"/>
  <c r="P143" i="6"/>
  <c r="R143" i="6"/>
  <c r="S143" i="6"/>
  <c r="R121" i="6"/>
  <c r="R120" i="6"/>
  <c r="R119" i="6" s="1"/>
  <c r="R118" i="6" s="1"/>
  <c r="R117" i="6" s="1"/>
  <c r="R116" i="6" s="1"/>
  <c r="R115" i="6" s="1"/>
  <c r="R114" i="6" s="1"/>
  <c r="R113" i="6" s="1"/>
  <c r="R112" i="6" s="1"/>
  <c r="R111" i="6" s="1"/>
  <c r="R110" i="6" s="1"/>
  <c r="R109" i="6" s="1"/>
  <c r="R108" i="6" s="1"/>
  <c r="R107" i="6" s="1"/>
  <c r="R106" i="6" s="1"/>
  <c r="R105" i="6" s="1"/>
  <c r="R104" i="6" s="1"/>
  <c r="R103" i="6" s="1"/>
  <c r="R102" i="6" s="1"/>
  <c r="R101" i="6" s="1"/>
  <c r="R100" i="6" s="1"/>
  <c r="R99" i="6" s="1"/>
  <c r="R98" i="6" s="1"/>
  <c r="R97" i="6" s="1"/>
  <c r="R96" i="6" s="1"/>
  <c r="R95" i="6" s="1"/>
  <c r="R94" i="6" s="1"/>
  <c r="R93" i="6" s="1"/>
  <c r="R92" i="6" s="1"/>
  <c r="R91" i="6" s="1"/>
  <c r="R90" i="6" s="1"/>
  <c r="R89" i="6" s="1"/>
  <c r="R88" i="6" s="1"/>
  <c r="R87" i="6" s="1"/>
  <c r="R86" i="6" s="1"/>
  <c r="R85" i="6" s="1"/>
  <c r="R84" i="6" s="1"/>
  <c r="R83" i="6" s="1"/>
  <c r="R82" i="6" s="1"/>
  <c r="R81" i="6" s="1"/>
  <c r="Y183" i="6"/>
  <c r="Y184" i="6" s="1"/>
  <c r="AH163" i="6"/>
  <c r="AJ163" i="6"/>
  <c r="AK163" i="6"/>
  <c r="Y223" i="6"/>
  <c r="Z223" i="6"/>
  <c r="C211" i="6"/>
  <c r="E211" i="6"/>
  <c r="AD145" i="6"/>
  <c r="AC223" i="6"/>
  <c r="O121" i="6"/>
  <c r="O120" i="6" s="1"/>
  <c r="O119" i="6" s="1"/>
  <c r="O118" i="6" s="1"/>
  <c r="O117" i="6" s="1"/>
  <c r="O116" i="6" s="1"/>
  <c r="O115" i="6" s="1"/>
  <c r="O114" i="6" s="1"/>
  <c r="O113" i="6" s="1"/>
  <c r="O112" i="6" s="1"/>
  <c r="O111" i="6" s="1"/>
  <c r="O110" i="6" s="1"/>
  <c r="O109" i="6" s="1"/>
  <c r="O108" i="6" s="1"/>
  <c r="O107" i="6" s="1"/>
  <c r="O106" i="6" s="1"/>
  <c r="O105" i="6" s="1"/>
  <c r="O104" i="6" s="1"/>
  <c r="O103" i="6" s="1"/>
  <c r="O102" i="6" s="1"/>
  <c r="O101" i="6" s="1"/>
  <c r="O100" i="6" s="1"/>
  <c r="O99" i="6" s="1"/>
  <c r="O98" i="6" s="1"/>
  <c r="O97" i="6" s="1"/>
  <c r="O96" i="6" s="1"/>
  <c r="O95" i="6" s="1"/>
  <c r="O94" i="6" s="1"/>
  <c r="O93" i="6" s="1"/>
  <c r="O92" i="6" s="1"/>
  <c r="O91" i="6" s="1"/>
  <c r="O90" i="6" s="1"/>
  <c r="O89" i="6" s="1"/>
  <c r="O88" i="6" s="1"/>
  <c r="O87" i="6" s="1"/>
  <c r="O86" i="6" s="1"/>
  <c r="O85" i="6" s="1"/>
  <c r="O84" i="6" s="1"/>
  <c r="O83" i="6" s="1"/>
  <c r="O82" i="6" s="1"/>
  <c r="O81" i="6" s="1"/>
  <c r="P176" i="6"/>
  <c r="R176" i="6"/>
  <c r="C160" i="6"/>
  <c r="E160" i="6"/>
  <c r="K145" i="6"/>
  <c r="C145" i="6"/>
  <c r="D145" i="6"/>
  <c r="C194" i="6"/>
  <c r="W223" i="6"/>
  <c r="W163" i="6"/>
  <c r="Y163" i="6"/>
  <c r="Z163" i="6"/>
  <c r="P121" i="6"/>
  <c r="P120" i="6" s="1"/>
  <c r="P119" i="6" s="1"/>
  <c r="P118" i="6" s="1"/>
  <c r="P117" i="6" s="1"/>
  <c r="P116" i="6" s="1"/>
  <c r="P115" i="6" s="1"/>
  <c r="P114" i="6" s="1"/>
  <c r="P113" i="6" s="1"/>
  <c r="P112" i="6" s="1"/>
  <c r="P111" i="6" s="1"/>
  <c r="P110" i="6" s="1"/>
  <c r="P109" i="6" s="1"/>
  <c r="P108" i="6" s="1"/>
  <c r="P107" i="6" s="1"/>
  <c r="P106" i="6" s="1"/>
  <c r="P105" i="6" s="1"/>
  <c r="P104" i="6" s="1"/>
  <c r="P103" i="6" s="1"/>
  <c r="P102" i="6" s="1"/>
  <c r="P101" i="6" s="1"/>
  <c r="P100" i="6" s="1"/>
  <c r="P99" i="6" s="1"/>
  <c r="P98" i="6" s="1"/>
  <c r="P97" i="6" s="1"/>
  <c r="P96" i="6" s="1"/>
  <c r="P95" i="6" s="1"/>
  <c r="P94" i="6" s="1"/>
  <c r="P93" i="6" s="1"/>
  <c r="P92" i="6" s="1"/>
  <c r="P91" i="6" s="1"/>
  <c r="P90" i="6" s="1"/>
  <c r="P89" i="6" s="1"/>
  <c r="P88" i="6" s="1"/>
  <c r="P87" i="6" s="1"/>
  <c r="P86" i="6" s="1"/>
  <c r="P85" i="6" s="1"/>
  <c r="P84" i="6" s="1"/>
  <c r="P83" i="6" s="1"/>
  <c r="P82" i="6" s="1"/>
  <c r="P81" i="6" s="1"/>
  <c r="K161" i="6"/>
  <c r="M161" i="6"/>
  <c r="F211" i="6"/>
  <c r="F143" i="6"/>
  <c r="E143" i="6"/>
  <c r="AM223" i="5"/>
  <c r="AO223" i="5"/>
  <c r="AP223" i="5"/>
  <c r="M176" i="5"/>
  <c r="N176" i="5"/>
  <c r="K176" i="5"/>
  <c r="AN203" i="5"/>
  <c r="AY204" i="5"/>
  <c r="AY203" i="5" s="1"/>
  <c r="AH143" i="5"/>
  <c r="AJ143" i="5"/>
  <c r="AK143" i="5"/>
  <c r="AY224" i="5"/>
  <c r="AY223" i="5" s="1"/>
  <c r="AB203" i="5"/>
  <c r="AE203" i="5"/>
  <c r="AD145" i="5"/>
  <c r="AE145" i="5"/>
  <c r="AE144" i="5" s="1"/>
  <c r="W203" i="5"/>
  <c r="Y203" i="5"/>
  <c r="Z203" i="5"/>
  <c r="F160" i="5"/>
  <c r="W143" i="5"/>
  <c r="Y143" i="5"/>
  <c r="Z143" i="5"/>
  <c r="M145" i="5"/>
  <c r="M144" i="5" s="1"/>
  <c r="J3" i="5" s="1"/>
  <c r="N145" i="5"/>
  <c r="N144" i="5" s="1"/>
  <c r="C194" i="5"/>
  <c r="E194" i="5"/>
  <c r="F194" i="5"/>
  <c r="C179" i="5"/>
  <c r="D179" i="5"/>
  <c r="E160" i="5"/>
  <c r="P121" i="5"/>
  <c r="P120" i="5"/>
  <c r="P119" i="5" s="1"/>
  <c r="P118" i="5" s="1"/>
  <c r="P117" i="5" s="1"/>
  <c r="P116" i="5" s="1"/>
  <c r="P115" i="5" s="1"/>
  <c r="P114" i="5" s="1"/>
  <c r="P113" i="5" s="1"/>
  <c r="P112" i="5" s="1"/>
  <c r="P111" i="5" s="1"/>
  <c r="P110" i="5" s="1"/>
  <c r="P109" i="5" s="1"/>
  <c r="P108" i="5" s="1"/>
  <c r="P107" i="5" s="1"/>
  <c r="P106" i="5" s="1"/>
  <c r="P105" i="5" s="1"/>
  <c r="P104" i="5" s="1"/>
  <c r="P103" i="5" s="1"/>
  <c r="P102" i="5" s="1"/>
  <c r="P101" i="5" s="1"/>
  <c r="P100" i="5" s="1"/>
  <c r="P99" i="5" s="1"/>
  <c r="P98" i="5" s="1"/>
  <c r="P97" i="5" s="1"/>
  <c r="P96" i="5" s="1"/>
  <c r="P95" i="5" s="1"/>
  <c r="P94" i="5" s="1"/>
  <c r="P93" i="5" s="1"/>
  <c r="P92" i="5" s="1"/>
  <c r="P91" i="5" s="1"/>
  <c r="P90" i="5" s="1"/>
  <c r="P89" i="5" s="1"/>
  <c r="P88" i="5" s="1"/>
  <c r="P87" i="5" s="1"/>
  <c r="P86" i="5" s="1"/>
  <c r="P85" i="5" s="1"/>
  <c r="P84" i="5" s="1"/>
  <c r="P83" i="5" s="1"/>
  <c r="P82" i="5" s="1"/>
  <c r="P81" i="5" s="1"/>
  <c r="P143" i="5"/>
  <c r="R143" i="5"/>
  <c r="S143" i="5"/>
  <c r="O121" i="5"/>
  <c r="O120" i="5" s="1"/>
  <c r="O119" i="5" s="1"/>
  <c r="O118" i="5" s="1"/>
  <c r="O117" i="5" s="1"/>
  <c r="O116" i="5" s="1"/>
  <c r="O115" i="5" s="1"/>
  <c r="O114" i="5" s="1"/>
  <c r="O113" i="5" s="1"/>
  <c r="O112" i="5" s="1"/>
  <c r="O111" i="5" s="1"/>
  <c r="O110" i="5" s="1"/>
  <c r="O109" i="5" s="1"/>
  <c r="O108" i="5" s="1"/>
  <c r="O107" i="5" s="1"/>
  <c r="O106" i="5" s="1"/>
  <c r="O105" i="5" s="1"/>
  <c r="O104" i="5" s="1"/>
  <c r="O103" i="5" s="1"/>
  <c r="O102" i="5" s="1"/>
  <c r="O101" i="5" s="1"/>
  <c r="O100" i="5" s="1"/>
  <c r="O99" i="5" s="1"/>
  <c r="O98" i="5" s="1"/>
  <c r="O97" i="5" s="1"/>
  <c r="O96" i="5" s="1"/>
  <c r="O95" i="5" s="1"/>
  <c r="O94" i="5" s="1"/>
  <c r="O93" i="5" s="1"/>
  <c r="O92" i="5" s="1"/>
  <c r="O91" i="5" s="1"/>
  <c r="O90" i="5" s="1"/>
  <c r="O89" i="5" s="1"/>
  <c r="O88" i="5" s="1"/>
  <c r="O87" i="5" s="1"/>
  <c r="O86" i="5" s="1"/>
  <c r="O85" i="5" s="1"/>
  <c r="O84" i="5" s="1"/>
  <c r="O83" i="5" s="1"/>
  <c r="O82" i="5" s="1"/>
  <c r="O81" i="5" s="1"/>
  <c r="AD223" i="5"/>
  <c r="AC183" i="5"/>
  <c r="AN184" i="5"/>
  <c r="AI163" i="5"/>
  <c r="AT164" i="5"/>
  <c r="AT163" i="5" s="1"/>
  <c r="AS203" i="5"/>
  <c r="AV203" i="5"/>
  <c r="AU203" i="5"/>
  <c r="AB145" i="5"/>
  <c r="C143" i="5"/>
  <c r="E143" i="5"/>
  <c r="F143" i="5"/>
  <c r="AI183" i="5"/>
  <c r="AT184" i="5"/>
  <c r="AT183" i="5" s="1"/>
  <c r="AN163" i="5"/>
  <c r="AY164" i="5"/>
  <c r="AY163" i="5" s="1"/>
  <c r="K161" i="5"/>
  <c r="M161" i="5"/>
  <c r="W223" i="5"/>
  <c r="Y223" i="5"/>
  <c r="Z223" i="5"/>
  <c r="W163" i="5"/>
  <c r="Y163" i="5"/>
  <c r="Z163" i="5"/>
  <c r="D162" i="5"/>
  <c r="K145" i="5"/>
  <c r="AI203" i="5"/>
  <c r="AY144" i="5"/>
  <c r="AY143" i="5" s="1"/>
  <c r="AN143" i="5"/>
  <c r="AD203" i="5"/>
  <c r="P176" i="5"/>
  <c r="R176" i="5"/>
  <c r="S176" i="5"/>
  <c r="X183" i="5"/>
  <c r="Q163" i="5"/>
  <c r="AT144" i="5"/>
  <c r="AT143" i="5" s="1"/>
  <c r="N120" i="5"/>
  <c r="N119" i="5" s="1"/>
  <c r="N118" i="5" s="1"/>
  <c r="N117" i="5" s="1"/>
  <c r="N116" i="5" s="1"/>
  <c r="N115" i="5" s="1"/>
  <c r="N114" i="5" s="1"/>
  <c r="N113" i="5" s="1"/>
  <c r="N112" i="5" s="1"/>
  <c r="N111" i="5" s="1"/>
  <c r="N110" i="5" s="1"/>
  <c r="N109" i="5" s="1"/>
  <c r="N108" i="5" s="1"/>
  <c r="N107" i="5" s="1"/>
  <c r="N106" i="5" s="1"/>
  <c r="N105" i="5" s="1"/>
  <c r="N104" i="5" s="1"/>
  <c r="N103" i="5" s="1"/>
  <c r="N102" i="5" s="1"/>
  <c r="N101" i="5" s="1"/>
  <c r="N100" i="5" s="1"/>
  <c r="N99" i="5" s="1"/>
  <c r="N98" i="5" s="1"/>
  <c r="N97" i="5" s="1"/>
  <c r="N96" i="5" s="1"/>
  <c r="N95" i="5" s="1"/>
  <c r="N94" i="5" s="1"/>
  <c r="N93" i="5" s="1"/>
  <c r="N92" i="5" s="1"/>
  <c r="N91" i="5" s="1"/>
  <c r="N90" i="5" s="1"/>
  <c r="N89" i="5" s="1"/>
  <c r="N88" i="5" s="1"/>
  <c r="N87" i="5" s="1"/>
  <c r="N86" i="5" s="1"/>
  <c r="N85" i="5" s="1"/>
  <c r="N84" i="5" s="1"/>
  <c r="N83" i="5" s="1"/>
  <c r="N82" i="5" s="1"/>
  <c r="N81" i="5" s="1"/>
  <c r="C211" i="4"/>
  <c r="E211" i="4"/>
  <c r="F211" i="4"/>
  <c r="BA223" i="4"/>
  <c r="AZ223" i="4"/>
  <c r="L178" i="4"/>
  <c r="K178" i="4"/>
  <c r="AB203" i="4"/>
  <c r="AD203" i="4"/>
  <c r="R178" i="4"/>
  <c r="S178" i="4"/>
  <c r="D196" i="4"/>
  <c r="P121" i="4"/>
  <c r="P120" i="4"/>
  <c r="P119" i="4" s="1"/>
  <c r="P118" i="4" s="1"/>
  <c r="P117" i="4" s="1"/>
  <c r="P116" i="4" s="1"/>
  <c r="P115" i="4" s="1"/>
  <c r="P114" i="4" s="1"/>
  <c r="P113" i="4" s="1"/>
  <c r="P112" i="4" s="1"/>
  <c r="P111" i="4" s="1"/>
  <c r="P110" i="4" s="1"/>
  <c r="P109" i="4" s="1"/>
  <c r="P108" i="4" s="1"/>
  <c r="P107" i="4" s="1"/>
  <c r="P106" i="4" s="1"/>
  <c r="P105" i="4" s="1"/>
  <c r="P104" i="4" s="1"/>
  <c r="P103" i="4" s="1"/>
  <c r="P102" i="4" s="1"/>
  <c r="P101" i="4" s="1"/>
  <c r="P100" i="4" s="1"/>
  <c r="P99" i="4" s="1"/>
  <c r="P98" i="4" s="1"/>
  <c r="P97" i="4" s="1"/>
  <c r="P96" i="4" s="1"/>
  <c r="P95" i="4" s="1"/>
  <c r="P94" i="4" s="1"/>
  <c r="P93" i="4" s="1"/>
  <c r="P92" i="4" s="1"/>
  <c r="P91" i="4" s="1"/>
  <c r="P90" i="4" s="1"/>
  <c r="P89" i="4" s="1"/>
  <c r="P88" i="4" s="1"/>
  <c r="P87" i="4" s="1"/>
  <c r="P86" i="4" s="1"/>
  <c r="P85" i="4" s="1"/>
  <c r="P84" i="4" s="1"/>
  <c r="P83" i="4" s="1"/>
  <c r="P82" i="4" s="1"/>
  <c r="P81" i="4" s="1"/>
  <c r="Y203" i="4"/>
  <c r="W203" i="4"/>
  <c r="AI163" i="4"/>
  <c r="AT164" i="4"/>
  <c r="AT163" i="4" s="1"/>
  <c r="W143" i="4"/>
  <c r="Y143" i="4"/>
  <c r="Z143" i="4"/>
  <c r="Q82" i="4"/>
  <c r="Q81" i="4" s="1"/>
  <c r="AN163" i="4"/>
  <c r="AY164" i="4"/>
  <c r="AY163" i="4" s="1"/>
  <c r="K161" i="4"/>
  <c r="M161" i="4"/>
  <c r="R143" i="4"/>
  <c r="S143" i="4"/>
  <c r="P143" i="4"/>
  <c r="M145" i="4"/>
  <c r="N145" i="4"/>
  <c r="N144" i="4" s="1"/>
  <c r="O121" i="4"/>
  <c r="O120" i="4" s="1"/>
  <c r="O119" i="4" s="1"/>
  <c r="O118" i="4" s="1"/>
  <c r="O117" i="4" s="1"/>
  <c r="O116" i="4" s="1"/>
  <c r="O115" i="4" s="1"/>
  <c r="O114" i="4" s="1"/>
  <c r="O113" i="4" s="1"/>
  <c r="O112" i="4" s="1"/>
  <c r="O111" i="4" s="1"/>
  <c r="O110" i="4" s="1"/>
  <c r="O109" i="4" s="1"/>
  <c r="O108" i="4" s="1"/>
  <c r="O107" i="4" s="1"/>
  <c r="O106" i="4" s="1"/>
  <c r="O105" i="4" s="1"/>
  <c r="O104" i="4" s="1"/>
  <c r="O103" i="4" s="1"/>
  <c r="O102" i="4" s="1"/>
  <c r="O101" i="4" s="1"/>
  <c r="O100" i="4" s="1"/>
  <c r="O99" i="4" s="1"/>
  <c r="O98" i="4" s="1"/>
  <c r="O97" i="4" s="1"/>
  <c r="O96" i="4" s="1"/>
  <c r="O95" i="4" s="1"/>
  <c r="O94" i="4" s="1"/>
  <c r="O93" i="4" s="1"/>
  <c r="O92" i="4" s="1"/>
  <c r="O91" i="4" s="1"/>
  <c r="O90" i="4" s="1"/>
  <c r="O89" i="4" s="1"/>
  <c r="O88" i="4" s="1"/>
  <c r="O87" i="4" s="1"/>
  <c r="O86" i="4" s="1"/>
  <c r="O85" i="4" s="1"/>
  <c r="O84" i="4" s="1"/>
  <c r="O83" i="4" s="1"/>
  <c r="O82" i="4" s="1"/>
  <c r="O81" i="4" s="1"/>
  <c r="W223" i="4"/>
  <c r="Z223" i="4"/>
  <c r="Y223" i="4"/>
  <c r="AI184" i="4"/>
  <c r="X183" i="4"/>
  <c r="AU223" i="4"/>
  <c r="W163" i="4"/>
  <c r="Y163" i="4"/>
  <c r="Z163" i="4"/>
  <c r="D162" i="4"/>
  <c r="N120" i="4"/>
  <c r="N119" i="4" s="1"/>
  <c r="N118" i="4" s="1"/>
  <c r="N117" i="4" s="1"/>
  <c r="N116" i="4" s="1"/>
  <c r="N115" i="4" s="1"/>
  <c r="N114" i="4" s="1"/>
  <c r="N113" i="4" s="1"/>
  <c r="N112" i="4" s="1"/>
  <c r="N111" i="4" s="1"/>
  <c r="N110" i="4" s="1"/>
  <c r="N109" i="4" s="1"/>
  <c r="N108" i="4" s="1"/>
  <c r="N107" i="4" s="1"/>
  <c r="N106" i="4" s="1"/>
  <c r="N105" i="4" s="1"/>
  <c r="N104" i="4" s="1"/>
  <c r="N103" i="4" s="1"/>
  <c r="N102" i="4" s="1"/>
  <c r="N101" i="4" s="1"/>
  <c r="N100" i="4" s="1"/>
  <c r="N99" i="4" s="1"/>
  <c r="N98" i="4" s="1"/>
  <c r="N97" i="4" s="1"/>
  <c r="N96" i="4" s="1"/>
  <c r="N95" i="4" s="1"/>
  <c r="N94" i="4" s="1"/>
  <c r="N93" i="4" s="1"/>
  <c r="N92" i="4" s="1"/>
  <c r="N91" i="4" s="1"/>
  <c r="N90" i="4" s="1"/>
  <c r="N89" i="4" s="1"/>
  <c r="N88" i="4" s="1"/>
  <c r="N87" i="4" s="1"/>
  <c r="N86" i="4" s="1"/>
  <c r="N85" i="4" s="1"/>
  <c r="N84" i="4" s="1"/>
  <c r="N83" i="4" s="1"/>
  <c r="N82" i="4" s="1"/>
  <c r="N81" i="4" s="1"/>
  <c r="N176" i="4"/>
  <c r="M176" i="4"/>
  <c r="AT225" i="4"/>
  <c r="AM223" i="4"/>
  <c r="AP223" i="4"/>
  <c r="K145" i="4"/>
  <c r="C143" i="4"/>
  <c r="E143" i="4"/>
  <c r="F143" i="4"/>
  <c r="AO223" i="4"/>
  <c r="AY204" i="4"/>
  <c r="AY203" i="4" s="1"/>
  <c r="Q163" i="4"/>
  <c r="P163" i="4"/>
  <c r="S161" i="4" s="1"/>
  <c r="AE163" i="4"/>
  <c r="AI223" i="4"/>
  <c r="AD163" i="4"/>
  <c r="F160" i="4"/>
  <c r="AY144" i="4"/>
  <c r="AY143" i="4" s="1"/>
  <c r="AN143" i="4"/>
  <c r="AO203" i="4"/>
  <c r="AM203" i="4"/>
  <c r="AE203" i="4"/>
  <c r="AB165" i="4"/>
  <c r="AC165" i="4"/>
  <c r="Z203" i="4"/>
  <c r="AN184" i="4"/>
  <c r="AC183" i="4"/>
  <c r="C177" i="4"/>
  <c r="E177" i="4"/>
  <c r="AJ143" i="4"/>
  <c r="AK143" i="4"/>
  <c r="AH143" i="4"/>
  <c r="AD143" i="4"/>
  <c r="R161" i="4"/>
  <c r="AI204" i="4"/>
  <c r="S176" i="4"/>
  <c r="F194" i="4"/>
  <c r="R176" i="4"/>
  <c r="AT144" i="4"/>
  <c r="AT143" i="4" s="1"/>
  <c r="AX145" i="3"/>
  <c r="AY145" i="3"/>
  <c r="AX223" i="3"/>
  <c r="AZ223" i="3"/>
  <c r="BA223" i="3"/>
  <c r="AC225" i="3"/>
  <c r="AB225" i="3"/>
  <c r="AU183" i="3"/>
  <c r="AV183" i="3"/>
  <c r="AS183" i="3"/>
  <c r="W143" i="3"/>
  <c r="Y143" i="3"/>
  <c r="Z143" i="3"/>
  <c r="Q121" i="3"/>
  <c r="Q120" i="3"/>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AN203" i="3"/>
  <c r="AY204" i="3"/>
  <c r="AY203" i="3" s="1"/>
  <c r="C179" i="3"/>
  <c r="D179" i="3"/>
  <c r="AJ163" i="3"/>
  <c r="AK163" i="3"/>
  <c r="AB143" i="3"/>
  <c r="AD143" i="3"/>
  <c r="AB203" i="3"/>
  <c r="AD203" i="3"/>
  <c r="AN163" i="3"/>
  <c r="AY164" i="3"/>
  <c r="AY163" i="3" s="1"/>
  <c r="X203" i="3"/>
  <c r="AI204" i="3"/>
  <c r="C194" i="3"/>
  <c r="E194" i="3"/>
  <c r="F194" i="3"/>
  <c r="W163" i="3"/>
  <c r="Y163" i="3"/>
  <c r="Z163" i="3"/>
  <c r="AH223" i="3"/>
  <c r="AJ223" i="3"/>
  <c r="AK223" i="3"/>
  <c r="AN223" i="3"/>
  <c r="R143" i="3"/>
  <c r="S143" i="3"/>
  <c r="K143" i="3"/>
  <c r="M143" i="3"/>
  <c r="N120" i="3"/>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AN183" i="3"/>
  <c r="AY184" i="3"/>
  <c r="AY183" i="3" s="1"/>
  <c r="R163" i="3"/>
  <c r="S163" i="3"/>
  <c r="C211" i="3"/>
  <c r="E211" i="3"/>
  <c r="N176" i="3"/>
  <c r="K176" i="3"/>
  <c r="P176" i="3"/>
  <c r="R176" i="3"/>
  <c r="S176" i="3"/>
  <c r="AH163" i="3"/>
  <c r="C143" i="3"/>
  <c r="E143" i="3"/>
  <c r="F143" i="3"/>
  <c r="P145" i="3"/>
  <c r="Q145" i="3"/>
  <c r="AH183" i="3"/>
  <c r="AJ183" i="3"/>
  <c r="AK183" i="3"/>
  <c r="C160" i="3"/>
  <c r="F160" i="3"/>
  <c r="P121" i="3"/>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AB163" i="3"/>
  <c r="AD163" i="3"/>
  <c r="E160" i="3"/>
  <c r="AZ143" i="3"/>
  <c r="BA143" i="3"/>
  <c r="W223" i="3"/>
  <c r="Z223" i="3"/>
  <c r="AE203" i="3"/>
  <c r="P163" i="3"/>
  <c r="S161" i="3" s="1"/>
  <c r="K161" i="3"/>
  <c r="M161" i="3"/>
  <c r="AJ143" i="3"/>
  <c r="AK143" i="3"/>
  <c r="AH143" i="3"/>
  <c r="X183" i="3"/>
  <c r="E177" i="3"/>
  <c r="R161" i="3"/>
  <c r="AN143" i="3"/>
  <c r="AT164" i="3"/>
  <c r="AT163" i="3" s="1"/>
  <c r="R97" i="3"/>
  <c r="R96" i="3" s="1"/>
  <c r="R95" i="3" s="1"/>
  <c r="R94" i="3" s="1"/>
  <c r="R93" i="3" s="1"/>
  <c r="R92" i="3" s="1"/>
  <c r="R91" i="3" s="1"/>
  <c r="R90" i="3" s="1"/>
  <c r="R89" i="3" s="1"/>
  <c r="R88" i="3" s="1"/>
  <c r="R87" i="3" s="1"/>
  <c r="R86" i="3" s="1"/>
  <c r="R85" i="3" s="1"/>
  <c r="R84" i="3" s="1"/>
  <c r="R83" i="3" s="1"/>
  <c r="R82" i="3" s="1"/>
  <c r="R81" i="3" s="1"/>
  <c r="AT144" i="3"/>
  <c r="AT143" i="3" s="1"/>
  <c r="G10" i="2"/>
  <c r="G9" i="2"/>
  <c r="G8" i="2"/>
  <c r="AI223" i="5" l="1"/>
  <c r="AK203" i="7"/>
  <c r="AT204" i="7"/>
  <c r="AT203" i="7" s="1"/>
  <c r="AU203" i="7" s="1"/>
  <c r="AD144" i="5"/>
  <c r="M144" i="4"/>
  <c r="J3" i="4" s="1"/>
  <c r="AJ203" i="7"/>
  <c r="BA163" i="6"/>
  <c r="BA7" i="7"/>
  <c r="AB163" i="5"/>
  <c r="AD163" i="5"/>
  <c r="AE183" i="3"/>
  <c r="AX163" i="6"/>
  <c r="M144" i="6"/>
  <c r="J3" i="6" s="1"/>
  <c r="AD183" i="3"/>
  <c r="BA7" i="5"/>
  <c r="BD7" i="5" s="1"/>
  <c r="AC185" i="3"/>
  <c r="AI223" i="6"/>
  <c r="AK223" i="6" s="1"/>
  <c r="AS223" i="6"/>
  <c r="AU223" i="6"/>
  <c r="BD7" i="3"/>
  <c r="BA16" i="3"/>
  <c r="BD16" i="3" s="1"/>
  <c r="BA60" i="6"/>
  <c r="BD60" i="6" s="1"/>
  <c r="BA60" i="3"/>
  <c r="BD60" i="3" s="1"/>
  <c r="BA60" i="7"/>
  <c r="BD60" i="7" s="1"/>
  <c r="BA60" i="4"/>
  <c r="BD60" i="4" s="1"/>
  <c r="BA60" i="5"/>
  <c r="BD60" i="5" s="1"/>
  <c r="AP163" i="6"/>
  <c r="D213" i="5"/>
  <c r="E213" i="5" s="1"/>
  <c r="E212" i="5" s="1"/>
  <c r="D24" i="5" s="1"/>
  <c r="AO163" i="6"/>
  <c r="D179" i="7"/>
  <c r="AC225" i="5"/>
  <c r="AB225" i="5"/>
  <c r="AS163" i="6"/>
  <c r="AV163" i="6"/>
  <c r="AU163" i="6"/>
  <c r="AH203" i="6"/>
  <c r="AJ203" i="6"/>
  <c r="AK203" i="6"/>
  <c r="F161" i="7"/>
  <c r="BA7" i="4"/>
  <c r="AP223" i="7"/>
  <c r="AS223" i="3"/>
  <c r="AU223" i="3"/>
  <c r="AV223" i="3"/>
  <c r="W203" i="6"/>
  <c r="Y203" i="6"/>
  <c r="Z203" i="6"/>
  <c r="AC145" i="4"/>
  <c r="AB145" i="4"/>
  <c r="AM223" i="7"/>
  <c r="AC225" i="4"/>
  <c r="AB225" i="4"/>
  <c r="AD144" i="6"/>
  <c r="BA7" i="6"/>
  <c r="AB163" i="6"/>
  <c r="AD163" i="6"/>
  <c r="AE163" i="6"/>
  <c r="AB165" i="7"/>
  <c r="AC165" i="7"/>
  <c r="AH163" i="7"/>
  <c r="AJ163" i="7"/>
  <c r="AK163" i="7"/>
  <c r="C213" i="7"/>
  <c r="D213" i="7"/>
  <c r="C145" i="7"/>
  <c r="D145" i="7"/>
  <c r="W183" i="7"/>
  <c r="Y183" i="7"/>
  <c r="Z183" i="7"/>
  <c r="R163" i="7"/>
  <c r="R162" i="7" s="1"/>
  <c r="K4" i="7" s="1"/>
  <c r="S163" i="7"/>
  <c r="S162" i="7" s="1"/>
  <c r="AI225" i="7"/>
  <c r="AH225" i="7"/>
  <c r="K163" i="7"/>
  <c r="N161" i="7" s="1"/>
  <c r="L163" i="7"/>
  <c r="AX225" i="7"/>
  <c r="AY225" i="7"/>
  <c r="Q178" i="7"/>
  <c r="P178" i="7"/>
  <c r="Q15" i="7"/>
  <c r="Q13" i="7"/>
  <c r="J80" i="7"/>
  <c r="Q14" i="7"/>
  <c r="AD19" i="7"/>
  <c r="AC19" i="7"/>
  <c r="Q12" i="7"/>
  <c r="Q16" i="7"/>
  <c r="X165" i="7"/>
  <c r="W165" i="7"/>
  <c r="K178" i="7"/>
  <c r="L178" i="7"/>
  <c r="AU183" i="7"/>
  <c r="AV183" i="7"/>
  <c r="AS183" i="7"/>
  <c r="AS203" i="7"/>
  <c r="AN183" i="7"/>
  <c r="AY184" i="7"/>
  <c r="AY183" i="7" s="1"/>
  <c r="AX203" i="7"/>
  <c r="BA203" i="7"/>
  <c r="AZ203" i="7"/>
  <c r="AH183" i="7"/>
  <c r="AJ183" i="7"/>
  <c r="AK183" i="7"/>
  <c r="AH205" i="7"/>
  <c r="AI205" i="7"/>
  <c r="AC225" i="7"/>
  <c r="AB225" i="7"/>
  <c r="AS143" i="7"/>
  <c r="AV143" i="7"/>
  <c r="AU143" i="7"/>
  <c r="AD183" i="7"/>
  <c r="AE183" i="7"/>
  <c r="AB183" i="7"/>
  <c r="AC205" i="7"/>
  <c r="AB205" i="7"/>
  <c r="AM225" i="7"/>
  <c r="AN225" i="7"/>
  <c r="AO203" i="7"/>
  <c r="AP203" i="7"/>
  <c r="AM203" i="7"/>
  <c r="AM143" i="7"/>
  <c r="AP143" i="7"/>
  <c r="AO143" i="7"/>
  <c r="W145" i="7"/>
  <c r="X145" i="7"/>
  <c r="W225" i="7"/>
  <c r="X225" i="7"/>
  <c r="Y205" i="7"/>
  <c r="Y204" i="7" s="1"/>
  <c r="Z205" i="7"/>
  <c r="Z204" i="7" s="1"/>
  <c r="P145" i="7"/>
  <c r="Q145" i="7"/>
  <c r="AX143" i="7"/>
  <c r="AZ143" i="7"/>
  <c r="BA143" i="7"/>
  <c r="AX163" i="7"/>
  <c r="AZ163" i="7"/>
  <c r="BA163" i="7"/>
  <c r="C196" i="7"/>
  <c r="D196" i="7"/>
  <c r="AH145" i="7"/>
  <c r="AI145" i="7"/>
  <c r="L145" i="7"/>
  <c r="K145" i="7"/>
  <c r="AM163" i="7"/>
  <c r="AP163" i="7"/>
  <c r="AO163" i="7"/>
  <c r="AC145" i="7"/>
  <c r="AB145" i="7"/>
  <c r="AU223" i="7"/>
  <c r="AS223" i="7"/>
  <c r="AV223" i="7"/>
  <c r="E179" i="7"/>
  <c r="E178" i="7" s="1"/>
  <c r="D22" i="7" s="1"/>
  <c r="F179" i="7"/>
  <c r="F178" i="7" s="1"/>
  <c r="AS163" i="7"/>
  <c r="AV163" i="7"/>
  <c r="AU163" i="7"/>
  <c r="AS225" i="6"/>
  <c r="AT225" i="6"/>
  <c r="AH165" i="6"/>
  <c r="AI165" i="6"/>
  <c r="AX165" i="6"/>
  <c r="AY165" i="6"/>
  <c r="AY204" i="6"/>
  <c r="AY203" i="6" s="1"/>
  <c r="AN203" i="6"/>
  <c r="AO223" i="6"/>
  <c r="AP223" i="6"/>
  <c r="AM223" i="6"/>
  <c r="P163" i="6"/>
  <c r="S161" i="6" s="1"/>
  <c r="Q163" i="6"/>
  <c r="AM165" i="6"/>
  <c r="AN165" i="6"/>
  <c r="Q178" i="6"/>
  <c r="P178" i="6"/>
  <c r="E145" i="6"/>
  <c r="E144" i="6" s="1"/>
  <c r="D20" i="6" s="1"/>
  <c r="F145" i="6"/>
  <c r="F144" i="6" s="1"/>
  <c r="AN183" i="6"/>
  <c r="AY184" i="6"/>
  <c r="AY183" i="6" s="1"/>
  <c r="W165" i="6"/>
  <c r="X165" i="6"/>
  <c r="AB183" i="6"/>
  <c r="AD183" i="6"/>
  <c r="AE183" i="6"/>
  <c r="AS205" i="6"/>
  <c r="AT205" i="6"/>
  <c r="AE223" i="6"/>
  <c r="AB223" i="6"/>
  <c r="AD223" i="6"/>
  <c r="P145" i="6"/>
  <c r="Q145" i="6"/>
  <c r="AM143" i="6"/>
  <c r="AO143" i="6"/>
  <c r="AP143" i="6"/>
  <c r="AT144" i="6"/>
  <c r="AT143" i="6" s="1"/>
  <c r="AI143" i="6"/>
  <c r="AX143" i="6"/>
  <c r="AZ143" i="6"/>
  <c r="BA143" i="6"/>
  <c r="C179" i="6"/>
  <c r="D179" i="6"/>
  <c r="K178" i="6"/>
  <c r="L178" i="6"/>
  <c r="K163" i="6"/>
  <c r="N161" i="6" s="1"/>
  <c r="L163" i="6"/>
  <c r="X225" i="6"/>
  <c r="W225" i="6"/>
  <c r="C162" i="6"/>
  <c r="D162" i="6"/>
  <c r="W143" i="6"/>
  <c r="Y143" i="6"/>
  <c r="Z143" i="6"/>
  <c r="AS183" i="6"/>
  <c r="AU183" i="6"/>
  <c r="AV183" i="6"/>
  <c r="C196" i="6"/>
  <c r="D196" i="6"/>
  <c r="D213" i="6"/>
  <c r="C213" i="6"/>
  <c r="AH183" i="6"/>
  <c r="AK183" i="6"/>
  <c r="AJ183" i="6"/>
  <c r="BA223" i="6"/>
  <c r="AX223" i="6"/>
  <c r="AZ223" i="6"/>
  <c r="AC205" i="6"/>
  <c r="AB205" i="6"/>
  <c r="AM143" i="5"/>
  <c r="AO143" i="5"/>
  <c r="AP143" i="5"/>
  <c r="AN183" i="5"/>
  <c r="AY184" i="5"/>
  <c r="AY183" i="5" s="1"/>
  <c r="K178" i="5"/>
  <c r="L178" i="5"/>
  <c r="AM203" i="5"/>
  <c r="AO203" i="5"/>
  <c r="AP203" i="5"/>
  <c r="C145" i="5"/>
  <c r="D145" i="5"/>
  <c r="AD183" i="5"/>
  <c r="AE183" i="5"/>
  <c r="AB183" i="5"/>
  <c r="AH203" i="5"/>
  <c r="AJ203" i="5"/>
  <c r="AK203" i="5"/>
  <c r="W145" i="5"/>
  <c r="X145" i="5"/>
  <c r="AH163" i="5"/>
  <c r="AJ163" i="5"/>
  <c r="AK163" i="5"/>
  <c r="K163" i="5"/>
  <c r="N161" i="5" s="1"/>
  <c r="L163" i="5"/>
  <c r="AV223" i="5"/>
  <c r="AS223" i="5"/>
  <c r="AU223" i="5"/>
  <c r="P145" i="5"/>
  <c r="Q145" i="5"/>
  <c r="AB205" i="5"/>
  <c r="AC205" i="5"/>
  <c r="E162" i="5"/>
  <c r="E161" i="5" s="1"/>
  <c r="D21" i="5" s="1"/>
  <c r="F162" i="5"/>
  <c r="F161" i="5" s="1"/>
  <c r="AX163" i="5"/>
  <c r="AZ163" i="5"/>
  <c r="BA163" i="5"/>
  <c r="AH223" i="5"/>
  <c r="AJ223" i="5"/>
  <c r="AK223" i="5"/>
  <c r="E179" i="5"/>
  <c r="E178" i="5" s="1"/>
  <c r="D22" i="5" s="1"/>
  <c r="F179" i="5"/>
  <c r="F178" i="5" s="1"/>
  <c r="AX223" i="5"/>
  <c r="AZ223" i="5"/>
  <c r="BA223" i="5"/>
  <c r="W225" i="5"/>
  <c r="X225" i="5"/>
  <c r="AM163" i="5"/>
  <c r="AO163" i="5"/>
  <c r="AP163" i="5"/>
  <c r="AX143" i="5"/>
  <c r="AZ143" i="5"/>
  <c r="BA143" i="5"/>
  <c r="AS143" i="5"/>
  <c r="AU143" i="5"/>
  <c r="AV143" i="5"/>
  <c r="AU183" i="5"/>
  <c r="AV183" i="5"/>
  <c r="AS183" i="5"/>
  <c r="AS205" i="5"/>
  <c r="AT205" i="5"/>
  <c r="AS163" i="5"/>
  <c r="AU163" i="5"/>
  <c r="AV163" i="5"/>
  <c r="W183" i="5"/>
  <c r="Y183" i="5"/>
  <c r="Z183" i="5"/>
  <c r="R163" i="5"/>
  <c r="R162" i="5" s="1"/>
  <c r="K4" i="5" s="1"/>
  <c r="S163" i="5"/>
  <c r="S162" i="5" s="1"/>
  <c r="Q178" i="5"/>
  <c r="P178" i="5"/>
  <c r="X165" i="5"/>
  <c r="W165" i="5"/>
  <c r="AH183" i="5"/>
  <c r="AJ183" i="5"/>
  <c r="AK183" i="5"/>
  <c r="X205" i="5"/>
  <c r="W205" i="5"/>
  <c r="AH145" i="5"/>
  <c r="AI145" i="5"/>
  <c r="AM225" i="5"/>
  <c r="AN225" i="5"/>
  <c r="C196" i="5"/>
  <c r="D196" i="5"/>
  <c r="AX203" i="5"/>
  <c r="AZ203" i="5"/>
  <c r="BA203" i="5"/>
  <c r="AD165" i="4"/>
  <c r="AD164" i="4" s="1"/>
  <c r="AE165" i="4"/>
  <c r="AE164" i="4" s="1"/>
  <c r="M178" i="4"/>
  <c r="M177" i="4" s="1"/>
  <c r="J5" i="4" s="1"/>
  <c r="N178" i="4"/>
  <c r="N177" i="4" s="1"/>
  <c r="AS143" i="4"/>
  <c r="AU143" i="4"/>
  <c r="AV143" i="4"/>
  <c r="AH145" i="4"/>
  <c r="AI145" i="4"/>
  <c r="AM205" i="4"/>
  <c r="AN205" i="4"/>
  <c r="W145" i="4"/>
  <c r="X145" i="4"/>
  <c r="E196" i="4"/>
  <c r="E195" i="4" s="1"/>
  <c r="D23" i="4" s="1"/>
  <c r="F196" i="4"/>
  <c r="F195" i="4" s="1"/>
  <c r="AH223" i="4"/>
  <c r="AK223" i="4"/>
  <c r="AJ223" i="4"/>
  <c r="F162" i="4"/>
  <c r="F161" i="4" s="1"/>
  <c r="E162" i="4"/>
  <c r="E161" i="4" s="1"/>
  <c r="D21" i="4" s="1"/>
  <c r="P145" i="4"/>
  <c r="Q145" i="4"/>
  <c r="AS163" i="4"/>
  <c r="AU163" i="4"/>
  <c r="AV163" i="4"/>
  <c r="AY225" i="4"/>
  <c r="AX225" i="4"/>
  <c r="W225" i="4"/>
  <c r="X225" i="4"/>
  <c r="AJ163" i="4"/>
  <c r="AK163" i="4"/>
  <c r="AH163" i="4"/>
  <c r="AM225" i="4"/>
  <c r="AN225" i="4"/>
  <c r="W205" i="4"/>
  <c r="X205" i="4"/>
  <c r="S177" i="4"/>
  <c r="BA48" i="4" s="1"/>
  <c r="BD48" i="4" s="1"/>
  <c r="C145" i="4"/>
  <c r="D145" i="4"/>
  <c r="D179" i="4"/>
  <c r="C179" i="4"/>
  <c r="R163" i="4"/>
  <c r="R162" i="4" s="1"/>
  <c r="K4" i="4" s="1"/>
  <c r="S163" i="4"/>
  <c r="S162" i="4" s="1"/>
  <c r="AU225" i="4"/>
  <c r="AU224" i="4" s="1"/>
  <c r="AV225" i="4"/>
  <c r="AV224" i="4" s="1"/>
  <c r="W165" i="4"/>
  <c r="X165" i="4"/>
  <c r="R177" i="4"/>
  <c r="K5" i="4" s="1"/>
  <c r="C213" i="4"/>
  <c r="D213" i="4"/>
  <c r="AT204" i="4"/>
  <c r="AT203" i="4" s="1"/>
  <c r="AI203" i="4"/>
  <c r="AD183" i="4"/>
  <c r="AE183" i="4"/>
  <c r="AB183" i="4"/>
  <c r="AM143" i="4"/>
  <c r="AO143" i="4"/>
  <c r="AP143" i="4"/>
  <c r="AX203" i="4"/>
  <c r="AZ203" i="4"/>
  <c r="BA203" i="4"/>
  <c r="AN183" i="4"/>
  <c r="AY184" i="4"/>
  <c r="AY183" i="4" s="1"/>
  <c r="AZ143" i="4"/>
  <c r="BA143" i="4"/>
  <c r="AX143" i="4"/>
  <c r="W183" i="4"/>
  <c r="Y183" i="4"/>
  <c r="Z183" i="4"/>
  <c r="K163" i="4"/>
  <c r="N161" i="4" s="1"/>
  <c r="L163" i="4"/>
  <c r="AB205" i="4"/>
  <c r="AC205" i="4"/>
  <c r="AI183" i="4"/>
  <c r="AT184" i="4"/>
  <c r="AT183" i="4" s="1"/>
  <c r="AZ163" i="4"/>
  <c r="BA163" i="4"/>
  <c r="AX163" i="4"/>
  <c r="AM163" i="4"/>
  <c r="AO163" i="4"/>
  <c r="AP163" i="4"/>
  <c r="W183" i="3"/>
  <c r="Z183" i="3"/>
  <c r="Y183" i="3"/>
  <c r="AB165" i="3"/>
  <c r="AC165" i="3"/>
  <c r="R145" i="3"/>
  <c r="R144" i="3" s="1"/>
  <c r="K3" i="3" s="1"/>
  <c r="S145" i="3"/>
  <c r="S144" i="3" s="1"/>
  <c r="K178" i="3"/>
  <c r="L178" i="3"/>
  <c r="AT204" i="3"/>
  <c r="AT203" i="3" s="1"/>
  <c r="AI203" i="3"/>
  <c r="E179" i="3"/>
  <c r="E178" i="3" s="1"/>
  <c r="D22" i="3" s="1"/>
  <c r="F179" i="3"/>
  <c r="F178" i="3" s="1"/>
  <c r="Y203" i="3"/>
  <c r="Z203" i="3"/>
  <c r="W203" i="3"/>
  <c r="AS163" i="3"/>
  <c r="AU163" i="3"/>
  <c r="AV163" i="3"/>
  <c r="C213" i="3"/>
  <c r="D213" i="3"/>
  <c r="AM163" i="3"/>
  <c r="AO163" i="3"/>
  <c r="AP163" i="3"/>
  <c r="AD225" i="3"/>
  <c r="AD224" i="3" s="1"/>
  <c r="C24" i="3" s="1"/>
  <c r="AE225" i="3"/>
  <c r="AE224" i="3" s="1"/>
  <c r="AZ163" i="3"/>
  <c r="BA163" i="3"/>
  <c r="AX163" i="3"/>
  <c r="AX203" i="3"/>
  <c r="AZ203" i="3"/>
  <c r="BA203" i="3"/>
  <c r="AH225" i="3"/>
  <c r="AI225" i="3"/>
  <c r="AH145" i="3"/>
  <c r="AI145" i="3"/>
  <c r="W225" i="3"/>
  <c r="X225" i="3"/>
  <c r="AB205" i="3"/>
  <c r="AC205" i="3"/>
  <c r="AO203" i="3"/>
  <c r="AP203" i="3"/>
  <c r="AM203" i="3"/>
  <c r="AE185" i="3"/>
  <c r="AD185" i="3"/>
  <c r="AD184" i="3" s="1"/>
  <c r="C22" i="3" s="1"/>
  <c r="AM143" i="3"/>
  <c r="AO143" i="3"/>
  <c r="AP143" i="3"/>
  <c r="S162" i="3"/>
  <c r="AX225" i="3"/>
  <c r="AY225" i="3"/>
  <c r="C145" i="3"/>
  <c r="D145" i="3"/>
  <c r="R162" i="3"/>
  <c r="K4" i="3" s="1"/>
  <c r="K145" i="3"/>
  <c r="L145" i="3"/>
  <c r="AC145" i="3"/>
  <c r="AB145" i="3"/>
  <c r="AZ145" i="3"/>
  <c r="AZ144" i="3" s="1"/>
  <c r="BA145" i="3"/>
  <c r="BA144" i="3" s="1"/>
  <c r="C162" i="3"/>
  <c r="D162" i="3"/>
  <c r="AH165" i="3"/>
  <c r="AI165" i="3"/>
  <c r="AX183" i="3"/>
  <c r="AZ183" i="3"/>
  <c r="BA183" i="3"/>
  <c r="W165" i="3"/>
  <c r="X165" i="3"/>
  <c r="W145" i="3"/>
  <c r="X145" i="3"/>
  <c r="AM183" i="3"/>
  <c r="AP183" i="3"/>
  <c r="AO183" i="3"/>
  <c r="K163" i="3"/>
  <c r="N161" i="3" s="1"/>
  <c r="L163" i="3"/>
  <c r="AM223" i="3"/>
  <c r="AP223" i="3"/>
  <c r="AO223" i="3"/>
  <c r="AS185" i="3"/>
  <c r="AT185" i="3"/>
  <c r="AS143" i="3"/>
  <c r="AU143" i="3"/>
  <c r="AV143" i="3"/>
  <c r="AI185" i="3"/>
  <c r="AH185" i="3"/>
  <c r="P178" i="3"/>
  <c r="Q178" i="3"/>
  <c r="C196" i="3"/>
  <c r="D196" i="3"/>
  <c r="AV203" i="7" l="1"/>
  <c r="AE184" i="3"/>
  <c r="BA16" i="5"/>
  <c r="BD16" i="5" s="1"/>
  <c r="AH223" i="6"/>
  <c r="AJ223" i="6"/>
  <c r="AB165" i="5"/>
  <c r="AC165" i="5"/>
  <c r="BA16" i="7"/>
  <c r="BD16" i="7" s="1"/>
  <c r="BD7" i="7"/>
  <c r="AE225" i="4"/>
  <c r="AE224" i="4" s="1"/>
  <c r="AD225" i="4"/>
  <c r="AD224" i="4" s="1"/>
  <c r="F213" i="5"/>
  <c r="F212" i="5" s="1"/>
  <c r="AE145" i="4"/>
  <c r="AE144" i="4" s="1"/>
  <c r="AD145" i="4"/>
  <c r="AD144" i="4" s="1"/>
  <c r="AI205" i="6"/>
  <c r="AH205" i="6"/>
  <c r="AB165" i="6"/>
  <c r="AC165" i="6"/>
  <c r="X205" i="6"/>
  <c r="W205" i="6"/>
  <c r="AT165" i="6"/>
  <c r="AS165" i="6"/>
  <c r="BA16" i="4"/>
  <c r="BD16" i="4" s="1"/>
  <c r="BD7" i="4"/>
  <c r="AE225" i="5"/>
  <c r="AE224" i="5" s="1"/>
  <c r="AD225" i="5"/>
  <c r="AD224" i="5" s="1"/>
  <c r="BD7" i="6"/>
  <c r="BA16" i="6"/>
  <c r="BD16" i="6" s="1"/>
  <c r="AT225" i="3"/>
  <c r="AS225" i="3"/>
  <c r="F196" i="7"/>
  <c r="F195" i="7" s="1"/>
  <c r="E196" i="7"/>
  <c r="E195" i="7" s="1"/>
  <c r="D23" i="7" s="1"/>
  <c r="AS225" i="7"/>
  <c r="AT225" i="7"/>
  <c r="AJ145" i="7"/>
  <c r="AJ144" i="7" s="1"/>
  <c r="AK145" i="7"/>
  <c r="AK144" i="7" s="1"/>
  <c r="AB185" i="7"/>
  <c r="AC185" i="7"/>
  <c r="AH185" i="7"/>
  <c r="AI185" i="7"/>
  <c r="W185" i="7"/>
  <c r="X185" i="7"/>
  <c r="AX205" i="7"/>
  <c r="AY205" i="7"/>
  <c r="R178" i="7"/>
  <c r="R177" i="7" s="1"/>
  <c r="K5" i="7" s="1"/>
  <c r="S178" i="7"/>
  <c r="S177" i="7" s="1"/>
  <c r="E145" i="7"/>
  <c r="E144" i="7" s="1"/>
  <c r="D20" i="7" s="1"/>
  <c r="F145" i="7"/>
  <c r="F144" i="7" s="1"/>
  <c r="AX183" i="7"/>
  <c r="AZ183" i="7"/>
  <c r="BA183" i="7"/>
  <c r="Y165" i="7"/>
  <c r="Y164" i="7" s="1"/>
  <c r="Z165" i="7"/>
  <c r="Z164" i="7" s="1"/>
  <c r="AZ225" i="7"/>
  <c r="AZ224" i="7" s="1"/>
  <c r="BA225" i="7"/>
  <c r="BA224" i="7" s="1"/>
  <c r="AM205" i="7"/>
  <c r="AN205" i="7"/>
  <c r="AT145" i="7"/>
  <c r="AS145" i="7"/>
  <c r="AM183" i="7"/>
  <c r="AO183" i="7"/>
  <c r="AP183" i="7"/>
  <c r="E213" i="7"/>
  <c r="E212" i="7" s="1"/>
  <c r="D24" i="7" s="1"/>
  <c r="F213" i="7"/>
  <c r="F212" i="7" s="1"/>
  <c r="AD145" i="7"/>
  <c r="AD144" i="7" s="1"/>
  <c r="AE145" i="7"/>
  <c r="AE144" i="7" s="1"/>
  <c r="AY165" i="7"/>
  <c r="AX165" i="7"/>
  <c r="Q17" i="7"/>
  <c r="Q18" i="7" s="1"/>
  <c r="E21" i="7" s="1"/>
  <c r="N163" i="7"/>
  <c r="N162" i="7" s="1"/>
  <c r="BA40" i="7" s="1"/>
  <c r="BD40" i="7" s="1"/>
  <c r="M163" i="7"/>
  <c r="M162" i="7" s="1"/>
  <c r="J4" i="7" s="1"/>
  <c r="AD225" i="7"/>
  <c r="AD224" i="7" s="1"/>
  <c r="AE225" i="7"/>
  <c r="AE224" i="7" s="1"/>
  <c r="M178" i="7"/>
  <c r="M177" i="7" s="1"/>
  <c r="J5" i="7" s="1"/>
  <c r="N178" i="7"/>
  <c r="N177" i="7" s="1"/>
  <c r="AS165" i="7"/>
  <c r="AT165" i="7"/>
  <c r="Y225" i="7"/>
  <c r="Y224" i="7" s="1"/>
  <c r="Z225" i="7"/>
  <c r="Z224" i="7" s="1"/>
  <c r="AP225" i="7"/>
  <c r="AP224" i="7" s="1"/>
  <c r="AO225" i="7"/>
  <c r="AO224" i="7" s="1"/>
  <c r="AJ205" i="7"/>
  <c r="AJ204" i="7" s="1"/>
  <c r="AK205" i="7"/>
  <c r="AK204" i="7" s="1"/>
  <c r="AT205" i="7"/>
  <c r="AS205" i="7"/>
  <c r="AN165" i="7"/>
  <c r="AM165" i="7"/>
  <c r="AX145" i="7"/>
  <c r="AY145" i="7"/>
  <c r="AS185" i="7"/>
  <c r="AT185" i="7"/>
  <c r="AJ225" i="7"/>
  <c r="AJ224" i="7" s="1"/>
  <c r="AK225" i="7"/>
  <c r="AK224" i="7" s="1"/>
  <c r="AI165" i="7"/>
  <c r="AH165" i="7"/>
  <c r="S15" i="7"/>
  <c r="S13" i="7"/>
  <c r="K80" i="7"/>
  <c r="S12" i="7"/>
  <c r="S16" i="7"/>
  <c r="AC20" i="7"/>
  <c r="S14" i="7"/>
  <c r="AD20" i="7"/>
  <c r="R145" i="7"/>
  <c r="R144" i="7" s="1"/>
  <c r="K3" i="7" s="1"/>
  <c r="S145" i="7"/>
  <c r="S144" i="7" s="1"/>
  <c r="Y145" i="7"/>
  <c r="Y144" i="7" s="1"/>
  <c r="Z145" i="7"/>
  <c r="Z144" i="7" s="1"/>
  <c r="J121" i="7"/>
  <c r="J120" i="7" s="1"/>
  <c r="J119" i="7" s="1"/>
  <c r="J118" i="7" s="1"/>
  <c r="J117" i="7" s="1"/>
  <c r="J116" i="7" s="1"/>
  <c r="J115" i="7" s="1"/>
  <c r="J114" i="7" s="1"/>
  <c r="J113" i="7" s="1"/>
  <c r="J112" i="7" s="1"/>
  <c r="J111" i="7" s="1"/>
  <c r="J110" i="7" s="1"/>
  <c r="J109" i="7" s="1"/>
  <c r="J108" i="7" s="1"/>
  <c r="J107" i="7" s="1"/>
  <c r="J106" i="7" s="1"/>
  <c r="J105" i="7" s="1"/>
  <c r="J104" i="7" s="1"/>
  <c r="J103" i="7" s="1"/>
  <c r="J102" i="7" s="1"/>
  <c r="J101" i="7" s="1"/>
  <c r="J100" i="7" s="1"/>
  <c r="J99" i="7" s="1"/>
  <c r="J98" i="7" s="1"/>
  <c r="J97" i="7" s="1"/>
  <c r="J96" i="7" s="1"/>
  <c r="J95" i="7" s="1"/>
  <c r="J94" i="7" s="1"/>
  <c r="J93" i="7" s="1"/>
  <c r="J92" i="7" s="1"/>
  <c r="J91" i="7" s="1"/>
  <c r="J90" i="7" s="1"/>
  <c r="J89" i="7" s="1"/>
  <c r="J88" i="7" s="1"/>
  <c r="J87" i="7" s="1"/>
  <c r="J86" i="7" s="1"/>
  <c r="J85" i="7" s="1"/>
  <c r="J84" i="7" s="1"/>
  <c r="J83" i="7" s="1"/>
  <c r="J82" i="7" s="1"/>
  <c r="J81" i="7" s="1"/>
  <c r="AD165" i="7"/>
  <c r="AD164" i="7" s="1"/>
  <c r="AE165" i="7"/>
  <c r="AE164" i="7" s="1"/>
  <c r="AM145" i="7"/>
  <c r="AN145" i="7"/>
  <c r="M145" i="7"/>
  <c r="M144" i="7" s="1"/>
  <c r="J3" i="7" s="1"/>
  <c r="N145" i="7"/>
  <c r="N144" i="7" s="1"/>
  <c r="AE205" i="7"/>
  <c r="AE204" i="7" s="1"/>
  <c r="AD205" i="7"/>
  <c r="AD204" i="7" s="1"/>
  <c r="AH185" i="6"/>
  <c r="AI185" i="6"/>
  <c r="W145" i="6"/>
  <c r="X145" i="6"/>
  <c r="F213" i="6"/>
  <c r="F212" i="6" s="1"/>
  <c r="E213" i="6"/>
  <c r="E212" i="6" s="1"/>
  <c r="D24" i="6" s="1"/>
  <c r="AH143" i="6"/>
  <c r="AJ143" i="6"/>
  <c r="AK143" i="6"/>
  <c r="AX203" i="6"/>
  <c r="AZ203" i="6"/>
  <c r="BA203" i="6"/>
  <c r="AS143" i="6"/>
  <c r="AU143" i="6"/>
  <c r="AV143" i="6"/>
  <c r="AM183" i="6"/>
  <c r="AO183" i="6"/>
  <c r="AP183" i="6"/>
  <c r="AZ165" i="6"/>
  <c r="AZ164" i="6" s="1"/>
  <c r="BA165" i="6"/>
  <c r="BA164" i="6" s="1"/>
  <c r="AX145" i="6"/>
  <c r="AY145" i="6"/>
  <c r="AB225" i="6"/>
  <c r="AC225" i="6"/>
  <c r="BA183" i="6"/>
  <c r="AX183" i="6"/>
  <c r="AZ183" i="6"/>
  <c r="Y225" i="6"/>
  <c r="Y224" i="6" s="1"/>
  <c r="Z225" i="6"/>
  <c r="Z224" i="6" s="1"/>
  <c r="E196" i="6"/>
  <c r="E195" i="6" s="1"/>
  <c r="D23" i="6" s="1"/>
  <c r="F196" i="6"/>
  <c r="F195" i="6" s="1"/>
  <c r="N163" i="6"/>
  <c r="N162" i="6" s="1"/>
  <c r="M163" i="6"/>
  <c r="M162" i="6" s="1"/>
  <c r="J4" i="6" s="1"/>
  <c r="AU205" i="6"/>
  <c r="AU204" i="6" s="1"/>
  <c r="AV205" i="6"/>
  <c r="AV204" i="6" s="1"/>
  <c r="O13" i="6"/>
  <c r="AC18" i="6"/>
  <c r="AD18" i="6"/>
  <c r="I80" i="6"/>
  <c r="O14" i="6"/>
  <c r="O16" i="6"/>
  <c r="O12" i="6"/>
  <c r="O15" i="6"/>
  <c r="S178" i="6"/>
  <c r="S177" i="6" s="1"/>
  <c r="R178" i="6"/>
  <c r="R177" i="6" s="1"/>
  <c r="K5" i="6" s="1"/>
  <c r="AJ165" i="6"/>
  <c r="AJ164" i="6" s="1"/>
  <c r="AK165" i="6"/>
  <c r="AK164" i="6" s="1"/>
  <c r="AM203" i="6"/>
  <c r="AP203" i="6"/>
  <c r="AO203" i="6"/>
  <c r="AO165" i="6"/>
  <c r="AO164" i="6" s="1"/>
  <c r="AP165" i="6"/>
  <c r="AP164" i="6" s="1"/>
  <c r="M178" i="6"/>
  <c r="M177" i="6" s="1"/>
  <c r="J5" i="6" s="1"/>
  <c r="N178" i="6"/>
  <c r="N177" i="6" s="1"/>
  <c r="AM145" i="6"/>
  <c r="AN145" i="6"/>
  <c r="AU225" i="6"/>
  <c r="AU224" i="6" s="1"/>
  <c r="AV225" i="6"/>
  <c r="AV224" i="6" s="1"/>
  <c r="AY225" i="6"/>
  <c r="AX225" i="6"/>
  <c r="S145" i="6"/>
  <c r="S144" i="6" s="1"/>
  <c r="R145" i="6"/>
  <c r="R144" i="6" s="1"/>
  <c r="K3" i="6" s="1"/>
  <c r="AI225" i="6"/>
  <c r="AH225" i="6"/>
  <c r="R163" i="6"/>
  <c r="R162" i="6" s="1"/>
  <c r="K4" i="6" s="1"/>
  <c r="S163" i="6"/>
  <c r="S162" i="6" s="1"/>
  <c r="AT185" i="6"/>
  <c r="AS185" i="6"/>
  <c r="F179" i="6"/>
  <c r="F178" i="6" s="1"/>
  <c r="E179" i="6"/>
  <c r="E178" i="6" s="1"/>
  <c r="D22" i="6" s="1"/>
  <c r="E162" i="6"/>
  <c r="E161" i="6" s="1"/>
  <c r="D21" i="6" s="1"/>
  <c r="F162" i="6"/>
  <c r="F161" i="6" s="1"/>
  <c r="AC185" i="6"/>
  <c r="AB185" i="6"/>
  <c r="AN225" i="6"/>
  <c r="AM225" i="6"/>
  <c r="AD205" i="6"/>
  <c r="AD204" i="6" s="1"/>
  <c r="AE205" i="6"/>
  <c r="AE204" i="6" s="1"/>
  <c r="Y165" i="6"/>
  <c r="Y164" i="6" s="1"/>
  <c r="Z165" i="6"/>
  <c r="Z164" i="6" s="1"/>
  <c r="AU205" i="5"/>
  <c r="AU204" i="5" s="1"/>
  <c r="AV205" i="5"/>
  <c r="AV204" i="5" s="1"/>
  <c r="Y165" i="5"/>
  <c r="Y164" i="5" s="1"/>
  <c r="Z165" i="5"/>
  <c r="Z164" i="5" s="1"/>
  <c r="AM165" i="5"/>
  <c r="AN165" i="5"/>
  <c r="AS225" i="5"/>
  <c r="AT225" i="5"/>
  <c r="AM183" i="5"/>
  <c r="AP183" i="5"/>
  <c r="AO183" i="5"/>
  <c r="AS185" i="5"/>
  <c r="AT185" i="5"/>
  <c r="Y225" i="5"/>
  <c r="Y224" i="5" s="1"/>
  <c r="Z225" i="5"/>
  <c r="Z224" i="5" s="1"/>
  <c r="AB185" i="5"/>
  <c r="AC185" i="5"/>
  <c r="AH225" i="5"/>
  <c r="AI225" i="5"/>
  <c r="R178" i="5"/>
  <c r="R177" i="5" s="1"/>
  <c r="K5" i="5" s="1"/>
  <c r="S178" i="5"/>
  <c r="S177" i="5" s="1"/>
  <c r="M163" i="5"/>
  <c r="M162" i="5" s="1"/>
  <c r="J4" i="5" s="1"/>
  <c r="N163" i="5"/>
  <c r="N162" i="5" s="1"/>
  <c r="BA40" i="5" s="1"/>
  <c r="BD40" i="5" s="1"/>
  <c r="AM145" i="5"/>
  <c r="AN145" i="5"/>
  <c r="AO225" i="5"/>
  <c r="AO224" i="5" s="1"/>
  <c r="AP225" i="5"/>
  <c r="AP224" i="5" s="1"/>
  <c r="AY165" i="5"/>
  <c r="AX165" i="5"/>
  <c r="AJ145" i="5"/>
  <c r="AJ144" i="5" s="1"/>
  <c r="AK145" i="5"/>
  <c r="AK144" i="5" s="1"/>
  <c r="Q15" i="5"/>
  <c r="Q13" i="5"/>
  <c r="J80" i="5"/>
  <c r="Q14" i="5"/>
  <c r="Q16" i="5"/>
  <c r="Q12" i="5"/>
  <c r="AC19" i="5"/>
  <c r="AD19" i="5"/>
  <c r="E145" i="5"/>
  <c r="E144" i="5" s="1"/>
  <c r="D20" i="5" s="1"/>
  <c r="F145" i="5"/>
  <c r="F144" i="5" s="1"/>
  <c r="AD205" i="5"/>
  <c r="AD204" i="5" s="1"/>
  <c r="AE205" i="5"/>
  <c r="AE204" i="5" s="1"/>
  <c r="AH205" i="5"/>
  <c r="AI205" i="5"/>
  <c r="AT145" i="5"/>
  <c r="AS145" i="5"/>
  <c r="AX225" i="5"/>
  <c r="AY225" i="5"/>
  <c r="AX205" i="5"/>
  <c r="AY205" i="5"/>
  <c r="Y205" i="5"/>
  <c r="Y204" i="5" s="1"/>
  <c r="Z205" i="5"/>
  <c r="Z204" i="5" s="1"/>
  <c r="W185" i="5"/>
  <c r="X185" i="5"/>
  <c r="Y145" i="5"/>
  <c r="Y144" i="5" s="1"/>
  <c r="Z145" i="5"/>
  <c r="Z144" i="5" s="1"/>
  <c r="AI165" i="5"/>
  <c r="AH165" i="5"/>
  <c r="S15" i="5"/>
  <c r="S13" i="5"/>
  <c r="K80" i="5"/>
  <c r="S14" i="5"/>
  <c r="AC20" i="5"/>
  <c r="AD20" i="5"/>
  <c r="S12" i="5"/>
  <c r="S16" i="5"/>
  <c r="AN205" i="5"/>
  <c r="AM205" i="5"/>
  <c r="AX183" i="5"/>
  <c r="AZ183" i="5"/>
  <c r="BA183" i="5"/>
  <c r="W16" i="5"/>
  <c r="W12" i="5"/>
  <c r="AC22" i="5"/>
  <c r="AD22" i="5"/>
  <c r="W15" i="5"/>
  <c r="W13" i="5"/>
  <c r="M80" i="5"/>
  <c r="W14" i="5"/>
  <c r="AX145" i="5"/>
  <c r="AY145" i="5"/>
  <c r="R145" i="5"/>
  <c r="R144" i="5" s="1"/>
  <c r="K3" i="5" s="1"/>
  <c r="S145" i="5"/>
  <c r="S144" i="5" s="1"/>
  <c r="M178" i="5"/>
  <c r="M177" i="5" s="1"/>
  <c r="J5" i="5" s="1"/>
  <c r="N178" i="5"/>
  <c r="N177" i="5" s="1"/>
  <c r="F196" i="5"/>
  <c r="F195" i="5" s="1"/>
  <c r="E196" i="5"/>
  <c r="E195" i="5" s="1"/>
  <c r="D23" i="5" s="1"/>
  <c r="AH185" i="5"/>
  <c r="AI185" i="5"/>
  <c r="AS165" i="5"/>
  <c r="AT165" i="5"/>
  <c r="AX145" i="4"/>
  <c r="AY145" i="4"/>
  <c r="AO205" i="4"/>
  <c r="AO204" i="4" s="1"/>
  <c r="AP205" i="4"/>
  <c r="AP204" i="4" s="1"/>
  <c r="R145" i="4"/>
  <c r="R144" i="4" s="1"/>
  <c r="K3" i="4" s="1"/>
  <c r="S145" i="4"/>
  <c r="S144" i="4" s="1"/>
  <c r="AH165" i="4"/>
  <c r="AI165" i="4"/>
  <c r="Q15" i="4"/>
  <c r="Q13" i="4"/>
  <c r="J80" i="4"/>
  <c r="Q14" i="4"/>
  <c r="AD19" i="4"/>
  <c r="Q16" i="4"/>
  <c r="Q12" i="4"/>
  <c r="AC19" i="4"/>
  <c r="AZ183" i="4"/>
  <c r="BA183" i="4"/>
  <c r="AX183" i="4"/>
  <c r="AS203" i="4"/>
  <c r="AU203" i="4"/>
  <c r="AV203" i="4"/>
  <c r="AJ145" i="4"/>
  <c r="AJ144" i="4" s="1"/>
  <c r="AK145" i="4"/>
  <c r="AK144" i="4" s="1"/>
  <c r="AM165" i="4"/>
  <c r="AN165" i="4"/>
  <c r="AM183" i="4"/>
  <c r="AO183" i="4"/>
  <c r="AP183" i="4"/>
  <c r="F213" i="4"/>
  <c r="F212" i="4" s="1"/>
  <c r="E213" i="4"/>
  <c r="E212" i="4" s="1"/>
  <c r="D24" i="4" s="1"/>
  <c r="Y225" i="4"/>
  <c r="Y224" i="4" s="1"/>
  <c r="Z225" i="4"/>
  <c r="Z224" i="4" s="1"/>
  <c r="AX165" i="4"/>
  <c r="AY165" i="4"/>
  <c r="E145" i="4"/>
  <c r="E144" i="4" s="1"/>
  <c r="D20" i="4" s="1"/>
  <c r="F145" i="4"/>
  <c r="F144" i="4" s="1"/>
  <c r="AI225" i="4"/>
  <c r="AH225" i="4"/>
  <c r="N163" i="4"/>
  <c r="N162" i="4" s="1"/>
  <c r="BA40" i="4" s="1"/>
  <c r="BD40" i="4" s="1"/>
  <c r="M163" i="4"/>
  <c r="M162" i="4" s="1"/>
  <c r="J4" i="4" s="1"/>
  <c r="AT145" i="4"/>
  <c r="AS145" i="4"/>
  <c r="AB185" i="4"/>
  <c r="AC185" i="4"/>
  <c r="E179" i="4"/>
  <c r="E178" i="4" s="1"/>
  <c r="D22" i="4" s="1"/>
  <c r="F179" i="4"/>
  <c r="F178" i="4" s="1"/>
  <c r="AX205" i="4"/>
  <c r="AY205" i="4"/>
  <c r="Z165" i="4"/>
  <c r="Z164" i="4" s="1"/>
  <c r="Y165" i="4"/>
  <c r="Y164" i="4" s="1"/>
  <c r="BA225" i="4"/>
  <c r="BA224" i="4" s="1"/>
  <c r="AZ225" i="4"/>
  <c r="AZ224" i="4" s="1"/>
  <c r="U15" i="4"/>
  <c r="U13" i="4"/>
  <c r="AC21" i="4"/>
  <c r="AD21" i="4"/>
  <c r="L80" i="4"/>
  <c r="U12" i="4"/>
  <c r="U14" i="4"/>
  <c r="U16" i="4"/>
  <c r="AU183" i="4"/>
  <c r="AV183" i="4"/>
  <c r="AS183" i="4"/>
  <c r="Y205" i="4"/>
  <c r="Y204" i="4" s="1"/>
  <c r="Z205" i="4"/>
  <c r="Z204" i="4" s="1"/>
  <c r="Y145" i="4"/>
  <c r="Y144" i="4" s="1"/>
  <c r="Z145" i="4"/>
  <c r="Z144" i="4" s="1"/>
  <c r="M5" i="4"/>
  <c r="AE21" i="4" s="1"/>
  <c r="BA50" i="4"/>
  <c r="BD50" i="4" s="1"/>
  <c r="BD52" i="4" s="1"/>
  <c r="AH203" i="4"/>
  <c r="AJ203" i="4"/>
  <c r="AK203" i="4"/>
  <c r="AJ183" i="4"/>
  <c r="AK183" i="4"/>
  <c r="AH183" i="4"/>
  <c r="AE205" i="4"/>
  <c r="AE204" i="4" s="1"/>
  <c r="AD205" i="4"/>
  <c r="AD204" i="4" s="1"/>
  <c r="W185" i="4"/>
  <c r="X185" i="4"/>
  <c r="AM145" i="4"/>
  <c r="AN145" i="4"/>
  <c r="AO225" i="4"/>
  <c r="AO224" i="4" s="1"/>
  <c r="AP225" i="4"/>
  <c r="AP224" i="4" s="1"/>
  <c r="AS165" i="4"/>
  <c r="AT165" i="4"/>
  <c r="AH203" i="3"/>
  <c r="AJ203" i="3"/>
  <c r="AK203" i="3"/>
  <c r="E213" i="3"/>
  <c r="E212" i="3" s="1"/>
  <c r="D24" i="3" s="1"/>
  <c r="F213" i="3"/>
  <c r="F212" i="3" s="1"/>
  <c r="E196" i="3"/>
  <c r="E195" i="3" s="1"/>
  <c r="D23" i="3" s="1"/>
  <c r="F196" i="3"/>
  <c r="F195" i="3" s="1"/>
  <c r="S15" i="3"/>
  <c r="S13" i="3"/>
  <c r="K80" i="3"/>
  <c r="S16" i="3"/>
  <c r="AD20" i="3"/>
  <c r="AC20" i="3"/>
  <c r="S14" i="3"/>
  <c r="S12" i="3"/>
  <c r="AZ225" i="3"/>
  <c r="AZ224" i="3" s="1"/>
  <c r="BA225" i="3"/>
  <c r="BA224" i="3" s="1"/>
  <c r="F162" i="3"/>
  <c r="F161" i="3" s="1"/>
  <c r="E162" i="3"/>
  <c r="E161" i="3" s="1"/>
  <c r="D21" i="3" s="1"/>
  <c r="AY185" i="3"/>
  <c r="AX185" i="3"/>
  <c r="AJ225" i="3"/>
  <c r="AJ224" i="3" s="1"/>
  <c r="AK225" i="3"/>
  <c r="AK224" i="3" s="1"/>
  <c r="M163" i="3"/>
  <c r="M162" i="3" s="1"/>
  <c r="J4" i="3" s="1"/>
  <c r="N163" i="3"/>
  <c r="N162" i="3" s="1"/>
  <c r="BA40" i="3" s="1"/>
  <c r="BD40" i="3" s="1"/>
  <c r="AJ165" i="3"/>
  <c r="AJ164" i="3" s="1"/>
  <c r="AK165" i="3"/>
  <c r="AK164" i="3" s="1"/>
  <c r="AM165" i="3"/>
  <c r="AN165" i="3"/>
  <c r="AJ185" i="3"/>
  <c r="AJ184" i="3" s="1"/>
  <c r="AK185" i="3"/>
  <c r="AK184" i="3" s="1"/>
  <c r="AM225" i="3"/>
  <c r="AN225" i="3"/>
  <c r="AE205" i="3"/>
  <c r="AE204" i="3" s="1"/>
  <c r="AD205" i="3"/>
  <c r="AD204" i="3" s="1"/>
  <c r="C23" i="3" s="1"/>
  <c r="AX205" i="3"/>
  <c r="AY205" i="3"/>
  <c r="F145" i="3"/>
  <c r="F144" i="3" s="1"/>
  <c r="E145" i="3"/>
  <c r="E144" i="3" s="1"/>
  <c r="D20" i="3" s="1"/>
  <c r="AM185" i="3"/>
  <c r="AN185" i="3"/>
  <c r="Z145" i="3"/>
  <c r="Z144" i="3" s="1"/>
  <c r="Y145" i="3"/>
  <c r="Y144" i="3" s="1"/>
  <c r="AX165" i="3"/>
  <c r="AY165" i="3"/>
  <c r="AS165" i="3"/>
  <c r="AT165" i="3"/>
  <c r="AD165" i="3"/>
  <c r="AD164" i="3" s="1"/>
  <c r="C21" i="3" s="1"/>
  <c r="AE165" i="3"/>
  <c r="AE164" i="3" s="1"/>
  <c r="AS145" i="3"/>
  <c r="AT145" i="3"/>
  <c r="AM145" i="3"/>
  <c r="AN145" i="3"/>
  <c r="W205" i="3"/>
  <c r="X205" i="3"/>
  <c r="AV185" i="3"/>
  <c r="AV184" i="3" s="1"/>
  <c r="AU185" i="3"/>
  <c r="AU184" i="3" s="1"/>
  <c r="Z165" i="3"/>
  <c r="Z164" i="3" s="1"/>
  <c r="Y165" i="3"/>
  <c r="Y164" i="3" s="1"/>
  <c r="B21" i="3" s="1"/>
  <c r="AD145" i="3"/>
  <c r="AD144" i="3" s="1"/>
  <c r="AE145" i="3"/>
  <c r="AE144" i="3" s="1"/>
  <c r="Y225" i="3"/>
  <c r="Y224" i="3" s="1"/>
  <c r="B24" i="3" s="1"/>
  <c r="Z225" i="3"/>
  <c r="Z224" i="3" s="1"/>
  <c r="AS203" i="3"/>
  <c r="AU203" i="3"/>
  <c r="AV203" i="3"/>
  <c r="N178" i="3"/>
  <c r="N177" i="3" s="1"/>
  <c r="M178" i="3"/>
  <c r="M177" i="3" s="1"/>
  <c r="J5" i="3" s="1"/>
  <c r="M145" i="3"/>
  <c r="M144" i="3" s="1"/>
  <c r="J3" i="3" s="1"/>
  <c r="N145" i="3"/>
  <c r="N144" i="3" s="1"/>
  <c r="R178" i="3"/>
  <c r="R177" i="3" s="1"/>
  <c r="K5" i="3" s="1"/>
  <c r="S178" i="3"/>
  <c r="S177" i="3" s="1"/>
  <c r="AM205" i="3"/>
  <c r="AN205" i="3"/>
  <c r="AJ145" i="3"/>
  <c r="AJ144" i="3" s="1"/>
  <c r="AK145" i="3"/>
  <c r="AK144" i="3" s="1"/>
  <c r="W185" i="3"/>
  <c r="X185" i="3"/>
  <c r="AD165" i="5" l="1"/>
  <c r="AD164" i="5" s="1"/>
  <c r="AE165" i="5"/>
  <c r="AE164" i="5" s="1"/>
  <c r="BA48" i="5"/>
  <c r="BD48" i="5" s="1"/>
  <c r="Z205" i="6"/>
  <c r="Z204" i="6" s="1"/>
  <c r="Y205" i="6"/>
  <c r="Y204" i="6" s="1"/>
  <c r="AE165" i="6"/>
  <c r="AE164" i="6" s="1"/>
  <c r="AD165" i="6"/>
  <c r="AD164" i="6" s="1"/>
  <c r="BA59" i="7"/>
  <c r="BD59" i="7" s="1"/>
  <c r="BA59" i="4"/>
  <c r="BD59" i="4" s="1"/>
  <c r="BA59" i="5"/>
  <c r="BD59" i="5" s="1"/>
  <c r="BA59" i="6"/>
  <c r="BD59" i="6" s="1"/>
  <c r="AU225" i="3"/>
  <c r="AU224" i="3" s="1"/>
  <c r="AV225" i="3"/>
  <c r="AV224" i="3" s="1"/>
  <c r="AV165" i="6"/>
  <c r="AV164" i="6" s="1"/>
  <c r="AU165" i="6"/>
  <c r="AU164" i="6" s="1"/>
  <c r="BA40" i="6"/>
  <c r="BD40" i="6" s="1"/>
  <c r="AJ205" i="6"/>
  <c r="AJ204" i="6" s="1"/>
  <c r="AK205" i="6"/>
  <c r="AK204" i="6" s="1"/>
  <c r="C23" i="5"/>
  <c r="C24" i="6"/>
  <c r="C21" i="4"/>
  <c r="C22" i="6"/>
  <c r="C22" i="4"/>
  <c r="C20" i="6"/>
  <c r="C24" i="7"/>
  <c r="C23" i="6"/>
  <c r="C20" i="7"/>
  <c r="C22" i="7"/>
  <c r="C23" i="7"/>
  <c r="C21" i="6"/>
  <c r="C21" i="7"/>
  <c r="C24" i="4"/>
  <c r="C23" i="4"/>
  <c r="C20" i="4"/>
  <c r="C22" i="5"/>
  <c r="C20" i="5"/>
  <c r="C24" i="5"/>
  <c r="C21" i="5"/>
  <c r="BA48" i="3"/>
  <c r="BD48" i="3" s="1"/>
  <c r="B24" i="5"/>
  <c r="B22" i="7"/>
  <c r="B20" i="4"/>
  <c r="B22" i="6"/>
  <c r="B24" i="7"/>
  <c r="B21" i="6"/>
  <c r="B21" i="4"/>
  <c r="B24" i="4"/>
  <c r="B23" i="4"/>
  <c r="B20" i="7"/>
  <c r="B21" i="7"/>
  <c r="B21" i="5"/>
  <c r="B22" i="4"/>
  <c r="B22" i="5"/>
  <c r="B23" i="7"/>
  <c r="B20" i="5"/>
  <c r="B20" i="6"/>
  <c r="B23" i="6"/>
  <c r="B24" i="6"/>
  <c r="B23" i="5"/>
  <c r="BA48" i="7"/>
  <c r="BD48" i="7" s="1"/>
  <c r="BA32" i="3"/>
  <c r="BD32" i="3" s="1"/>
  <c r="BA32" i="7"/>
  <c r="BD32" i="7" s="1"/>
  <c r="BA32" i="4"/>
  <c r="BD32" i="4" s="1"/>
  <c r="BA32" i="5"/>
  <c r="BD32" i="5" s="1"/>
  <c r="BA32" i="6"/>
  <c r="BD32" i="6" s="1"/>
  <c r="G71" i="2"/>
  <c r="AU145" i="7"/>
  <c r="AU144" i="7" s="1"/>
  <c r="AV145" i="7"/>
  <c r="AV144" i="7" s="1"/>
  <c r="AJ185" i="7"/>
  <c r="AJ184" i="7" s="1"/>
  <c r="AK185" i="7"/>
  <c r="AK184" i="7" s="1"/>
  <c r="AD185" i="7"/>
  <c r="AD184" i="7" s="1"/>
  <c r="AE185" i="7"/>
  <c r="AE184" i="7" s="1"/>
  <c r="AZ145" i="7"/>
  <c r="AZ144" i="7" s="1"/>
  <c r="BA145" i="7"/>
  <c r="BA144" i="7" s="1"/>
  <c r="AU165" i="7"/>
  <c r="AU164" i="7" s="1"/>
  <c r="AV165" i="7"/>
  <c r="AV164" i="7" s="1"/>
  <c r="AZ165" i="7"/>
  <c r="AZ164" i="7" s="1"/>
  <c r="BA165" i="7"/>
  <c r="BA164" i="7" s="1"/>
  <c r="O15" i="7"/>
  <c r="O13" i="7"/>
  <c r="AC18" i="7"/>
  <c r="AD18" i="7"/>
  <c r="B35" i="7"/>
  <c r="I80" i="7"/>
  <c r="O14" i="7"/>
  <c r="O16" i="7"/>
  <c r="BA61" i="7"/>
  <c r="BD61" i="7" s="1"/>
  <c r="BD63" i="7" s="1"/>
  <c r="O12" i="7"/>
  <c r="S17" i="7"/>
  <c r="S18" i="7" s="1"/>
  <c r="E22" i="7" s="1"/>
  <c r="AU185" i="7"/>
  <c r="AU184" i="7" s="1"/>
  <c r="AV185" i="7"/>
  <c r="AV184" i="7" s="1"/>
  <c r="K121" i="7"/>
  <c r="K120" i="7" s="1"/>
  <c r="K119" i="7" s="1"/>
  <c r="K118" i="7" s="1"/>
  <c r="K117" i="7" s="1"/>
  <c r="K116" i="7" s="1"/>
  <c r="K115" i="7" s="1"/>
  <c r="K114" i="7" s="1"/>
  <c r="K113" i="7" s="1"/>
  <c r="K112" i="7" s="1"/>
  <c r="K111" i="7" s="1"/>
  <c r="K110" i="7" s="1"/>
  <c r="K109" i="7" s="1"/>
  <c r="K108" i="7" s="1"/>
  <c r="K107" i="7" s="1"/>
  <c r="K106" i="7" s="1"/>
  <c r="K105" i="7" s="1"/>
  <c r="K104" i="7" s="1"/>
  <c r="K103" i="7" s="1"/>
  <c r="K102" i="7" s="1"/>
  <c r="K101" i="7" s="1"/>
  <c r="K100" i="7" s="1"/>
  <c r="K99" i="7" s="1"/>
  <c r="K98" i="7" s="1"/>
  <c r="K97" i="7" s="1"/>
  <c r="K96" i="7" s="1"/>
  <c r="K95" i="7" s="1"/>
  <c r="K94" i="7" s="1"/>
  <c r="K93" i="7" s="1"/>
  <c r="K92" i="7" s="1"/>
  <c r="K91" i="7" s="1"/>
  <c r="K90" i="7" s="1"/>
  <c r="K89" i="7" s="1"/>
  <c r="K88" i="7" s="1"/>
  <c r="K87" i="7" s="1"/>
  <c r="K86" i="7" s="1"/>
  <c r="K85" i="7" s="1"/>
  <c r="K84" i="7" s="1"/>
  <c r="K83" i="7" s="1"/>
  <c r="K82" i="7" s="1"/>
  <c r="K81" i="7" s="1"/>
  <c r="AO165" i="7"/>
  <c r="AO164" i="7" s="1"/>
  <c r="AP165" i="7"/>
  <c r="AP164" i="7" s="1"/>
  <c r="M5" i="7"/>
  <c r="AE22" i="7" s="1"/>
  <c r="BA50" i="7"/>
  <c r="BD50" i="7" s="1"/>
  <c r="BD52" i="7" s="1"/>
  <c r="AZ205" i="7"/>
  <c r="AZ204" i="7" s="1"/>
  <c r="BA205" i="7"/>
  <c r="BA204" i="7" s="1"/>
  <c r="W16" i="7"/>
  <c r="W12" i="7"/>
  <c r="AC22" i="7"/>
  <c r="AD22" i="7"/>
  <c r="W15" i="7"/>
  <c r="W13" i="7"/>
  <c r="M80" i="7"/>
  <c r="W14" i="7"/>
  <c r="AV205" i="7"/>
  <c r="AV204" i="7" s="1"/>
  <c r="AU205" i="7"/>
  <c r="AU204" i="7" s="1"/>
  <c r="AV225" i="7"/>
  <c r="AV224" i="7" s="1"/>
  <c r="AU225" i="7"/>
  <c r="AU224" i="7" s="1"/>
  <c r="AO205" i="7"/>
  <c r="AO204" i="7" s="1"/>
  <c r="AP205" i="7"/>
  <c r="AP204" i="7" s="1"/>
  <c r="BA34" i="7"/>
  <c r="BD34" i="7" s="1"/>
  <c r="BD36" i="7" s="1"/>
  <c r="M3" i="7"/>
  <c r="AJ165" i="7"/>
  <c r="AJ164" i="7" s="1"/>
  <c r="AK165" i="7"/>
  <c r="AK164" i="7" s="1"/>
  <c r="AM185" i="7"/>
  <c r="AN185" i="7"/>
  <c r="Y185" i="7"/>
  <c r="Y184" i="7" s="1"/>
  <c r="Z185" i="7"/>
  <c r="Z184" i="7" s="1"/>
  <c r="U12" i="7"/>
  <c r="U15" i="7"/>
  <c r="U13" i="7"/>
  <c r="AC21" i="7"/>
  <c r="AD21" i="7"/>
  <c r="L80" i="7"/>
  <c r="U16" i="7"/>
  <c r="U14" i="7"/>
  <c r="AP145" i="7"/>
  <c r="AP144" i="7" s="1"/>
  <c r="AO145" i="7"/>
  <c r="AO144" i="7" s="1"/>
  <c r="BA42" i="7"/>
  <c r="BD42" i="7" s="1"/>
  <c r="BD44" i="7" s="1"/>
  <c r="M4" i="7"/>
  <c r="AX185" i="7"/>
  <c r="AY185" i="7"/>
  <c r="AJ225" i="6"/>
  <c r="AJ224" i="6" s="1"/>
  <c r="AK225" i="6"/>
  <c r="AK224" i="6" s="1"/>
  <c r="M5" i="6"/>
  <c r="AE19" i="6" s="1"/>
  <c r="BA50" i="6"/>
  <c r="BD50" i="6" s="1"/>
  <c r="O17" i="6"/>
  <c r="O18" i="6" s="1"/>
  <c r="W16" i="6"/>
  <c r="AC22" i="6"/>
  <c r="AD22" i="6"/>
  <c r="W15" i="6"/>
  <c r="W13" i="6"/>
  <c r="M80" i="6"/>
  <c r="W12" i="6"/>
  <c r="W14" i="6"/>
  <c r="Q15" i="6"/>
  <c r="Q13" i="6"/>
  <c r="J80" i="6"/>
  <c r="Q14" i="6"/>
  <c r="Q16" i="6"/>
  <c r="AD19" i="6"/>
  <c r="Q12" i="6"/>
  <c r="AC19" i="6"/>
  <c r="BA225" i="6"/>
  <c r="BA224" i="6" s="1"/>
  <c r="AZ225" i="6"/>
  <c r="AZ224" i="6" s="1"/>
  <c r="I121" i="6"/>
  <c r="I120" i="6" s="1"/>
  <c r="I119" i="6" s="1"/>
  <c r="I118" i="6" s="1"/>
  <c r="I117" i="6" s="1"/>
  <c r="I116" i="6" s="1"/>
  <c r="I115" i="6" s="1"/>
  <c r="I114" i="6" s="1"/>
  <c r="I113" i="6" s="1"/>
  <c r="I112" i="6" s="1"/>
  <c r="I111" i="6" s="1"/>
  <c r="I110" i="6" s="1"/>
  <c r="I109" i="6" s="1"/>
  <c r="I108" i="6" s="1"/>
  <c r="I107" i="6" s="1"/>
  <c r="I106" i="6" s="1"/>
  <c r="I105" i="6" s="1"/>
  <c r="I104" i="6" s="1"/>
  <c r="I103" i="6" s="1"/>
  <c r="I102" i="6" s="1"/>
  <c r="I101" i="6" s="1"/>
  <c r="I100" i="6" s="1"/>
  <c r="I99" i="6" s="1"/>
  <c r="I98" i="6" s="1"/>
  <c r="I97" i="6" s="1"/>
  <c r="I96" i="6" s="1"/>
  <c r="I95" i="6" s="1"/>
  <c r="I94" i="6" s="1"/>
  <c r="I93" i="6" s="1"/>
  <c r="I92" i="6" s="1"/>
  <c r="I91" i="6" s="1"/>
  <c r="I90" i="6" s="1"/>
  <c r="I89" i="6" s="1"/>
  <c r="I88" i="6" s="1"/>
  <c r="I87" i="6" s="1"/>
  <c r="I86" i="6" s="1"/>
  <c r="I85" i="6" s="1"/>
  <c r="I84" i="6" s="1"/>
  <c r="I83" i="6" s="1"/>
  <c r="I82" i="6" s="1"/>
  <c r="I81" i="6" s="1"/>
  <c r="AM185" i="6"/>
  <c r="AN185" i="6"/>
  <c r="U12" i="6"/>
  <c r="U15" i="6"/>
  <c r="U13" i="6"/>
  <c r="AC21" i="6"/>
  <c r="AD21" i="6"/>
  <c r="L80" i="6"/>
  <c r="AE21" i="6"/>
  <c r="U14" i="6"/>
  <c r="U16" i="6"/>
  <c r="S15" i="6"/>
  <c r="S13" i="6"/>
  <c r="K80" i="6"/>
  <c r="S14" i="6"/>
  <c r="AC20" i="6"/>
  <c r="S16" i="6"/>
  <c r="AD20" i="6"/>
  <c r="S12" i="6"/>
  <c r="AM205" i="6"/>
  <c r="AN205" i="6"/>
  <c r="B35" i="6"/>
  <c r="AT145" i="6"/>
  <c r="AS145" i="6"/>
  <c r="Y145" i="6"/>
  <c r="Y144" i="6" s="1"/>
  <c r="Z145" i="6"/>
  <c r="Z144" i="6" s="1"/>
  <c r="BA34" i="6"/>
  <c r="BD34" i="6" s="1"/>
  <c r="M3" i="6"/>
  <c r="AU185" i="6"/>
  <c r="AU184" i="6" s="1"/>
  <c r="AV185" i="6"/>
  <c r="AV184" i="6" s="1"/>
  <c r="AD225" i="6"/>
  <c r="AD224" i="6" s="1"/>
  <c r="AE225" i="6"/>
  <c r="AE224" i="6" s="1"/>
  <c r="AO225" i="6"/>
  <c r="AO224" i="6" s="1"/>
  <c r="AP225" i="6"/>
  <c r="AP224" i="6" s="1"/>
  <c r="AO145" i="6"/>
  <c r="AO144" i="6" s="1"/>
  <c r="AP145" i="6"/>
  <c r="AP144" i="6" s="1"/>
  <c r="AK185" i="6"/>
  <c r="AK184" i="6" s="1"/>
  <c r="AJ185" i="6"/>
  <c r="AJ184" i="6" s="1"/>
  <c r="AH145" i="6"/>
  <c r="AI145" i="6"/>
  <c r="AX185" i="6"/>
  <c r="AY185" i="6"/>
  <c r="BA145" i="6"/>
  <c r="BA144" i="6" s="1"/>
  <c r="AZ145" i="6"/>
  <c r="AZ144" i="6" s="1"/>
  <c r="AX205" i="6"/>
  <c r="AY205" i="6"/>
  <c r="AD185" i="6"/>
  <c r="AD184" i="6" s="1"/>
  <c r="AE185" i="6"/>
  <c r="AE184" i="6" s="1"/>
  <c r="BA48" i="6"/>
  <c r="BD48" i="6" s="1"/>
  <c r="BA61" i="6"/>
  <c r="BD61" i="6" s="1"/>
  <c r="BA42" i="6"/>
  <c r="BD42" i="6" s="1"/>
  <c r="BD44" i="6" s="1"/>
  <c r="M4" i="6"/>
  <c r="AJ225" i="5"/>
  <c r="AJ224" i="5" s="1"/>
  <c r="AK225" i="5"/>
  <c r="AK224" i="5" s="1"/>
  <c r="M5" i="5"/>
  <c r="AE18" i="5" s="1"/>
  <c r="BA50" i="5"/>
  <c r="BD50" i="5" s="1"/>
  <c r="BD52" i="5" s="1"/>
  <c r="W17" i="5"/>
  <c r="W18" i="5" s="1"/>
  <c r="E24" i="5" s="1"/>
  <c r="K121" i="5"/>
  <c r="K120" i="5" s="1"/>
  <c r="K119" i="5" s="1"/>
  <c r="K118" i="5" s="1"/>
  <c r="K117" i="5" s="1"/>
  <c r="K116" i="5" s="1"/>
  <c r="K115" i="5" s="1"/>
  <c r="K114" i="5" s="1"/>
  <c r="K113" i="5" s="1"/>
  <c r="K112" i="5" s="1"/>
  <c r="K111" i="5" s="1"/>
  <c r="K110" i="5" s="1"/>
  <c r="K109" i="5" s="1"/>
  <c r="K108" i="5" s="1"/>
  <c r="K107" i="5" s="1"/>
  <c r="K106" i="5" s="1"/>
  <c r="K105" i="5" s="1"/>
  <c r="K104" i="5" s="1"/>
  <c r="K103" i="5" s="1"/>
  <c r="K102" i="5" s="1"/>
  <c r="K101" i="5" s="1"/>
  <c r="K100" i="5" s="1"/>
  <c r="K99" i="5" s="1"/>
  <c r="K98" i="5" s="1"/>
  <c r="K97" i="5" s="1"/>
  <c r="K96" i="5" s="1"/>
  <c r="K95" i="5" s="1"/>
  <c r="K94" i="5" s="1"/>
  <c r="K93" i="5" s="1"/>
  <c r="K92" i="5" s="1"/>
  <c r="K91" i="5" s="1"/>
  <c r="K90" i="5" s="1"/>
  <c r="K89" i="5" s="1"/>
  <c r="K88" i="5" s="1"/>
  <c r="K87" i="5" s="1"/>
  <c r="K86" i="5" s="1"/>
  <c r="K85" i="5" s="1"/>
  <c r="K84" i="5" s="1"/>
  <c r="K83" i="5" s="1"/>
  <c r="K82" i="5" s="1"/>
  <c r="K81" i="5" s="1"/>
  <c r="O15" i="5"/>
  <c r="O13" i="5"/>
  <c r="AC18" i="5"/>
  <c r="AD18" i="5"/>
  <c r="B35" i="5"/>
  <c r="I80" i="5"/>
  <c r="O14" i="5"/>
  <c r="O16" i="5"/>
  <c r="O12" i="5"/>
  <c r="BA61" i="5"/>
  <c r="BD61" i="5" s="1"/>
  <c r="BD63" i="5" s="1"/>
  <c r="BA34" i="5"/>
  <c r="BD34" i="5" s="1"/>
  <c r="BD36" i="5" s="1"/>
  <c r="M3" i="5"/>
  <c r="AZ205" i="5"/>
  <c r="AZ204" i="5" s="1"/>
  <c r="BA205" i="5"/>
  <c r="BA204" i="5" s="1"/>
  <c r="AZ165" i="5"/>
  <c r="AZ164" i="5" s="1"/>
  <c r="BA165" i="5"/>
  <c r="BA164" i="5" s="1"/>
  <c r="AZ145" i="5"/>
  <c r="AZ144" i="5" s="1"/>
  <c r="BA145" i="5"/>
  <c r="BA144" i="5" s="1"/>
  <c r="AD185" i="5"/>
  <c r="AD184" i="5" s="1"/>
  <c r="AE185" i="5"/>
  <c r="AE184" i="5" s="1"/>
  <c r="AM185" i="5"/>
  <c r="AN185" i="5"/>
  <c r="AX185" i="5"/>
  <c r="AY185" i="5"/>
  <c r="AZ225" i="5"/>
  <c r="AZ224" i="5" s="1"/>
  <c r="BA225" i="5"/>
  <c r="BA224" i="5" s="1"/>
  <c r="Q17" i="5"/>
  <c r="Q18" i="5" s="1"/>
  <c r="E21" i="5" s="1"/>
  <c r="AU225" i="5"/>
  <c r="AU224" i="5" s="1"/>
  <c r="AV225" i="5"/>
  <c r="AV224" i="5" s="1"/>
  <c r="AJ165" i="5"/>
  <c r="AJ164" i="5" s="1"/>
  <c r="AK165" i="5"/>
  <c r="AK164" i="5" s="1"/>
  <c r="AO145" i="5"/>
  <c r="AO144" i="5" s="1"/>
  <c r="AP145" i="5"/>
  <c r="AP144" i="5" s="1"/>
  <c r="AK185" i="5"/>
  <c r="AK184" i="5" s="1"/>
  <c r="AJ185" i="5"/>
  <c r="AJ184" i="5" s="1"/>
  <c r="J121" i="5"/>
  <c r="J120" i="5" s="1"/>
  <c r="J119" i="5" s="1"/>
  <c r="J118" i="5" s="1"/>
  <c r="J117" i="5" s="1"/>
  <c r="J116" i="5" s="1"/>
  <c r="J115" i="5" s="1"/>
  <c r="J114" i="5" s="1"/>
  <c r="J113" i="5" s="1"/>
  <c r="J112" i="5" s="1"/>
  <c r="J111" i="5" s="1"/>
  <c r="J110" i="5" s="1"/>
  <c r="J109" i="5" s="1"/>
  <c r="J108" i="5" s="1"/>
  <c r="J107" i="5" s="1"/>
  <c r="J106" i="5" s="1"/>
  <c r="J105" i="5" s="1"/>
  <c r="J104" i="5" s="1"/>
  <c r="J103" i="5" s="1"/>
  <c r="J102" i="5" s="1"/>
  <c r="J101" i="5" s="1"/>
  <c r="J100" i="5" s="1"/>
  <c r="J99" i="5" s="1"/>
  <c r="J98" i="5" s="1"/>
  <c r="J97" i="5" s="1"/>
  <c r="J96" i="5" s="1"/>
  <c r="J95" i="5" s="1"/>
  <c r="J94" i="5" s="1"/>
  <c r="J93" i="5" s="1"/>
  <c r="J92" i="5" s="1"/>
  <c r="J91" i="5" s="1"/>
  <c r="J90" i="5" s="1"/>
  <c r="J89" i="5" s="1"/>
  <c r="J88" i="5" s="1"/>
  <c r="J87" i="5" s="1"/>
  <c r="J86" i="5" s="1"/>
  <c r="J85" i="5" s="1"/>
  <c r="J84" i="5" s="1"/>
  <c r="J83" i="5" s="1"/>
  <c r="J82" i="5" s="1"/>
  <c r="J81" i="5" s="1"/>
  <c r="AU165" i="5"/>
  <c r="AU164" i="5" s="1"/>
  <c r="AV165" i="5"/>
  <c r="AV164" i="5" s="1"/>
  <c r="AU145" i="5"/>
  <c r="AU144" i="5" s="1"/>
  <c r="AV145" i="5"/>
  <c r="AV144" i="5" s="1"/>
  <c r="S17" i="5"/>
  <c r="S18" i="5" s="1"/>
  <c r="E22" i="5" s="1"/>
  <c r="AJ205" i="5"/>
  <c r="AJ204" i="5" s="1"/>
  <c r="AK205" i="5"/>
  <c r="AK204" i="5" s="1"/>
  <c r="BA42" i="5"/>
  <c r="BD42" i="5" s="1"/>
  <c r="BD44" i="5" s="1"/>
  <c r="M4" i="5"/>
  <c r="M121" i="5"/>
  <c r="M120" i="5" s="1"/>
  <c r="M119" i="5" s="1"/>
  <c r="M118" i="5" s="1"/>
  <c r="M117" i="5" s="1"/>
  <c r="M116" i="5" s="1"/>
  <c r="M115" i="5" s="1"/>
  <c r="M114" i="5" s="1"/>
  <c r="M113" i="5" s="1"/>
  <c r="M112" i="5" s="1"/>
  <c r="M111" i="5" s="1"/>
  <c r="M110" i="5" s="1"/>
  <c r="M109" i="5" s="1"/>
  <c r="M108" i="5" s="1"/>
  <c r="M107" i="5" s="1"/>
  <c r="M106" i="5" s="1"/>
  <c r="M105" i="5" s="1"/>
  <c r="M104" i="5" s="1"/>
  <c r="M103" i="5" s="1"/>
  <c r="M102" i="5" s="1"/>
  <c r="M101" i="5" s="1"/>
  <c r="M100" i="5" s="1"/>
  <c r="M99" i="5" s="1"/>
  <c r="M98" i="5" s="1"/>
  <c r="M97" i="5" s="1"/>
  <c r="M96" i="5" s="1"/>
  <c r="M95" i="5" s="1"/>
  <c r="M94" i="5" s="1"/>
  <c r="M93" i="5" s="1"/>
  <c r="M92" i="5" s="1"/>
  <c r="M91" i="5" s="1"/>
  <c r="M90" i="5" s="1"/>
  <c r="M89" i="5" s="1"/>
  <c r="M88" i="5" s="1"/>
  <c r="M87" i="5" s="1"/>
  <c r="M86" i="5" s="1"/>
  <c r="M85" i="5" s="1"/>
  <c r="M84" i="5" s="1"/>
  <c r="M83" i="5" s="1"/>
  <c r="M82" i="5" s="1"/>
  <c r="M81" i="5" s="1"/>
  <c r="AO205" i="5"/>
  <c r="AO204" i="5" s="1"/>
  <c r="AP205" i="5"/>
  <c r="AP204" i="5" s="1"/>
  <c r="AO165" i="5"/>
  <c r="AO164" i="5" s="1"/>
  <c r="AP165" i="5"/>
  <c r="AP164" i="5" s="1"/>
  <c r="AU185" i="5"/>
  <c r="AU184" i="5" s="1"/>
  <c r="AV185" i="5"/>
  <c r="AV184" i="5" s="1"/>
  <c r="U12" i="5"/>
  <c r="U15" i="5"/>
  <c r="U13" i="5"/>
  <c r="AC21" i="5"/>
  <c r="AD21" i="5"/>
  <c r="L80" i="5"/>
  <c r="U16" i="5"/>
  <c r="U14" i="5"/>
  <c r="Y185" i="5"/>
  <c r="Y184" i="5" s="1"/>
  <c r="Z185" i="5"/>
  <c r="Z184" i="5" s="1"/>
  <c r="BA26" i="4"/>
  <c r="BE52" i="4"/>
  <c r="BE26" i="4" s="1"/>
  <c r="AJ165" i="4"/>
  <c r="AJ164" i="4" s="1"/>
  <c r="AK165" i="4"/>
  <c r="AK164" i="4" s="1"/>
  <c r="AH205" i="4"/>
  <c r="AI205" i="4"/>
  <c r="U17" i="4"/>
  <c r="U18" i="4" s="1"/>
  <c r="E23" i="4" s="1"/>
  <c r="AO145" i="4"/>
  <c r="AO144" i="4" s="1"/>
  <c r="AP145" i="4"/>
  <c r="AP144" i="4" s="1"/>
  <c r="O15" i="4"/>
  <c r="O13" i="4"/>
  <c r="AC18" i="4"/>
  <c r="AD18" i="4"/>
  <c r="B35" i="4"/>
  <c r="I80" i="4"/>
  <c r="AE18" i="4"/>
  <c r="O14" i="4"/>
  <c r="O16" i="4"/>
  <c r="BA61" i="4"/>
  <c r="BD61" i="4" s="1"/>
  <c r="BD63" i="4" s="1"/>
  <c r="O12" i="4"/>
  <c r="AM185" i="4"/>
  <c r="AN185" i="4"/>
  <c r="L121" i="4"/>
  <c r="L120" i="4" s="1"/>
  <c r="L119" i="4" s="1"/>
  <c r="L118" i="4" s="1"/>
  <c r="L117" i="4" s="1"/>
  <c r="L116" i="4" s="1"/>
  <c r="L115" i="4" s="1"/>
  <c r="L114" i="4" s="1"/>
  <c r="L113" i="4" s="1"/>
  <c r="L112" i="4" s="1"/>
  <c r="L111" i="4" s="1"/>
  <c r="L110" i="4" s="1"/>
  <c r="L109" i="4" s="1"/>
  <c r="L108" i="4" s="1"/>
  <c r="L107" i="4" s="1"/>
  <c r="L106" i="4" s="1"/>
  <c r="L105" i="4" s="1"/>
  <c r="L104" i="4" s="1"/>
  <c r="L103" i="4" s="1"/>
  <c r="L102" i="4" s="1"/>
  <c r="L101" i="4" s="1"/>
  <c r="L100" i="4" s="1"/>
  <c r="L99" i="4" s="1"/>
  <c r="L98" i="4" s="1"/>
  <c r="L97" i="4" s="1"/>
  <c r="L96" i="4" s="1"/>
  <c r="L95" i="4" s="1"/>
  <c r="L94" i="4" s="1"/>
  <c r="L93" i="4" s="1"/>
  <c r="L92" i="4" s="1"/>
  <c r="L91" i="4" s="1"/>
  <c r="L90" i="4" s="1"/>
  <c r="L89" i="4" s="1"/>
  <c r="L88" i="4" s="1"/>
  <c r="L87" i="4" s="1"/>
  <c r="L86" i="4" s="1"/>
  <c r="L85" i="4" s="1"/>
  <c r="L84" i="4" s="1"/>
  <c r="L83" i="4" s="1"/>
  <c r="L82" i="4" s="1"/>
  <c r="L81" i="4" s="1"/>
  <c r="AZ165" i="4"/>
  <c r="AZ164" i="4" s="1"/>
  <c r="BA165" i="4"/>
  <c r="BA164" i="4" s="1"/>
  <c r="AP165" i="4"/>
  <c r="AP164" i="4" s="1"/>
  <c r="AO165" i="4"/>
  <c r="AO164" i="4" s="1"/>
  <c r="AS205" i="4"/>
  <c r="AT205" i="4"/>
  <c r="Z185" i="4"/>
  <c r="Z184" i="4" s="1"/>
  <c r="Y185" i="4"/>
  <c r="Y184" i="4" s="1"/>
  <c r="S15" i="4"/>
  <c r="S13" i="4"/>
  <c r="K80" i="4"/>
  <c r="S16" i="4"/>
  <c r="AC20" i="4"/>
  <c r="AD20" i="4"/>
  <c r="AE20" i="4"/>
  <c r="S12" i="4"/>
  <c r="S14" i="4"/>
  <c r="Q17" i="4"/>
  <c r="Q18" i="4" s="1"/>
  <c r="E21" i="4" s="1"/>
  <c r="AF21" i="4"/>
  <c r="AE185" i="4"/>
  <c r="AE184" i="4" s="1"/>
  <c r="AD185" i="4"/>
  <c r="AD184" i="4" s="1"/>
  <c r="M3" i="4"/>
  <c r="BA34" i="4"/>
  <c r="BD34" i="4" s="1"/>
  <c r="BD36" i="4" s="1"/>
  <c r="AX185" i="4"/>
  <c r="AY185" i="4"/>
  <c r="AE19" i="4"/>
  <c r="AF19" i="4" s="1"/>
  <c r="AK225" i="4"/>
  <c r="AK224" i="4" s="1"/>
  <c r="AJ225" i="4"/>
  <c r="AJ224" i="4" s="1"/>
  <c r="AI185" i="4"/>
  <c r="AH185" i="4"/>
  <c r="AS185" i="4"/>
  <c r="AT185" i="4"/>
  <c r="AU145" i="4"/>
  <c r="AU144" i="4" s="1"/>
  <c r="AV145" i="4"/>
  <c r="AV144" i="4" s="1"/>
  <c r="AZ145" i="4"/>
  <c r="AZ144" i="4" s="1"/>
  <c r="BA145" i="4"/>
  <c r="BA144" i="4" s="1"/>
  <c r="BA42" i="4"/>
  <c r="BD42" i="4" s="1"/>
  <c r="BD44" i="4" s="1"/>
  <c r="M4" i="4"/>
  <c r="J121" i="4"/>
  <c r="J120" i="4" s="1"/>
  <c r="J119" i="4" s="1"/>
  <c r="J118" i="4" s="1"/>
  <c r="J117" i="4" s="1"/>
  <c r="J116" i="4" s="1"/>
  <c r="J115" i="4" s="1"/>
  <c r="J114" i="4" s="1"/>
  <c r="J113" i="4" s="1"/>
  <c r="J112" i="4" s="1"/>
  <c r="J111" i="4" s="1"/>
  <c r="J110" i="4" s="1"/>
  <c r="J109" i="4" s="1"/>
  <c r="J108" i="4" s="1"/>
  <c r="J107" i="4" s="1"/>
  <c r="J106" i="4" s="1"/>
  <c r="J105" i="4" s="1"/>
  <c r="J104" i="4" s="1"/>
  <c r="J103" i="4" s="1"/>
  <c r="J102" i="4" s="1"/>
  <c r="J101" i="4" s="1"/>
  <c r="J100" i="4" s="1"/>
  <c r="J99" i="4" s="1"/>
  <c r="J98" i="4" s="1"/>
  <c r="J97" i="4" s="1"/>
  <c r="J96" i="4" s="1"/>
  <c r="J95" i="4" s="1"/>
  <c r="J94" i="4" s="1"/>
  <c r="J93" i="4" s="1"/>
  <c r="J92" i="4" s="1"/>
  <c r="J91" i="4" s="1"/>
  <c r="J90" i="4" s="1"/>
  <c r="J89" i="4" s="1"/>
  <c r="J88" i="4" s="1"/>
  <c r="J87" i="4" s="1"/>
  <c r="J86" i="4" s="1"/>
  <c r="J85" i="4" s="1"/>
  <c r="J84" i="4" s="1"/>
  <c r="J83" i="4" s="1"/>
  <c r="J82" i="4" s="1"/>
  <c r="J81" i="4" s="1"/>
  <c r="AZ205" i="4"/>
  <c r="AZ204" i="4" s="1"/>
  <c r="BA205" i="4"/>
  <c r="BA204" i="4" s="1"/>
  <c r="AU165" i="4"/>
  <c r="AU164" i="4" s="1"/>
  <c r="AV165" i="4"/>
  <c r="AV164" i="4" s="1"/>
  <c r="W12" i="4"/>
  <c r="AC22" i="4"/>
  <c r="AD22" i="4"/>
  <c r="W15" i="4"/>
  <c r="AE22" i="4"/>
  <c r="W13" i="4"/>
  <c r="M80" i="4"/>
  <c r="W16" i="4"/>
  <c r="W14" i="4"/>
  <c r="AZ185" i="3"/>
  <c r="AZ184" i="3" s="1"/>
  <c r="BA185" i="3"/>
  <c r="BA184" i="3" s="1"/>
  <c r="Y185" i="3"/>
  <c r="Y184" i="3" s="1"/>
  <c r="B22" i="3" s="1"/>
  <c r="Z185" i="3"/>
  <c r="Z184" i="3" s="1"/>
  <c r="Q15" i="3"/>
  <c r="Q13" i="3"/>
  <c r="J80" i="3"/>
  <c r="Q14" i="3"/>
  <c r="Q12" i="3"/>
  <c r="AC19" i="3"/>
  <c r="Q16" i="3"/>
  <c r="AD19" i="3"/>
  <c r="AZ165" i="3"/>
  <c r="AZ164" i="3" s="1"/>
  <c r="BA165" i="3"/>
  <c r="BA164" i="3" s="1"/>
  <c r="AP145" i="3"/>
  <c r="AP144" i="3" s="1"/>
  <c r="AO145" i="3"/>
  <c r="AO144" i="3" s="1"/>
  <c r="AO185" i="3"/>
  <c r="AO184" i="3" s="1"/>
  <c r="AP185" i="3"/>
  <c r="AP184" i="3" s="1"/>
  <c r="BA50" i="3"/>
  <c r="BD50" i="3" s="1"/>
  <c r="M5" i="3"/>
  <c r="AE21" i="3" s="1"/>
  <c r="AP225" i="3"/>
  <c r="AP224" i="3" s="1"/>
  <c r="AO225" i="3"/>
  <c r="AO224" i="3" s="1"/>
  <c r="K121" i="3"/>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AS205" i="3"/>
  <c r="AT205" i="3"/>
  <c r="AP165" i="3"/>
  <c r="AP164" i="3" s="1"/>
  <c r="AO165" i="3"/>
  <c r="AO164" i="3" s="1"/>
  <c r="U15" i="3"/>
  <c r="U13" i="3"/>
  <c r="AC21" i="3"/>
  <c r="AD21" i="3"/>
  <c r="L80" i="3"/>
  <c r="U14" i="3"/>
  <c r="U16" i="3"/>
  <c r="U12" i="3"/>
  <c r="AU145" i="3"/>
  <c r="AU144" i="3" s="1"/>
  <c r="AV145" i="3"/>
  <c r="AV144" i="3" s="1"/>
  <c r="O15" i="3"/>
  <c r="O13" i="3"/>
  <c r="AC18" i="3"/>
  <c r="AD18" i="3"/>
  <c r="B35" i="3"/>
  <c r="O9" i="3" s="1"/>
  <c r="I80" i="3"/>
  <c r="O14" i="3"/>
  <c r="O16" i="3"/>
  <c r="BA61" i="3"/>
  <c r="BD61" i="3" s="1"/>
  <c r="O12" i="3"/>
  <c r="S17" i="3"/>
  <c r="S18" i="3" s="1"/>
  <c r="E22" i="3" s="1"/>
  <c r="G29" i="2" s="1"/>
  <c r="W12" i="3"/>
  <c r="AC22" i="3"/>
  <c r="AD22" i="3"/>
  <c r="W15" i="3"/>
  <c r="W13" i="3"/>
  <c r="M80" i="3"/>
  <c r="W16" i="3"/>
  <c r="W14" i="3"/>
  <c r="AO205" i="3"/>
  <c r="AO204" i="3" s="1"/>
  <c r="AP205" i="3"/>
  <c r="AP204" i="3" s="1"/>
  <c r="BA59" i="3"/>
  <c r="BD59" i="3" s="1"/>
  <c r="BA34" i="3"/>
  <c r="BD34" i="3" s="1"/>
  <c r="BD36" i="3" s="1"/>
  <c r="M3" i="3"/>
  <c r="Y205" i="3"/>
  <c r="Y204" i="3" s="1"/>
  <c r="B23" i="3" s="1"/>
  <c r="Z205" i="3"/>
  <c r="Z204" i="3" s="1"/>
  <c r="C20" i="3"/>
  <c r="AZ205" i="3"/>
  <c r="AZ204" i="3" s="1"/>
  <c r="BA205" i="3"/>
  <c r="BA204" i="3" s="1"/>
  <c r="B20" i="3"/>
  <c r="AU165" i="3"/>
  <c r="AU164" i="3" s="1"/>
  <c r="AV165" i="3"/>
  <c r="AV164" i="3" s="1"/>
  <c r="BA42" i="3"/>
  <c r="BD42" i="3" s="1"/>
  <c r="BD44" i="3" s="1"/>
  <c r="M4" i="3"/>
  <c r="AH205" i="3"/>
  <c r="AI205" i="3"/>
  <c r="BD63" i="3" l="1"/>
  <c r="BE63" i="3" s="1"/>
  <c r="AE20" i="6"/>
  <c r="AF20" i="6" s="1"/>
  <c r="BD52" i="6"/>
  <c r="BC24" i="4"/>
  <c r="BD63" i="6"/>
  <c r="BE63" i="6" s="1"/>
  <c r="Q17" i="3"/>
  <c r="Q18" i="3" s="1"/>
  <c r="E21" i="3" s="1"/>
  <c r="G28" i="2" s="1"/>
  <c r="AF20" i="4"/>
  <c r="BD52" i="3"/>
  <c r="B32" i="7"/>
  <c r="H246" i="7" s="1"/>
  <c r="B34" i="7"/>
  <c r="D38" i="9"/>
  <c r="D37" i="10"/>
  <c r="U17" i="6"/>
  <c r="U18" i="6" s="1"/>
  <c r="E23" i="6" s="1"/>
  <c r="B33" i="7"/>
  <c r="B31" i="7"/>
  <c r="C246" i="7" s="1"/>
  <c r="AF21" i="3"/>
  <c r="D38" i="10"/>
  <c r="D39" i="9"/>
  <c r="B32" i="5"/>
  <c r="H246" i="5" s="1"/>
  <c r="B34" i="5"/>
  <c r="B32" i="6"/>
  <c r="H246" i="6" s="1"/>
  <c r="B34" i="6"/>
  <c r="B32" i="4"/>
  <c r="H246" i="4" s="1"/>
  <c r="B34" i="4"/>
  <c r="U17" i="3"/>
  <c r="U18" i="3" s="1"/>
  <c r="E23" i="3" s="1"/>
  <c r="G30" i="2" s="1"/>
  <c r="AE19" i="3"/>
  <c r="AF19" i="3" s="1"/>
  <c r="B31" i="6"/>
  <c r="C246" i="6" s="1"/>
  <c r="B33" i="6"/>
  <c r="B31" i="5"/>
  <c r="C246" i="5" s="1"/>
  <c r="B33" i="5"/>
  <c r="AE18" i="3"/>
  <c r="AF18" i="3" s="1"/>
  <c r="S17" i="6"/>
  <c r="S18" i="6" s="1"/>
  <c r="E22" i="6" s="1"/>
  <c r="G61" i="2" s="1"/>
  <c r="Q17" i="6"/>
  <c r="Q18" i="6" s="1"/>
  <c r="E21" i="6" s="1"/>
  <c r="G60" i="2" s="1"/>
  <c r="B33" i="4"/>
  <c r="B31" i="4"/>
  <c r="C246" i="4" s="1"/>
  <c r="J37" i="10"/>
  <c r="J38" i="9"/>
  <c r="AE22" i="3"/>
  <c r="AF22" i="3" s="1"/>
  <c r="O17" i="5"/>
  <c r="O18" i="5" s="1"/>
  <c r="E20" i="5" s="1"/>
  <c r="BD36" i="6"/>
  <c r="BA24" i="6" s="1"/>
  <c r="BA25" i="7"/>
  <c r="BE44" i="7"/>
  <c r="BE25" i="7" s="1"/>
  <c r="M121" i="7"/>
  <c r="M120" i="7" s="1"/>
  <c r="M119" i="7" s="1"/>
  <c r="M118" i="7" s="1"/>
  <c r="M117" i="7" s="1"/>
  <c r="M116" i="7" s="1"/>
  <c r="M115" i="7" s="1"/>
  <c r="M114" i="7" s="1"/>
  <c r="M113" i="7" s="1"/>
  <c r="M112" i="7" s="1"/>
  <c r="M111" i="7" s="1"/>
  <c r="M110" i="7" s="1"/>
  <c r="M109" i="7" s="1"/>
  <c r="M108" i="7" s="1"/>
  <c r="M107" i="7" s="1"/>
  <c r="M106" i="7" s="1"/>
  <c r="M105" i="7" s="1"/>
  <c r="M104" i="7" s="1"/>
  <c r="M103" i="7" s="1"/>
  <c r="M102" i="7" s="1"/>
  <c r="M101" i="7" s="1"/>
  <c r="M100" i="7" s="1"/>
  <c r="M99" i="7" s="1"/>
  <c r="M98" i="7" s="1"/>
  <c r="M97" i="7" s="1"/>
  <c r="M96" i="7" s="1"/>
  <c r="M95" i="7" s="1"/>
  <c r="M94" i="7" s="1"/>
  <c r="M93" i="7" s="1"/>
  <c r="M92" i="7" s="1"/>
  <c r="M91" i="7" s="1"/>
  <c r="M90" i="7" s="1"/>
  <c r="M89" i="7" s="1"/>
  <c r="M88" i="7" s="1"/>
  <c r="M87" i="7" s="1"/>
  <c r="M86" i="7" s="1"/>
  <c r="M85" i="7" s="1"/>
  <c r="M84" i="7" s="1"/>
  <c r="M83" i="7" s="1"/>
  <c r="M82" i="7" s="1"/>
  <c r="M81" i="7" s="1"/>
  <c r="AE18" i="7"/>
  <c r="AF18" i="7" s="1"/>
  <c r="L121" i="7"/>
  <c r="L120" i="7" s="1"/>
  <c r="L119" i="7" s="1"/>
  <c r="L118" i="7" s="1"/>
  <c r="L117" i="7" s="1"/>
  <c r="L116" i="7" s="1"/>
  <c r="L115" i="7" s="1"/>
  <c r="L114" i="7" s="1"/>
  <c r="L113" i="7" s="1"/>
  <c r="L112" i="7" s="1"/>
  <c r="L111" i="7" s="1"/>
  <c r="L110" i="7" s="1"/>
  <c r="L109" i="7" s="1"/>
  <c r="L108" i="7" s="1"/>
  <c r="L107" i="7" s="1"/>
  <c r="L106" i="7" s="1"/>
  <c r="L105" i="7" s="1"/>
  <c r="L104" i="7" s="1"/>
  <c r="L103" i="7" s="1"/>
  <c r="L102" i="7" s="1"/>
  <c r="L101" i="7" s="1"/>
  <c r="L100" i="7" s="1"/>
  <c r="L99" i="7" s="1"/>
  <c r="L98" i="7" s="1"/>
  <c r="L97" i="7" s="1"/>
  <c r="L96" i="7" s="1"/>
  <c r="L95" i="7" s="1"/>
  <c r="L94" i="7" s="1"/>
  <c r="L93" i="7" s="1"/>
  <c r="L92" i="7" s="1"/>
  <c r="L91" i="7" s="1"/>
  <c r="L90" i="7" s="1"/>
  <c r="L89" i="7" s="1"/>
  <c r="L88" i="7" s="1"/>
  <c r="L87" i="7" s="1"/>
  <c r="L86" i="7" s="1"/>
  <c r="L85" i="7" s="1"/>
  <c r="L84" i="7" s="1"/>
  <c r="L83" i="7" s="1"/>
  <c r="L82" i="7" s="1"/>
  <c r="L81" i="7" s="1"/>
  <c r="BC25" i="7"/>
  <c r="BC26" i="7"/>
  <c r="AE21" i="7"/>
  <c r="AF21" i="7" s="1"/>
  <c r="BE36" i="7"/>
  <c r="BE24" i="7" s="1"/>
  <c r="BA24" i="7"/>
  <c r="O9" i="7"/>
  <c r="AZ185" i="7"/>
  <c r="AZ184" i="7" s="1"/>
  <c r="BA185" i="7"/>
  <c r="BA184" i="7" s="1"/>
  <c r="I121" i="7"/>
  <c r="I120" i="7" s="1"/>
  <c r="I119" i="7" s="1"/>
  <c r="I118" i="7" s="1"/>
  <c r="I117" i="7" s="1"/>
  <c r="I116" i="7" s="1"/>
  <c r="I115" i="7" s="1"/>
  <c r="I114" i="7" s="1"/>
  <c r="I113" i="7" s="1"/>
  <c r="I112" i="7" s="1"/>
  <c r="I111" i="7" s="1"/>
  <c r="I110" i="7" s="1"/>
  <c r="I109" i="7" s="1"/>
  <c r="I108" i="7" s="1"/>
  <c r="I107" i="7" s="1"/>
  <c r="I106" i="7" s="1"/>
  <c r="I105" i="7" s="1"/>
  <c r="I104" i="7" s="1"/>
  <c r="I103" i="7" s="1"/>
  <c r="I102" i="7" s="1"/>
  <c r="I101" i="7" s="1"/>
  <c r="I100" i="7" s="1"/>
  <c r="I99" i="7" s="1"/>
  <c r="I98" i="7" s="1"/>
  <c r="I97" i="7" s="1"/>
  <c r="I96" i="7" s="1"/>
  <c r="I95" i="7" s="1"/>
  <c r="I94" i="7" s="1"/>
  <c r="I93" i="7" s="1"/>
  <c r="I92" i="7" s="1"/>
  <c r="I91" i="7" s="1"/>
  <c r="I90" i="7" s="1"/>
  <c r="I89" i="7" s="1"/>
  <c r="I88" i="7" s="1"/>
  <c r="I87" i="7" s="1"/>
  <c r="I86" i="7" s="1"/>
  <c r="I85" i="7" s="1"/>
  <c r="I84" i="7" s="1"/>
  <c r="I83" i="7" s="1"/>
  <c r="I82" i="7" s="1"/>
  <c r="I81" i="7" s="1"/>
  <c r="AO14" i="7"/>
  <c r="J2" i="7" s="1"/>
  <c r="F22" i="7" s="1"/>
  <c r="AE19" i="7"/>
  <c r="AF19" i="7" s="1"/>
  <c r="AE20" i="7"/>
  <c r="AF20" i="7" s="1"/>
  <c r="BA26" i="7"/>
  <c r="BE52" i="7"/>
  <c r="BE26" i="7" s="1"/>
  <c r="BC24" i="7"/>
  <c r="AF22" i="7"/>
  <c r="U17" i="7"/>
  <c r="U18" i="7" s="1"/>
  <c r="E23" i="7" s="1"/>
  <c r="W17" i="7"/>
  <c r="W18" i="7" s="1"/>
  <c r="E24" i="7" s="1"/>
  <c r="O17" i="7"/>
  <c r="O18" i="7" s="1"/>
  <c r="BE63" i="7"/>
  <c r="L35" i="7"/>
  <c r="AO185" i="7"/>
  <c r="AO184" i="7" s="1"/>
  <c r="AP185" i="7"/>
  <c r="AP184" i="7" s="1"/>
  <c r="BA25" i="6"/>
  <c r="BE44" i="6"/>
  <c r="BE25" i="6" s="1"/>
  <c r="G62" i="2"/>
  <c r="AF21" i="6"/>
  <c r="E20" i="6"/>
  <c r="AZ205" i="6"/>
  <c r="AZ204" i="6" s="1"/>
  <c r="BA205" i="6"/>
  <c r="BA204" i="6" s="1"/>
  <c r="AF19" i="6"/>
  <c r="AO14" i="6"/>
  <c r="J2" i="6" s="1"/>
  <c r="AE18" i="6"/>
  <c r="AF18" i="6" s="1"/>
  <c r="L121" i="6"/>
  <c r="L120" i="6" s="1"/>
  <c r="L119" i="6" s="1"/>
  <c r="L118" i="6" s="1"/>
  <c r="L117" i="6" s="1"/>
  <c r="L116" i="6" s="1"/>
  <c r="L115" i="6" s="1"/>
  <c r="L114" i="6" s="1"/>
  <c r="L113" i="6" s="1"/>
  <c r="L112" i="6" s="1"/>
  <c r="L111" i="6" s="1"/>
  <c r="L110" i="6" s="1"/>
  <c r="L109" i="6" s="1"/>
  <c r="L108" i="6" s="1"/>
  <c r="L107" i="6" s="1"/>
  <c r="L106" i="6" s="1"/>
  <c r="L105" i="6" s="1"/>
  <c r="L104" i="6" s="1"/>
  <c r="L103" i="6" s="1"/>
  <c r="L102" i="6" s="1"/>
  <c r="L101" i="6" s="1"/>
  <c r="L100" i="6" s="1"/>
  <c r="L99" i="6" s="1"/>
  <c r="L98" i="6" s="1"/>
  <c r="L97" i="6" s="1"/>
  <c r="L96" i="6" s="1"/>
  <c r="L95" i="6" s="1"/>
  <c r="L94" i="6" s="1"/>
  <c r="L93" i="6" s="1"/>
  <c r="L92" i="6" s="1"/>
  <c r="L91" i="6" s="1"/>
  <c r="L90" i="6" s="1"/>
  <c r="L89" i="6" s="1"/>
  <c r="L88" i="6" s="1"/>
  <c r="L87" i="6" s="1"/>
  <c r="L86" i="6" s="1"/>
  <c r="L85" i="6" s="1"/>
  <c r="L84" i="6" s="1"/>
  <c r="L83" i="6" s="1"/>
  <c r="L82" i="6" s="1"/>
  <c r="L81" i="6" s="1"/>
  <c r="K121" i="6"/>
  <c r="K120" i="6"/>
  <c r="K119" i="6" s="1"/>
  <c r="K118" i="6" s="1"/>
  <c r="K117" i="6" s="1"/>
  <c r="K116" i="6" s="1"/>
  <c r="K115" i="6" s="1"/>
  <c r="K114" i="6" s="1"/>
  <c r="K113" i="6" s="1"/>
  <c r="K112" i="6" s="1"/>
  <c r="K111" i="6" s="1"/>
  <c r="K110" i="6" s="1"/>
  <c r="K109" i="6" s="1"/>
  <c r="K108" i="6" s="1"/>
  <c r="K107" i="6" s="1"/>
  <c r="K106" i="6" s="1"/>
  <c r="K105" i="6" s="1"/>
  <c r="K104" i="6" s="1"/>
  <c r="K103" i="6" s="1"/>
  <c r="K102" i="6" s="1"/>
  <c r="K101" i="6" s="1"/>
  <c r="K100" i="6" s="1"/>
  <c r="K99" i="6" s="1"/>
  <c r="K98" i="6" s="1"/>
  <c r="K97" i="6" s="1"/>
  <c r="K96" i="6" s="1"/>
  <c r="K95" i="6" s="1"/>
  <c r="K94" i="6" s="1"/>
  <c r="K93" i="6" s="1"/>
  <c r="K92" i="6" s="1"/>
  <c r="K91" i="6" s="1"/>
  <c r="K90" i="6" s="1"/>
  <c r="K89" i="6" s="1"/>
  <c r="K88" i="6" s="1"/>
  <c r="K87" i="6" s="1"/>
  <c r="K86" i="6" s="1"/>
  <c r="K85" i="6" s="1"/>
  <c r="K84" i="6" s="1"/>
  <c r="K83" i="6" s="1"/>
  <c r="K82" i="6" s="1"/>
  <c r="K81" i="6" s="1"/>
  <c r="W17" i="6"/>
  <c r="W18" i="6" s="1"/>
  <c r="E24" i="6" s="1"/>
  <c r="BC24" i="6"/>
  <c r="AP185" i="6"/>
  <c r="AP184" i="6" s="1"/>
  <c r="AO185" i="6"/>
  <c r="AO184" i="6" s="1"/>
  <c r="M121" i="6"/>
  <c r="M120" i="6" s="1"/>
  <c r="M119" i="6" s="1"/>
  <c r="M118" i="6" s="1"/>
  <c r="M117" i="6" s="1"/>
  <c r="M116" i="6" s="1"/>
  <c r="M115" i="6" s="1"/>
  <c r="M114" i="6" s="1"/>
  <c r="M113" i="6" s="1"/>
  <c r="M112" i="6" s="1"/>
  <c r="M111" i="6" s="1"/>
  <c r="M110" i="6" s="1"/>
  <c r="M109" i="6" s="1"/>
  <c r="M108" i="6" s="1"/>
  <c r="M107" i="6" s="1"/>
  <c r="M106" i="6" s="1"/>
  <c r="M105" i="6" s="1"/>
  <c r="M104" i="6" s="1"/>
  <c r="M103" i="6" s="1"/>
  <c r="M102" i="6" s="1"/>
  <c r="M101" i="6" s="1"/>
  <c r="M100" i="6" s="1"/>
  <c r="M99" i="6" s="1"/>
  <c r="M98" i="6" s="1"/>
  <c r="M97" i="6" s="1"/>
  <c r="M96" i="6" s="1"/>
  <c r="M95" i="6" s="1"/>
  <c r="M94" i="6" s="1"/>
  <c r="M93" i="6" s="1"/>
  <c r="M92" i="6" s="1"/>
  <c r="M91" i="6" s="1"/>
  <c r="M90" i="6" s="1"/>
  <c r="M89" i="6" s="1"/>
  <c r="M88" i="6" s="1"/>
  <c r="M87" i="6" s="1"/>
  <c r="M86" i="6" s="1"/>
  <c r="M85" i="6" s="1"/>
  <c r="M84" i="6" s="1"/>
  <c r="M83" i="6" s="1"/>
  <c r="M82" i="6" s="1"/>
  <c r="M81" i="6" s="1"/>
  <c r="BC25" i="6"/>
  <c r="BC26" i="6"/>
  <c r="BA185" i="6"/>
  <c r="BA184" i="6" s="1"/>
  <c r="AZ185" i="6"/>
  <c r="AZ184" i="6" s="1"/>
  <c r="O9" i="6"/>
  <c r="J121" i="6"/>
  <c r="J120" i="6" s="1"/>
  <c r="J119" i="6" s="1"/>
  <c r="J118" i="6" s="1"/>
  <c r="J117" i="6" s="1"/>
  <c r="J116" i="6" s="1"/>
  <c r="J115" i="6" s="1"/>
  <c r="J114" i="6" s="1"/>
  <c r="J113" i="6" s="1"/>
  <c r="J112" i="6" s="1"/>
  <c r="J111" i="6" s="1"/>
  <c r="J110" i="6" s="1"/>
  <c r="J109" i="6" s="1"/>
  <c r="J108" i="6" s="1"/>
  <c r="J107" i="6" s="1"/>
  <c r="J106" i="6" s="1"/>
  <c r="J105" i="6" s="1"/>
  <c r="J104" i="6" s="1"/>
  <c r="J103" i="6" s="1"/>
  <c r="J102" i="6" s="1"/>
  <c r="J101" i="6" s="1"/>
  <c r="J100" i="6" s="1"/>
  <c r="J99" i="6" s="1"/>
  <c r="J98" i="6" s="1"/>
  <c r="J97" i="6" s="1"/>
  <c r="J96" i="6" s="1"/>
  <c r="J95" i="6" s="1"/>
  <c r="J94" i="6" s="1"/>
  <c r="J93" i="6" s="1"/>
  <c r="J92" i="6" s="1"/>
  <c r="J91" i="6" s="1"/>
  <c r="J90" i="6" s="1"/>
  <c r="J89" i="6" s="1"/>
  <c r="J88" i="6" s="1"/>
  <c r="J87" i="6" s="1"/>
  <c r="J86" i="6" s="1"/>
  <c r="J85" i="6" s="1"/>
  <c r="J84" i="6" s="1"/>
  <c r="J83" i="6" s="1"/>
  <c r="J82" i="6" s="1"/>
  <c r="J81" i="6" s="1"/>
  <c r="AE22" i="6"/>
  <c r="AF22" i="6" s="1"/>
  <c r="AV145" i="6"/>
  <c r="AV144" i="6" s="1"/>
  <c r="AU145" i="6"/>
  <c r="AU144" i="6" s="1"/>
  <c r="BA26" i="6"/>
  <c r="BE52" i="6"/>
  <c r="BE26" i="6" s="1"/>
  <c r="AK145" i="6"/>
  <c r="AK144" i="6" s="1"/>
  <c r="AJ145" i="6"/>
  <c r="AJ144" i="6" s="1"/>
  <c r="AO205" i="6"/>
  <c r="AO204" i="6" s="1"/>
  <c r="AP205" i="6"/>
  <c r="AP204" i="6" s="1"/>
  <c r="BA25" i="5"/>
  <c r="BE44" i="5"/>
  <c r="BE25" i="5" s="1"/>
  <c r="AE21" i="5"/>
  <c r="AF21" i="5" s="1"/>
  <c r="L121" i="5"/>
  <c r="L120" i="5" s="1"/>
  <c r="L119" i="5" s="1"/>
  <c r="L118" i="5" s="1"/>
  <c r="L117" i="5" s="1"/>
  <c r="L116" i="5" s="1"/>
  <c r="L115" i="5" s="1"/>
  <c r="L114" i="5" s="1"/>
  <c r="L113" i="5" s="1"/>
  <c r="L112" i="5" s="1"/>
  <c r="L111" i="5" s="1"/>
  <c r="L110" i="5" s="1"/>
  <c r="L109" i="5" s="1"/>
  <c r="L108" i="5" s="1"/>
  <c r="L107" i="5" s="1"/>
  <c r="L106" i="5" s="1"/>
  <c r="L105" i="5" s="1"/>
  <c r="L104" i="5" s="1"/>
  <c r="L103" i="5" s="1"/>
  <c r="L102" i="5" s="1"/>
  <c r="L101" i="5" s="1"/>
  <c r="L100" i="5" s="1"/>
  <c r="L99" i="5" s="1"/>
  <c r="L98" i="5" s="1"/>
  <c r="L97" i="5" s="1"/>
  <c r="L96" i="5" s="1"/>
  <c r="L95" i="5" s="1"/>
  <c r="L94" i="5" s="1"/>
  <c r="L93" i="5" s="1"/>
  <c r="L92" i="5" s="1"/>
  <c r="L91" i="5" s="1"/>
  <c r="L90" i="5" s="1"/>
  <c r="L89" i="5" s="1"/>
  <c r="L88" i="5" s="1"/>
  <c r="L87" i="5" s="1"/>
  <c r="L86" i="5" s="1"/>
  <c r="L85" i="5" s="1"/>
  <c r="L84" i="5" s="1"/>
  <c r="L83" i="5" s="1"/>
  <c r="L82" i="5" s="1"/>
  <c r="L81" i="5" s="1"/>
  <c r="BA185" i="5"/>
  <c r="BA184" i="5" s="1"/>
  <c r="AZ185" i="5"/>
  <c r="AZ184" i="5" s="1"/>
  <c r="G52" i="2"/>
  <c r="G49" i="2"/>
  <c r="I121" i="5"/>
  <c r="I120" i="5" s="1"/>
  <c r="I119" i="5" s="1"/>
  <c r="I118" i="5" s="1"/>
  <c r="I117" i="5" s="1"/>
  <c r="I116" i="5" s="1"/>
  <c r="I115" i="5" s="1"/>
  <c r="I114" i="5" s="1"/>
  <c r="I113" i="5" s="1"/>
  <c r="I112" i="5" s="1"/>
  <c r="I111" i="5" s="1"/>
  <c r="I110" i="5" s="1"/>
  <c r="I109" i="5" s="1"/>
  <c r="I108" i="5" s="1"/>
  <c r="I107" i="5" s="1"/>
  <c r="I106" i="5" s="1"/>
  <c r="I105" i="5" s="1"/>
  <c r="I104" i="5" s="1"/>
  <c r="I103" i="5" s="1"/>
  <c r="I102" i="5" s="1"/>
  <c r="I101" i="5" s="1"/>
  <c r="I100" i="5" s="1"/>
  <c r="I99" i="5" s="1"/>
  <c r="I98" i="5" s="1"/>
  <c r="I97" i="5" s="1"/>
  <c r="I96" i="5" s="1"/>
  <c r="I95" i="5" s="1"/>
  <c r="I94" i="5" s="1"/>
  <c r="I93" i="5" s="1"/>
  <c r="I92" i="5" s="1"/>
  <c r="I91" i="5" s="1"/>
  <c r="I90" i="5" s="1"/>
  <c r="I89" i="5" s="1"/>
  <c r="I88" i="5" s="1"/>
  <c r="I87" i="5" s="1"/>
  <c r="I86" i="5" s="1"/>
  <c r="I85" i="5" s="1"/>
  <c r="I84" i="5" s="1"/>
  <c r="I83" i="5" s="1"/>
  <c r="I82" i="5" s="1"/>
  <c r="I81" i="5" s="1"/>
  <c r="AO14" i="5"/>
  <c r="J2" i="5" s="1"/>
  <c r="F24" i="5" s="1"/>
  <c r="AE19" i="5"/>
  <c r="AF19" i="5" s="1"/>
  <c r="AE22" i="5"/>
  <c r="AF22" i="5" s="1"/>
  <c r="AE20" i="5"/>
  <c r="AF20" i="5" s="1"/>
  <c r="BC25" i="5"/>
  <c r="BC26" i="5"/>
  <c r="AF18" i="5"/>
  <c r="U17" i="5"/>
  <c r="U18" i="5" s="1"/>
  <c r="E23" i="5" s="1"/>
  <c r="BE36" i="5"/>
  <c r="BE24" i="5" s="1"/>
  <c r="BA24" i="5"/>
  <c r="O9" i="5"/>
  <c r="BC24" i="5"/>
  <c r="BE63" i="5"/>
  <c r="L35" i="5"/>
  <c r="BA26" i="5"/>
  <c r="BD26" i="5" s="1"/>
  <c r="BE52" i="5"/>
  <c r="BE26" i="5" s="1"/>
  <c r="AO185" i="5"/>
  <c r="AO184" i="5" s="1"/>
  <c r="AP185" i="5"/>
  <c r="AP184" i="5" s="1"/>
  <c r="BE44" i="4"/>
  <c r="BE25" i="4" s="1"/>
  <c r="BA25" i="4"/>
  <c r="AP185" i="4"/>
  <c r="AP184" i="4" s="1"/>
  <c r="AO185" i="4"/>
  <c r="AO184" i="4" s="1"/>
  <c r="BE36" i="4"/>
  <c r="BE24" i="4" s="1"/>
  <c r="BA24" i="4"/>
  <c r="K121" i="4"/>
  <c r="K120" i="4" s="1"/>
  <c r="K119" i="4" s="1"/>
  <c r="K118" i="4" s="1"/>
  <c r="K117" i="4" s="1"/>
  <c r="K116" i="4" s="1"/>
  <c r="K115" i="4" s="1"/>
  <c r="K114" i="4" s="1"/>
  <c r="K113" i="4" s="1"/>
  <c r="K112" i="4" s="1"/>
  <c r="K111" i="4" s="1"/>
  <c r="K110" i="4" s="1"/>
  <c r="K109" i="4" s="1"/>
  <c r="K108" i="4" s="1"/>
  <c r="K107" i="4" s="1"/>
  <c r="K106" i="4" s="1"/>
  <c r="K105" i="4" s="1"/>
  <c r="K104" i="4" s="1"/>
  <c r="K103" i="4" s="1"/>
  <c r="K102" i="4" s="1"/>
  <c r="K101" i="4" s="1"/>
  <c r="K100" i="4" s="1"/>
  <c r="K99" i="4" s="1"/>
  <c r="K98" i="4" s="1"/>
  <c r="K97" i="4" s="1"/>
  <c r="K96" i="4" s="1"/>
  <c r="K95" i="4" s="1"/>
  <c r="K94" i="4" s="1"/>
  <c r="K93" i="4" s="1"/>
  <c r="K92" i="4" s="1"/>
  <c r="K91" i="4" s="1"/>
  <c r="K90" i="4" s="1"/>
  <c r="K89" i="4" s="1"/>
  <c r="K88" i="4" s="1"/>
  <c r="K87" i="4" s="1"/>
  <c r="K86" i="4" s="1"/>
  <c r="K85" i="4" s="1"/>
  <c r="K84" i="4" s="1"/>
  <c r="K83" i="4" s="1"/>
  <c r="K82" i="4" s="1"/>
  <c r="K81" i="4" s="1"/>
  <c r="AV185" i="4"/>
  <c r="AV184" i="4" s="1"/>
  <c r="AU185" i="4"/>
  <c r="AU184" i="4" s="1"/>
  <c r="AF22" i="4"/>
  <c r="BC25" i="4"/>
  <c r="BC26" i="4"/>
  <c r="BD26" i="4" s="1"/>
  <c r="O17" i="4"/>
  <c r="O18" i="4" s="1"/>
  <c r="AK185" i="4"/>
  <c r="AK184" i="4" s="1"/>
  <c r="AJ185" i="4"/>
  <c r="AJ184" i="4" s="1"/>
  <c r="BE63" i="4"/>
  <c r="L35" i="4"/>
  <c r="BA185" i="4"/>
  <c r="BA184" i="4" s="1"/>
  <c r="AZ185" i="4"/>
  <c r="AZ184" i="4" s="1"/>
  <c r="W17" i="4"/>
  <c r="W18" i="4" s="1"/>
  <c r="E24" i="4" s="1"/>
  <c r="AJ205" i="4"/>
  <c r="AJ204" i="4" s="1"/>
  <c r="AK205" i="4"/>
  <c r="AK204" i="4" s="1"/>
  <c r="AV205" i="4"/>
  <c r="AV204" i="4" s="1"/>
  <c r="AU205" i="4"/>
  <c r="AU204" i="4" s="1"/>
  <c r="I121" i="4"/>
  <c r="I120" i="4" s="1"/>
  <c r="I119" i="4" s="1"/>
  <c r="I118" i="4" s="1"/>
  <c r="I117" i="4" s="1"/>
  <c r="I116" i="4" s="1"/>
  <c r="I115" i="4" s="1"/>
  <c r="I114" i="4" s="1"/>
  <c r="I113" i="4" s="1"/>
  <c r="I112" i="4" s="1"/>
  <c r="I111" i="4" s="1"/>
  <c r="I110" i="4" s="1"/>
  <c r="I109" i="4" s="1"/>
  <c r="I108" i="4" s="1"/>
  <c r="I107" i="4" s="1"/>
  <c r="I106" i="4" s="1"/>
  <c r="I105" i="4" s="1"/>
  <c r="I104" i="4" s="1"/>
  <c r="I103" i="4" s="1"/>
  <c r="I102" i="4" s="1"/>
  <c r="I101" i="4" s="1"/>
  <c r="I100" i="4" s="1"/>
  <c r="I99" i="4" s="1"/>
  <c r="I98" i="4" s="1"/>
  <c r="I97" i="4" s="1"/>
  <c r="I96" i="4" s="1"/>
  <c r="I95" i="4" s="1"/>
  <c r="I94" i="4" s="1"/>
  <c r="I93" i="4" s="1"/>
  <c r="I92" i="4" s="1"/>
  <c r="I91" i="4" s="1"/>
  <c r="I90" i="4" s="1"/>
  <c r="I89" i="4" s="1"/>
  <c r="I88" i="4" s="1"/>
  <c r="I87" i="4" s="1"/>
  <c r="I86" i="4" s="1"/>
  <c r="I85" i="4" s="1"/>
  <c r="I84" i="4" s="1"/>
  <c r="I83" i="4" s="1"/>
  <c r="I82" i="4" s="1"/>
  <c r="I81" i="4" s="1"/>
  <c r="S17" i="4"/>
  <c r="S18" i="4" s="1"/>
  <c r="E22" i="4" s="1"/>
  <c r="G39" i="2"/>
  <c r="M121" i="4"/>
  <c r="M120" i="4" s="1"/>
  <c r="M119" i="4" s="1"/>
  <c r="M118" i="4" s="1"/>
  <c r="M117" i="4" s="1"/>
  <c r="M116" i="4" s="1"/>
  <c r="M115" i="4" s="1"/>
  <c r="M114" i="4" s="1"/>
  <c r="M113" i="4" s="1"/>
  <c r="M112" i="4" s="1"/>
  <c r="M111" i="4" s="1"/>
  <c r="M110" i="4" s="1"/>
  <c r="M109" i="4" s="1"/>
  <c r="M108" i="4" s="1"/>
  <c r="M107" i="4" s="1"/>
  <c r="M106" i="4" s="1"/>
  <c r="M105" i="4" s="1"/>
  <c r="M104" i="4" s="1"/>
  <c r="M103" i="4" s="1"/>
  <c r="M102" i="4" s="1"/>
  <c r="M101" i="4" s="1"/>
  <c r="M100" i="4" s="1"/>
  <c r="M99" i="4" s="1"/>
  <c r="M98" i="4" s="1"/>
  <c r="M97" i="4" s="1"/>
  <c r="M96" i="4" s="1"/>
  <c r="M95" i="4" s="1"/>
  <c r="M94" i="4" s="1"/>
  <c r="M93" i="4" s="1"/>
  <c r="M92" i="4" s="1"/>
  <c r="M91" i="4" s="1"/>
  <c r="M90" i="4" s="1"/>
  <c r="M89" i="4" s="1"/>
  <c r="M88" i="4" s="1"/>
  <c r="M87" i="4" s="1"/>
  <c r="M86" i="4" s="1"/>
  <c r="M85" i="4" s="1"/>
  <c r="M84" i="4" s="1"/>
  <c r="M83" i="4" s="1"/>
  <c r="M82" i="4" s="1"/>
  <c r="M81" i="4" s="1"/>
  <c r="AO14" i="4"/>
  <c r="J2" i="4" s="1"/>
  <c r="F21" i="4" s="1"/>
  <c r="AF18" i="4"/>
  <c r="BE36" i="3"/>
  <c r="BE24" i="3" s="1"/>
  <c r="BA24" i="3"/>
  <c r="BE44" i="3"/>
  <c r="BE25" i="3" s="1"/>
  <c r="BA25" i="3"/>
  <c r="AV205" i="3"/>
  <c r="AV204" i="3" s="1"/>
  <c r="AU205" i="3"/>
  <c r="AU204" i="3" s="1"/>
  <c r="I121" i="3"/>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J121" i="3"/>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L121" i="3"/>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AJ205" i="3"/>
  <c r="AJ204" i="3" s="1"/>
  <c r="AK205" i="3"/>
  <c r="AK204" i="3" s="1"/>
  <c r="W17" i="3"/>
  <c r="W18" i="3" s="1"/>
  <c r="E24" i="3" s="1"/>
  <c r="M121" i="3"/>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O17" i="3"/>
  <c r="O18" i="3" s="1"/>
  <c r="BC25" i="3"/>
  <c r="BC26" i="3"/>
  <c r="BC24" i="3"/>
  <c r="B32" i="3"/>
  <c r="H246" i="3" s="1"/>
  <c r="B34" i="3"/>
  <c r="BA26" i="3"/>
  <c r="BE52" i="3"/>
  <c r="BE26" i="3" s="1"/>
  <c r="AO14" i="3"/>
  <c r="J2" i="3" s="1"/>
  <c r="F22" i="3" s="1"/>
  <c r="AE20" i="3"/>
  <c r="AF20" i="3" s="1"/>
  <c r="B31" i="3"/>
  <c r="B33" i="3"/>
  <c r="G72" i="2"/>
  <c r="G41" i="2"/>
  <c r="L35" i="3" l="1"/>
  <c r="L35" i="6"/>
  <c r="BD24" i="4"/>
  <c r="AF23" i="4"/>
  <c r="X18" i="6"/>
  <c r="X19" i="6" s="1"/>
  <c r="N32" i="6" s="1"/>
  <c r="P32" i="6" s="1"/>
  <c r="BD26" i="6"/>
  <c r="N46" i="2"/>
  <c r="H245" i="5"/>
  <c r="S246" i="5"/>
  <c r="BD25" i="3"/>
  <c r="C245" i="6"/>
  <c r="N246" i="6"/>
  <c r="C245" i="7"/>
  <c r="N246" i="7"/>
  <c r="AF23" i="5"/>
  <c r="F21" i="5"/>
  <c r="BE36" i="6"/>
  <c r="BE24" i="6" s="1"/>
  <c r="AF23" i="7"/>
  <c r="C245" i="4"/>
  <c r="N246" i="4"/>
  <c r="C245" i="5"/>
  <c r="N246" i="5"/>
  <c r="H245" i="4"/>
  <c r="S246" i="4"/>
  <c r="BD26" i="3"/>
  <c r="BD26" i="7"/>
  <c r="H245" i="6"/>
  <c r="S246" i="6"/>
  <c r="S246" i="7"/>
  <c r="H245" i="7"/>
  <c r="F23" i="7"/>
  <c r="G73" i="2"/>
  <c r="BD24" i="7"/>
  <c r="L33" i="7"/>
  <c r="BA27" i="7"/>
  <c r="BD27" i="7" s="1"/>
  <c r="F21" i="7"/>
  <c r="N68" i="2"/>
  <c r="X18" i="7"/>
  <c r="X19" i="7" s="1"/>
  <c r="E20" i="7"/>
  <c r="F24" i="7"/>
  <c r="G74" i="2"/>
  <c r="BD25" i="7"/>
  <c r="AF23" i="6"/>
  <c r="L33" i="6"/>
  <c r="BA27" i="6"/>
  <c r="BD27" i="6" s="1"/>
  <c r="N34" i="6"/>
  <c r="P34" i="6" s="1"/>
  <c r="N29" i="6"/>
  <c r="N30" i="6"/>
  <c r="F20" i="6"/>
  <c r="G59" i="2"/>
  <c r="N57" i="2"/>
  <c r="BD24" i="6"/>
  <c r="F22" i="6"/>
  <c r="F23" i="6"/>
  <c r="F21" i="6"/>
  <c r="F24" i="6"/>
  <c r="BD25" i="6"/>
  <c r="F23" i="5"/>
  <c r="G51" i="2"/>
  <c r="N29" i="5"/>
  <c r="F20" i="5"/>
  <c r="N30" i="5"/>
  <c r="G48" i="2"/>
  <c r="X18" i="5"/>
  <c r="X19" i="5" s="1"/>
  <c r="N33" i="5" s="1"/>
  <c r="L33" i="5"/>
  <c r="BD24" i="5"/>
  <c r="BA27" i="5"/>
  <c r="BD27" i="5" s="1"/>
  <c r="F22" i="5"/>
  <c r="BD25" i="5"/>
  <c r="X18" i="4"/>
  <c r="X19" i="4" s="1"/>
  <c r="N33" i="4" s="1"/>
  <c r="E20" i="4"/>
  <c r="BA27" i="4"/>
  <c r="BD27" i="4" s="1"/>
  <c r="F22" i="4"/>
  <c r="G40" i="2"/>
  <c r="F24" i="4"/>
  <c r="G42" i="2"/>
  <c r="F23" i="4"/>
  <c r="N36" i="2"/>
  <c r="L33" i="4"/>
  <c r="BD25" i="4"/>
  <c r="F24" i="3"/>
  <c r="G31" i="2"/>
  <c r="BA27" i="3"/>
  <c r="BD27" i="3" s="1"/>
  <c r="N25" i="2"/>
  <c r="L33" i="3"/>
  <c r="AF23" i="3"/>
  <c r="X18" i="3"/>
  <c r="X19" i="3" s="1"/>
  <c r="N35" i="6" s="1"/>
  <c r="P35" i="6" s="1"/>
  <c r="E20" i="3"/>
  <c r="H245" i="3"/>
  <c r="S246" i="3"/>
  <c r="F21" i="3"/>
  <c r="BD24" i="3"/>
  <c r="C246" i="3"/>
  <c r="F23" i="3"/>
  <c r="G63" i="2"/>
  <c r="G50" i="2"/>
  <c r="BD28" i="3" l="1"/>
  <c r="BE28" i="3" s="1"/>
  <c r="Q31" i="3" s="1"/>
  <c r="N34" i="5"/>
  <c r="P34" i="5" s="1"/>
  <c r="N33" i="6"/>
  <c r="N31" i="6"/>
  <c r="N35" i="7"/>
  <c r="P35" i="7" s="1"/>
  <c r="N35" i="5"/>
  <c r="P35" i="5" s="1"/>
  <c r="N34" i="4"/>
  <c r="P34" i="4" s="1"/>
  <c r="B245" i="4"/>
  <c r="D245" i="4"/>
  <c r="E245" i="4"/>
  <c r="S245" i="6"/>
  <c r="AD246" i="6"/>
  <c r="AD245" i="6" s="1"/>
  <c r="N35" i="4"/>
  <c r="P35" i="4" s="1"/>
  <c r="I245" i="6"/>
  <c r="J245" i="6"/>
  <c r="G245" i="6"/>
  <c r="N245" i="7"/>
  <c r="Y246" i="7"/>
  <c r="Y245" i="7" s="1"/>
  <c r="E245" i="7"/>
  <c r="D245" i="7"/>
  <c r="B245" i="7"/>
  <c r="S245" i="4"/>
  <c r="AD246" i="4"/>
  <c r="AD245" i="4" s="1"/>
  <c r="N245" i="6"/>
  <c r="Y246" i="6"/>
  <c r="Y245" i="6" s="1"/>
  <c r="G245" i="4"/>
  <c r="I245" i="4"/>
  <c r="J245" i="4"/>
  <c r="E245" i="6"/>
  <c r="B245" i="6"/>
  <c r="D245" i="6"/>
  <c r="Y246" i="5"/>
  <c r="Y245" i="5" s="1"/>
  <c r="N245" i="5"/>
  <c r="J245" i="7"/>
  <c r="I245" i="7"/>
  <c r="G245" i="7"/>
  <c r="S245" i="7"/>
  <c r="AD246" i="7"/>
  <c r="AD245" i="7" s="1"/>
  <c r="BD28" i="4"/>
  <c r="BE28" i="4" s="1"/>
  <c r="Q31" i="4" s="1"/>
  <c r="E245" i="5"/>
  <c r="D245" i="5"/>
  <c r="B245" i="5"/>
  <c r="S245" i="5"/>
  <c r="AD246" i="5"/>
  <c r="AD245" i="5" s="1"/>
  <c r="Y246" i="4"/>
  <c r="Y245" i="4" s="1"/>
  <c r="N245" i="4"/>
  <c r="G245" i="5"/>
  <c r="I245" i="5"/>
  <c r="J245" i="5"/>
  <c r="BD28" i="7"/>
  <c r="N31" i="7"/>
  <c r="N32" i="7"/>
  <c r="P32" i="7" s="1"/>
  <c r="N29" i="7"/>
  <c r="N30" i="7"/>
  <c r="F20" i="7"/>
  <c r="G70" i="2"/>
  <c r="N33" i="7"/>
  <c r="P33" i="7" s="1"/>
  <c r="N34" i="7"/>
  <c r="P34" i="7" s="1"/>
  <c r="BD28" i="6"/>
  <c r="P33" i="6"/>
  <c r="L37" i="6"/>
  <c r="P37" i="6" s="1"/>
  <c r="Q37" i="6"/>
  <c r="G24" i="6"/>
  <c r="BD28" i="5"/>
  <c r="P33" i="5"/>
  <c r="L37" i="5"/>
  <c r="P37" i="5" s="1"/>
  <c r="Q37" i="5"/>
  <c r="G24" i="5"/>
  <c r="N32" i="5"/>
  <c r="P32" i="5" s="1"/>
  <c r="N31" i="5"/>
  <c r="N29" i="4"/>
  <c r="N30" i="4"/>
  <c r="F20" i="4"/>
  <c r="G38" i="2"/>
  <c r="N32" i="4"/>
  <c r="P32" i="4" s="1"/>
  <c r="N31" i="4"/>
  <c r="P33" i="4"/>
  <c r="N29" i="3"/>
  <c r="N30" i="3"/>
  <c r="G27" i="2"/>
  <c r="F20" i="3"/>
  <c r="N32" i="3"/>
  <c r="P32" i="3" s="1"/>
  <c r="N35" i="3"/>
  <c r="P35" i="3" s="1"/>
  <c r="N34" i="3"/>
  <c r="P34" i="3" s="1"/>
  <c r="N33" i="3"/>
  <c r="P33" i="3" s="1"/>
  <c r="N31" i="3"/>
  <c r="N246" i="3"/>
  <c r="C245" i="3"/>
  <c r="AD246" i="3"/>
  <c r="AD245" i="3" s="1"/>
  <c r="S245" i="3"/>
  <c r="I245" i="3"/>
  <c r="J245" i="3"/>
  <c r="G245" i="3"/>
  <c r="L31" i="3" l="1"/>
  <c r="B247" i="6"/>
  <c r="C247" i="6"/>
  <c r="X245" i="7"/>
  <c r="Z245" i="7"/>
  <c r="AA245" i="7"/>
  <c r="H24" i="5"/>
  <c r="D32" i="10"/>
  <c r="D33" i="9"/>
  <c r="M245" i="7"/>
  <c r="O245" i="7"/>
  <c r="P245" i="7"/>
  <c r="G247" i="6"/>
  <c r="H247" i="6"/>
  <c r="AF245" i="7"/>
  <c r="AC245" i="7"/>
  <c r="AE245" i="7"/>
  <c r="H247" i="4"/>
  <c r="G247" i="4"/>
  <c r="R245" i="7"/>
  <c r="T245" i="7"/>
  <c r="U245" i="7"/>
  <c r="L31" i="4"/>
  <c r="G247" i="7"/>
  <c r="H247" i="7"/>
  <c r="X245" i="6"/>
  <c r="Z245" i="6"/>
  <c r="AA245" i="6"/>
  <c r="H247" i="5"/>
  <c r="G247" i="5"/>
  <c r="P245" i="6"/>
  <c r="O245" i="6"/>
  <c r="M245" i="6"/>
  <c r="AE245" i="6"/>
  <c r="AC245" i="6"/>
  <c r="AF245" i="6"/>
  <c r="M245" i="4"/>
  <c r="O245" i="4"/>
  <c r="P245" i="4"/>
  <c r="AF245" i="4"/>
  <c r="AC245" i="4"/>
  <c r="AE245" i="4"/>
  <c r="U245" i="6"/>
  <c r="R245" i="6"/>
  <c r="T245" i="6"/>
  <c r="C247" i="5"/>
  <c r="B247" i="5"/>
  <c r="H24" i="6"/>
  <c r="D34" i="9"/>
  <c r="D33" i="10"/>
  <c r="Z245" i="4"/>
  <c r="AA245" i="4"/>
  <c r="X245" i="4"/>
  <c r="M245" i="5"/>
  <c r="P245" i="5"/>
  <c r="O245" i="5"/>
  <c r="R245" i="4"/>
  <c r="T245" i="4"/>
  <c r="U245" i="4"/>
  <c r="AF245" i="5"/>
  <c r="AC245" i="5"/>
  <c r="AE245" i="5"/>
  <c r="X245" i="5"/>
  <c r="Z245" i="5"/>
  <c r="AA245" i="5"/>
  <c r="C247" i="7"/>
  <c r="B247" i="7"/>
  <c r="T245" i="5"/>
  <c r="R245" i="5"/>
  <c r="U245" i="5"/>
  <c r="C247" i="4"/>
  <c r="B247" i="4"/>
  <c r="L37" i="7"/>
  <c r="P37" i="7" s="1"/>
  <c r="Q37" i="7"/>
  <c r="G24" i="7"/>
  <c r="BE28" i="7"/>
  <c r="Q31" i="7" s="1"/>
  <c r="L31" i="7"/>
  <c r="P31" i="7" s="1"/>
  <c r="L31" i="6"/>
  <c r="P31" i="6" s="1"/>
  <c r="BE28" i="6"/>
  <c r="Q31" i="6" s="1"/>
  <c r="BE28" i="5"/>
  <c r="Q31" i="5" s="1"/>
  <c r="L31" i="5"/>
  <c r="P31" i="5" s="1"/>
  <c r="L37" i="4"/>
  <c r="P37" i="4" s="1"/>
  <c r="Q37" i="4"/>
  <c r="G24" i="4"/>
  <c r="P31" i="4"/>
  <c r="D245" i="3"/>
  <c r="E245" i="3"/>
  <c r="B245" i="3"/>
  <c r="G247" i="3"/>
  <c r="H247" i="3"/>
  <c r="N245" i="3"/>
  <c r="Y246" i="3"/>
  <c r="Y245" i="3" s="1"/>
  <c r="L37" i="3"/>
  <c r="P37" i="3" s="1"/>
  <c r="Q37" i="3"/>
  <c r="G24" i="3"/>
  <c r="T245" i="3"/>
  <c r="U245" i="3"/>
  <c r="R245" i="3"/>
  <c r="AC245" i="3"/>
  <c r="AE245" i="3"/>
  <c r="AF245" i="3"/>
  <c r="P31" i="3"/>
  <c r="H48" i="2"/>
  <c r="D30" i="10" l="1"/>
  <c r="D31" i="9"/>
  <c r="H24" i="4"/>
  <c r="H38" i="2" s="1"/>
  <c r="D31" i="10"/>
  <c r="D32" i="9"/>
  <c r="E247" i="4"/>
  <c r="E246" i="4" s="1"/>
  <c r="BA6" i="4" s="1"/>
  <c r="BD6" i="4" s="1"/>
  <c r="BD10" i="4" s="1"/>
  <c r="D247" i="4"/>
  <c r="D246" i="4" s="1"/>
  <c r="AC247" i="6"/>
  <c r="AD247" i="6"/>
  <c r="D247" i="5"/>
  <c r="D246" i="5" s="1"/>
  <c r="E247" i="5"/>
  <c r="E246" i="5" s="1"/>
  <c r="BA6" i="5" s="1"/>
  <c r="BD6" i="5" s="1"/>
  <c r="BD10" i="5" s="1"/>
  <c r="N247" i="7"/>
  <c r="M247" i="7"/>
  <c r="S247" i="7"/>
  <c r="R247" i="7"/>
  <c r="R247" i="5"/>
  <c r="S247" i="5"/>
  <c r="D247" i="7"/>
  <c r="D246" i="7" s="1"/>
  <c r="E247" i="7"/>
  <c r="E246" i="7" s="1"/>
  <c r="BA6" i="7" s="1"/>
  <c r="BD6" i="7" s="1"/>
  <c r="BD10" i="7" s="1"/>
  <c r="H32" i="10"/>
  <c r="H33" i="9"/>
  <c r="N247" i="5"/>
  <c r="M247" i="5"/>
  <c r="X247" i="4"/>
  <c r="Y247" i="4"/>
  <c r="AC247" i="4"/>
  <c r="AD247" i="4"/>
  <c r="I247" i="5"/>
  <c r="I246" i="5" s="1"/>
  <c r="J247" i="5"/>
  <c r="J246" i="5" s="1"/>
  <c r="BA15" i="5" s="1"/>
  <c r="BD15" i="5" s="1"/>
  <c r="BD19" i="5" s="1"/>
  <c r="I247" i="4"/>
  <c r="I246" i="4" s="1"/>
  <c r="J247" i="4"/>
  <c r="J246" i="4" s="1"/>
  <c r="BA15" i="4" s="1"/>
  <c r="BD15" i="4" s="1"/>
  <c r="BD19" i="4" s="1"/>
  <c r="H24" i="7"/>
  <c r="H70" i="2" s="1"/>
  <c r="D34" i="10"/>
  <c r="D35" i="9"/>
  <c r="M247" i="6"/>
  <c r="N247" i="6"/>
  <c r="R247" i="6"/>
  <c r="S247" i="6"/>
  <c r="X247" i="5"/>
  <c r="Y247" i="5"/>
  <c r="AD247" i="7"/>
  <c r="AC247" i="7"/>
  <c r="X247" i="7"/>
  <c r="Y247" i="7"/>
  <c r="R247" i="4"/>
  <c r="S247" i="4"/>
  <c r="X247" i="6"/>
  <c r="Y247" i="6"/>
  <c r="E247" i="6"/>
  <c r="E246" i="6" s="1"/>
  <c r="BA6" i="6" s="1"/>
  <c r="BD6" i="6" s="1"/>
  <c r="BD10" i="6" s="1"/>
  <c r="D247" i="6"/>
  <c r="D246" i="6" s="1"/>
  <c r="AC247" i="5"/>
  <c r="AD247" i="5"/>
  <c r="N247" i="4"/>
  <c r="M247" i="4"/>
  <c r="J247" i="7"/>
  <c r="J246" i="7" s="1"/>
  <c r="BA15" i="7" s="1"/>
  <c r="BD15" i="7" s="1"/>
  <c r="BD19" i="7" s="1"/>
  <c r="I247" i="7"/>
  <c r="I246" i="7" s="1"/>
  <c r="I247" i="6"/>
  <c r="I246" i="6" s="1"/>
  <c r="J247" i="6"/>
  <c r="J246" i="6" s="1"/>
  <c r="BA15" i="6" s="1"/>
  <c r="BD15" i="6" s="1"/>
  <c r="BD19" i="6" s="1"/>
  <c r="M245" i="3"/>
  <c r="O245" i="3"/>
  <c r="P245" i="3"/>
  <c r="B247" i="3"/>
  <c r="C247" i="3"/>
  <c r="AD247" i="3"/>
  <c r="AC247" i="3"/>
  <c r="Z245" i="3"/>
  <c r="AA245" i="3"/>
  <c r="X245" i="3"/>
  <c r="R247" i="3"/>
  <c r="S247" i="3"/>
  <c r="H24" i="3"/>
  <c r="H27" i="2" s="1"/>
  <c r="I247" i="3"/>
  <c r="I246" i="3" s="1"/>
  <c r="J247" i="3"/>
  <c r="J246" i="3" s="1"/>
  <c r="BA15" i="3" s="1"/>
  <c r="BD15" i="3" s="1"/>
  <c r="BD19" i="3" s="1"/>
  <c r="H59" i="2"/>
  <c r="AA247" i="6" l="1"/>
  <c r="AA246" i="6" s="1"/>
  <c r="Z247" i="6"/>
  <c r="Z246" i="6" s="1"/>
  <c r="O247" i="6"/>
  <c r="O246" i="6" s="1"/>
  <c r="P247" i="6"/>
  <c r="P246" i="6" s="1"/>
  <c r="L29" i="5"/>
  <c r="P29" i="5" s="1"/>
  <c r="BE10" i="5"/>
  <c r="Q29" i="5" s="1"/>
  <c r="O247" i="7"/>
  <c r="O246" i="7" s="1"/>
  <c r="P247" i="7"/>
  <c r="P246" i="7" s="1"/>
  <c r="L30" i="6"/>
  <c r="P30" i="6" s="1"/>
  <c r="BE19" i="6"/>
  <c r="Q30" i="6" s="1"/>
  <c r="T247" i="4"/>
  <c r="T246" i="4" s="1"/>
  <c r="U247" i="4"/>
  <c r="U246" i="4" s="1"/>
  <c r="O247" i="5"/>
  <c r="O246" i="5" s="1"/>
  <c r="P247" i="5"/>
  <c r="P246" i="5" s="1"/>
  <c r="AE247" i="6"/>
  <c r="AE246" i="6" s="1"/>
  <c r="AF247" i="6"/>
  <c r="AF246" i="6" s="1"/>
  <c r="Z247" i="7"/>
  <c r="Z246" i="7" s="1"/>
  <c r="AA247" i="7"/>
  <c r="AA246" i="7" s="1"/>
  <c r="H34" i="10"/>
  <c r="H35" i="9"/>
  <c r="L29" i="7"/>
  <c r="P29" i="7" s="1"/>
  <c r="BE10" i="7"/>
  <c r="Q29" i="7" s="1"/>
  <c r="P247" i="4"/>
  <c r="P246" i="4" s="1"/>
  <c r="O247" i="4"/>
  <c r="O246" i="4" s="1"/>
  <c r="L30" i="5"/>
  <c r="P30" i="5" s="1"/>
  <c r="BE19" i="5"/>
  <c r="Q30" i="5" s="1"/>
  <c r="U247" i="5"/>
  <c r="U246" i="5" s="1"/>
  <c r="T247" i="5"/>
  <c r="T246" i="5" s="1"/>
  <c r="BE19" i="7"/>
  <c r="Q30" i="7" s="1"/>
  <c r="L30" i="7"/>
  <c r="P30" i="7" s="1"/>
  <c r="AE247" i="7"/>
  <c r="AE246" i="7" s="1"/>
  <c r="AF247" i="7"/>
  <c r="AF246" i="7" s="1"/>
  <c r="AE247" i="5"/>
  <c r="AE246" i="5" s="1"/>
  <c r="AF247" i="5"/>
  <c r="AF246" i="5" s="1"/>
  <c r="Z247" i="5"/>
  <c r="Z246" i="5" s="1"/>
  <c r="AA247" i="5"/>
  <c r="AA246" i="5" s="1"/>
  <c r="BE19" i="4"/>
  <c r="Q30" i="4" s="1"/>
  <c r="L30" i="4"/>
  <c r="P30" i="4" s="1"/>
  <c r="H30" i="10"/>
  <c r="H31" i="9"/>
  <c r="AE247" i="4"/>
  <c r="AE246" i="4" s="1"/>
  <c r="AF247" i="4"/>
  <c r="AF246" i="4" s="1"/>
  <c r="H31" i="10"/>
  <c r="H32" i="9"/>
  <c r="H33" i="10"/>
  <c r="H34" i="9"/>
  <c r="U247" i="6"/>
  <c r="U246" i="6" s="1"/>
  <c r="T247" i="6"/>
  <c r="T246" i="6" s="1"/>
  <c r="T247" i="7"/>
  <c r="T246" i="7" s="1"/>
  <c r="U247" i="7"/>
  <c r="U246" i="7" s="1"/>
  <c r="L29" i="4"/>
  <c r="P29" i="4" s="1"/>
  <c r="P38" i="4" s="1"/>
  <c r="R37" i="4" s="1"/>
  <c r="BE10" i="4"/>
  <c r="Q29" i="4" s="1"/>
  <c r="L29" i="6"/>
  <c r="P29" i="6" s="1"/>
  <c r="BE10" i="6"/>
  <c r="Q29" i="6" s="1"/>
  <c r="Z247" i="4"/>
  <c r="Z246" i="4" s="1"/>
  <c r="AA247" i="4"/>
  <c r="AA246" i="4" s="1"/>
  <c r="D247" i="3"/>
  <c r="D246" i="3" s="1"/>
  <c r="E247" i="3"/>
  <c r="E246" i="3" s="1"/>
  <c r="BA6" i="3" s="1"/>
  <c r="BD6" i="3" s="1"/>
  <c r="BD10" i="3" s="1"/>
  <c r="N247" i="3"/>
  <c r="M247" i="3"/>
  <c r="AF247" i="3"/>
  <c r="AF246" i="3" s="1"/>
  <c r="AE247" i="3"/>
  <c r="AE246" i="3" s="1"/>
  <c r="T247" i="3"/>
  <c r="T246" i="3" s="1"/>
  <c r="U247" i="3"/>
  <c r="U246" i="3" s="1"/>
  <c r="X247" i="3"/>
  <c r="Y247" i="3"/>
  <c r="BE19" i="3"/>
  <c r="Q30" i="3" s="1"/>
  <c r="L30" i="3"/>
  <c r="P30" i="3" s="1"/>
  <c r="P38" i="7" l="1"/>
  <c r="R34" i="7" s="1"/>
  <c r="R36" i="4"/>
  <c r="R31" i="4"/>
  <c r="R33" i="4"/>
  <c r="R32" i="4"/>
  <c r="R34" i="4"/>
  <c r="R29" i="4"/>
  <c r="R30" i="4"/>
  <c r="R35" i="4"/>
  <c r="P39" i="4"/>
  <c r="P40" i="4" s="1"/>
  <c r="I38" i="2" s="1"/>
  <c r="R29" i="7"/>
  <c r="P38" i="6"/>
  <c r="R29" i="6" s="1"/>
  <c r="P38" i="5"/>
  <c r="L29" i="3"/>
  <c r="P29" i="3" s="1"/>
  <c r="BE10" i="3"/>
  <c r="Q29" i="3" s="1"/>
  <c r="Z247" i="3"/>
  <c r="Z246" i="3" s="1"/>
  <c r="AA247" i="3"/>
  <c r="AA246" i="3" s="1"/>
  <c r="P247" i="3"/>
  <c r="P246" i="3" s="1"/>
  <c r="O247" i="3"/>
  <c r="O246" i="3" s="1"/>
  <c r="R37" i="7" l="1"/>
  <c r="R36" i="7"/>
  <c r="P39" i="7"/>
  <c r="P40" i="7" s="1"/>
  <c r="R32" i="7"/>
  <c r="R38" i="4"/>
  <c r="R33" i="7"/>
  <c r="R30" i="7"/>
  <c r="R35" i="7"/>
  <c r="R31" i="7"/>
  <c r="R31" i="5"/>
  <c r="P39" i="5"/>
  <c r="P40" i="5" s="1"/>
  <c r="I48" i="2" s="1"/>
  <c r="R36" i="5"/>
  <c r="R34" i="5"/>
  <c r="R35" i="5"/>
  <c r="R30" i="5"/>
  <c r="R32" i="5"/>
  <c r="R37" i="5"/>
  <c r="R33" i="5"/>
  <c r="L31" i="10"/>
  <c r="K17" i="12"/>
  <c r="M17" i="12" s="1"/>
  <c r="L32" i="9"/>
  <c r="R37" i="6"/>
  <c r="R33" i="6"/>
  <c r="R31" i="6"/>
  <c r="P39" i="6"/>
  <c r="P40" i="6" s="1"/>
  <c r="I59" i="2" s="1"/>
  <c r="R36" i="6"/>
  <c r="R32" i="6"/>
  <c r="R35" i="6"/>
  <c r="R30" i="6"/>
  <c r="R34" i="6"/>
  <c r="R29" i="5"/>
  <c r="P38" i="3"/>
  <c r="I70" i="2"/>
  <c r="R38" i="7" l="1"/>
  <c r="K19" i="12"/>
  <c r="M19" i="12" s="1"/>
  <c r="L33" i="10"/>
  <c r="L34" i="9"/>
  <c r="K18" i="12"/>
  <c r="M18" i="12" s="1"/>
  <c r="L32" i="10"/>
  <c r="L33" i="9"/>
  <c r="K20" i="12"/>
  <c r="M20" i="12" s="1"/>
  <c r="L34" i="10"/>
  <c r="L35" i="9"/>
  <c r="R38" i="6"/>
  <c r="R38" i="5"/>
  <c r="P39" i="3"/>
  <c r="P40" i="3" s="1"/>
  <c r="I27" i="2" s="1"/>
  <c r="R36" i="3"/>
  <c r="R33" i="3"/>
  <c r="R34" i="3"/>
  <c r="R35" i="3"/>
  <c r="R32" i="3"/>
  <c r="R37" i="3"/>
  <c r="R31" i="3"/>
  <c r="R30" i="3"/>
  <c r="R29" i="3"/>
  <c r="L30" i="10" l="1"/>
  <c r="K16" i="12"/>
  <c r="M16" i="12" s="1"/>
  <c r="L31" i="9"/>
  <c r="R3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CAF21313-CDC8-4E6E-A6E2-3B9C277311E3}">
      <text>
        <r>
          <rPr>
            <b/>
            <sz val="9"/>
            <color indexed="81"/>
            <rFont val="Tahoma"/>
            <family val="2"/>
          </rPr>
          <t>Windows User:</t>
        </r>
        <r>
          <rPr>
            <sz val="9"/>
            <color indexed="81"/>
            <rFont val="Tahoma"/>
            <family val="2"/>
          </rPr>
          <t xml:space="preserve">
esta militro o cm3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57F2CACB-5AD7-4560-8284-3966CD5EE52B}">
      <text>
        <r>
          <rPr>
            <b/>
            <sz val="9"/>
            <color indexed="81"/>
            <rFont val="Tahoma"/>
            <family val="2"/>
          </rPr>
          <t>Windows User:</t>
        </r>
        <r>
          <rPr>
            <sz val="9"/>
            <color indexed="81"/>
            <rFont val="Tahoma"/>
            <family val="2"/>
          </rPr>
          <t xml:space="preserve">
esta militro o cm3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AE6857F8-5C63-462C-B26D-38922D1E3B8C}">
      <text>
        <r>
          <rPr>
            <b/>
            <sz val="9"/>
            <color indexed="81"/>
            <rFont val="Tahoma"/>
            <family val="2"/>
          </rPr>
          <t>Windows User:</t>
        </r>
        <r>
          <rPr>
            <sz val="9"/>
            <color indexed="81"/>
            <rFont val="Tahoma"/>
            <family val="2"/>
          </rPr>
          <t xml:space="preserve">
esta militro o cm3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5998C250-D56F-42B8-8453-67C9348BDBFA}">
      <text>
        <r>
          <rPr>
            <b/>
            <sz val="9"/>
            <color indexed="81"/>
            <rFont val="Tahoma"/>
            <family val="2"/>
          </rPr>
          <t>Windows User:</t>
        </r>
        <r>
          <rPr>
            <sz val="9"/>
            <color indexed="81"/>
            <rFont val="Tahoma"/>
            <family val="2"/>
          </rPr>
          <t xml:space="preserve">
esta militro o cm3</t>
        </r>
      </text>
    </comment>
  </commentList>
</comments>
</file>

<file path=xl/sharedStrings.xml><?xml version="1.0" encoding="utf-8"?>
<sst xmlns="http://schemas.openxmlformats.org/spreadsheetml/2006/main" count="5224" uniqueCount="1067">
  <si>
    <t>FM</t>
  </si>
  <si>
    <t>Realizada por:</t>
  </si>
  <si>
    <t>Fecha de revisión:</t>
  </si>
  <si>
    <t xml:space="preserve">Versión </t>
  </si>
  <si>
    <t xml:space="preserve">Fecha de Aprobación: </t>
  </si>
  <si>
    <t>NI-R02-MCIT-V-01</t>
  </si>
  <si>
    <t>Código:</t>
  </si>
  <si>
    <t>Acero inoxidable 316</t>
  </si>
  <si>
    <t>Acero Inoxidable 304</t>
  </si>
  <si>
    <t>Plastico propileno</t>
  </si>
  <si>
    <t>Vidrio soda Lime</t>
  </si>
  <si>
    <t>Vidrio borosilicato 5.0</t>
  </si>
  <si>
    <t>Vidrio borosilicato 3.3</t>
  </si>
  <si>
    <t>Coeficiente de expansión tipico Lineal relativo en vidrio (1/°C)</t>
  </si>
  <si>
    <t>Recipiente volumetrico</t>
  </si>
  <si>
    <t xml:space="preserve">presión Pa </t>
  </si>
  <si>
    <t>Humedad relativa %</t>
  </si>
  <si>
    <t xml:space="preserve">Temperatura  ºC </t>
  </si>
  <si>
    <t>ml</t>
  </si>
  <si>
    <r>
      <t>kg/m</t>
    </r>
    <r>
      <rPr>
        <vertAlign val="superscript"/>
        <sz val="12"/>
        <rFont val="Arial"/>
        <family val="2"/>
      </rPr>
      <t>3</t>
    </r>
  </si>
  <si>
    <t xml:space="preserve">ºC       </t>
  </si>
  <si>
    <r>
      <t>Densidad del aire kg/m</t>
    </r>
    <r>
      <rPr>
        <vertAlign val="superscript"/>
        <sz val="12"/>
        <rFont val="Arial"/>
        <family val="2"/>
      </rPr>
      <t>3</t>
    </r>
  </si>
  <si>
    <t>del agua</t>
  </si>
  <si>
    <t>Vacío</t>
  </si>
  <si>
    <t>Lleno</t>
  </si>
  <si>
    <t>Resolución</t>
  </si>
  <si>
    <t>Final</t>
  </si>
  <si>
    <t>Inicial</t>
  </si>
  <si>
    <t>Condiciones ambientales</t>
  </si>
  <si>
    <r>
      <t xml:space="preserve">Incertidumbre Expandidad </t>
    </r>
    <r>
      <rPr>
        <i/>
        <sz val="12"/>
        <rFont val="Arial"/>
        <family val="2"/>
      </rPr>
      <t>k=2</t>
    </r>
  </si>
  <si>
    <t>Desviación</t>
  </si>
  <si>
    <t>Densidad</t>
  </si>
  <si>
    <t>Temperatura</t>
  </si>
  <si>
    <t>Masa de patrón</t>
  </si>
  <si>
    <t>Numero de mediciones</t>
  </si>
  <si>
    <t xml:space="preserve">Volumen </t>
  </si>
  <si>
    <t>g</t>
  </si>
  <si>
    <t>Tolerancia:</t>
  </si>
  <si>
    <t># de serie:</t>
  </si>
  <si>
    <t>METODO GRAVIMETRICO</t>
  </si>
  <si>
    <t>proced. Calibración</t>
  </si>
  <si>
    <t>A</t>
  </si>
  <si>
    <t xml:space="preserve">Clase: </t>
  </si>
  <si>
    <t>AM8060</t>
  </si>
  <si>
    <t>ºC</t>
  </si>
  <si>
    <t>Accumac</t>
  </si>
  <si>
    <t>NI-MC-MV-07</t>
  </si>
  <si>
    <t>Codigo:</t>
  </si>
  <si>
    <t>modelo</t>
  </si>
  <si>
    <t>serie</t>
  </si>
  <si>
    <t>unidad</t>
  </si>
  <si>
    <t>resolución</t>
  </si>
  <si>
    <t>alcance</t>
  </si>
  <si>
    <t>termometro</t>
  </si>
  <si>
    <t>1 mm</t>
  </si>
  <si>
    <t>Resolucón</t>
  </si>
  <si>
    <t>Serie:</t>
  </si>
  <si>
    <t>Kimax</t>
  </si>
  <si>
    <t>Marca:</t>
  </si>
  <si>
    <t>Altura del menisco mm:</t>
  </si>
  <si>
    <t>Modelo:</t>
  </si>
  <si>
    <t>Material</t>
  </si>
  <si>
    <t>Balanza:</t>
  </si>
  <si>
    <t>probeta</t>
  </si>
  <si>
    <t>Objeto bajo calibración:</t>
  </si>
  <si>
    <t>MC-BAL-2003-2019</t>
  </si>
  <si>
    <t>30000 g</t>
  </si>
  <si>
    <t>Cobos</t>
  </si>
  <si>
    <t>Diametro del cuello mm:</t>
  </si>
  <si>
    <t>Identificación</t>
  </si>
  <si>
    <r>
      <t>Resolución</t>
    </r>
    <r>
      <rPr>
        <b/>
        <vertAlign val="superscript"/>
        <sz val="10"/>
        <rFont val="Arial"/>
        <family val="2"/>
      </rPr>
      <t xml:space="preserve"> 0</t>
    </r>
    <r>
      <rPr>
        <b/>
        <sz val="10"/>
        <rFont val="Arial"/>
        <family val="2"/>
      </rPr>
      <t>C:</t>
    </r>
  </si>
  <si>
    <t>1 ml</t>
  </si>
  <si>
    <t>División de escala</t>
  </si>
  <si>
    <t>MC-BAL-2002-2019</t>
  </si>
  <si>
    <t>500 g</t>
  </si>
  <si>
    <t>Swiss Made</t>
  </si>
  <si>
    <t>Prodedencia:</t>
  </si>
  <si>
    <t>Temp. Referencia:</t>
  </si>
  <si>
    <t>100 ml</t>
  </si>
  <si>
    <t>Cap.nominal/alcance</t>
  </si>
  <si>
    <t>identificación</t>
  </si>
  <si>
    <t>balanza</t>
  </si>
  <si>
    <t>Direción:</t>
  </si>
  <si>
    <t>L</t>
  </si>
  <si>
    <r>
      <t>Coeficiente de Dilatación 1/</t>
    </r>
    <r>
      <rPr>
        <b/>
        <vertAlign val="superscript"/>
        <sz val="10"/>
        <rFont val="Arial"/>
        <family val="2"/>
      </rPr>
      <t>0</t>
    </r>
    <r>
      <rPr>
        <b/>
        <sz val="10"/>
        <rFont val="Arial"/>
        <family val="2"/>
      </rPr>
      <t>C:</t>
    </r>
  </si>
  <si>
    <t>Agropecuaria Raminsa S.A.</t>
  </si>
  <si>
    <t>Cliente:</t>
  </si>
  <si>
    <t>mL</t>
  </si>
  <si>
    <t>30 mm</t>
  </si>
  <si>
    <t>Otros</t>
  </si>
  <si>
    <t>Material volumetrico con un solo trazo</t>
  </si>
  <si>
    <t>asdfasf</t>
  </si>
  <si>
    <t>Material volumetrico graduado</t>
  </si>
  <si>
    <t>recipiente volumetrico</t>
  </si>
  <si>
    <t>Termometro</t>
  </si>
  <si>
    <t>Balanza</t>
  </si>
  <si>
    <t>NI-MC-V-XXX-2020</t>
  </si>
  <si>
    <t>Código del Certificado:</t>
  </si>
  <si>
    <t>NI-CS-0126-20</t>
  </si>
  <si>
    <t>Cód de servicio:</t>
  </si>
  <si>
    <t>Fecha:</t>
  </si>
  <si>
    <t>Registro de Medición</t>
  </si>
  <si>
    <t>kg</t>
  </si>
  <si>
    <t>mg</t>
  </si>
  <si>
    <t>Incertidumbre</t>
  </si>
  <si>
    <t xml:space="preserve">Error </t>
  </si>
  <si>
    <t>Indicación</t>
  </si>
  <si>
    <t>incertidumbre</t>
  </si>
  <si>
    <t>Indicación sin carga</t>
  </si>
  <si>
    <t>Fila correspondiente</t>
  </si>
  <si>
    <t xml:space="preserve">indicación con carga </t>
  </si>
  <si>
    <t>mediciones</t>
  </si>
  <si>
    <t>correccion</t>
  </si>
  <si>
    <t>correcion</t>
  </si>
  <si>
    <t>Termómetro Ahlborn Mess</t>
  </si>
  <si>
    <t xml:space="preserve">Termómetro </t>
  </si>
  <si>
    <t>Presión</t>
  </si>
  <si>
    <t>presión</t>
  </si>
  <si>
    <t xml:space="preserve">Presión </t>
  </si>
  <si>
    <t>Humedad</t>
  </si>
  <si>
    <t xml:space="preserve">Humedad </t>
  </si>
  <si>
    <t>humedad</t>
  </si>
  <si>
    <t>temperatura para el agua (td=tw)</t>
  </si>
  <si>
    <t>Incertidumbre combinada (K=1)</t>
  </si>
  <si>
    <t>Tipo A; normal</t>
  </si>
  <si>
    <t>Incertidumbre por la variación de las mediciones</t>
  </si>
  <si>
    <t>Tipo B; rectangular</t>
  </si>
  <si>
    <t>Instrumento</t>
  </si>
  <si>
    <t>Incertidumbre por resolución de la balanza</t>
  </si>
  <si>
    <t>C</t>
  </si>
  <si>
    <t>Tipo B; normal</t>
  </si>
  <si>
    <t>Certificado</t>
  </si>
  <si>
    <t>Incertidumbre por certificado</t>
  </si>
  <si>
    <t>u(t)</t>
  </si>
  <si>
    <r>
      <t>Grados de libertad</t>
    </r>
    <r>
      <rPr>
        <b/>
        <i/>
        <sz val="12"/>
        <rFont val="Symbol"/>
        <family val="1"/>
        <charset val="2"/>
      </rPr>
      <t>n</t>
    </r>
    <r>
      <rPr>
        <b/>
        <sz val="7"/>
        <rFont val="Arial"/>
        <family val="2"/>
      </rPr>
      <t>i</t>
    </r>
  </si>
  <si>
    <r>
      <t xml:space="preserve">Contribución a la incertidumbre típica </t>
    </r>
    <r>
      <rPr>
        <b/>
        <i/>
        <sz val="9"/>
        <rFont val="Arial"/>
        <family val="2"/>
      </rPr>
      <t>c</t>
    </r>
    <r>
      <rPr>
        <b/>
        <sz val="7"/>
        <rFont val="Arial"/>
        <family val="2"/>
      </rPr>
      <t>i</t>
    </r>
    <r>
      <rPr>
        <b/>
        <i/>
        <sz val="9"/>
        <rFont val="Arial"/>
        <family val="2"/>
      </rPr>
      <t>u</t>
    </r>
    <r>
      <rPr>
        <b/>
        <sz val="7"/>
        <rFont val="Arial"/>
        <family val="2"/>
      </rPr>
      <t>i</t>
    </r>
    <r>
      <rPr>
        <b/>
        <sz val="9"/>
        <rFont val="Arial"/>
        <family val="2"/>
      </rPr>
      <t>(y)</t>
    </r>
  </si>
  <si>
    <r>
      <t xml:space="preserve">Coeficiente de sensibilidad </t>
    </r>
    <r>
      <rPr>
        <b/>
        <i/>
        <sz val="7"/>
        <rFont val="Arial"/>
        <family val="2"/>
      </rPr>
      <t>C</t>
    </r>
    <r>
      <rPr>
        <b/>
        <sz val="7"/>
        <rFont val="Arial"/>
        <family val="2"/>
      </rPr>
      <t>i</t>
    </r>
  </si>
  <si>
    <t>unidad de medida</t>
  </si>
  <si>
    <r>
      <t xml:space="preserve">Incertidumbre típica </t>
    </r>
    <r>
      <rPr>
        <b/>
        <i/>
        <sz val="7"/>
        <rFont val="Arial"/>
        <family val="2"/>
      </rPr>
      <t>u</t>
    </r>
    <r>
      <rPr>
        <b/>
        <sz val="7"/>
        <rFont val="Arial"/>
        <family val="2"/>
      </rPr>
      <t>(</t>
    </r>
    <r>
      <rPr>
        <b/>
        <sz val="7"/>
        <rFont val="Arial"/>
        <family val="2"/>
      </rPr>
      <t>xi)</t>
    </r>
  </si>
  <si>
    <t>Función de probabilidad</t>
  </si>
  <si>
    <t>Tipo de distribución de probabilidad considerada</t>
  </si>
  <si>
    <t>origen de la incertidumbre</t>
  </si>
  <si>
    <t>símbolo</t>
  </si>
  <si>
    <t>Descripción</t>
  </si>
  <si>
    <t>Incertidumbre de la temperatura del agua</t>
  </si>
  <si>
    <t>incertidumbre por la variación de las mediciones</t>
  </si>
  <si>
    <t>instrumento</t>
  </si>
  <si>
    <t>incertidumbre por resolución de la balanza</t>
  </si>
  <si>
    <t>Pa</t>
  </si>
  <si>
    <t>u(P)</t>
  </si>
  <si>
    <t>k</t>
  </si>
  <si>
    <t>¥</t>
  </si>
  <si>
    <r>
      <t>n</t>
    </r>
    <r>
      <rPr>
        <b/>
        <sz val="7"/>
        <rFont val="Arial"/>
        <family val="2"/>
      </rPr>
      <t>eff</t>
    </r>
  </si>
  <si>
    <r>
      <t xml:space="preserve">Factor de covertura, </t>
    </r>
    <r>
      <rPr>
        <b/>
        <i/>
        <sz val="10"/>
        <rFont val="Arial"/>
        <family val="2"/>
      </rPr>
      <t>k</t>
    </r>
    <r>
      <rPr>
        <b/>
        <sz val="10"/>
        <rFont val="Arial"/>
        <family val="2"/>
      </rPr>
      <t xml:space="preserve">, para diferentes grados efectivos de libertad, </t>
    </r>
    <r>
      <rPr>
        <b/>
        <sz val="10"/>
        <rFont val="Symbol"/>
        <family val="1"/>
        <charset val="2"/>
      </rPr>
      <t>n</t>
    </r>
    <r>
      <rPr>
        <b/>
        <sz val="7"/>
        <rFont val="Arial"/>
        <family val="2"/>
      </rPr>
      <t>eff</t>
    </r>
  </si>
  <si>
    <t>%</t>
  </si>
  <si>
    <t>factor de cobertura (k) =</t>
  </si>
  <si>
    <t>u(HR)</t>
  </si>
  <si>
    <r>
      <t xml:space="preserve">Grados efectivos de libertad </t>
    </r>
    <r>
      <rPr>
        <b/>
        <sz val="12"/>
        <rFont val="Symbol"/>
        <family val="1"/>
        <charset val="2"/>
      </rPr>
      <t>n</t>
    </r>
    <r>
      <rPr>
        <b/>
        <sz val="8"/>
        <rFont val="Arial"/>
        <family val="2"/>
      </rPr>
      <t>ef</t>
    </r>
    <r>
      <rPr>
        <b/>
        <sz val="10"/>
        <rFont val="Arial"/>
        <family val="2"/>
      </rPr>
      <t xml:space="preserve"> =</t>
    </r>
  </si>
  <si>
    <r>
      <t>Incertidumbre combinada (k = 1)   m</t>
    </r>
    <r>
      <rPr>
        <b/>
        <vertAlign val="superscript"/>
        <sz val="10"/>
        <rFont val="Arial"/>
        <family val="2"/>
      </rPr>
      <t>3</t>
    </r>
  </si>
  <si>
    <r>
      <t>m</t>
    </r>
    <r>
      <rPr>
        <vertAlign val="superscript"/>
        <sz val="10"/>
        <rFont val="Arial"/>
        <family val="2"/>
      </rPr>
      <t>3</t>
    </r>
  </si>
  <si>
    <t>Normal</t>
  </si>
  <si>
    <t>δCrep</t>
  </si>
  <si>
    <t>Repetibilidad del proceso calibración</t>
  </si>
  <si>
    <t>Rectangular</t>
  </si>
  <si>
    <t>B</t>
  </si>
  <si>
    <t>Caracterizacion</t>
  </si>
  <si>
    <t>δmen</t>
  </si>
  <si>
    <t>Resolución en el ajuste del menisco</t>
  </si>
  <si>
    <r>
      <t>m</t>
    </r>
    <r>
      <rPr>
        <vertAlign val="superscript"/>
        <sz val="10"/>
        <rFont val="Arial"/>
        <family val="2"/>
      </rPr>
      <t>3</t>
    </r>
    <r>
      <rPr>
        <sz val="11"/>
        <color theme="1"/>
        <rFont val="Aptos Narrow"/>
        <family val="2"/>
        <scheme val="minor"/>
      </rPr>
      <t>/</t>
    </r>
    <r>
      <rPr>
        <vertAlign val="superscript"/>
        <sz val="10"/>
        <rFont val="Arial"/>
        <family val="2"/>
      </rPr>
      <t>0</t>
    </r>
    <r>
      <rPr>
        <sz val="11"/>
        <color theme="1"/>
        <rFont val="Aptos Narrow"/>
        <family val="2"/>
        <scheme val="minor"/>
      </rPr>
      <t>C</t>
    </r>
  </si>
  <si>
    <r>
      <rPr>
        <vertAlign val="superscript"/>
        <sz val="10"/>
        <rFont val="Arial"/>
        <family val="2"/>
      </rPr>
      <t>0</t>
    </r>
    <r>
      <rPr>
        <sz val="10"/>
        <rFont val="Arial"/>
        <family val="2"/>
      </rPr>
      <t>C</t>
    </r>
  </si>
  <si>
    <t>Caracterización</t>
  </si>
  <si>
    <r>
      <t>δ</t>
    </r>
    <r>
      <rPr>
        <i/>
        <sz val="12"/>
        <color indexed="8"/>
        <rFont val="Times New Roman"/>
        <family val="1"/>
      </rPr>
      <t>td</t>
    </r>
  </si>
  <si>
    <t>Temperatura del agua</t>
  </si>
  <si>
    <t>Promedio td</t>
  </si>
  <si>
    <r>
      <t>m</t>
    </r>
    <r>
      <rPr>
        <vertAlign val="superscript"/>
        <sz val="10"/>
        <rFont val="Arial"/>
        <family val="2"/>
      </rPr>
      <t>30</t>
    </r>
    <r>
      <rPr>
        <sz val="11"/>
        <color theme="1"/>
        <rFont val="Aptos Narrow"/>
        <family val="2"/>
        <scheme val="minor"/>
      </rPr>
      <t>C</t>
    </r>
  </si>
  <si>
    <r>
      <t>1/</t>
    </r>
    <r>
      <rPr>
        <vertAlign val="superscript"/>
        <sz val="10"/>
        <rFont val="Arial"/>
        <family val="2"/>
      </rPr>
      <t>0</t>
    </r>
    <r>
      <rPr>
        <sz val="11"/>
        <color theme="1"/>
        <rFont val="Aptos Narrow"/>
        <family val="2"/>
        <scheme val="minor"/>
      </rPr>
      <t>C</t>
    </r>
  </si>
  <si>
    <r>
      <t>δ</t>
    </r>
    <r>
      <rPr>
        <sz val="12"/>
        <color indexed="8"/>
        <rFont val="Arial"/>
        <family val="2"/>
      </rPr>
      <t>ᵧ</t>
    </r>
  </si>
  <si>
    <t>Coeficiente de dilatación cubico</t>
  </si>
  <si>
    <t>desviación Mvacio</t>
  </si>
  <si>
    <r>
      <t>m</t>
    </r>
    <r>
      <rPr>
        <vertAlign val="superscript"/>
        <sz val="10"/>
        <rFont val="Arial"/>
        <family val="2"/>
      </rPr>
      <t>3</t>
    </r>
    <r>
      <rPr>
        <sz val="10"/>
        <rFont val="Arial"/>
        <family val="2"/>
      </rPr>
      <t>/</t>
    </r>
    <r>
      <rPr>
        <vertAlign val="superscript"/>
        <sz val="10"/>
        <rFont val="Arial"/>
        <family val="2"/>
      </rPr>
      <t>0</t>
    </r>
    <r>
      <rPr>
        <sz val="11"/>
        <color theme="1"/>
        <rFont val="Aptos Narrow"/>
        <family val="2"/>
        <scheme val="minor"/>
      </rPr>
      <t>C</t>
    </r>
  </si>
  <si>
    <r>
      <rPr>
        <vertAlign val="superscript"/>
        <sz val="10"/>
        <rFont val="Arial"/>
        <family val="2"/>
      </rPr>
      <t>0</t>
    </r>
    <r>
      <rPr>
        <sz val="11"/>
        <color theme="1"/>
        <rFont val="Aptos Narrow"/>
        <family val="2"/>
        <scheme val="minor"/>
      </rPr>
      <t>C</t>
    </r>
  </si>
  <si>
    <t>Repetibilidad</t>
  </si>
  <si>
    <t>δρw</t>
  </si>
  <si>
    <t>Densidad del  agua</t>
  </si>
  <si>
    <t>desviación Mlleno</t>
  </si>
  <si>
    <r>
      <rPr>
        <vertAlign val="superscript"/>
        <sz val="7"/>
        <rFont val="Arial"/>
        <family val="2"/>
      </rPr>
      <t>0</t>
    </r>
    <r>
      <rPr>
        <sz val="7"/>
        <rFont val="Arial"/>
        <family val="2"/>
      </rPr>
      <t>C</t>
    </r>
  </si>
  <si>
    <r>
      <t>(m</t>
    </r>
    <r>
      <rPr>
        <vertAlign val="superscript"/>
        <sz val="10"/>
        <rFont val="Arial"/>
        <family val="2"/>
      </rPr>
      <t>3</t>
    </r>
    <r>
      <rPr>
        <sz val="11"/>
        <color theme="1"/>
        <rFont val="Aptos Narrow"/>
        <family val="2"/>
        <scheme val="minor"/>
      </rPr>
      <t>)</t>
    </r>
    <r>
      <rPr>
        <vertAlign val="superscript"/>
        <sz val="10"/>
        <rFont val="Arial"/>
        <family val="2"/>
      </rPr>
      <t>2</t>
    </r>
    <r>
      <rPr>
        <sz val="11"/>
        <color theme="1"/>
        <rFont val="Aptos Narrow"/>
        <family val="2"/>
        <scheme val="minor"/>
      </rPr>
      <t>/kg</t>
    </r>
  </si>
  <si>
    <r>
      <t>kg/m</t>
    </r>
    <r>
      <rPr>
        <vertAlign val="superscript"/>
        <sz val="10"/>
        <rFont val="Arial"/>
        <family val="2"/>
      </rPr>
      <t>3</t>
    </r>
  </si>
  <si>
    <t>resolución del patrón</t>
  </si>
  <si>
    <t>δρb</t>
  </si>
  <si>
    <t>Densidad de la pesa</t>
  </si>
  <si>
    <r>
      <t>m</t>
    </r>
    <r>
      <rPr>
        <vertAlign val="subscript"/>
        <sz val="16"/>
        <rFont val="Arial"/>
        <family val="2"/>
      </rPr>
      <t>vacio</t>
    </r>
  </si>
  <si>
    <t>Carta de control del patrón</t>
  </si>
  <si>
    <r>
      <t>δ</t>
    </r>
    <r>
      <rPr>
        <sz val="12"/>
        <color indexed="8"/>
        <rFont val="Arial"/>
        <family val="2"/>
      </rPr>
      <t>ρ</t>
    </r>
    <r>
      <rPr>
        <vertAlign val="subscript"/>
        <sz val="19.2"/>
        <color indexed="8"/>
        <rFont val="Segoe UI Symbol"/>
        <family val="2"/>
      </rPr>
      <t>a</t>
    </r>
  </si>
  <si>
    <t>Densidad del aire</t>
  </si>
  <si>
    <r>
      <t>m</t>
    </r>
    <r>
      <rPr>
        <vertAlign val="subscript"/>
        <sz val="16"/>
        <rFont val="Arial"/>
        <family val="2"/>
      </rPr>
      <t>lleno</t>
    </r>
  </si>
  <si>
    <r>
      <t>m</t>
    </r>
    <r>
      <rPr>
        <vertAlign val="superscript"/>
        <sz val="10"/>
        <rFont val="Arial"/>
        <family val="2"/>
      </rPr>
      <t>3</t>
    </r>
    <r>
      <rPr>
        <sz val="10"/>
        <rFont val="Arial"/>
        <family val="2"/>
      </rPr>
      <t>/kg</t>
    </r>
  </si>
  <si>
    <t>Calibracion</t>
  </si>
  <si>
    <r>
      <t>δ</t>
    </r>
    <r>
      <rPr>
        <vertAlign val="subscript"/>
        <sz val="12"/>
        <color indexed="8"/>
        <rFont val="Cambria"/>
        <family val="1"/>
      </rPr>
      <t>M2</t>
    </r>
    <r>
      <rPr>
        <vertAlign val="subscript"/>
        <sz val="12"/>
        <color indexed="8"/>
        <rFont val="Cambria"/>
        <family val="1"/>
      </rPr>
      <t xml:space="preserve"> </t>
    </r>
  </si>
  <si>
    <t>masa del recipiente vacio</t>
  </si>
  <si>
    <t xml:space="preserve">Repetiblidad </t>
  </si>
  <si>
    <r>
      <rPr>
        <sz val="12"/>
        <color indexed="8"/>
        <rFont val="Calibri"/>
        <family val="2"/>
      </rPr>
      <t>δ</t>
    </r>
    <r>
      <rPr>
        <i/>
        <vertAlign val="subscript"/>
        <sz val="12"/>
        <color indexed="8"/>
        <rFont val="Times New Roman"/>
        <family val="1"/>
      </rPr>
      <t>M1</t>
    </r>
  </si>
  <si>
    <t>Masa del recipiente lleno</t>
  </si>
  <si>
    <t>Porcentaje de Contribución %</t>
  </si>
  <si>
    <r>
      <rPr>
        <b/>
        <sz val="11"/>
        <rFont val="Calibri"/>
        <family val="2"/>
      </rPr>
      <t>Incertidumbre típica</t>
    </r>
    <r>
      <rPr>
        <b/>
        <sz val="11"/>
        <rFont val="Arial"/>
        <family val="2"/>
      </rPr>
      <t xml:space="preserve"> ci*ui(y)</t>
    </r>
  </si>
  <si>
    <t>Unidad</t>
  </si>
  <si>
    <t>Coef. Sensibilidad</t>
  </si>
  <si>
    <r>
      <rPr>
        <b/>
        <sz val="11"/>
        <rFont val="Calibri"/>
        <family val="2"/>
      </rPr>
      <t>Incertidumbre típica</t>
    </r>
    <r>
      <rPr>
        <b/>
        <sz val="11"/>
        <rFont val="Arial"/>
        <family val="2"/>
      </rPr>
      <t xml:space="preserve"> u(xi)</t>
    </r>
  </si>
  <si>
    <t>Distribución</t>
  </si>
  <si>
    <t>Tipo</t>
  </si>
  <si>
    <t>Origen</t>
  </si>
  <si>
    <t>Simbolo</t>
  </si>
  <si>
    <t>Estimaciones</t>
  </si>
  <si>
    <t>N.D</t>
  </si>
  <si>
    <t>n.</t>
  </si>
  <si>
    <t>incertidumbre por ecuación</t>
  </si>
  <si>
    <r>
      <t>u(</t>
    </r>
    <r>
      <rPr>
        <sz val="12"/>
        <rFont val="Arial"/>
        <family val="2"/>
      </rPr>
      <t>ρ</t>
    </r>
    <r>
      <rPr>
        <i/>
        <vertAlign val="subscript"/>
        <sz val="17.75"/>
        <rFont val="Arial"/>
        <family val="2"/>
      </rPr>
      <t>a</t>
    </r>
    <r>
      <rPr>
        <i/>
        <sz val="12"/>
        <rFont val="Arial"/>
        <family val="2"/>
      </rPr>
      <t>)</t>
    </r>
  </si>
  <si>
    <t>promedio</t>
  </si>
  <si>
    <t>Incertidumbre de la densidad del aire</t>
  </si>
  <si>
    <t>Volumen Convencional</t>
  </si>
  <si>
    <r>
      <t>m</t>
    </r>
    <r>
      <rPr>
        <b/>
        <vertAlign val="superscript"/>
        <sz val="12"/>
        <rFont val="Arial"/>
        <family val="2"/>
      </rPr>
      <t>3</t>
    </r>
  </si>
  <si>
    <r>
      <t>kg/m</t>
    </r>
    <r>
      <rPr>
        <b/>
        <vertAlign val="superscript"/>
        <sz val="12"/>
        <rFont val="Arial"/>
        <family val="2"/>
      </rPr>
      <t>3</t>
    </r>
  </si>
  <si>
    <t>g/ml</t>
  </si>
  <si>
    <r>
      <t>densidad del agua kg/m</t>
    </r>
    <r>
      <rPr>
        <b/>
        <vertAlign val="superscript"/>
        <sz val="12"/>
        <rFont val="Arial"/>
        <family val="2"/>
      </rPr>
      <t>3</t>
    </r>
  </si>
  <si>
    <t>Volumen</t>
  </si>
  <si>
    <t>Pruebas</t>
  </si>
  <si>
    <r>
      <t>u(</t>
    </r>
    <r>
      <rPr>
        <i/>
        <vertAlign val="subscript"/>
        <sz val="12"/>
        <rFont val="Arial"/>
        <family val="2"/>
      </rPr>
      <t>M2</t>
    </r>
    <r>
      <rPr>
        <i/>
        <sz val="12"/>
        <rFont val="Arial"/>
        <family val="2"/>
      </rPr>
      <t>)</t>
    </r>
  </si>
  <si>
    <t>kg/m3</t>
  </si>
  <si>
    <r>
      <t>kg/m</t>
    </r>
    <r>
      <rPr>
        <b/>
        <vertAlign val="superscript"/>
        <sz val="12"/>
        <color indexed="8"/>
        <rFont val="Arial"/>
        <family val="2"/>
      </rPr>
      <t>3</t>
    </r>
  </si>
  <si>
    <r>
      <t>a</t>
    </r>
    <r>
      <rPr>
        <b/>
        <vertAlign val="subscript"/>
        <sz val="12"/>
        <rFont val="Arial"/>
        <family val="2"/>
      </rPr>
      <t>5</t>
    </r>
  </si>
  <si>
    <t>Incertidumbre del recipiente vacio</t>
  </si>
  <si>
    <r>
      <rPr>
        <b/>
        <vertAlign val="superscript"/>
        <sz val="12"/>
        <rFont val="Arial"/>
        <family val="2"/>
      </rPr>
      <t>0</t>
    </r>
    <r>
      <rPr>
        <b/>
        <sz val="12"/>
        <rFont val="Arial"/>
        <family val="2"/>
      </rPr>
      <t>C</t>
    </r>
  </si>
  <si>
    <r>
      <t>a</t>
    </r>
    <r>
      <rPr>
        <b/>
        <vertAlign val="subscript"/>
        <sz val="12"/>
        <rFont val="Arial"/>
        <family val="2"/>
      </rPr>
      <t>4</t>
    </r>
  </si>
  <si>
    <r>
      <rPr>
        <b/>
        <vertAlign val="superscript"/>
        <sz val="12"/>
        <rFont val="Arial"/>
        <family val="2"/>
      </rPr>
      <t>0</t>
    </r>
    <r>
      <rPr>
        <b/>
        <sz val="12"/>
        <rFont val="Arial"/>
        <family val="2"/>
      </rPr>
      <t>C</t>
    </r>
    <r>
      <rPr>
        <b/>
        <vertAlign val="superscript"/>
        <sz val="12"/>
        <rFont val="Arial"/>
        <family val="2"/>
      </rPr>
      <t>2</t>
    </r>
  </si>
  <si>
    <r>
      <t>a</t>
    </r>
    <r>
      <rPr>
        <b/>
        <vertAlign val="subscript"/>
        <sz val="12"/>
        <rFont val="Arial"/>
        <family val="2"/>
      </rPr>
      <t>3</t>
    </r>
  </si>
  <si>
    <t>Densidad del agua (g/ml)</t>
  </si>
  <si>
    <r>
      <t>Pa</t>
    </r>
    <r>
      <rPr>
        <b/>
        <vertAlign val="superscript"/>
        <sz val="12"/>
        <rFont val="Arial"/>
        <family val="2"/>
      </rPr>
      <t>-1</t>
    </r>
    <r>
      <rPr>
        <b/>
        <sz val="12"/>
        <rFont val="Arial"/>
        <family val="2"/>
      </rPr>
      <t xml:space="preserve"> </t>
    </r>
    <r>
      <rPr>
        <b/>
        <vertAlign val="superscript"/>
        <sz val="12"/>
        <rFont val="Arial"/>
        <family val="2"/>
      </rPr>
      <t>0</t>
    </r>
    <r>
      <rPr>
        <b/>
        <sz val="12"/>
        <rFont val="Arial"/>
        <family val="2"/>
      </rPr>
      <t>C</t>
    </r>
    <r>
      <rPr>
        <b/>
        <vertAlign val="superscript"/>
        <sz val="12"/>
        <rFont val="Arial"/>
        <family val="2"/>
      </rPr>
      <t>-2</t>
    </r>
  </si>
  <si>
    <r>
      <t>k</t>
    </r>
    <r>
      <rPr>
        <b/>
        <vertAlign val="subscript"/>
        <sz val="12"/>
        <rFont val="Arial"/>
        <family val="2"/>
      </rPr>
      <t>2</t>
    </r>
  </si>
  <si>
    <r>
      <t>a</t>
    </r>
    <r>
      <rPr>
        <b/>
        <vertAlign val="subscript"/>
        <sz val="12"/>
        <rFont val="Arial"/>
        <family val="2"/>
      </rPr>
      <t>2</t>
    </r>
  </si>
  <si>
    <r>
      <t>Pa</t>
    </r>
    <r>
      <rPr>
        <b/>
        <vertAlign val="superscript"/>
        <sz val="12"/>
        <rFont val="Arial"/>
        <family val="2"/>
      </rPr>
      <t>-1</t>
    </r>
    <r>
      <rPr>
        <b/>
        <sz val="12"/>
        <rFont val="Arial"/>
        <family val="2"/>
      </rPr>
      <t xml:space="preserve"> </t>
    </r>
    <r>
      <rPr>
        <b/>
        <vertAlign val="superscript"/>
        <sz val="12"/>
        <rFont val="Arial"/>
        <family val="2"/>
      </rPr>
      <t>0</t>
    </r>
    <r>
      <rPr>
        <b/>
        <sz val="12"/>
        <rFont val="Arial"/>
        <family val="2"/>
      </rPr>
      <t>C</t>
    </r>
    <r>
      <rPr>
        <b/>
        <vertAlign val="superscript"/>
        <sz val="12"/>
        <rFont val="Arial"/>
        <family val="2"/>
      </rPr>
      <t>-1</t>
    </r>
  </si>
  <si>
    <r>
      <t>k</t>
    </r>
    <r>
      <rPr>
        <b/>
        <vertAlign val="subscript"/>
        <sz val="14"/>
        <rFont val="Arial"/>
        <family val="2"/>
      </rPr>
      <t>1</t>
    </r>
  </si>
  <si>
    <r>
      <t>a</t>
    </r>
    <r>
      <rPr>
        <b/>
        <vertAlign val="subscript"/>
        <sz val="12"/>
        <color indexed="8"/>
        <rFont val="Arial"/>
        <family val="2"/>
      </rPr>
      <t>1</t>
    </r>
  </si>
  <si>
    <r>
      <t>Pa</t>
    </r>
    <r>
      <rPr>
        <b/>
        <vertAlign val="superscript"/>
        <sz val="12"/>
        <rFont val="Arial"/>
        <family val="2"/>
      </rPr>
      <t>-1</t>
    </r>
  </si>
  <si>
    <r>
      <t>k</t>
    </r>
    <r>
      <rPr>
        <b/>
        <vertAlign val="subscript"/>
        <sz val="12"/>
        <rFont val="Arial"/>
        <family val="2"/>
      </rPr>
      <t>0</t>
    </r>
  </si>
  <si>
    <r>
      <t>P</t>
    </r>
    <r>
      <rPr>
        <b/>
        <vertAlign val="subscript"/>
        <sz val="12"/>
        <rFont val="Arial"/>
        <family val="2"/>
      </rPr>
      <t>0</t>
    </r>
  </si>
  <si>
    <r>
      <t>kg/m</t>
    </r>
    <r>
      <rPr>
        <b/>
        <vertAlign val="superscript"/>
        <sz val="12"/>
        <color indexed="8"/>
        <rFont val="Arial"/>
        <family val="2"/>
      </rPr>
      <t>3 0</t>
    </r>
    <r>
      <rPr>
        <b/>
        <sz val="12"/>
        <color indexed="8"/>
        <rFont val="Arial"/>
        <family val="2"/>
      </rPr>
      <t>C</t>
    </r>
    <r>
      <rPr>
        <b/>
        <vertAlign val="superscript"/>
        <sz val="12"/>
        <color indexed="8"/>
        <rFont val="Arial"/>
        <family val="2"/>
      </rPr>
      <t>-1</t>
    </r>
  </si>
  <si>
    <r>
      <t>S</t>
    </r>
    <r>
      <rPr>
        <b/>
        <vertAlign val="subscript"/>
        <sz val="12"/>
        <rFont val="Arial"/>
        <family val="2"/>
      </rPr>
      <t>1</t>
    </r>
  </si>
  <si>
    <t>a4=-3.821216·10-7 ºC-4 kg/m3</t>
  </si>
  <si>
    <t>20 mm</t>
  </si>
  <si>
    <t>presion atmosferica</t>
  </si>
  <si>
    <t>P</t>
  </si>
  <si>
    <r>
      <t>S</t>
    </r>
    <r>
      <rPr>
        <b/>
        <vertAlign val="subscript"/>
        <sz val="12"/>
        <rFont val="Arial"/>
        <family val="2"/>
      </rPr>
      <t>0</t>
    </r>
  </si>
  <si>
    <t>a3=6.943248·10-5 ºC-3 kg/m3</t>
  </si>
  <si>
    <t xml:space="preserve">10 mm </t>
  </si>
  <si>
    <r>
      <t>u(</t>
    </r>
    <r>
      <rPr>
        <i/>
        <vertAlign val="subscript"/>
        <sz val="12"/>
        <rFont val="Arial"/>
        <family val="2"/>
      </rPr>
      <t>M1</t>
    </r>
    <r>
      <rPr>
        <i/>
        <sz val="12"/>
        <rFont val="Arial"/>
        <family val="2"/>
      </rPr>
      <t>)</t>
    </r>
  </si>
  <si>
    <t>a2=-8.523829·10-3 ºC-2 kg/m3</t>
  </si>
  <si>
    <t>5 mm</t>
  </si>
  <si>
    <t>a1=6.32693·10-2 ºC-1 kg/m3</t>
  </si>
  <si>
    <t>Error en la posicion del menisco</t>
  </si>
  <si>
    <t>Incertidumbre del recipiente lleno</t>
  </si>
  <si>
    <t>a0=999.85308 kg/m3</t>
  </si>
  <si>
    <t>Diametros de cuello tipicos</t>
  </si>
  <si>
    <t>tw= temperatura del agua (ºC)</t>
  </si>
  <si>
    <t>Promedio</t>
  </si>
  <si>
    <r>
      <t>Factor de compresibilidad (F</t>
    </r>
    <r>
      <rPr>
        <b/>
        <vertAlign val="subscript"/>
        <sz val="12"/>
        <rFont val="Arial"/>
        <family val="2"/>
      </rPr>
      <t>c</t>
    </r>
    <r>
      <rPr>
        <b/>
        <sz val="12"/>
        <rFont val="Arial"/>
        <family val="2"/>
      </rPr>
      <t>)</t>
    </r>
  </si>
  <si>
    <r>
      <t>correcion del aire disuelto en el agua (C</t>
    </r>
    <r>
      <rPr>
        <b/>
        <vertAlign val="subscript"/>
        <sz val="12"/>
        <rFont val="Arial"/>
        <family val="2"/>
      </rPr>
      <t>ad</t>
    </r>
    <r>
      <rPr>
        <b/>
        <sz val="12"/>
        <rFont val="Arial"/>
        <family val="2"/>
      </rPr>
      <t>)</t>
    </r>
  </si>
  <si>
    <r>
      <t>0</t>
    </r>
    <r>
      <rPr>
        <sz val="7"/>
        <rFont val="Arial"/>
        <family val="2"/>
      </rPr>
      <t>C</t>
    </r>
  </si>
  <si>
    <t>Identificación del certificado</t>
  </si>
  <si>
    <t>Código de identificación</t>
  </si>
  <si>
    <t>Fecha de calibración</t>
  </si>
  <si>
    <t>Objeto de Calibración</t>
  </si>
  <si>
    <t>.................Fin del certificado................</t>
  </si>
  <si>
    <t>Nulo sin sello y firma</t>
  </si>
  <si>
    <t>Director Técnico</t>
  </si>
  <si>
    <t>Ing. Fredman A. Méndez M.</t>
  </si>
  <si>
    <t>Este certificado de calibración no debe ser reproducido sin la aprobación del laboratorio, excepto cuando se reproduce en su totalidad.</t>
  </si>
  <si>
    <t>Los resultados emitidos en este certificado corresponden únicamente al objeto calibrado y a las magnitudes especificadas al momento de realizar el servicio.</t>
  </si>
  <si>
    <t>El error corresponde al valor de la indicación del equipo menos el valor convencional de la masa de referencia.</t>
  </si>
  <si>
    <t>Es responsabilidad del encargado del instrumento establecer la frecuencia del servicio de calibración.</t>
  </si>
  <si>
    <t>Observaciones</t>
  </si>
  <si>
    <t>RCP-LMV-MSWS-083-19-M1 RECOPE</t>
  </si>
  <si>
    <t>NI-MCPM-JM-03</t>
  </si>
  <si>
    <t>Zwiebel</t>
  </si>
  <si>
    <t>Juego de masas</t>
  </si>
  <si>
    <t>Código</t>
  </si>
  <si>
    <t>Descripción de patrones utilizados</t>
  </si>
  <si>
    <t>Identificación del certificado:</t>
  </si>
  <si>
    <t>La incertidumbre de las medición se obtuvo multiplicando la incertidumbre estándar combinada por un factor de cobertura k = 2, con el que se alcanza un nivel de confianza de aproximadamente un 95 %. La incertidumbre estándar de la medición se determinó conforme a Guía para la Expresión de la Incertidumbre de la Medida, BIPM-IEC-IFCC-ISO-IUPAC-IUPAP-OIML, en la cual se toma en cuenta la incertidumbre de los patrones, del método de calibración, de los factores de influencia durante la calibración y del equipo sujeto a calibración.</t>
  </si>
  <si>
    <t>Incertidumbre de los datos</t>
  </si>
  <si>
    <t>Las pruebas se realizaron utilizando el NI-MCIT-V-01 Instrucción para calibración de recipientes volumétricos por el método gravimétrico</t>
  </si>
  <si>
    <t>Método de calibración</t>
  </si>
  <si>
    <t>) % HR</t>
  </si>
  <si>
    <t>±</t>
  </si>
  <si>
    <t>(</t>
  </si>
  <si>
    <t>Hum R.:</t>
  </si>
  <si>
    <t>) Pa</t>
  </si>
  <si>
    <t xml:space="preserve">Presión: </t>
  </si>
  <si>
    <t>) °C</t>
  </si>
  <si>
    <t>Temperatura: (</t>
  </si>
  <si>
    <t>Presión atmosférica</t>
  </si>
  <si>
    <t xml:space="preserve">Condiciones ambientales </t>
  </si>
  <si>
    <t>Incertidumbre expandida k = 2</t>
  </si>
  <si>
    <t>Volumen Nominal</t>
  </si>
  <si>
    <t>Tabla de resultados de la calibración</t>
  </si>
  <si>
    <t>Resultados de la calibración</t>
  </si>
  <si>
    <t>Laboratorio #1 Metrocal</t>
  </si>
  <si>
    <t>Lugar de calibración:</t>
  </si>
  <si>
    <t>Dirección del solicitante:</t>
  </si>
  <si>
    <t>Solicitante:</t>
  </si>
  <si>
    <t>Código de identificación:</t>
  </si>
  <si>
    <t>División de escala:</t>
  </si>
  <si>
    <t>Cap. nominal/alcance:</t>
  </si>
  <si>
    <t xml:space="preserve">Fabricante/Marca: </t>
  </si>
  <si>
    <t>Objeto de calibración:</t>
  </si>
  <si>
    <t>Fecha de emisión del certificado:</t>
  </si>
  <si>
    <t>Fecha de próxima calibración:</t>
  </si>
  <si>
    <t>Fecha de calibración:</t>
  </si>
  <si>
    <t>Código de servicio:</t>
  </si>
  <si>
    <t>Managua, Nicaragua</t>
  </si>
  <si>
    <t>Zecalconsa</t>
  </si>
  <si>
    <t>Zona Franca Las Mercedes, Km 12 ½ Carretera Norte, Módulo # 30-31</t>
  </si>
  <si>
    <t>YS Textiles, S.A.</t>
  </si>
  <si>
    <t xml:space="preserve">Yudis Francisco Trujillo </t>
  </si>
  <si>
    <t>km 90,5 Carretera Managua - León</t>
  </si>
  <si>
    <t>Yazaki de Nicaragua S.A.</t>
  </si>
  <si>
    <t>km 8 Carretera Norte, 500 m Sur,Parque Industrial El Transito, Bodega 16B</t>
  </si>
  <si>
    <t>WeAreInk S.A.</t>
  </si>
  <si>
    <t>Km 114.5 Carretera Sur 2 km al Oeste camino Viejo a San Juan</t>
  </si>
  <si>
    <t>Vestas Nicaragua, S.A</t>
  </si>
  <si>
    <t>De la plaza Agusto Cesar Sandino 400 mts al sur El Sauce, León. </t>
  </si>
  <si>
    <t>Unión de Cooperativas Agropecuarias de El Sauce, R.L.</t>
  </si>
  <si>
    <t>Empalme de Boaco, km 74.5 carretera Managua el Rama</t>
  </si>
  <si>
    <t>Unión de Cooperativa de Servicios Agropecuarios Tierra Nueva RL</t>
  </si>
  <si>
    <t>km 12,5 Carretera Norte</t>
  </si>
  <si>
    <t>Universidad Nacional Agraria</t>
  </si>
  <si>
    <t>Estelí, De Comercial Erwin 200 m Sur, 50 m Oeste</t>
  </si>
  <si>
    <t>Universal Leaf Nicaragua S.A.</t>
  </si>
  <si>
    <t>Tipitapa, complejo Astro Nicaragua módulo 8</t>
  </si>
  <si>
    <t>Universal Design Nicaragua S.A.</t>
  </si>
  <si>
    <t>De Enel Central 2,5 km al Sur. Villa Fontana</t>
  </si>
  <si>
    <t>UNAN-Managua</t>
  </si>
  <si>
    <t>km 119,7 Carretera a Sébaco-Matagalpa</t>
  </si>
  <si>
    <t>UCCEI R.L</t>
  </si>
  <si>
    <t>Nagarote</t>
  </si>
  <si>
    <t>Tubal S.A.</t>
  </si>
  <si>
    <t xml:space="preserve">km 8 Carretera Norte   </t>
  </si>
  <si>
    <t>Transportes Tical S.A.</t>
  </si>
  <si>
    <t xml:space="preserve">km 19 Carretera vieja a Tipitapa  </t>
  </si>
  <si>
    <t>Tipitapa Power Company</t>
  </si>
  <si>
    <t>km 5,5  Carretera Norte, Puente desnivel 400 m al Lago Frente a pinturas Sur</t>
  </si>
  <si>
    <t>Texnica Internacional S.A.</t>
  </si>
  <si>
    <t>km 104,5 Carretera Sebaco a Estelí</t>
  </si>
  <si>
    <t>Terraexport S.A. (Planta Matagalpa)</t>
  </si>
  <si>
    <t>Km 7.5 Carretera Norte, Shell Waspan, 1 C al Sur, 2 C al Este</t>
  </si>
  <si>
    <t>Ternium Internacional Nicaragua, S.A</t>
  </si>
  <si>
    <t>km 47,5 Carretera Tipitapa-Masaya</t>
  </si>
  <si>
    <t>Tecshoes Latinoamérica</t>
  </si>
  <si>
    <t>Mansión Teodolinda 300 metros sur -Bolonia</t>
  </si>
  <si>
    <t>Tecno Diagnostica Nicaragua S.A.</t>
  </si>
  <si>
    <t>Managua</t>
  </si>
  <si>
    <t>Tecniprocesos de Nicaragua S.A.</t>
  </si>
  <si>
    <t>Centro Sor María Romero 200 m Oeste, Estelí</t>
  </si>
  <si>
    <t>Tabacos Valle de Jalapa S.A.</t>
  </si>
  <si>
    <t>Salida Norte a Condega, Contiguo a Petronic</t>
  </si>
  <si>
    <t>Tabacos del Sol</t>
  </si>
  <si>
    <t>Estelí, km 147 Carretera Panamericana Norte, Frente Operaciones Policía Nacional</t>
  </si>
  <si>
    <t>Tabacos Cubanica S.A.</t>
  </si>
  <si>
    <t>De La Rotonda El Cepad 100 m Este, Estelí</t>
  </si>
  <si>
    <t>Tabacos Asociados de Nicaragua S.A.</t>
  </si>
  <si>
    <t>Surtidora El Oriental 50 m Este, Estelí</t>
  </si>
  <si>
    <t>Tabacalera Tavicusa S,A.</t>
  </si>
  <si>
    <t>Estelí</t>
  </si>
  <si>
    <t>Tabacalera Perdomo S.A</t>
  </si>
  <si>
    <t>De La Rotonda El Cepad 200 m Norte, 50 m Este, Barrio Dios Proveera de Estelí</t>
  </si>
  <si>
    <t>Tabacalera Oliva de Estelí S.A.</t>
  </si>
  <si>
    <t>Comercial Erwin 100 m Sur 50 m Oeste, Estelí</t>
  </si>
  <si>
    <t>Tabacalera Cubana Nicaragüense S.A.</t>
  </si>
  <si>
    <t>De estación de servicio UNO salida Norte, 800 m Norte, Carretera Miraflor-Estelí</t>
  </si>
  <si>
    <t>Tabacalera A.J Fernandez Cigars de Nicaragua S.A.</t>
  </si>
  <si>
    <t>Del Empalme Piedras Blanca, 5km al oeste carretera a Puerto Sandino, junto a subestación Enatrel, Nagarote-Nicaragua</t>
  </si>
  <si>
    <t>SCMI Construction INC</t>
  </si>
  <si>
    <t>Lomas del Valle N°13 B</t>
  </si>
  <si>
    <t>SPRL S.A.</t>
  </si>
  <si>
    <t>Edificio Torres Zamora oficina 7</t>
  </si>
  <si>
    <t xml:space="preserve">Sovereign Logistics </t>
  </si>
  <si>
    <t>Residencial Rubenia, Hotel Estrella 2c. al este, 2c. al sur, casa H-28</t>
  </si>
  <si>
    <t>Soluciones Ingenieriles, Diseño y Ventas S.A. (SIDVSA)</t>
  </si>
  <si>
    <t xml:space="preserve">3 Cruces, 400 m oeste, San Marcos   </t>
  </si>
  <si>
    <t>Sol Orgánica S.A.</t>
  </si>
  <si>
    <t>km 12,5 Carretera Nueva León, Entrada a Xiloa 300 m Hacia La Laguna</t>
  </si>
  <si>
    <t>Simplemente Madera Millworks S.A.</t>
  </si>
  <si>
    <t>Villa 9 de Junio, del Monumento 300 m Este, Mano Derecha</t>
  </si>
  <si>
    <t>SIHSO, S.A.</t>
  </si>
  <si>
    <t>Km 11.5 Carretera a Masaya, Contiguo a Pricemart</t>
  </si>
  <si>
    <t>Scientific Instruments</t>
  </si>
  <si>
    <t>Casa Pellas Acahualinca 2 c arriba 1c Sur</t>
  </si>
  <si>
    <t>Servilab Nicaragua</t>
  </si>
  <si>
    <t xml:space="preserve">Villa Reconciliación de la Bloquera Howard 2c Al Sur. </t>
  </si>
  <si>
    <t>Servicios técnicos de basculas</t>
  </si>
  <si>
    <t>km. 4,4 Carretera Norte, frente donde fue el grupo Q, sobre la calle marginal</t>
  </si>
  <si>
    <t>Servibasculas Nicaragua S.A.</t>
  </si>
  <si>
    <t>Ofiplaza El Retiro, Edificio 8, Suite 812, Rotonda del Periodista 150 m Sur</t>
  </si>
  <si>
    <t>Seijiro Yazawa Iwai Nicaragua S.A.</t>
  </si>
  <si>
    <t>Estación de servicio UNO, salida norte 800 m norte, Carretera Miraflor -Estelí</t>
  </si>
  <si>
    <t>San Lotano Cigars S.A.</t>
  </si>
  <si>
    <t>Corinto, Chinandega, Nicaragua</t>
  </si>
  <si>
    <t>SAMSA Nicaragua S. A.</t>
  </si>
  <si>
    <t>Pista La Sabana Frente a Supermercados La Colonia a un costado del bar La Barra</t>
  </si>
  <si>
    <t>Salud Digna para Todos S.A.</t>
  </si>
  <si>
    <t>km 10 Carretera Sur, 1c oeste, 1c norte, 3c oeste</t>
  </si>
  <si>
    <t>Salsas Especiales S.A. (SAESA)</t>
  </si>
  <si>
    <t>De Alke Carretera a Masaya 100 m abajo, 100 Sur, 50 m abajo, contiguo a La Embajada de Chile, Los Robles</t>
  </si>
  <si>
    <t>Salinera de Nicaragua S.A.</t>
  </si>
  <si>
    <t>km 116 Carretera Managua-Matagalpa, Comarca quebrada onda</t>
  </si>
  <si>
    <t>Sajonia Estate Coffee</t>
  </si>
  <si>
    <t>Valle de Esquipulas, de las cuatro esquinas de las Enrramadas 150 m Oeste</t>
  </si>
  <si>
    <t>Sahlman Seafoods of Nicaragua S.A.</t>
  </si>
  <si>
    <t>km 48,5 Carretera Tipitapa Masaya frente a Astro Cartón</t>
  </si>
  <si>
    <t>Sae A Technotex S.A.</t>
  </si>
  <si>
    <t>km 14 Carretera Nueva a León</t>
  </si>
  <si>
    <t>Sacos de Nicaragua S.A.</t>
  </si>
  <si>
    <t>Km 13 Carretera a Masaya</t>
  </si>
  <si>
    <t>Sabina de Ingenieria S.A</t>
  </si>
  <si>
    <t>Km 8 Carretera Norte, de donde fue la Kativo, 500 mts al Sur, Parque Industrial el Tránsito. Nave No. 9</t>
  </si>
  <si>
    <t>R-PAC Nicaragua S.A.</t>
  </si>
  <si>
    <t>km 189,5 Carretera El Viejo-Potosí 12 km Este</t>
  </si>
  <si>
    <t>Royal Shrimp S.A.</t>
  </si>
  <si>
    <t>De la Subasta 1200 metros al lago</t>
  </si>
  <si>
    <t>Roo Hsing Co. Nicaragua S.A.</t>
  </si>
  <si>
    <t>Beneficio de café picasa, Km.117 carretera- Sebaco matagalpa frente al beneficio la providencia</t>
  </si>
  <si>
    <t>ROGER CASTELLON ORUE</t>
  </si>
  <si>
    <t>km 16 Carretera Masaya-Ticuantepe</t>
  </si>
  <si>
    <t>Rodríguez y asociados</t>
  </si>
  <si>
    <t>Puerto Cabezas, Nicaragua</t>
  </si>
  <si>
    <t>Rocedes S.A.</t>
  </si>
  <si>
    <t>Parque Industrial Las Mercedes, km 12,5 Carretera Norte</t>
  </si>
  <si>
    <t>Rey de los Camarones, S.A</t>
  </si>
  <si>
    <t>km 12,5 Carretera Norte, Parque Industrial Las Mercedes, modulo # 15</t>
  </si>
  <si>
    <t>Rexcielo S.A.</t>
  </si>
  <si>
    <t>Km. 11.5 Carretera a Masaya, Complejo OFINOVA, Ofibodegas 7 y 8, Costado Sur de Pricesmart</t>
  </si>
  <si>
    <t>RETECSA</t>
  </si>
  <si>
    <t>Del arbolito 200 m al oeste, Managua.</t>
  </si>
  <si>
    <t>Reencauchadora Santa Ana</t>
  </si>
  <si>
    <t>Distrito VI, Barrio Villa Reconciliación, de los semáforos del Mayoreo 4 cuadras al Oeste (sobre la pista), mano derecha, en la propia esquina, portón verde grande.</t>
  </si>
  <si>
    <t>Recycling</t>
  </si>
  <si>
    <t>De donde fue La Kativo, 500 m Sur</t>
  </si>
  <si>
    <t>Rainbow Apparel Trading S.A.</t>
  </si>
  <si>
    <t>Pista Suburbana, 293 Camino a San Isidro 3.4 al Sur, Managua.</t>
  </si>
  <si>
    <t>Químicas Veterinarias, S.A</t>
  </si>
  <si>
    <t>Estelí costado Norte de la Universidad Farem</t>
  </si>
  <si>
    <t>Puros de Estelí Nicaragua S.A.</t>
  </si>
  <si>
    <t>Base cuesta del plomo, Refinería, Managua</t>
  </si>
  <si>
    <t>Puma Energy Bahamas S.A.</t>
  </si>
  <si>
    <t>km 26,5 Carretera Panamericana Norte</t>
  </si>
  <si>
    <t>Protena S.A.</t>
  </si>
  <si>
    <t>Km 15 1/2 carretera vieja a Tipitapa, frente a la entrada de Cofradia</t>
  </si>
  <si>
    <t>Promotora Agropecuaria San Pedro, S.A</t>
  </si>
  <si>
    <t>Km 18 1/2 Carretera Nueva a León. Enabas los Brasiles</t>
  </si>
  <si>
    <t>Programa Mundial de Alimentos</t>
  </si>
  <si>
    <t>De La Aldea Santa Elena Choluteca, Honduras, km 2 Carretera hacia Balneario Cedeño</t>
  </si>
  <si>
    <t>Productos Frescos del Mar San Carlos</t>
  </si>
  <si>
    <t>De los semaforos del Hospital La Mascota 250 vrs arriba</t>
  </si>
  <si>
    <t>Productos El Sol S.A.</t>
  </si>
  <si>
    <t>km 7,5 Carretera Norte</t>
  </si>
  <si>
    <t>Productos del Aire Nicaragua S.A.</t>
  </si>
  <si>
    <t>Productores de Mariscos de Nicaragua S.A.</t>
  </si>
  <si>
    <t>De gasolinera UNO Norte 400 m al Noreste, Esteli</t>
  </si>
  <si>
    <t>Procesadora de Nicaragua, S.A</t>
  </si>
  <si>
    <t>Del puesto de buses (terminal) Masatepe 800 m Sur</t>
  </si>
  <si>
    <t>Procesadora de Huevo S.A</t>
  </si>
  <si>
    <t>Km. 11 Carretera Nueva a Leon 700 mtros abajo 150 mtrs al sur</t>
  </si>
  <si>
    <t>Prevasa</t>
  </si>
  <si>
    <t>km 17,5 Carretera Nueva a León</t>
  </si>
  <si>
    <t xml:space="preserve">Precon Nicaragua S.A. </t>
  </si>
  <si>
    <t xml:space="preserve">km 114 Carretera León-Malpaisillo     </t>
  </si>
  <si>
    <t>Polaris Energy Nicaragua S.A.</t>
  </si>
  <si>
    <t>Estación de bombeo ENACA, León</t>
  </si>
  <si>
    <t>Plomeria Sirias</t>
  </si>
  <si>
    <t>km 13,5 Carretera Sur, de la Iglesia Monte Tabor 500 m Sur, Entrada a la muela</t>
  </si>
  <si>
    <t>PLEICSA</t>
  </si>
  <si>
    <t>Las Colinas 2da entrada del Kinder Montesori 100 m Este, 100 m Norte, 500 m Este</t>
  </si>
  <si>
    <t>Plantel Los Angeles</t>
  </si>
  <si>
    <t>Miramar Punta La Flor</t>
  </si>
  <si>
    <t>Peninsula Maritime Corp. S.A.</t>
  </si>
  <si>
    <t>km 23,5 Carretera Sur, El Crucero.</t>
  </si>
  <si>
    <t xml:space="preserve">Panzyma Laboratories S.A. </t>
  </si>
  <si>
    <t>km 148,5 Carretera El Viejo-Potosí Chinandega</t>
  </si>
  <si>
    <t>Pantaleón Ingenio Monte Rosa</t>
  </si>
  <si>
    <t>Rio San Juan, Nicaragua</t>
  </si>
  <si>
    <t>PALCASA</t>
  </si>
  <si>
    <t>Corn Island, Nicaragua, Bolonia, Esquina Norte de Canal 2, 50 m Este, Managua</t>
  </si>
  <si>
    <t>Pacific Seafoods de Nicaragua S.A.</t>
  </si>
  <si>
    <t>km 123 Carretera Panamericana contiguo al campo de futbol, La Trinidad Estelí</t>
  </si>
  <si>
    <t>ORTYCAST</t>
  </si>
  <si>
    <t>Cuerpo de Bomberos 175 m oeste, Managua</t>
  </si>
  <si>
    <t>Orgoma-Nicaragua</t>
  </si>
  <si>
    <t>Semaforos Delicias del Volga, 200 m Norte, 200 m Oeste</t>
  </si>
  <si>
    <t>Optima Industrial S.A.</t>
  </si>
  <si>
    <t>km 48,2 Carretera a Nandaime, Granada Nicaragua</t>
  </si>
  <si>
    <t>Opportunity International Nicaragua, INC</t>
  </si>
  <si>
    <t>Residencial Las Colinas 2da entrada, Avenida Paseo del club, frente a La Estación de Bomberos</t>
  </si>
  <si>
    <t>OIRSA-LNDVMA</t>
  </si>
  <si>
    <t>Reparto San Juan casa #190, Gimnasio Hércules 200 m Sur, 200 m arriba, 50 m Sur</t>
  </si>
  <si>
    <t>Oil Test Internacional de Nicaragua S.A</t>
  </si>
  <si>
    <t>km 10,5 Carretera Norte, 800 m al norte</t>
  </si>
  <si>
    <t xml:space="preserve">Nuevo Carnic S.A. </t>
  </si>
  <si>
    <t>km 42 Carretera Panamericana Norte</t>
  </si>
  <si>
    <t>Novaterra S.A.</t>
  </si>
  <si>
    <t>km 20,3 Carretera Nueva a León, Mateare</t>
  </si>
  <si>
    <t>Nilac S.A</t>
  </si>
  <si>
    <t>Jícaro-Nueva Segovia. De la Alcaldía Municipal 1C al Norte, 1C al Este Esquina Opuesta Ministerio de la Familia.</t>
  </si>
  <si>
    <t>Nicoz Resources S.A</t>
  </si>
  <si>
    <t>Del portón de Chichigalpa 5 km. al Sur.</t>
  </si>
  <si>
    <t>Nicaragua Sugar States Limited</t>
  </si>
  <si>
    <t>km 123, Carretera Panamericana Sur, del empalme de La Virgen, 400 mts al sur Rivas, Nicaragua</t>
  </si>
  <si>
    <t>Nicaragua Operación y Mantenimiento S.A.</t>
  </si>
  <si>
    <t>Chinandega, Nicaragua</t>
  </si>
  <si>
    <t>Nicaragua Banana Corp, S.A</t>
  </si>
  <si>
    <t>De donde fue la Rolter 2C al Norte 2C al Oeste, 1C al Norte.</t>
  </si>
  <si>
    <t>Nicaragua American Cigars S.A.</t>
  </si>
  <si>
    <t>Rotonda el CEPAD 100 m este, 25 m sur</t>
  </si>
  <si>
    <t>Nicamex Seafood S.A</t>
  </si>
  <si>
    <t>Gasolinera Uno Plaza El Sol 100 m sur, 150 m oeste. Casa # 113 contiguo a SEVASA Los Robles</t>
  </si>
  <si>
    <t>Nicamex S.A.</t>
  </si>
  <si>
    <t>km 182 Carretera Panamericana  Norte, Condega, Estelí</t>
  </si>
  <si>
    <t>Nica Beef Packers S.A.</t>
  </si>
  <si>
    <t>km 12,5 Carretera Norte, Parque Industrial Las Mercedes, modulo # 3738</t>
  </si>
  <si>
    <t>Next Nivel S.A.</t>
  </si>
  <si>
    <t>Contiguo a entrada a Masaya</t>
  </si>
  <si>
    <t>Narcy´s / Papa John´s</t>
  </si>
  <si>
    <t>km 116 Carretera Sebaco-Matagalpa</t>
  </si>
  <si>
    <t>Multiagro &amp; Cia Ltda Beneficio de Café El taburete</t>
  </si>
  <si>
    <t>km 122 Carretera Sebaco-Matagalpa</t>
  </si>
  <si>
    <t>Multiagro &amp; Cia Ltda Beneficio de Café El Galpón</t>
  </si>
  <si>
    <t>Ingenio Monte Rosa, de la terminal de buses 2 C. Este, el viejo Chinandega</t>
  </si>
  <si>
    <t>Muliservicios Hernández</t>
  </si>
  <si>
    <t>Bo. Altagracia, Frente al costado Norte Restaurante El Eskimo, edificio de una planta color blanco, portones negros, Managua</t>
  </si>
  <si>
    <t>Mudanzas Mundiales S.A.</t>
  </si>
  <si>
    <t>Centro Richardson, Contiguo al Banco Central, Carretera Sur</t>
  </si>
  <si>
    <t>Morris Sallick Industrial Supplies S.A.</t>
  </si>
  <si>
    <t>Final Calle Inmaculada, Granada</t>
  </si>
  <si>
    <t>Molinos de Nicaragua S.A. (MONISA)</t>
  </si>
  <si>
    <t xml:space="preserve">km 15,2 Carretera a Masaya </t>
  </si>
  <si>
    <t>Molinos de Nicaragua S.A.</t>
  </si>
  <si>
    <t>Frente Al Estadio de Béisbol Denis Martinez</t>
  </si>
  <si>
    <t>Ministerio de Transporte e Infraestructura</t>
  </si>
  <si>
    <t>Miguel Marcenaro</t>
  </si>
  <si>
    <t>km  36,5 Carretera Masaya – Tipitapa Comunidad de Guanacastillo</t>
  </si>
  <si>
    <t>Metalinspec S.A. de CV - Monterrey Mexico</t>
  </si>
  <si>
    <t>Zona Franca Las Mercedes, km 12,5 Carretera Norte</t>
  </si>
  <si>
    <t xml:space="preserve">Medisut S.A.  </t>
  </si>
  <si>
    <t>Mayacero de Nicaragua</t>
  </si>
  <si>
    <t>km 115 Carretera Sébaco - Matagalpa</t>
  </si>
  <si>
    <t>Matagalpa Coffee Group S.A.</t>
  </si>
  <si>
    <t>km 130 Carretera Managua a Juigalpa</t>
  </si>
  <si>
    <t>Matadero Central, S.A.</t>
  </si>
  <si>
    <t>km 16,5 Carretera Nueva a León 800 m Norte Ciudad Sandino, Nicaragua</t>
  </si>
  <si>
    <t>Matadero Cacique</t>
  </si>
  <si>
    <t>Armando Guido 2C al Sur, 90 varas al este.</t>
  </si>
  <si>
    <t>Marvin José Sánchez Espinoza</t>
  </si>
  <si>
    <t xml:space="preserve">km 16.8 Carretera Ticuantepe, Pozo Enacal  </t>
  </si>
  <si>
    <t>Margumar</t>
  </si>
  <si>
    <t>Comunidad de El Jicaral, León</t>
  </si>
  <si>
    <t>Mangosa</t>
  </si>
  <si>
    <t>Reemplazo de Hospital Regional Nuevo Amanecer de la Región Autónoma de la Costa Caribe Norte, Puerto Cabezas</t>
  </si>
  <si>
    <t>MAKIBER S.A.</t>
  </si>
  <si>
    <t>Del Granjero de Masatepe 3 km al norte</t>
  </si>
  <si>
    <t>LUNIC S.A</t>
  </si>
  <si>
    <t>De Los Semáforos del Hotel Fronteras 800 m Oeste, Ocotal-Nueva Segovia</t>
  </si>
  <si>
    <t>Luis Emilio Valladarez</t>
  </si>
  <si>
    <t>Lomas de Tiscapa, antiguo Hospital Militar</t>
  </si>
  <si>
    <t>Luis Alberto Chavez</t>
  </si>
  <si>
    <t>Beneficio Las Segovias, Semáforos Hotel Frontera 800 m Oeste, 125 vrs Sur, 25 vrs Oeste, Ocotal, Nueva Segovia</t>
  </si>
  <si>
    <t>Luis Alberto Balladarez</t>
  </si>
  <si>
    <t>Barrio Acahualinca, Bodega No.8</t>
  </si>
  <si>
    <t>Logistica Ecológica, S.A</t>
  </si>
  <si>
    <t>Edificio Delta km 5,5 Carretera a Masaya</t>
  </si>
  <si>
    <t>LOGICOM Logistica Comercial S.A.</t>
  </si>
  <si>
    <t>Carretera Panamericana, km 153 Estelí, Nicaragua</t>
  </si>
  <si>
    <t>Las Limas, S,A</t>
  </si>
  <si>
    <t>km 151 Carretera Chinandega al Guasuale, 2 km oeste</t>
  </si>
  <si>
    <t>Langostinos de Centroamérica, S.A.</t>
  </si>
  <si>
    <t>Km 36,5 Carretera Masaya-Tipitapa, Nicaragua</t>
  </si>
  <si>
    <t>Lanco Nicaragua S.A.</t>
  </si>
  <si>
    <t>km 3.5 Carretera Panamericana Norte, Managua, Nicaragua</t>
  </si>
  <si>
    <t>LANAMET-MIFIC</t>
  </si>
  <si>
    <t>Carretera Panamericana Norte km 35 1/2 Banda Este, San Benito Tipitapa</t>
  </si>
  <si>
    <t>Lala Nicaragua, S.A (Planta San Benito)</t>
  </si>
  <si>
    <t>18 y 19 Avenida Sur Oeste, Altagracia, Managua</t>
  </si>
  <si>
    <t>Lala Nicaragua, S.A (Planta Altagracia)</t>
  </si>
  <si>
    <t>km 222 Carretera Panamericana hacia la frontera del Espino, 100 mts al Oeste, Somoto, Madriz</t>
  </si>
  <si>
    <t>Lácteos Froilan</t>
  </si>
  <si>
    <t>Santo Tomas-Chontales, de la Pepsi 3 c. al sur</t>
  </si>
  <si>
    <t>Lácteos las Mesas</t>
  </si>
  <si>
    <t>35 m Oeste, de la Iglesia Católica, Casa #035, Río Segundo, Alajuela, Costa Rica</t>
  </si>
  <si>
    <t>Labs de Costa Rica S.A.</t>
  </si>
  <si>
    <t>km 138 Carretera a Corinto, Chinandega</t>
  </si>
  <si>
    <t>Laboratorios Servicios Agroindustriales S. A. (SERAGRO)</t>
  </si>
  <si>
    <t>km 4 Carretera Norte, Managua.</t>
  </si>
  <si>
    <t>Laboratorios Ramos S.A.</t>
  </si>
  <si>
    <t>km 83 Carretera León</t>
  </si>
  <si>
    <t>Laboratorios Químicos S.A.</t>
  </si>
  <si>
    <t>Carretera Masaya km 45,5 Granada</t>
  </si>
  <si>
    <t>Laboratorios Ceguel</t>
  </si>
  <si>
    <t>km 5,5 Carretera a Masaya</t>
  </si>
  <si>
    <t>Laboratorios Bengoechea S.A.</t>
  </si>
  <si>
    <t>Bo. Casimiro Sotelo Enel Central 300 vrs Sur, Managua</t>
  </si>
  <si>
    <t>Laboratorio Nacional de Residuos Químicos y Biológicos</t>
  </si>
  <si>
    <t>km 12,7 Carretera Sur, Comarca San José de Las Cañadas, Managua</t>
  </si>
  <si>
    <t>Laboratorio Nacional de Diagnostico Veterinario y Microbiología de los Alimentos</t>
  </si>
  <si>
    <t>Laboratorio Nacional de Diagnostico Fitosanitario de Calidad y Semilla</t>
  </si>
  <si>
    <t>Reciento Universitario "Ruben Darío", de La Biblioteca Central Salomón de la Selva 100 m Oeste</t>
  </si>
  <si>
    <t>Laboratorio de Física de Radiaciones y Metrología UNAN-Managua</t>
  </si>
  <si>
    <t>km 95,5 Carretera León-Chinandega Nicaragua</t>
  </si>
  <si>
    <t>Laboratorio de Análisis S.A.</t>
  </si>
  <si>
    <t>Esquina de Los Bancos 50 m Sur, Chinandega</t>
  </si>
  <si>
    <t>Laboratorio Clinico San Angel</t>
  </si>
  <si>
    <t>AV. 20 SE Ciudad Jardin, K-15, Managua</t>
  </si>
  <si>
    <t>Laboratorio Ambiental Pronic</t>
  </si>
  <si>
    <t>Rotonda Rubén Darío 100 m al Sur 50 m al Oeste</t>
  </si>
  <si>
    <t>Labnicsa</t>
  </si>
  <si>
    <t>Km 217 Crretera al Rama La Gateada Chontales</t>
  </si>
  <si>
    <t>La Montaña, S.A</t>
  </si>
  <si>
    <t>Mina La India, km 174 Carretera León-San Isidro</t>
  </si>
  <si>
    <t>La India Gold S.A.</t>
  </si>
  <si>
    <t>Carretera Norte ,km 7,5 Parque Industrial El Transito, Managua</t>
  </si>
  <si>
    <t>Kufferath Nicaragua S.A.</t>
  </si>
  <si>
    <t>Edificio el Centro 1. Segundo piso, Contiguo a Casa Pellas Plaza España.</t>
  </si>
  <si>
    <t>Korea Nicaragua, S.A</t>
  </si>
  <si>
    <t xml:space="preserve">km 2 Carretera a Sabana Grande    </t>
  </si>
  <si>
    <t>Kola Shaler Industrial S.A.</t>
  </si>
  <si>
    <t>Km 14 1/2 Carretera Nueva a León, Zona Franca Saratoga</t>
  </si>
  <si>
    <t>Kentex, S.A</t>
  </si>
  <si>
    <t>Iglesia Don Bosco 500 m al oeste, Villa Don Bosco, casa No. D-56</t>
  </si>
  <si>
    <t>José Wilfredo Solís Díaz</t>
  </si>
  <si>
    <t>De dónde fue la clínica Santa María 20 vrs arriba.</t>
  </si>
  <si>
    <t>José Francisco Blanco Cordero</t>
  </si>
  <si>
    <t>Portón del Cementerio 50 m Sur, Telica León</t>
  </si>
  <si>
    <t>José Alfredo Vargas</t>
  </si>
  <si>
    <t>Ciudad el Doral, km 19,5 carretera nueva a León</t>
  </si>
  <si>
    <t>Jaime Herrera</t>
  </si>
  <si>
    <t>Puente El Edén 100 m norte, 100 m este, 75 m norte</t>
  </si>
  <si>
    <t>Iprocen S.A.</t>
  </si>
  <si>
    <t>De la rotonda de Villa Fontana Norte 200 m Sur 200 m Oeste Condominio Los Soveche, Apartamento 1 Managua</t>
  </si>
  <si>
    <t>Investigación y Control de Calidad S.A. - Nicaragua</t>
  </si>
  <si>
    <t>Boulevar de Las Brisas, entrada Inst. Ramirez Goyena 1 C al Oeste, 1 C al Sur, Managua, Nicaragua.</t>
  </si>
  <si>
    <t>Inversiones y productos de Centroamerica S.A.</t>
  </si>
  <si>
    <t>Semaforos del Club Terraza, 75 vrs Sur, Edificio Discover II-3er piso</t>
  </si>
  <si>
    <t>Inversiones Vargas S.A.</t>
  </si>
  <si>
    <t>Empalme cuesta el plomo 300 m al este 400 m al norte</t>
  </si>
  <si>
    <t>Inversiones Secoya S.A.</t>
  </si>
  <si>
    <t>Km 15 1/2 Carretera Nueva a Tipitapa, Managua.</t>
  </si>
  <si>
    <t>Inversiones Nicafish</t>
  </si>
  <si>
    <t>km 26,5 Carretera Tipitapa - Masaya</t>
  </si>
  <si>
    <t xml:space="preserve">Inversiones en Concreto S.A. </t>
  </si>
  <si>
    <t>De la UdeM 200 m Este 50 m Sur</t>
  </si>
  <si>
    <t>Intesal S.A.</t>
  </si>
  <si>
    <t>Calle Nueva, de donde fue el Resturante Bohemio 50 m Oeste, Corinto, Nicaragua</t>
  </si>
  <si>
    <t>Intertek Caleb Brett Panama, Inc.</t>
  </si>
  <si>
    <t>km 12,5 Carretera Norte, Zona Franca Industrial Las Mercedes, módulos 32-33 y 45</t>
  </si>
  <si>
    <t>Internacional de Textiles S.A.</t>
  </si>
  <si>
    <t>Paso a Desnivel Portezuelo 300 m Norte</t>
  </si>
  <si>
    <t>Insumos Disagro S.A.</t>
  </si>
  <si>
    <t>Rotonda Centroamérica 350 metros al oeste. Managua, Nicaragua</t>
  </si>
  <si>
    <t>INSUMA-Institutos De Suelos Y Materiales</t>
  </si>
  <si>
    <t>Frente al portón Lugo Renta Car, Bolonia</t>
  </si>
  <si>
    <t>Instituto Nicaraguense de Energía, INE</t>
  </si>
  <si>
    <t>Canal 2; 200 m al oeste; 150 m al sur; Residencial Bolonia; 48 15 Av. Suroeste.</t>
  </si>
  <si>
    <t>Instituto Nicaragüense del Cemento y del Concreto (INCYC)</t>
  </si>
  <si>
    <t>km 6 Carretera Norte, Managua.</t>
  </si>
  <si>
    <t>Instituto Mechnikov S.A.</t>
  </si>
  <si>
    <t>Del restaurante Summer 1,5 C. Norte, Casa M/I No. 128. Los Robles III Etapa</t>
  </si>
  <si>
    <t>Instituto de Ciencias Sostenible</t>
  </si>
  <si>
    <t>Carretera Norte de Laboratorios Ramos, 100 m Norte, 100 m Oeste</t>
  </si>
  <si>
    <t>Inspectorate America corp</t>
  </si>
  <si>
    <t>Km 19 1/2 Carretera Vieja a Tipitapa</t>
  </si>
  <si>
    <t>Innova Industrias, S.A</t>
  </si>
  <si>
    <t>Los semáforos de claro Villa Fontana, 100 m al este 150 m al norte</t>
  </si>
  <si>
    <t>Ingenieros Consultores Centroamericanos  S.A.</t>
  </si>
  <si>
    <t>Hotel Bermúdez 40 vrs al Oeste, 2do piso, Modulo 1, Matagalpa</t>
  </si>
  <si>
    <t>Ingeniería y Controles Automatizados S.A</t>
  </si>
  <si>
    <t>Residencial Mayales, casa N° 62, Esquipulas</t>
  </si>
  <si>
    <t>Ingeniería de Pesaje S.A.</t>
  </si>
  <si>
    <t>Rotonda la Virgen, 100 metros al Norte, 30 metros al oeste, Managua</t>
  </si>
  <si>
    <t>Ingenieria de Materiales, S.A</t>
  </si>
  <si>
    <t>Km 43.5 Carretera Panamericana Norte</t>
  </si>
  <si>
    <t>Ingemann Food Nicaragua, S.A</t>
  </si>
  <si>
    <t>Ingemann Fine Cocoa, S.A</t>
  </si>
  <si>
    <t>De La Parmalat 500 m lago, 200 m arriba</t>
  </si>
  <si>
    <t>Industrias Toro S.A.</t>
  </si>
  <si>
    <t>Costado Sur Iglesia San Sebastian, León-Nicaragua.</t>
  </si>
  <si>
    <t>Industrias Mantica S.A.</t>
  </si>
  <si>
    <t>Banpro Ciudad Jardin 100 m Norte, 100 Este</t>
  </si>
  <si>
    <t>Industrias Edison S.A.</t>
  </si>
  <si>
    <t xml:space="preserve">km 7 Carretera Sur, contiguo a UNO 7 Sur  </t>
  </si>
  <si>
    <t>Industrias Delmor S.A.</t>
  </si>
  <si>
    <t>Industrias Cárnicas Integradas, S.A.</t>
  </si>
  <si>
    <t>km 67,5 Carretera Panamericana Sur</t>
  </si>
  <si>
    <t>Industrial Comercial San Martin, S.A.</t>
  </si>
  <si>
    <t>Km 12.5 Carretera Norte Parque Industrial las Mercedes Módulo 10</t>
  </si>
  <si>
    <t>Industria Textilera Sil, S.A</t>
  </si>
  <si>
    <t>Banpro 100 m al Este, 10 vrs al Sur, Matagalpa-Nicaragua</t>
  </si>
  <si>
    <t>Industria Robelo Camacho S.A.</t>
  </si>
  <si>
    <t>Km 29 Carretera Masaya Tipitapa. Finca Ave Azul</t>
  </si>
  <si>
    <t>Industrias Nicaraguenses Diversificadas, S.A (Pixca)</t>
  </si>
  <si>
    <t>km 4,5 Carretera Norte</t>
  </si>
  <si>
    <t>Industria Nacional de Refrescos, S.A. (FEMSA)</t>
  </si>
  <si>
    <t>km 11 Carretera Nueva a León 300 m Oeste, 100 m Sur</t>
  </si>
  <si>
    <t>Industria de Envases Tecnificados S.A.</t>
  </si>
  <si>
    <t xml:space="preserve">km 5,5 Carretera Norte </t>
  </si>
  <si>
    <t xml:space="preserve">Industria Cerámica Centroamericana, S.A </t>
  </si>
  <si>
    <t>km 30 Carretera Managua-Granada</t>
  </si>
  <si>
    <t>Incasa</t>
  </si>
  <si>
    <t>km 9,5 Carretera a Masaya, contiguo al Hospital Vivian Pellas</t>
  </si>
  <si>
    <t>INBRA-Instituto Nicaragüense de Biotecnología y Reproducción Animal</t>
  </si>
  <si>
    <t>Frente al Restaurante El Pullazo, Las Tejas km 125, Carretera Matagalpa Sebaco</t>
  </si>
  <si>
    <t>Impexca S.A.</t>
  </si>
  <si>
    <t>km 6,5 Carretera Norte, Contiguo a Bodega Pollo Estrella</t>
  </si>
  <si>
    <t>Impelsa</t>
  </si>
  <si>
    <t>Pista a la Refinería #22, Frente al BAC Las Brisas</t>
  </si>
  <si>
    <t>ICABALCETA CONSULTORES</t>
  </si>
  <si>
    <t>km 9,8 Carretera a Masaya 250 m Oeste</t>
  </si>
  <si>
    <t>Hospital Metropolitano S.A</t>
  </si>
  <si>
    <t>km 12,5 Carretera Norte, Parque Industrial Las Mercedes, modulo # 35</t>
  </si>
  <si>
    <t>Hialpesa Nicaragua S.A.</t>
  </si>
  <si>
    <t>De donde fueron las delicias del volga 2c ½ al lago a mano derecha</t>
  </si>
  <si>
    <t>Hanon Tercero Metals LTD</t>
  </si>
  <si>
    <t xml:space="preserve">Hannes Schwarzberger </t>
  </si>
  <si>
    <t>Km 14,5 Carrtera Nueva a León</t>
  </si>
  <si>
    <t>Handsome Nica S.A.</t>
  </si>
  <si>
    <t>Selva Negra, Matagalpa</t>
  </si>
  <si>
    <t>Hacienda la Hammonia y Cia. Ltda</t>
  </si>
  <si>
    <t>Pista Sabana Grande 150 m Sur</t>
  </si>
  <si>
    <t>Gunnar James</t>
  </si>
  <si>
    <t>Masatepe - Estación de Buses 800mts al sur.</t>
  </si>
  <si>
    <t>Grupo Industrial el Granjero</t>
  </si>
  <si>
    <t>Altamira del BDF 100 m al Lago 50 m Oeste, Managua - Nicaragua</t>
  </si>
  <si>
    <t>Grupo FLOTEC S.A.</t>
  </si>
  <si>
    <t>km 122 1/2 Carretera Managua - Matagalpa, entrada a Tejerina 500 m norte.</t>
  </si>
  <si>
    <t>Grupo Fhelca S.A.</t>
  </si>
  <si>
    <t>Puerto Sandino</t>
  </si>
  <si>
    <t>Grupo CYMCA S.A.</t>
  </si>
  <si>
    <t>Del portón del antiguo Hospital Militar 200 m al lago</t>
  </si>
  <si>
    <t>Grupo ACISA</t>
  </si>
  <si>
    <t>Portón Principal Hospital Bautista 100 m Sur, 8 m Oeste</t>
  </si>
  <si>
    <t>Gran Costa Nicaragua S.A.</t>
  </si>
  <si>
    <t xml:space="preserve">km 45 Carretera a San Marcos    </t>
  </si>
  <si>
    <t>Gildan Activewear y Cía Ltda.</t>
  </si>
  <si>
    <t>Gildan Activewear San Marcos II, S.A.</t>
  </si>
  <si>
    <t>km 109,5 Carretera Panamericana Sur 300 m oeste</t>
  </si>
  <si>
    <t>Gildan Activewear Rivas II, S.A.</t>
  </si>
  <si>
    <t>Gerardo Ferrufino</t>
  </si>
  <si>
    <t>San Rafael del Sur, Nicaragua</t>
  </si>
  <si>
    <t>Generación Green Power S.A</t>
  </si>
  <si>
    <t>tabacosdelsol@gmail.com</t>
  </si>
  <si>
    <t>km 185 Carretera Jinotega San Rafael del Norte</t>
  </si>
  <si>
    <t>GChamorro Agroindustrial S.A.</t>
  </si>
  <si>
    <t>De donde fue La Pepsi 200 m Lago</t>
  </si>
  <si>
    <t>Gatornica-AB S.A.</t>
  </si>
  <si>
    <t>km 34,5 Carretera Vieja a León, 1 200 m Sur, Municipio Villa El Carmen. Managua</t>
  </si>
  <si>
    <t>Ganadería Integral Nicaragua S.A.</t>
  </si>
  <si>
    <t>Semáforos del Ministerio de Gobernacion 75 Varas al este frente a la Iglesia el Redentor</t>
  </si>
  <si>
    <t>Frío Industrial S.A.</t>
  </si>
  <si>
    <t>km 2,2 Carretera Norte</t>
  </si>
  <si>
    <t>Fracocsa</t>
  </si>
  <si>
    <t xml:space="preserve">Zona Franca Astro Nicaragua S.A. Nave 21E km 47,5 Carretera Tipitapa a Masaya Tipitapa Managua </t>
  </si>
  <si>
    <t>Finotex Nicaragua</t>
  </si>
  <si>
    <t>Reparto Serrano, De la Catedral Metropolitana 2c al lago,1/2c. abajo. Casa No.39</t>
  </si>
  <si>
    <t>FINISA</t>
  </si>
  <si>
    <t>Km 2 carretera norte, semáforos de la Dirección General de Contrataciones del Estado 1 c. al sur 1/2 c. al oeste, Managua</t>
  </si>
  <si>
    <t>Farmaquim</t>
  </si>
  <si>
    <t>km 121 Carretera Managua - Matagalpa</t>
  </si>
  <si>
    <t>Fara Coffee S.A.</t>
  </si>
  <si>
    <t>km 19,4 Carretera Masaya-Managua</t>
  </si>
  <si>
    <t>FACEMA S.A.</t>
  </si>
  <si>
    <t>Carretera Panamericana km 215,5 Somoto-Madriz</t>
  </si>
  <si>
    <t>Exportadora Panamericana Norte S.A.</t>
  </si>
  <si>
    <t>Esteli Horticultural S.A.</t>
  </si>
  <si>
    <t>Del tanque Enacal 75 m al Oeste.</t>
  </si>
  <si>
    <t>Ernesto Francisco Castellón</t>
  </si>
  <si>
    <t>Barrio La Fuente del Portón de La Escuela Normal  300 m Este  300 m Sur</t>
  </si>
  <si>
    <t>Ernesto Blake</t>
  </si>
  <si>
    <t>km 123 Carretera Panamericana Sur, del empalme de La Virgen, 400 m Sur, Rivas</t>
  </si>
  <si>
    <t>Eolo de Nicaragua S.A.</t>
  </si>
  <si>
    <t>Km 15.5 Carretera a Ticuantepe</t>
  </si>
  <si>
    <t>ENERGY LINDMAN ENTERPRISES CORP</t>
  </si>
  <si>
    <t xml:space="preserve">Pista de La Resistencia, Managua </t>
  </si>
  <si>
    <t>ENEL</t>
  </si>
  <si>
    <t>Segunda Entrada a Las Colinas, Iglesia Católica 100 m Norte 250 m Este</t>
  </si>
  <si>
    <t>Empresa Servicios Electrónicos Azocar S.A.</t>
  </si>
  <si>
    <t xml:space="preserve">Planta Electríca Margarita II  </t>
  </si>
  <si>
    <t>Empresa Energética Corinto, LTD</t>
  </si>
  <si>
    <t>Aldea Santa Elena, Desvío Carretera a Cedeño, Honduras, C.A.</t>
  </si>
  <si>
    <t>Empacadora de Camarones Santa Inés, S. de R.L de C.V</t>
  </si>
  <si>
    <t>Gasolinera UNO Waspan 700 mts al sur</t>
  </si>
  <si>
    <t>Embotelladora Nacional S.A.</t>
  </si>
  <si>
    <t>Rotonda El Güegüense, Managua</t>
  </si>
  <si>
    <t>Elvatron</t>
  </si>
  <si>
    <t>Ticuantepe, km 16.5</t>
  </si>
  <si>
    <t>Ecoquimica S.A.</t>
  </si>
  <si>
    <t>De la Óptica Nicaraguense, 3C al Este 1/2 C al Sur Residencial Bolonia. Managua, Nicaragua</t>
  </si>
  <si>
    <t>Electrónica Técnica, S.A</t>
  </si>
  <si>
    <t>Escuela Palo Solo 1 km Oeste, la Concepción - Masaya</t>
  </si>
  <si>
    <t>El Socorro Enterprises S.A.</t>
  </si>
  <si>
    <t>Eins S.A.</t>
  </si>
  <si>
    <t>Km 7.5 carretera norte, de la Kativo 50 metros al este. Managua, Nicaragua</t>
  </si>
  <si>
    <t>EDT Nicaragua, S.A</t>
  </si>
  <si>
    <t>Calle 27 de Mayo CST 100 m Sur 200 m Este, Managua</t>
  </si>
  <si>
    <t>Edisa</t>
  </si>
  <si>
    <t>La Paz Centro, cancha 100 m Oeste, 50 m Norte</t>
  </si>
  <si>
    <t>Eddy Job Pallais Vallecillo</t>
  </si>
  <si>
    <t>km 15,2 Carretera a Masaya</t>
  </si>
  <si>
    <t>E Chamorro Industrial S.A.</t>
  </si>
  <si>
    <t xml:space="preserve">km 15,2 Carretera Managua-Masaya </t>
  </si>
  <si>
    <t>Drogueria Rocha</t>
  </si>
  <si>
    <t>Donde fueron Las Aldeas SOS, Barrio Oscar Gamez N°2, Estelí</t>
  </si>
  <si>
    <t>Drew Estate Tobacco Company S.A.</t>
  </si>
  <si>
    <t>km 25,5 Carretera a Masaya</t>
  </si>
  <si>
    <t>Draexlmaier Partes Automotrices Nicaragua S.A</t>
  </si>
  <si>
    <t>Km 16  carretera nueva a Leon, detrás del cementerio los Brasiles</t>
  </si>
  <si>
    <t>Disnorte-Dissur</t>
  </si>
  <si>
    <t>Entrada Principal Oncológico 4c al Este, 4c al sur, Lomas de San Judas, Managua</t>
  </si>
  <si>
    <t>Distribuidora Internacional Medwell Nicaragua, S.A</t>
  </si>
  <si>
    <t>km 44,5 Carretera Vieja a León, Empalme El Transito, 5 km Sur.</t>
  </si>
  <si>
    <t>Distribuidora de Carbón El Milagrito</t>
  </si>
  <si>
    <t>Semáforos del seminario 1C al Norte, 1C Oeste. Casa esquinera – Managua, Nicaragua.</t>
  </si>
  <si>
    <t>Diseño y Supervisión, Control de Calidad, S.A (DYSCONCSA)</t>
  </si>
  <si>
    <t>Estación Uno plaza el sol 1 cuadra al sur y 1 1/2 media cuadra abajo</t>
  </si>
  <si>
    <t>Dimex Nicaragua S.A.</t>
  </si>
  <si>
    <t>Carretera Sur, km 7, 800 m al este</t>
  </si>
  <si>
    <t>Dicegsa</t>
  </si>
  <si>
    <t>Delicarnes, S.A</t>
  </si>
  <si>
    <t>Camino de oriente, edificio U frente al gimnasio Try Fitness</t>
  </si>
  <si>
    <t>DHL Global Forwarding Nicaragua S.A.</t>
  </si>
  <si>
    <t>Carretera Norte, km 12,5 Módulo 2. Zona Franca Las Mercedes</t>
  </si>
  <si>
    <t>Dasoltex S.A.</t>
  </si>
  <si>
    <t>km 243 Mulukukú, de la gasolinera puma 200 metros al norte</t>
  </si>
  <si>
    <t>Cruz Reyes y Cia Ltda.</t>
  </si>
  <si>
    <t>Km 252 carretera Managua a San miguelito, Rio San Juan</t>
  </si>
  <si>
    <t>Cruz y Medal</t>
  </si>
  <si>
    <t xml:space="preserve">km 62,5 Carretera a Montelimar         </t>
  </si>
  <si>
    <t xml:space="preserve">Corporación Montelimar S.A. </t>
  </si>
  <si>
    <t>km 132 Carretera a Corinto, De La Rotonda 300 m Sur, Frente a Aceitera El Real S.A</t>
  </si>
  <si>
    <t>Corporación Agroindustrial del Pacifico S.A</t>
  </si>
  <si>
    <t>Hospital España 5 km al Oeste</t>
  </si>
  <si>
    <t>COQUIMBA S.A.</t>
  </si>
  <si>
    <t>Km 212 carretera hacia el Ayote, Chontales</t>
  </si>
  <si>
    <t>Cooserva R.L</t>
  </si>
  <si>
    <t>Nueva Guinea</t>
  </si>
  <si>
    <t>Coopreleche El Triunfo</t>
  </si>
  <si>
    <t>Km 185.5 Carretera Managua- El Rama</t>
  </si>
  <si>
    <t>Cooperativa Agropecuaria de Servicios Santo Tomás R.L</t>
  </si>
  <si>
    <t>kilometro 115 carretera a sebaco matagalpa.</t>
  </si>
  <si>
    <t>Cooperativa Integral de Productores Agroecológicos R.L.</t>
  </si>
  <si>
    <t>Km 184,5 Carretera Managua-San Pedro De Lovago</t>
  </si>
  <si>
    <t>Cooperativa Chontalac</t>
  </si>
  <si>
    <t>Km 108,5 carretera Managua - Matagalpa</t>
  </si>
  <si>
    <t>Coopagro R.L.</t>
  </si>
  <si>
    <t>km 82,5 Carretera León - Managua</t>
  </si>
  <si>
    <t>Consultoría y Construcción S.A.</t>
  </si>
  <si>
    <t>Rotonda Ticuantepe 8.5 km al Noreste, carretera hacia Veracruz</t>
  </si>
  <si>
    <t>Constructora MECO, S.A</t>
  </si>
  <si>
    <t>Chinandega</t>
  </si>
  <si>
    <t>Consorcio Europeo Hospital de Chinandega</t>
  </si>
  <si>
    <t>km 12 Carretera a Masaya</t>
  </si>
  <si>
    <t>Concretera Total S.A.</t>
  </si>
  <si>
    <t>Zona Franca Industrial las Mercedes, Módulo 16.</t>
  </si>
  <si>
    <t>Command Medical</t>
  </si>
  <si>
    <t>Complejo Agroindustrial</t>
  </si>
  <si>
    <t>km 119 Carretera a Chinandega, Gasolinera UNO</t>
  </si>
  <si>
    <t xml:space="preserve">Compañía Licorera de Nicaragua S.A.    </t>
  </si>
  <si>
    <t xml:space="preserve">km 6,5 Carretera Norte, Cruz Lorena 800 m norte </t>
  </si>
  <si>
    <t xml:space="preserve">Compañía Cervecera de Nicaragua S.A. </t>
  </si>
  <si>
    <t>Ingenio CASUR, km. 103 carretera Panamericana, Potosi (Rivas).</t>
  </si>
  <si>
    <t>Compañia Azucarera del Sur, S.A. (CASUR)</t>
  </si>
  <si>
    <t>km 139 carretera a Corinto</t>
  </si>
  <si>
    <t>Comercializadora de Maní S.A. (COMASA)</t>
  </si>
  <si>
    <t>De La Iglesia Las Palmas 30 m abajo, Managua</t>
  </si>
  <si>
    <t>Comercial MW S.A</t>
  </si>
  <si>
    <t>Beneficio Las Trincheras, puesto Norte, Jinotega</t>
  </si>
  <si>
    <t>Cojicafe-Beneficio Las Trincheras</t>
  </si>
  <si>
    <t>km 10,5 Carretera Norte, Frente a La Aduana Aérea, Managua</t>
  </si>
  <si>
    <t>Cocesna</t>
  </si>
  <si>
    <t>Hospital Monte España 300 m Norte</t>
  </si>
  <si>
    <t>CIRA/UNAN-Managua</t>
  </si>
  <si>
    <t>Universidad Centroamericana (UCA), Managua</t>
  </si>
  <si>
    <t>CIDEA UCA</t>
  </si>
  <si>
    <t>Planta Aguadora 200 m norte</t>
  </si>
  <si>
    <t xml:space="preserve">CIA. Centroamericana de Productos Lacteos S.A.   </t>
  </si>
  <si>
    <t>Cheolmin Park</t>
  </si>
  <si>
    <t>Puerto Sandino, el Empalme</t>
  </si>
  <si>
    <t>César Machado</t>
  </si>
  <si>
    <t>Parque Industrial San Cristobal, Calle Santa Rosa, Bethania, Ciudad de Panamá</t>
  </si>
  <si>
    <t>Cervecería Panamá Barú S.A</t>
  </si>
  <si>
    <t>Paso a desnivel Portezuelo, 150 m norte</t>
  </si>
  <si>
    <t>Cereales de Centroamérica S.A.</t>
  </si>
  <si>
    <t xml:space="preserve">km 46,5 Carretera Masaya-Tipitapa </t>
  </si>
  <si>
    <t>Centrolac, S.A</t>
  </si>
  <si>
    <t>Costado Oeste Colonia Primero de Mayo, Complejo Nacional de Salud Dra. Concepción Palacios.</t>
  </si>
  <si>
    <t>Centro Nacional de Diagnostico Y Referencia</t>
  </si>
  <si>
    <t>Central American Fisheries S.A.</t>
  </si>
  <si>
    <t>km 3,5 Carretera Sur, desvío a batahola</t>
  </si>
  <si>
    <t>Cemex Nicaragua S.A.</t>
  </si>
  <si>
    <t>km 95, Laboratorios Divina, 800 m oeste. León</t>
  </si>
  <si>
    <t>CEGA Nicaragua S.A.</t>
  </si>
  <si>
    <t>Tiscapa. Barrio Largaespada. Busto José Martí 3 C al Este y 1 C al Norte.</t>
  </si>
  <si>
    <t>CEFSA</t>
  </si>
  <si>
    <t>Planteles Claro, 25 m oeste No. 206</t>
  </si>
  <si>
    <t xml:space="preserve">Casa del Café S.A. </t>
  </si>
  <si>
    <t>Km 17 Carretera a Masaya</t>
  </si>
  <si>
    <t>Cargill de Nicaragua S.A.</t>
  </si>
  <si>
    <t>Km 7 1/2 Carretera Norte Edificio Fabrigas Copa Managua, Nicaragua</t>
  </si>
  <si>
    <t>Carbox de Nicaragua, S.A</t>
  </si>
  <si>
    <t>km 106 1/2 Carretera panaméricana- Rivas</t>
  </si>
  <si>
    <t>Campresa Mariscos Procesadores S.A.</t>
  </si>
  <si>
    <t>km 3,5 Carretera Norte. El Nuevo Diario 150 m oeste</t>
  </si>
  <si>
    <t>Cambridge Internacional,S.A.</t>
  </si>
  <si>
    <t xml:space="preserve">km 130 Carretera a Chinandega     </t>
  </si>
  <si>
    <t xml:space="preserve">Camanica Zona Franca, S.A.     </t>
  </si>
  <si>
    <t>Jinotega, Banpro 100 m Este</t>
  </si>
  <si>
    <t>Cafetalera La Bastilla S.A.</t>
  </si>
  <si>
    <t>Km 107 carretera a Matagalpa. Entrada a Chagüitillo 1,5 Km al norte. Matagalpa, Nicaragua.</t>
  </si>
  <si>
    <t>Cafetalera Castellon S.A.</t>
  </si>
  <si>
    <t>km 8,5 carretera norte, 800 m al norte</t>
  </si>
  <si>
    <t>Café Soluble S.A. (Planta)</t>
  </si>
  <si>
    <t>Café Soluble S.A. (Laboratorio Soluble)</t>
  </si>
  <si>
    <t>Café Soluble S.A. (Laboratorio Cereales)</t>
  </si>
  <si>
    <t>Burke Agro de Nicaragua S.A.</t>
  </si>
  <si>
    <t>km 10 Carretera Tola-Las Salinas, Rivas</t>
  </si>
  <si>
    <t>Brito Real Estate S.A.</t>
  </si>
  <si>
    <t>Km 45 carretera al Pacifico La Boquita, Diriamba, Carazo</t>
  </si>
  <si>
    <t>Brands of The World in America S.A.</t>
  </si>
  <si>
    <t>km 179 Carretera a Muy Muy, Comunidad el Plomo</t>
  </si>
  <si>
    <t>Borinquen, S.A (Empacadora de Raices y Tuberculos)</t>
  </si>
  <si>
    <t>km 8,5 Carretera Masaya, 100 m Oeste, Managua</t>
  </si>
  <si>
    <t>Bolsa Agropecuaria de Nicaragua S.A.</t>
  </si>
  <si>
    <t>Portón principal Claro Villa Fontana 1 1/2 C al norte, Casa #259</t>
  </si>
  <si>
    <t>Bluefields Technologies, S.A</t>
  </si>
  <si>
    <t xml:space="preserve">Subasta, 1 200 m noroeste         </t>
  </si>
  <si>
    <t>Biwater International, LTD.</t>
  </si>
  <si>
    <t>km 11.4 carretera Masaya, entrada de Esquipulas 150 m al este.</t>
  </si>
  <si>
    <t>Farmacos Bioequivalentes, S.A</t>
  </si>
  <si>
    <t>km 122,5 Carretera Matagalpa-Managua, del puente Waswali 100 m Norte, 200 m Oeste</t>
  </si>
  <si>
    <t>Beneficio Las Nubes Inrocasa</t>
  </si>
  <si>
    <t>km 114,5 Carretera Sébaco - Matagalpa</t>
  </si>
  <si>
    <t>Beneficio Don Will S.A.</t>
  </si>
  <si>
    <t>km 122,5 Carretera Managua, Matagalpa Entrada a Tejerina 500 m al norte</t>
  </si>
  <si>
    <t>Beneficiadora OLAM</t>
  </si>
  <si>
    <t>km 120 Carretera Sebaco-Matagalpa</t>
  </si>
  <si>
    <t>Benediciadora de café La Providencia S.A.</t>
  </si>
  <si>
    <t xml:space="preserve">km 107 Carretera a Matagalpa-Sebaco, Frente al Campo de Baseball–Villa Chaguitillo                                                                                         </t>
  </si>
  <si>
    <t xml:space="preserve">BENCAFE </t>
  </si>
  <si>
    <t>km 11,5 Carretera a Masaya</t>
  </si>
  <si>
    <t xml:space="preserve">Bayer S.A.     </t>
  </si>
  <si>
    <t>Km 130 Chinandega</t>
  </si>
  <si>
    <t>Básculas Rodriguez</t>
  </si>
  <si>
    <t>Km 18 carretera nueva a León. Ciudad El Doral casa D-55</t>
  </si>
  <si>
    <t>Básculas Ramón Nicoya</t>
  </si>
  <si>
    <t>Reparto Belmonte 7 Sur, Contiguo a La Cruz Roja</t>
  </si>
  <si>
    <t>Banco de Sangre</t>
  </si>
  <si>
    <t>BAIT &amp; SEAFOOD</t>
  </si>
  <si>
    <t>Mina La Libertad Chontales</t>
  </si>
  <si>
    <t>B2GOLD CORP, Desarrollo Minero de Nicaragua S.A.</t>
  </si>
  <si>
    <t>Kilómetro 27.5 carretera vieja Tipitapa-San Benito</t>
  </si>
  <si>
    <t>Avicasa</t>
  </si>
  <si>
    <t>km 11,5 Carretera Masaya, contiguo Bayer</t>
  </si>
  <si>
    <t xml:space="preserve">ATB TRADING </t>
  </si>
  <si>
    <t xml:space="preserve">km 265 Pantasma Wiwili </t>
  </si>
  <si>
    <t>ASTALDI SPA - PROYECTO Pantasma Wiwili TI</t>
  </si>
  <si>
    <t>Semáforos Club Terraza 150 m oeste, casa #38</t>
  </si>
  <si>
    <t xml:space="preserve">Astaldi S.P.A. </t>
  </si>
  <si>
    <t>Frente a la Tropigas Cuesta El Plomo, Managua</t>
  </si>
  <si>
    <t>Asfaltos Industriales S.A.</t>
  </si>
  <si>
    <t>Instalaciones del Aereopuerto Internacional Augusto C. Sandino. / km 10,5 Carretera Norte, portón 5 de aduana aérea.</t>
  </si>
  <si>
    <t>Apen</t>
  </si>
  <si>
    <t>Km 9.5 Carretera Nueva a León, frente a Camas Karen</t>
  </si>
  <si>
    <t>Altamar Seafood, S.A</t>
  </si>
  <si>
    <t>km 45,5 Carretera San Marcos-Masatepe, Parque Industrial Las Palmeras</t>
  </si>
  <si>
    <t xml:space="preserve">Annic II, S.A. </t>
  </si>
  <si>
    <t>Alternative Manufacturing S.A.</t>
  </si>
  <si>
    <t>Sinsa Altamira, 100 m al sur, 100 m este</t>
  </si>
  <si>
    <t xml:space="preserve">Alta Research        </t>
  </si>
  <si>
    <t>Carretera 4,5 Carretera Norte</t>
  </si>
  <si>
    <t xml:space="preserve">Alpla  Nicaragua S.A.  </t>
  </si>
  <si>
    <t>km 78,6 Carretera Managua-León</t>
  </si>
  <si>
    <t>Almidones de Centroamerica, S.A</t>
  </si>
  <si>
    <t>Km 24.5 Carretera a Tipitapa-Masaya. Nave 24C</t>
  </si>
  <si>
    <t>Alinsa</t>
  </si>
  <si>
    <t>Alejandro Alonso</t>
  </si>
  <si>
    <t>Terminal Benjamín Zeledon Corinto.</t>
  </si>
  <si>
    <t>Albanisa</t>
  </si>
  <si>
    <t>km 3,5 Carretera Norte</t>
  </si>
  <si>
    <t>Aje Nicaragua S.A.</t>
  </si>
  <si>
    <t xml:space="preserve">Reparto las Palmas, del BAMPRO 2 cuadras al lago, 1 cuadra arriba, ½ cuadra al sur casa 123, (Frente a la Iglesia de los Mormones). </t>
  </si>
  <si>
    <t>Aivepet Inspecciones Nicaragua S.A.</t>
  </si>
  <si>
    <t>Plaza España, Edificio Malaga Módulo E8</t>
  </si>
  <si>
    <t>Condega - Estelí</t>
  </si>
  <si>
    <t>Agroindustrial Nicaraguense de Tabacos S.A.</t>
  </si>
  <si>
    <t>km 121 Carretera Sebaco-Matagalpa, frente a portones de SOLCAFE</t>
  </si>
  <si>
    <t>Beneficio de Café Talia</t>
  </si>
  <si>
    <t>Gasolinera Puma Las Marias 700 m Carretera al Tuma.</t>
  </si>
  <si>
    <t>Agroexport S,A.</t>
  </si>
  <si>
    <t>Reparto El Carmen, Hyundai Montoya 200 m Este, Managua</t>
  </si>
  <si>
    <t>AgroBioTek Nicaragua S.A</t>
  </si>
  <si>
    <t>El Realejo, km. 145 carretera Chinandega - Corinto, luego 10 km. hacia adentro, hasta llegar a la finca.</t>
  </si>
  <si>
    <t>Agricola El Rosario, S.A.</t>
  </si>
  <si>
    <t>Ciudad Rama, Atlántico Sur, Nicaragua</t>
  </si>
  <si>
    <t xml:space="preserve">Agricola Nicavista </t>
  </si>
  <si>
    <t>Chinandega el Realejo - Carrtera a Corinto, trocha cañera el Ensayo 5 km</t>
  </si>
  <si>
    <t>Agricola el Cardon S.A.</t>
  </si>
  <si>
    <t>De Los Semáforos de Sabana Grande 1 500 m Este.</t>
  </si>
  <si>
    <t>Agencia Aduanera GRH S,A.</t>
  </si>
  <si>
    <t>ACQUASU S.A. de CV</t>
  </si>
  <si>
    <t>Carretera a Siuna KM 265 a 200 varas del puente del río wapi Mulukukú RACCN</t>
  </si>
  <si>
    <t>Acopio y Procesadora de Leche San Antonio/Sarawas </t>
  </si>
  <si>
    <t>Lotería Nacional, 300 m oeste. Entrada a Edificio Agricorp</t>
  </si>
  <si>
    <t>ACI-ACN</t>
  </si>
  <si>
    <t xml:space="preserve">Rotonda Los Encuentros, 300 m sur    </t>
  </si>
  <si>
    <t xml:space="preserve">Aceitera EL Real S.A.   </t>
  </si>
  <si>
    <t>km 126,5 ruta al Atlántico, Rio Hondo, Zacapa - Guatemala</t>
  </si>
  <si>
    <t xml:space="preserve">ABASA Coca-Cola </t>
  </si>
  <si>
    <t>km 105 Carretera Panamericana Sebaco, Matagalpa, Nicaragua</t>
  </si>
  <si>
    <t>Aalfs Uno S.A.</t>
  </si>
  <si>
    <t xml:space="preserve">Coyotepe, 800 m norte               </t>
  </si>
  <si>
    <t xml:space="preserve">A&amp;T Nicaragua S.A. </t>
  </si>
  <si>
    <t>Dirección de la empresa</t>
  </si>
  <si>
    <t>Cliente</t>
  </si>
  <si>
    <t>Clave</t>
  </si>
  <si>
    <t>Base de datos de clientes</t>
  </si>
  <si>
    <t>METROLOGÍA CONSULTORES DE NICARAGUA, S.A.</t>
  </si>
  <si>
    <t>Punto 10</t>
  </si>
  <si>
    <t>Punto 9</t>
  </si>
  <si>
    <t>Incertidumbre (mL)</t>
  </si>
  <si>
    <t>Valor nominal (mL)</t>
  </si>
  <si>
    <t>Punto 8</t>
  </si>
  <si>
    <t>Punto 7</t>
  </si>
  <si>
    <t>Punto 6</t>
  </si>
  <si>
    <t>f(mL) = 1,25 E-04*(V)</t>
  </si>
  <si>
    <t>Punto 5</t>
  </si>
  <si>
    <t>Punto 4</t>
  </si>
  <si>
    <t>Punto 3</t>
  </si>
  <si>
    <t>Punto 2</t>
  </si>
  <si>
    <t>Punto 1</t>
  </si>
  <si>
    <t>CMC min</t>
  </si>
  <si>
    <t>CMC</t>
  </si>
  <si>
    <r>
      <t>U</t>
    </r>
    <r>
      <rPr>
        <i/>
        <vertAlign val="subscript"/>
        <sz val="11"/>
        <color indexed="8"/>
        <rFont val="Calibri"/>
        <family val="2"/>
      </rPr>
      <t>95</t>
    </r>
    <r>
      <rPr>
        <i/>
        <sz val="11"/>
        <color indexed="8"/>
        <rFont val="Calibri"/>
        <family val="2"/>
      </rPr>
      <t>=ku</t>
    </r>
    <r>
      <rPr>
        <i/>
        <vertAlign val="subscript"/>
        <sz val="11"/>
        <color indexed="8"/>
        <rFont val="Calibri"/>
        <family val="2"/>
      </rPr>
      <t>n</t>
    </r>
    <r>
      <rPr>
        <i/>
        <sz val="11"/>
        <color indexed="8"/>
        <rFont val="Calibri"/>
        <family val="2"/>
      </rPr>
      <t>(E)</t>
    </r>
  </si>
  <si>
    <t>Vc</t>
  </si>
  <si>
    <t>Punto #</t>
  </si>
  <si>
    <t>Todo en [mL]</t>
  </si>
  <si>
    <t>f(mL) = 3 E-04*(V) + 0,023</t>
  </si>
  <si>
    <t>Expresada como función</t>
  </si>
  <si>
    <t>Valor Nominal</t>
  </si>
  <si>
    <t>0,25 a 2,5</t>
  </si>
  <si>
    <t>2 L a 20 L</t>
  </si>
  <si>
    <t>0,023 a 0,098</t>
  </si>
  <si>
    <t>10 mL a 250 mL</t>
  </si>
  <si>
    <r>
      <t>a</t>
    </r>
    <r>
      <rPr>
        <vertAlign val="subscript"/>
        <sz val="11"/>
        <color indexed="8"/>
        <rFont val="Calibri"/>
        <family val="2"/>
      </rPr>
      <t>4</t>
    </r>
  </si>
  <si>
    <r>
      <t>a</t>
    </r>
    <r>
      <rPr>
        <vertAlign val="subscript"/>
        <sz val="11"/>
        <color indexed="8"/>
        <rFont val="Calibri"/>
        <family val="2"/>
      </rPr>
      <t>3</t>
    </r>
  </si>
  <si>
    <r>
      <t>a</t>
    </r>
    <r>
      <rPr>
        <vertAlign val="subscript"/>
        <sz val="11"/>
        <color indexed="8"/>
        <rFont val="Calibri"/>
        <family val="2"/>
      </rPr>
      <t>2</t>
    </r>
  </si>
  <si>
    <r>
      <t>a</t>
    </r>
    <r>
      <rPr>
        <vertAlign val="subscript"/>
        <sz val="11"/>
        <color indexed="8"/>
        <rFont val="Calibri"/>
        <family val="2"/>
      </rPr>
      <t>1</t>
    </r>
  </si>
  <si>
    <r>
      <t>a</t>
    </r>
    <r>
      <rPr>
        <vertAlign val="subscript"/>
        <sz val="11"/>
        <color indexed="8"/>
        <rFont val="Calibri"/>
        <family val="2"/>
      </rPr>
      <t>0</t>
    </r>
  </si>
  <si>
    <t>max.</t>
  </si>
  <si>
    <t>min.</t>
  </si>
  <si>
    <t>CMC's (mL)</t>
  </si>
  <si>
    <t>Rango</t>
  </si>
  <si>
    <t>CMC's Masas</t>
  </si>
  <si>
    <t>Plastico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</si>
</sst>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yyyy\-mm\-dd;@"/>
    <numFmt numFmtId="165" formatCode="0.0000000"/>
    <numFmt numFmtId="166" formatCode="0.0000"/>
    <numFmt numFmtId="167" formatCode="0.0"/>
    <numFmt numFmtId="168" formatCode="0.00000000"/>
    <numFmt numFmtId="169" formatCode="0.000"/>
    <numFmt numFmtId="170" formatCode="0.000E+00"/>
    <numFmt numFmtId="171" formatCode="0.00000"/>
    <numFmt numFmtId="172" formatCode="0.000000"/>
    <numFmt numFmtId="173" formatCode="\ ?0.0\ 000\ 0"/>
    <numFmt numFmtId="174" formatCode="\ ?0\ "/>
    <numFmt numFmtId="175" formatCode="\ ?0.000\ 000\ 0"/>
    <numFmt numFmtId="176" formatCode="\ ?0.000\ 000\ "/>
    <numFmt numFmtId="177" formatCode="\ ?0.\ 000\ 0"/>
    <numFmt numFmtId="178" formatCode="0.000000000"/>
    <numFmt numFmtId="179" formatCode="\ ?0.00\ "/>
    <numFmt numFmtId="180" formatCode="0.0E+00"/>
    <numFmt numFmtId="181" formatCode="#,##0.00000"/>
    <numFmt numFmtId="182" formatCode="#,##0.000"/>
    <numFmt numFmtId="183" formatCode="#,##0.00000000"/>
    <numFmt numFmtId="184" formatCode="0.0000000000"/>
    <numFmt numFmtId="185" formatCode="0.0000E+00"/>
    <numFmt numFmtId="186" formatCode="0.0000000E+00"/>
    <numFmt numFmtId="187" formatCode="0.00000000000"/>
    <numFmt numFmtId="188" formatCode="0E+00"/>
    <numFmt numFmtId="189" formatCode="#,##0.0000000"/>
    <numFmt numFmtId="190" formatCode="0.000%"/>
    <numFmt numFmtId="191" formatCode="#,##0.00;[Red]#,##0.00"/>
  </numFmts>
  <fonts count="87" x14ac:knownFonts="1">
    <font>
      <sz val="11"/>
      <color theme="1"/>
      <name val="Aptos Narrow"/>
      <family val="2"/>
      <scheme val="minor"/>
    </font>
    <font>
      <b/>
      <sz val="11"/>
      <color theme="1"/>
      <name val="Aptos Narrow"/>
      <family val="2"/>
      <scheme val="minor"/>
    </font>
    <font>
      <sz val="10"/>
      <name val="Arial"/>
    </font>
    <font>
      <b/>
      <sz val="10"/>
      <name val="Arial"/>
      <family val="2"/>
    </font>
    <font>
      <sz val="12"/>
      <name val="Arial"/>
      <family val="2"/>
    </font>
    <font>
      <sz val="12"/>
      <color indexed="12"/>
      <name val="Arial"/>
      <family val="2"/>
    </font>
    <font>
      <sz val="48"/>
      <name val="Arial"/>
      <family val="2"/>
    </font>
    <font>
      <b/>
      <sz val="12"/>
      <name val="Arial"/>
      <family val="2"/>
    </font>
    <font>
      <b/>
      <sz val="12"/>
      <color rgb="FF0000FF"/>
      <name val="Arial"/>
      <family val="2"/>
    </font>
    <font>
      <vertAlign val="superscript"/>
      <sz val="12"/>
      <name val="Arial"/>
      <family val="2"/>
    </font>
    <font>
      <b/>
      <sz val="12"/>
      <color indexed="12"/>
      <name val="Arial"/>
      <family val="2"/>
    </font>
    <font>
      <b/>
      <i/>
      <sz val="12"/>
      <name val="Arial"/>
      <family val="2"/>
    </font>
    <font>
      <i/>
      <sz val="12"/>
      <name val="Arial"/>
      <family val="2"/>
    </font>
    <font>
      <sz val="10"/>
      <name val="Arial"/>
      <family val="2"/>
    </font>
    <font>
      <b/>
      <sz val="9"/>
      <name val="Arial"/>
      <family val="2"/>
    </font>
    <font>
      <b/>
      <vertAlign val="superscript"/>
      <sz val="10"/>
      <name val="Arial"/>
      <family val="2"/>
    </font>
    <font>
      <sz val="10"/>
      <color theme="1"/>
      <name val="Arial"/>
      <family val="2"/>
    </font>
    <font>
      <sz val="16"/>
      <name val="Arial"/>
      <family val="2"/>
    </font>
    <font>
      <sz val="10"/>
      <color rgb="FFFF0000"/>
      <name val="Arial"/>
      <family val="2"/>
    </font>
    <font>
      <sz val="10"/>
      <color rgb="FF0000FF"/>
      <name val="Arial"/>
      <family val="2"/>
    </font>
    <font>
      <b/>
      <sz val="14"/>
      <name val="Arial"/>
      <family val="2"/>
    </font>
    <font>
      <b/>
      <sz val="16"/>
      <name val="Arial"/>
      <family val="2"/>
    </font>
    <font>
      <sz val="10"/>
      <color theme="0"/>
      <name val="Arial"/>
      <family val="2"/>
    </font>
    <font>
      <sz val="14"/>
      <name val="Arial"/>
      <family val="2"/>
    </font>
    <font>
      <b/>
      <i/>
      <sz val="8"/>
      <name val="Arial"/>
      <family val="2"/>
    </font>
    <font>
      <i/>
      <sz val="10"/>
      <name val="Arial"/>
      <family val="2"/>
    </font>
    <font>
      <i/>
      <sz val="8"/>
      <name val="Arial"/>
      <family val="2"/>
    </font>
    <font>
      <sz val="8"/>
      <name val="Arial"/>
      <family val="2"/>
    </font>
    <font>
      <sz val="7"/>
      <name val="Arial"/>
      <family val="2"/>
    </font>
    <font>
      <b/>
      <sz val="7"/>
      <name val="Arial"/>
      <family val="2"/>
    </font>
    <font>
      <sz val="10"/>
      <color rgb="FFC00000"/>
      <name val="Arial"/>
      <family val="2"/>
    </font>
    <font>
      <b/>
      <i/>
      <sz val="12"/>
      <name val="Symbol"/>
      <family val="1"/>
      <charset val="2"/>
    </font>
    <font>
      <b/>
      <i/>
      <sz val="9"/>
      <name val="Arial"/>
      <family val="2"/>
    </font>
    <font>
      <b/>
      <i/>
      <sz val="7"/>
      <name val="Arial"/>
      <family val="2"/>
    </font>
    <font>
      <vertAlign val="superscript"/>
      <sz val="7"/>
      <name val="Arial"/>
      <family val="2"/>
    </font>
    <font>
      <b/>
      <i/>
      <sz val="10"/>
      <name val="Arial"/>
      <family val="2"/>
    </font>
    <font>
      <sz val="10"/>
      <name val="Symbol"/>
      <family val="1"/>
      <charset val="2"/>
    </font>
    <font>
      <b/>
      <sz val="11"/>
      <name val="Symbol"/>
      <family val="1"/>
      <charset val="2"/>
    </font>
    <font>
      <b/>
      <sz val="10"/>
      <name val="Symbol"/>
      <family val="1"/>
      <charset val="2"/>
    </font>
    <font>
      <b/>
      <sz val="12"/>
      <name val="Symbol"/>
      <family val="1"/>
      <charset val="2"/>
    </font>
    <font>
      <b/>
      <sz val="8"/>
      <name val="Arial"/>
      <family val="2"/>
    </font>
    <font>
      <vertAlign val="superscript"/>
      <sz val="10"/>
      <name val="Arial"/>
      <family val="2"/>
    </font>
    <font>
      <i/>
      <sz val="12"/>
      <color rgb="FF000000"/>
      <name val="Times New Roman"/>
      <family val="1"/>
    </font>
    <font>
      <sz val="12"/>
      <name val="Symbol"/>
      <family val="1"/>
      <charset val="2"/>
    </font>
    <font>
      <sz val="12"/>
      <color rgb="FF000000"/>
      <name val="Segoe UI Symbol"/>
      <family val="2"/>
    </font>
    <font>
      <i/>
      <sz val="12"/>
      <color indexed="8"/>
      <name val="Times New Roman"/>
      <family val="1"/>
    </font>
    <font>
      <b/>
      <sz val="11"/>
      <name val="Arial"/>
      <family val="2"/>
    </font>
    <font>
      <sz val="12"/>
      <color indexed="8"/>
      <name val="Arial"/>
      <family val="2"/>
    </font>
    <font>
      <vertAlign val="subscript"/>
      <sz val="16"/>
      <name val="Arial"/>
      <family val="2"/>
    </font>
    <font>
      <sz val="12"/>
      <color theme="1"/>
      <name val="Aptos Narrow"/>
      <family val="2"/>
      <scheme val="minor"/>
    </font>
    <font>
      <vertAlign val="subscript"/>
      <sz val="19.2"/>
      <color indexed="8"/>
      <name val="Segoe UI Symbol"/>
      <family val="2"/>
    </font>
    <font>
      <vertAlign val="subscript"/>
      <sz val="12"/>
      <color indexed="8"/>
      <name val="Cambria"/>
      <family val="1"/>
    </font>
    <font>
      <sz val="12"/>
      <color indexed="8"/>
      <name val="Calibri"/>
      <family val="2"/>
    </font>
    <font>
      <i/>
      <vertAlign val="subscript"/>
      <sz val="12"/>
      <color indexed="8"/>
      <name val="Times New Roman"/>
      <family val="1"/>
    </font>
    <font>
      <b/>
      <sz val="11"/>
      <name val="Calibri"/>
      <family val="2"/>
    </font>
    <font>
      <i/>
      <vertAlign val="subscript"/>
      <sz val="17.75"/>
      <name val="Arial"/>
      <family val="2"/>
    </font>
    <font>
      <b/>
      <vertAlign val="superscript"/>
      <sz val="12"/>
      <name val="Arial"/>
      <family val="2"/>
    </font>
    <font>
      <sz val="10"/>
      <name val="Calibri"/>
      <family val="2"/>
    </font>
    <font>
      <i/>
      <vertAlign val="subscript"/>
      <sz val="12"/>
      <name val="Arial"/>
      <family val="2"/>
    </font>
    <font>
      <b/>
      <sz val="14"/>
      <color theme="1"/>
      <name val="Aptos Narrow"/>
      <family val="2"/>
      <scheme val="minor"/>
    </font>
    <font>
      <b/>
      <vertAlign val="superscript"/>
      <sz val="12"/>
      <color indexed="8"/>
      <name val="Arial"/>
      <family val="2"/>
    </font>
    <font>
      <b/>
      <vertAlign val="subscript"/>
      <sz val="12"/>
      <name val="Arial"/>
      <family val="2"/>
    </font>
    <font>
      <b/>
      <vertAlign val="subscript"/>
      <sz val="14"/>
      <name val="Arial"/>
      <family val="2"/>
    </font>
    <font>
      <b/>
      <sz val="12"/>
      <color theme="1"/>
      <name val="Arial"/>
      <family val="2"/>
    </font>
    <font>
      <b/>
      <vertAlign val="subscript"/>
      <sz val="12"/>
      <color indexed="8"/>
      <name val="Arial"/>
      <family val="2"/>
    </font>
    <font>
      <b/>
      <sz val="12"/>
      <color indexed="8"/>
      <name val="Arial"/>
      <family val="2"/>
    </font>
    <font>
      <b/>
      <sz val="9"/>
      <color indexed="12"/>
      <name val="Arial"/>
      <family val="2"/>
    </font>
    <font>
      <b/>
      <sz val="18"/>
      <name val="Arial"/>
      <family val="2"/>
    </font>
    <font>
      <b/>
      <sz val="9"/>
      <color indexed="81"/>
      <name val="Tahoma"/>
      <family val="2"/>
    </font>
    <font>
      <sz val="9"/>
      <color indexed="81"/>
      <name val="Tahoma"/>
      <family val="2"/>
    </font>
    <font>
      <b/>
      <sz val="10"/>
      <color theme="1"/>
      <name val="Arial"/>
      <family val="2"/>
    </font>
    <font>
      <sz val="8"/>
      <color theme="1"/>
      <name val="Arial"/>
      <family val="2"/>
    </font>
    <font>
      <b/>
      <sz val="9"/>
      <color theme="1"/>
      <name val="Arial"/>
      <family val="2"/>
    </font>
    <font>
      <sz val="11"/>
      <color theme="1"/>
      <name val="Arial"/>
      <family val="2"/>
    </font>
    <font>
      <u/>
      <sz val="10"/>
      <color indexed="12"/>
      <name val="Arial"/>
      <family val="2"/>
    </font>
    <font>
      <u/>
      <sz val="10"/>
      <color theme="10"/>
      <name val="Arial"/>
      <family val="2"/>
    </font>
    <font>
      <b/>
      <sz val="10"/>
      <color rgb="FFFFFF00"/>
      <name val="Aptos Narrow"/>
      <family val="2"/>
      <scheme val="minor"/>
    </font>
    <font>
      <sz val="10"/>
      <color theme="1"/>
      <name val="Aptos Narrow"/>
      <family val="2"/>
      <scheme val="minor"/>
    </font>
    <font>
      <b/>
      <sz val="10"/>
      <color theme="1"/>
      <name val="Aptos Narrow"/>
      <family val="2"/>
      <scheme val="minor"/>
    </font>
    <font>
      <sz val="8"/>
      <color rgb="FF000000"/>
      <name val="Arial"/>
      <family val="2"/>
    </font>
    <font>
      <i/>
      <sz val="11"/>
      <color theme="1"/>
      <name val="Aptos Narrow"/>
      <family val="2"/>
      <scheme val="minor"/>
    </font>
    <font>
      <i/>
      <vertAlign val="subscript"/>
      <sz val="11"/>
      <color indexed="8"/>
      <name val="Calibri"/>
      <family val="2"/>
    </font>
    <font>
      <i/>
      <sz val="11"/>
      <color indexed="8"/>
      <name val="Calibri"/>
      <family val="2"/>
    </font>
    <font>
      <vertAlign val="subscript"/>
      <sz val="11"/>
      <color indexed="8"/>
      <name val="Calibri"/>
      <family val="2"/>
    </font>
    <font>
      <b/>
      <sz val="8"/>
      <color rgb="FF000000"/>
      <name val="Arial"/>
      <family val="2"/>
    </font>
    <font>
      <b/>
      <sz val="8"/>
      <color rgb="FFFFFF00"/>
      <name val="Arial"/>
      <family val="2"/>
    </font>
    <font>
      <sz val="8"/>
      <color rgb="FF222222"/>
      <name val="Arial"/>
      <family val="2"/>
    </font>
  </fonts>
  <fills count="2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theme="6"/>
        <bgColor indexed="64"/>
      </patternFill>
    </fill>
    <fill>
      <patternFill patternType="solid">
        <fgColor rgb="FFFFC00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3"/>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203764"/>
        <bgColor indexed="64"/>
      </patternFill>
    </fill>
    <fill>
      <patternFill patternType="solid">
        <fgColor theme="1" tint="0.499984740745262"/>
        <bgColor indexed="64"/>
      </patternFill>
    </fill>
    <fill>
      <patternFill patternType="solid">
        <fgColor rgb="FFFFFFFF"/>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double">
        <color indexed="64"/>
      </top>
      <bottom style="thin">
        <color indexed="64"/>
      </bottom>
      <diagonal/>
    </border>
    <border>
      <left/>
      <right style="thin">
        <color indexed="64"/>
      </right>
      <top/>
      <bottom style="double">
        <color indexed="64"/>
      </bottom>
      <diagonal/>
    </border>
    <border>
      <left style="double">
        <color indexed="64"/>
      </left>
      <right style="thin">
        <color indexed="64"/>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diagonal/>
    </border>
    <border>
      <left/>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xf numFmtId="0" fontId="13" fillId="0" borderId="0"/>
    <xf numFmtId="0" fontId="74" fillId="0" borderId="0" applyNumberFormat="0" applyFill="0" applyBorder="0" applyAlignment="0" applyProtection="0">
      <alignment vertical="top"/>
      <protection locked="0"/>
    </xf>
  </cellStyleXfs>
  <cellXfs count="635">
    <xf numFmtId="0" fontId="0" fillId="0" borderId="0" xfId="0"/>
    <xf numFmtId="0" fontId="2" fillId="0" borderId="0" xfId="1"/>
    <xf numFmtId="0" fontId="2" fillId="0" borderId="0" xfId="1" applyAlignment="1">
      <alignment horizontal="center"/>
    </xf>
    <xf numFmtId="164" fontId="2" fillId="0" borderId="0" xfId="1" applyNumberFormat="1" applyAlignment="1">
      <alignment horizontal="center"/>
    </xf>
    <xf numFmtId="11" fontId="1" fillId="0" borderId="0" xfId="1" applyNumberFormat="1" applyFont="1"/>
    <xf numFmtId="11" fontId="1" fillId="0" borderId="1" xfId="1" applyNumberFormat="1" applyFont="1" applyBorder="1"/>
    <xf numFmtId="0" fontId="3" fillId="0" borderId="1" xfId="1" applyFont="1" applyBorder="1" applyAlignment="1">
      <alignment horizontal="left"/>
    </xf>
    <xf numFmtId="0" fontId="4" fillId="0" borderId="0" xfId="1" applyFont="1" applyAlignment="1">
      <alignment vertical="center"/>
    </xf>
    <xf numFmtId="0" fontId="1" fillId="0" borderId="2" xfId="1" applyFont="1" applyBorder="1" applyAlignment="1">
      <alignment horizontal="left"/>
    </xf>
    <xf numFmtId="0" fontId="4" fillId="0" borderId="0" xfId="1" applyFont="1"/>
    <xf numFmtId="165" fontId="5" fillId="0" borderId="0" xfId="1" applyNumberFormat="1" applyFont="1"/>
    <xf numFmtId="0" fontId="1" fillId="0" borderId="0" xfId="1" applyFont="1" applyAlignment="1">
      <alignment horizontal="center" wrapText="1"/>
    </xf>
    <xf numFmtId="0" fontId="1" fillId="0" borderId="1" xfId="1" applyFont="1" applyBorder="1" applyAlignment="1">
      <alignment horizontal="center" wrapText="1"/>
    </xf>
    <xf numFmtId="0" fontId="1" fillId="0" borderId="2" xfId="1" applyFont="1" applyBorder="1" applyAlignment="1">
      <alignment vertical="center" wrapText="1"/>
    </xf>
    <xf numFmtId="0" fontId="6" fillId="0" borderId="0" xfId="1" applyFont="1" applyAlignment="1">
      <alignment vertical="center"/>
    </xf>
    <xf numFmtId="166" fontId="5" fillId="0" borderId="0" xfId="1" applyNumberFormat="1" applyFont="1"/>
    <xf numFmtId="167" fontId="5" fillId="2" borderId="0" xfId="1" applyNumberFormat="1" applyFont="1" applyFill="1" applyAlignment="1">
      <alignment horizontal="center"/>
    </xf>
    <xf numFmtId="165" fontId="5" fillId="2" borderId="0" xfId="1" applyNumberFormat="1" applyFont="1" applyFill="1"/>
    <xf numFmtId="168" fontId="5" fillId="2" borderId="0" xfId="1" applyNumberFormat="1" applyFont="1" applyFill="1"/>
    <xf numFmtId="0" fontId="7" fillId="2" borderId="0" xfId="1" applyFont="1" applyFill="1" applyAlignment="1">
      <alignment horizontal="center"/>
    </xf>
    <xf numFmtId="0" fontId="4" fillId="2" borderId="0" xfId="1" applyFont="1" applyFill="1" applyAlignment="1">
      <alignment horizontal="center"/>
    </xf>
    <xf numFmtId="0" fontId="4" fillId="2" borderId="0" xfId="1" quotePrefix="1" applyFont="1" applyFill="1" applyAlignment="1">
      <alignment horizontal="center"/>
    </xf>
    <xf numFmtId="0" fontId="2" fillId="2" borderId="0" xfId="1" applyFill="1" applyAlignment="1">
      <alignment vertical="center" wrapText="1"/>
    </xf>
    <xf numFmtId="0" fontId="4" fillId="2" borderId="0" xfId="1" applyFont="1" applyFill="1" applyAlignment="1">
      <alignment horizontal="center" vertical="center"/>
    </xf>
    <xf numFmtId="0" fontId="4" fillId="2" borderId="0" xfId="1" applyFont="1" applyFill="1"/>
    <xf numFmtId="0" fontId="7" fillId="2" borderId="0" xfId="1" applyFont="1" applyFill="1" applyAlignment="1">
      <alignment vertical="center" wrapText="1"/>
    </xf>
    <xf numFmtId="0" fontId="2" fillId="0" borderId="0" xfId="1" applyProtection="1">
      <protection locked="0"/>
    </xf>
    <xf numFmtId="166" fontId="5" fillId="0" borderId="3" xfId="1" applyNumberFormat="1" applyFont="1" applyBorder="1" applyAlignment="1">
      <alignment horizontal="center"/>
    </xf>
    <xf numFmtId="166" fontId="5" fillId="3" borderId="3" xfId="1" applyNumberFormat="1" applyFont="1" applyFill="1" applyBorder="1" applyAlignment="1" applyProtection="1">
      <alignment horizontal="center"/>
      <protection locked="0"/>
    </xf>
    <xf numFmtId="0" fontId="7" fillId="2" borderId="4" xfId="1" applyFont="1" applyFill="1" applyBorder="1" applyAlignment="1" applyProtection="1">
      <alignment horizontal="center"/>
      <protection locked="0"/>
    </xf>
    <xf numFmtId="0" fontId="7" fillId="2" borderId="6" xfId="1" applyFont="1" applyFill="1" applyBorder="1" applyAlignment="1" applyProtection="1">
      <alignment horizontal="center"/>
      <protection locked="0"/>
    </xf>
    <xf numFmtId="0" fontId="7" fillId="4" borderId="1" xfId="1" applyFont="1" applyFill="1" applyBorder="1" applyProtection="1">
      <protection locked="0"/>
    </xf>
    <xf numFmtId="0" fontId="8" fillId="4" borderId="1" xfId="1" applyFont="1" applyFill="1" applyBorder="1" applyAlignment="1" applyProtection="1">
      <alignment horizontal="center"/>
      <protection locked="0"/>
    </xf>
    <xf numFmtId="0" fontId="4" fillId="0" borderId="1" xfId="1" applyFont="1" applyBorder="1" applyProtection="1">
      <protection locked="0"/>
    </xf>
    <xf numFmtId="2" fontId="8" fillId="4" borderId="8" xfId="1" applyNumberFormat="1" applyFont="1" applyFill="1" applyBorder="1" applyAlignment="1" applyProtection="1">
      <alignment horizontal="center"/>
      <protection locked="0"/>
    </xf>
    <xf numFmtId="2" fontId="8" fillId="4" borderId="0" xfId="1" applyNumberFormat="1" applyFont="1" applyFill="1" applyAlignment="1" applyProtection="1">
      <alignment horizontal="center"/>
      <protection locked="0"/>
    </xf>
    <xf numFmtId="0" fontId="4" fillId="5" borderId="0" xfId="1" applyFont="1" applyFill="1" applyProtection="1">
      <protection locked="0"/>
    </xf>
    <xf numFmtId="2" fontId="8" fillId="4" borderId="1" xfId="1" applyNumberFormat="1" applyFont="1" applyFill="1" applyBorder="1" applyAlignment="1" applyProtection="1">
      <alignment horizontal="center"/>
      <protection locked="0"/>
    </xf>
    <xf numFmtId="2" fontId="8" fillId="4" borderId="11" xfId="1" applyNumberFormat="1" applyFont="1" applyFill="1" applyBorder="1" applyAlignment="1" applyProtection="1">
      <alignment horizontal="center"/>
      <protection locked="0"/>
    </xf>
    <xf numFmtId="0" fontId="4" fillId="5" borderId="11" xfId="1" applyFont="1" applyFill="1" applyBorder="1" applyProtection="1">
      <protection locked="0"/>
    </xf>
    <xf numFmtId="0" fontId="4" fillId="2" borderId="1" xfId="1" applyFont="1" applyFill="1" applyBorder="1" applyAlignment="1">
      <alignment horizontal="center"/>
    </xf>
    <xf numFmtId="0" fontId="4" fillId="2" borderId="1" xfId="1" quotePrefix="1" applyFont="1" applyFill="1" applyBorder="1" applyAlignment="1" applyProtection="1">
      <alignment horizontal="center"/>
      <protection locked="0"/>
    </xf>
    <xf numFmtId="0" fontId="4" fillId="2" borderId="1" xfId="1" applyFont="1" applyFill="1" applyBorder="1" applyAlignment="1" applyProtection="1">
      <alignment horizontal="center"/>
      <protection locked="0"/>
    </xf>
    <xf numFmtId="0" fontId="7" fillId="4" borderId="3" xfId="1" applyFont="1" applyFill="1" applyBorder="1" applyAlignment="1" applyProtection="1">
      <alignment horizontal="center" vertical="center"/>
      <protection locked="0"/>
    </xf>
    <xf numFmtId="0" fontId="4" fillId="5" borderId="14" xfId="1" quotePrefix="1" applyFont="1" applyFill="1" applyBorder="1" applyAlignment="1" applyProtection="1">
      <alignment horizontal="left"/>
      <protection locked="0"/>
    </xf>
    <xf numFmtId="0" fontId="4" fillId="5" borderId="15" xfId="1" quotePrefix="1" applyFont="1" applyFill="1" applyBorder="1" applyAlignment="1" applyProtection="1">
      <alignment horizontal="left"/>
      <protection locked="0"/>
    </xf>
    <xf numFmtId="0" fontId="7" fillId="4" borderId="8" xfId="1" applyFont="1" applyFill="1" applyBorder="1" applyAlignment="1" applyProtection="1">
      <alignment horizontal="center" vertical="center"/>
      <protection locked="0"/>
    </xf>
    <xf numFmtId="0" fontId="7" fillId="6" borderId="1" xfId="1" applyFont="1" applyFill="1" applyBorder="1" applyAlignment="1" applyProtection="1">
      <alignment horizontal="center"/>
      <protection locked="0"/>
    </xf>
    <xf numFmtId="0" fontId="11" fillId="7" borderId="2" xfId="1" applyFont="1" applyFill="1" applyBorder="1" applyAlignment="1" applyProtection="1">
      <alignment horizontal="center"/>
      <protection locked="0"/>
    </xf>
    <xf numFmtId="0" fontId="11" fillId="7" borderId="16" xfId="1" applyFont="1" applyFill="1" applyBorder="1" applyProtection="1">
      <protection locked="0"/>
    </xf>
    <xf numFmtId="0" fontId="11" fillId="7" borderId="17" xfId="1" applyFont="1" applyFill="1" applyBorder="1" applyProtection="1">
      <protection locked="0"/>
    </xf>
    <xf numFmtId="0" fontId="13" fillId="0" borderId="11" xfId="1" applyFont="1" applyBorder="1" applyAlignment="1" applyProtection="1">
      <alignment horizontal="center"/>
      <protection locked="0"/>
    </xf>
    <xf numFmtId="0" fontId="2" fillId="0" borderId="11" xfId="1" applyBorder="1" applyAlignment="1" applyProtection="1">
      <alignment horizontal="center"/>
      <protection locked="0"/>
    </xf>
    <xf numFmtId="0" fontId="2" fillId="0" borderId="0" xfId="1" applyAlignment="1" applyProtection="1">
      <alignment horizontal="center"/>
      <protection locked="0"/>
    </xf>
    <xf numFmtId="0" fontId="2" fillId="0" borderId="11" xfId="1" applyBorder="1"/>
    <xf numFmtId="0" fontId="2" fillId="0" borderId="11" xfId="1" applyBorder="1" applyAlignment="1">
      <alignment horizontal="center"/>
    </xf>
    <xf numFmtId="0" fontId="2" fillId="0" borderId="0" xfId="1" applyAlignment="1">
      <alignment horizontal="center" wrapText="1"/>
    </xf>
    <xf numFmtId="0" fontId="2" fillId="0" borderId="0" xfId="1" applyAlignment="1">
      <alignment vertical="center"/>
    </xf>
    <xf numFmtId="0" fontId="2" fillId="0" borderId="0" xfId="1" applyAlignment="1">
      <alignment wrapText="1"/>
    </xf>
    <xf numFmtId="14" fontId="2" fillId="0" borderId="0" xfId="1" applyNumberFormat="1" applyProtection="1">
      <protection locked="0"/>
    </xf>
    <xf numFmtId="0" fontId="13" fillId="0" borderId="0" xfId="1" applyFont="1" applyProtection="1">
      <protection locked="0"/>
    </xf>
    <xf numFmtId="0" fontId="2" fillId="0" borderId="1" xfId="1" applyBorder="1" applyAlignment="1">
      <alignment horizontal="center"/>
    </xf>
    <xf numFmtId="0" fontId="2" fillId="0" borderId="1" xfId="1" applyBorder="1" applyAlignment="1">
      <alignment horizontal="center" vertical="center"/>
    </xf>
    <xf numFmtId="0" fontId="13" fillId="0" borderId="1" xfId="1" applyFont="1" applyBorder="1" applyAlignment="1">
      <alignment horizontal="center" vertical="center"/>
    </xf>
    <xf numFmtId="0" fontId="13" fillId="0" borderId="1" xfId="1" applyFont="1" applyBorder="1" applyAlignment="1">
      <alignment horizontal="center"/>
    </xf>
    <xf numFmtId="0" fontId="2" fillId="0" borderId="18" xfId="1" applyBorder="1" applyProtection="1">
      <protection locked="0"/>
    </xf>
    <xf numFmtId="0" fontId="2" fillId="0" borderId="19" xfId="1" applyBorder="1" applyProtection="1">
      <protection locked="0"/>
    </xf>
    <xf numFmtId="0" fontId="2" fillId="2" borderId="19" xfId="1" applyFill="1" applyBorder="1" applyProtection="1">
      <protection locked="0"/>
    </xf>
    <xf numFmtId="0" fontId="14" fillId="2" borderId="19" xfId="1" applyFont="1" applyFill="1" applyBorder="1" applyProtection="1">
      <protection locked="0"/>
    </xf>
    <xf numFmtId="0" fontId="3" fillId="2" borderId="19" xfId="1" applyFont="1" applyFill="1" applyBorder="1" applyAlignment="1" applyProtection="1">
      <alignment horizontal="left"/>
      <protection locked="0"/>
    </xf>
    <xf numFmtId="0" fontId="3" fillId="2" borderId="20" xfId="1" applyFont="1" applyFill="1" applyBorder="1" applyProtection="1">
      <protection locked="0"/>
    </xf>
    <xf numFmtId="0" fontId="3" fillId="0" borderId="21" xfId="1" applyFont="1" applyBorder="1" applyAlignment="1" applyProtection="1">
      <alignment horizontal="center"/>
      <protection locked="0"/>
    </xf>
    <xf numFmtId="0" fontId="3" fillId="0" borderId="0" xfId="1" applyFont="1" applyAlignment="1" applyProtection="1">
      <alignment horizontal="center"/>
      <protection locked="0"/>
    </xf>
    <xf numFmtId="0" fontId="3" fillId="2" borderId="0" xfId="1" applyFont="1" applyFill="1" applyAlignment="1" applyProtection="1">
      <alignment horizontal="center"/>
      <protection locked="0"/>
    </xf>
    <xf numFmtId="0" fontId="3" fillId="0" borderId="0" xfId="1" applyFont="1" applyAlignment="1" applyProtection="1">
      <alignment horizontal="center" vertical="center"/>
      <protection locked="0"/>
    </xf>
    <xf numFmtId="0" fontId="3" fillId="0" borderId="0" xfId="1" applyFont="1" applyAlignment="1" applyProtection="1">
      <alignment horizontal="left" wrapText="1"/>
      <protection locked="0"/>
    </xf>
    <xf numFmtId="0" fontId="3" fillId="2" borderId="0" xfId="1" applyFont="1" applyFill="1" applyAlignment="1" applyProtection="1">
      <alignment horizontal="left"/>
      <protection locked="0"/>
    </xf>
    <xf numFmtId="0" fontId="13" fillId="2" borderId="0" xfId="1" applyFont="1" applyFill="1" applyAlignment="1" applyProtection="1">
      <alignment horizontal="center" vertical="center"/>
      <protection locked="0"/>
    </xf>
    <xf numFmtId="0" fontId="3" fillId="2" borderId="22" xfId="1" applyFont="1" applyFill="1" applyBorder="1" applyAlignment="1" applyProtection="1">
      <alignment horizontal="left" wrapText="1"/>
      <protection locked="0"/>
    </xf>
    <xf numFmtId="0" fontId="3" fillId="2" borderId="0" xfId="1" applyFont="1" applyFill="1" applyAlignment="1" applyProtection="1">
      <alignment horizontal="center" vertical="center"/>
      <protection locked="0"/>
    </xf>
    <xf numFmtId="0" fontId="3" fillId="2" borderId="22" xfId="1" applyFont="1" applyFill="1" applyBorder="1" applyAlignment="1" applyProtection="1">
      <alignment horizontal="left" vertical="center" wrapText="1"/>
      <protection locked="0"/>
    </xf>
    <xf numFmtId="0" fontId="2" fillId="0" borderId="1" xfId="1" applyBorder="1" applyAlignment="1">
      <alignment horizontal="center" wrapText="1"/>
    </xf>
    <xf numFmtId="0" fontId="2" fillId="2" borderId="7" xfId="1" applyFill="1" applyBorder="1" applyAlignment="1">
      <alignment horizontal="center" wrapText="1"/>
    </xf>
    <xf numFmtId="0" fontId="3" fillId="0" borderId="22" xfId="1" applyFont="1" applyBorder="1" applyProtection="1">
      <protection locked="0"/>
    </xf>
    <xf numFmtId="0" fontId="3" fillId="4" borderId="1" xfId="1" applyFont="1" applyFill="1" applyBorder="1" applyAlignment="1">
      <alignment horizontal="center"/>
    </xf>
    <xf numFmtId="0" fontId="13" fillId="0" borderId="0" xfId="1" applyFont="1" applyAlignment="1" applyProtection="1">
      <alignment horizontal="center"/>
      <protection locked="0"/>
    </xf>
    <xf numFmtId="0" fontId="3" fillId="0" borderId="0" xfId="1" applyFont="1" applyProtection="1">
      <protection locked="0"/>
    </xf>
    <xf numFmtId="0" fontId="2" fillId="0" borderId="0" xfId="1" applyAlignment="1">
      <alignment horizontal="left"/>
    </xf>
    <xf numFmtId="0" fontId="3" fillId="0" borderId="22" xfId="1" applyFont="1" applyBorder="1" applyAlignment="1" applyProtection="1">
      <alignment horizontal="left" wrapText="1"/>
      <protection locked="0"/>
    </xf>
    <xf numFmtId="0" fontId="2" fillId="0" borderId="1" xfId="1" applyBorder="1"/>
    <xf numFmtId="0" fontId="3" fillId="0" borderId="22" xfId="1" applyFont="1" applyBorder="1" applyAlignment="1" applyProtection="1">
      <alignment horizontal="left"/>
      <protection locked="0"/>
    </xf>
    <xf numFmtId="0" fontId="13" fillId="0" borderId="1" xfId="1" applyFont="1" applyBorder="1"/>
    <xf numFmtId="0" fontId="13" fillId="0" borderId="0" xfId="1" applyFont="1" applyAlignment="1">
      <alignment horizontal="center"/>
    </xf>
    <xf numFmtId="49" fontId="2" fillId="0" borderId="0" xfId="1" applyNumberFormat="1" applyAlignment="1" applyProtection="1">
      <alignment horizontal="center"/>
      <protection locked="0"/>
    </xf>
    <xf numFmtId="0" fontId="2" fillId="0" borderId="22" xfId="1" applyBorder="1" applyAlignment="1" applyProtection="1">
      <alignment horizontal="center" wrapText="1"/>
      <protection locked="0"/>
    </xf>
    <xf numFmtId="0" fontId="2" fillId="0" borderId="0" xfId="1" applyAlignment="1" applyProtection="1">
      <alignment vertical="center"/>
      <protection locked="0"/>
    </xf>
    <xf numFmtId="0" fontId="13" fillId="0" borderId="0" xfId="1" applyFont="1" applyAlignment="1" applyProtection="1">
      <alignment horizontal="center" vertical="center"/>
      <protection locked="0"/>
    </xf>
    <xf numFmtId="0" fontId="3" fillId="0" borderId="0" xfId="1" applyFont="1" applyAlignment="1" applyProtection="1">
      <alignment horizontal="center" wrapText="1"/>
      <protection locked="0"/>
    </xf>
    <xf numFmtId="0" fontId="13" fillId="0" borderId="0" xfId="1" applyFont="1" applyAlignment="1" applyProtection="1">
      <alignment vertical="center"/>
      <protection locked="0"/>
    </xf>
    <xf numFmtId="0" fontId="3" fillId="0" borderId="22" xfId="1" applyFont="1" applyBorder="1" applyAlignment="1" applyProtection="1">
      <alignment horizontal="center" wrapText="1"/>
      <protection locked="0"/>
    </xf>
    <xf numFmtId="0" fontId="2" fillId="0" borderId="24" xfId="1" applyBorder="1" applyProtection="1">
      <protection locked="0"/>
    </xf>
    <xf numFmtId="0" fontId="13" fillId="0" borderId="24" xfId="1" applyFont="1" applyBorder="1" applyProtection="1">
      <protection locked="0"/>
    </xf>
    <xf numFmtId="0" fontId="3" fillId="0" borderId="24" xfId="1" applyFont="1" applyBorder="1" applyProtection="1">
      <protection locked="0"/>
    </xf>
    <xf numFmtId="14" fontId="2" fillId="0" borderId="24" xfId="1" applyNumberFormat="1" applyBorder="1" applyProtection="1">
      <protection locked="0"/>
    </xf>
    <xf numFmtId="164" fontId="2" fillId="0" borderId="24" xfId="1" applyNumberFormat="1" applyBorder="1" applyAlignment="1" applyProtection="1">
      <alignment horizontal="left"/>
      <protection locked="0"/>
    </xf>
    <xf numFmtId="0" fontId="3" fillId="0" borderId="25" xfId="1" applyFont="1" applyBorder="1" applyAlignment="1" applyProtection="1">
      <alignment horizontal="right"/>
      <protection locked="0"/>
    </xf>
    <xf numFmtId="1" fontId="18" fillId="0" borderId="0" xfId="2" applyNumberFormat="1" applyFont="1"/>
    <xf numFmtId="169" fontId="16" fillId="4" borderId="1" xfId="2" applyNumberFormat="1" applyFont="1" applyFill="1" applyBorder="1"/>
    <xf numFmtId="169" fontId="16" fillId="4" borderId="1" xfId="2" applyNumberFormat="1" applyFont="1" applyFill="1" applyBorder="1" applyAlignment="1">
      <alignment horizontal="center"/>
    </xf>
    <xf numFmtId="0" fontId="3" fillId="0" borderId="0" xfId="2" applyFont="1"/>
    <xf numFmtId="0" fontId="3" fillId="0" borderId="1" xfId="2" applyFont="1" applyBorder="1" applyAlignment="1">
      <alignment horizontal="center" vertical="center" wrapText="1"/>
    </xf>
    <xf numFmtId="0" fontId="8" fillId="0" borderId="0" xfId="2" applyFont="1"/>
    <xf numFmtId="0" fontId="13" fillId="0" borderId="0" xfId="2"/>
    <xf numFmtId="169" fontId="13" fillId="0" borderId="1" xfId="2" applyNumberFormat="1" applyBorder="1"/>
    <xf numFmtId="0" fontId="13" fillId="0" borderId="1" xfId="2" applyBorder="1"/>
    <xf numFmtId="0" fontId="18" fillId="0" borderId="1" xfId="2" applyFont="1" applyBorder="1"/>
    <xf numFmtId="169" fontId="13" fillId="10" borderId="1" xfId="2" applyNumberFormat="1" applyFill="1" applyBorder="1"/>
    <xf numFmtId="2" fontId="19" fillId="4" borderId="1" xfId="2" applyNumberFormat="1" applyFont="1" applyFill="1" applyBorder="1"/>
    <xf numFmtId="0" fontId="3" fillId="0" borderId="1" xfId="2" applyFont="1" applyBorder="1" applyAlignment="1">
      <alignment vertical="center"/>
    </xf>
    <xf numFmtId="0" fontId="3" fillId="0" borderId="1" xfId="2" applyFont="1" applyBorder="1" applyAlignment="1">
      <alignment vertical="center" wrapText="1"/>
    </xf>
    <xf numFmtId="2" fontId="16" fillId="4" borderId="1" xfId="2" applyNumberFormat="1" applyFont="1" applyFill="1" applyBorder="1"/>
    <xf numFmtId="167" fontId="16" fillId="4" borderId="1" xfId="2" applyNumberFormat="1" applyFont="1" applyFill="1" applyBorder="1"/>
    <xf numFmtId="171" fontId="16" fillId="4" borderId="1" xfId="2" applyNumberFormat="1" applyFont="1" applyFill="1" applyBorder="1"/>
    <xf numFmtId="166" fontId="16" fillId="4" borderId="1" xfId="2" applyNumberFormat="1" applyFont="1" applyFill="1" applyBorder="1"/>
    <xf numFmtId="0" fontId="21" fillId="0" borderId="0" xfId="1" applyFont="1" applyAlignment="1">
      <alignment horizontal="center" vertical="center"/>
    </xf>
    <xf numFmtId="0" fontId="22" fillId="11" borderId="1" xfId="2" applyFont="1" applyFill="1" applyBorder="1"/>
    <xf numFmtId="3" fontId="22" fillId="11" borderId="1" xfId="2" applyNumberFormat="1" applyFont="1" applyFill="1" applyBorder="1" applyAlignment="1">
      <alignment horizontal="center"/>
    </xf>
    <xf numFmtId="1" fontId="13" fillId="0" borderId="1" xfId="2" applyNumberFormat="1" applyBorder="1"/>
    <xf numFmtId="3" fontId="13" fillId="0" borderId="1" xfId="2" applyNumberFormat="1" applyBorder="1"/>
    <xf numFmtId="1" fontId="13" fillId="10" borderId="1" xfId="2" applyNumberFormat="1" applyFill="1" applyBorder="1"/>
    <xf numFmtId="4" fontId="19" fillId="4" borderId="1" xfId="2" applyNumberFormat="1" applyFont="1" applyFill="1" applyBorder="1"/>
    <xf numFmtId="0" fontId="22" fillId="11" borderId="1" xfId="2" applyFont="1" applyFill="1" applyBorder="1" applyAlignment="1">
      <alignment horizontal="center"/>
    </xf>
    <xf numFmtId="2" fontId="13" fillId="0" borderId="1" xfId="2" applyNumberFormat="1" applyBorder="1" applyAlignment="1">
      <alignment horizontal="center" vertical="center"/>
    </xf>
    <xf numFmtId="0" fontId="13" fillId="0" borderId="1" xfId="2" applyBorder="1" applyAlignment="1">
      <alignment horizontal="center" vertical="center"/>
    </xf>
    <xf numFmtId="2" fontId="13" fillId="0" borderId="1" xfId="2" applyNumberFormat="1" applyBorder="1"/>
    <xf numFmtId="2" fontId="13" fillId="10" borderId="1" xfId="2" applyNumberFormat="1" applyFill="1" applyBorder="1" applyAlignment="1">
      <alignment horizontal="center" vertical="center"/>
    </xf>
    <xf numFmtId="2" fontId="19" fillId="4" borderId="1" xfId="2" applyNumberFormat="1" applyFont="1" applyFill="1" applyBorder="1" applyAlignment="1">
      <alignment horizontal="center" vertical="center"/>
    </xf>
    <xf numFmtId="2" fontId="13" fillId="10" borderId="1" xfId="2" applyNumberFormat="1" applyFill="1" applyBorder="1"/>
    <xf numFmtId="0" fontId="2" fillId="4" borderId="1" xfId="1" applyFill="1" applyBorder="1"/>
    <xf numFmtId="172" fontId="2" fillId="0" borderId="1" xfId="1" applyNumberFormat="1" applyBorder="1" applyAlignment="1">
      <alignment horizontal="center"/>
    </xf>
    <xf numFmtId="2" fontId="2" fillId="4" borderId="1" xfId="1" applyNumberFormat="1" applyFill="1" applyBorder="1" applyAlignment="1">
      <alignment horizontal="center"/>
    </xf>
    <xf numFmtId="0" fontId="2" fillId="2" borderId="0" xfId="1" applyFill="1"/>
    <xf numFmtId="169" fontId="16" fillId="2" borderId="0" xfId="2" applyNumberFormat="1" applyFont="1" applyFill="1"/>
    <xf numFmtId="1" fontId="18" fillId="2" borderId="0" xfId="2" applyNumberFormat="1" applyFont="1" applyFill="1"/>
    <xf numFmtId="0" fontId="3" fillId="2" borderId="0" xfId="2" applyFont="1" applyFill="1"/>
    <xf numFmtId="0" fontId="3" fillId="2" borderId="0" xfId="2" applyFont="1" applyFill="1" applyAlignment="1">
      <alignment horizontal="center" vertical="center" wrapText="1"/>
    </xf>
    <xf numFmtId="0" fontId="8" fillId="2" borderId="0" xfId="2" applyFont="1" applyFill="1"/>
    <xf numFmtId="0" fontId="13" fillId="2" borderId="0" xfId="2" applyFill="1"/>
    <xf numFmtId="169" fontId="13" fillId="2" borderId="0" xfId="2" applyNumberFormat="1" applyFill="1"/>
    <xf numFmtId="0" fontId="18" fillId="2" borderId="0" xfId="2" applyFont="1" applyFill="1"/>
    <xf numFmtId="2" fontId="19" fillId="2" borderId="0" xfId="2" applyNumberFormat="1" applyFont="1" applyFill="1"/>
    <xf numFmtId="0" fontId="3" fillId="2" borderId="0" xfId="2" applyFont="1" applyFill="1" applyAlignment="1">
      <alignment vertical="center"/>
    </xf>
    <xf numFmtId="0" fontId="3" fillId="2" borderId="0" xfId="2" applyFont="1" applyFill="1" applyAlignment="1">
      <alignment vertical="center" wrapText="1"/>
    </xf>
    <xf numFmtId="2" fontId="2" fillId="4" borderId="1" xfId="1" applyNumberFormat="1" applyFill="1" applyBorder="1"/>
    <xf numFmtId="0" fontId="2" fillId="4" borderId="1" xfId="1" applyFill="1" applyBorder="1" applyAlignment="1">
      <alignment horizontal="center"/>
    </xf>
    <xf numFmtId="0" fontId="23" fillId="2" borderId="0" xfId="1" applyFont="1" applyFill="1"/>
    <xf numFmtId="1" fontId="13" fillId="12" borderId="1" xfId="1" applyNumberFormat="1" applyFont="1" applyFill="1" applyBorder="1" applyAlignment="1">
      <alignment horizontal="center"/>
    </xf>
    <xf numFmtId="173" fontId="24" fillId="12" borderId="1" xfId="1" applyNumberFormat="1" applyFont="1" applyFill="1" applyBorder="1" applyAlignment="1">
      <alignment horizontal="center" vertical="center" wrapText="1"/>
    </xf>
    <xf numFmtId="174" fontId="25" fillId="12" borderId="3" xfId="1" applyNumberFormat="1" applyFont="1" applyFill="1" applyBorder="1" applyAlignment="1">
      <alignment horizontal="center" vertical="center"/>
    </xf>
    <xf numFmtId="175" fontId="26" fillId="12" borderId="3" xfId="1" applyNumberFormat="1" applyFont="1" applyFill="1" applyBorder="1" applyAlignment="1">
      <alignment horizontal="center" vertical="center" wrapText="1"/>
    </xf>
    <xf numFmtId="0" fontId="26" fillId="12" borderId="3" xfId="1" applyFont="1" applyFill="1" applyBorder="1" applyAlignment="1">
      <alignment horizontal="center" vertical="center" wrapText="1"/>
    </xf>
    <xf numFmtId="175" fontId="27" fillId="12" borderId="3" xfId="1" applyNumberFormat="1" applyFont="1" applyFill="1" applyBorder="1" applyAlignment="1">
      <alignment horizontal="center" vertical="center" wrapText="1"/>
    </xf>
    <xf numFmtId="0" fontId="27" fillId="12" borderId="3" xfId="1" applyFont="1" applyFill="1" applyBorder="1" applyAlignment="1">
      <alignment horizontal="center" vertical="center" wrapText="1"/>
    </xf>
    <xf numFmtId="0" fontId="28" fillId="12" borderId="3" xfId="1" applyFont="1" applyFill="1" applyBorder="1" applyAlignment="1">
      <alignment horizontal="left" vertical="center" wrapText="1"/>
    </xf>
    <xf numFmtId="174" fontId="25" fillId="12" borderId="8" xfId="1" applyNumberFormat="1" applyFont="1" applyFill="1" applyBorder="1" applyAlignment="1">
      <alignment horizontal="center" vertical="center"/>
    </xf>
    <xf numFmtId="175" fontId="26" fillId="12" borderId="8" xfId="1" applyNumberFormat="1" applyFont="1" applyFill="1" applyBorder="1" applyAlignment="1">
      <alignment horizontal="center" vertical="center" wrapText="1"/>
    </xf>
    <xf numFmtId="0" fontId="26" fillId="12" borderId="8" xfId="1" applyFont="1" applyFill="1" applyBorder="1" applyAlignment="1">
      <alignment horizontal="center" vertical="center" wrapText="1"/>
    </xf>
    <xf numFmtId="175" fontId="27" fillId="12" borderId="8" xfId="1" applyNumberFormat="1" applyFont="1" applyFill="1" applyBorder="1" applyAlignment="1">
      <alignment horizontal="center" vertical="center" wrapText="1"/>
    </xf>
    <xf numFmtId="0" fontId="27" fillId="12" borderId="8" xfId="1" applyFont="1" applyFill="1" applyBorder="1" applyAlignment="1">
      <alignment horizontal="center" vertical="center" wrapText="1"/>
    </xf>
    <xf numFmtId="0" fontId="28" fillId="12" borderId="8" xfId="1" applyFont="1" applyFill="1" applyBorder="1" applyAlignment="1">
      <alignment horizontal="left" vertical="center" wrapText="1"/>
    </xf>
    <xf numFmtId="174" fontId="25" fillId="2" borderId="1" xfId="1" applyNumberFormat="1" applyFont="1" applyFill="1" applyBorder="1" applyAlignment="1">
      <alignment horizontal="center" vertical="center"/>
    </xf>
    <xf numFmtId="175" fontId="26" fillId="2" borderId="1" xfId="1" applyNumberFormat="1" applyFont="1" applyFill="1" applyBorder="1" applyAlignment="1">
      <alignment horizontal="center" vertical="center" wrapText="1"/>
    </xf>
    <xf numFmtId="0" fontId="26" fillId="2" borderId="1" xfId="1" applyFont="1" applyFill="1" applyBorder="1" applyAlignment="1">
      <alignment horizontal="center" vertical="center" wrapText="1"/>
    </xf>
    <xf numFmtId="175" fontId="27" fillId="2" borderId="1" xfId="1" applyNumberFormat="1" applyFont="1" applyFill="1" applyBorder="1" applyAlignment="1">
      <alignment horizontal="center" vertical="center" wrapText="1"/>
    </xf>
    <xf numFmtId="176" fontId="26" fillId="2" borderId="1" xfId="1" applyNumberFormat="1" applyFont="1" applyFill="1" applyBorder="1" applyAlignment="1">
      <alignment horizontal="center" vertical="center" wrapText="1"/>
    </xf>
    <xf numFmtId="0" fontId="27" fillId="2" borderId="1" xfId="1" applyFont="1" applyFill="1" applyBorder="1" applyAlignment="1">
      <alignment horizontal="center" vertical="center" wrapText="1"/>
    </xf>
    <xf numFmtId="0" fontId="28" fillId="2" borderId="1" xfId="1" applyFont="1" applyFill="1" applyBorder="1" applyAlignment="1">
      <alignment vertical="center" wrapText="1"/>
    </xf>
    <xf numFmtId="174" fontId="25" fillId="12" borderId="1" xfId="1" applyNumberFormat="1" applyFont="1" applyFill="1" applyBorder="1" applyAlignment="1">
      <alignment horizontal="center" vertical="center"/>
    </xf>
    <xf numFmtId="175" fontId="26" fillId="12" borderId="1" xfId="1" applyNumberFormat="1" applyFont="1" applyFill="1" applyBorder="1" applyAlignment="1">
      <alignment horizontal="center" vertical="center" wrapText="1"/>
    </xf>
    <xf numFmtId="0" fontId="26" fillId="12" borderId="1" xfId="1" applyFont="1" applyFill="1" applyBorder="1" applyAlignment="1">
      <alignment horizontal="center" vertical="center" wrapText="1"/>
    </xf>
    <xf numFmtId="0" fontId="28" fillId="12" borderId="1" xfId="1" applyFont="1" applyFill="1" applyBorder="1" applyAlignment="1">
      <alignment horizontal="center" vertical="center" wrapText="1"/>
    </xf>
    <xf numFmtId="176" fontId="26" fillId="12" borderId="1" xfId="1" applyNumberFormat="1" applyFont="1" applyFill="1" applyBorder="1" applyAlignment="1">
      <alignment horizontal="center" vertical="center" wrapText="1"/>
    </xf>
    <xf numFmtId="0" fontId="26" fillId="12" borderId="1" xfId="1" applyFont="1" applyFill="1" applyBorder="1" applyAlignment="1">
      <alignment horizontal="center" vertical="center"/>
    </xf>
    <xf numFmtId="0" fontId="27" fillId="12" borderId="1" xfId="1" applyFont="1" applyFill="1" applyBorder="1" applyAlignment="1">
      <alignment horizontal="center" vertical="center" wrapText="1"/>
    </xf>
    <xf numFmtId="0" fontId="28" fillId="12" borderId="1" xfId="1" applyFont="1" applyFill="1" applyBorder="1" applyAlignment="1">
      <alignment horizontal="center" wrapText="1"/>
    </xf>
    <xf numFmtId="0" fontId="28" fillId="12" borderId="1" xfId="1" applyFont="1" applyFill="1" applyBorder="1" applyAlignment="1">
      <alignment vertical="center" wrapText="1"/>
    </xf>
    <xf numFmtId="0" fontId="13" fillId="2" borderId="0" xfId="1" applyFont="1" applyFill="1"/>
    <xf numFmtId="171" fontId="2" fillId="2" borderId="0" xfId="1" applyNumberFormat="1" applyFill="1"/>
    <xf numFmtId="0" fontId="17" fillId="2" borderId="0" xfId="1" applyFont="1" applyFill="1"/>
    <xf numFmtId="0" fontId="29" fillId="2" borderId="1" xfId="1" applyFont="1" applyFill="1" applyBorder="1" applyAlignment="1">
      <alignment horizontal="center" vertical="center" wrapText="1"/>
    </xf>
    <xf numFmtId="0" fontId="30" fillId="2" borderId="0" xfId="1" applyFont="1" applyFill="1"/>
    <xf numFmtId="167" fontId="2" fillId="2" borderId="0" xfId="1" applyNumberFormat="1" applyFill="1"/>
    <xf numFmtId="0" fontId="17" fillId="0" borderId="0" xfId="1" applyFont="1"/>
    <xf numFmtId="11" fontId="2" fillId="2" borderId="0" xfId="1" applyNumberFormat="1" applyFill="1"/>
    <xf numFmtId="177" fontId="24" fillId="12" borderId="1" xfId="1" applyNumberFormat="1" applyFont="1" applyFill="1" applyBorder="1" applyAlignment="1">
      <alignment horizontal="center" vertical="center" wrapText="1"/>
    </xf>
    <xf numFmtId="178" fontId="2" fillId="2" borderId="0" xfId="1" applyNumberFormat="1" applyFill="1"/>
    <xf numFmtId="171" fontId="2" fillId="0" borderId="0" xfId="1" applyNumberFormat="1"/>
    <xf numFmtId="0" fontId="13" fillId="0" borderId="0" xfId="1" applyFont="1"/>
    <xf numFmtId="0" fontId="34" fillId="12" borderId="1" xfId="1" applyFont="1" applyFill="1" applyBorder="1" applyAlignment="1">
      <alignment horizontal="center" vertical="center" wrapText="1"/>
    </xf>
    <xf numFmtId="2" fontId="2" fillId="0" borderId="26" xfId="1" applyNumberFormat="1" applyBorder="1" applyAlignment="1">
      <alignment horizontal="center"/>
    </xf>
    <xf numFmtId="0" fontId="2" fillId="0" borderId="27" xfId="1" applyBorder="1" applyAlignment="1">
      <alignment horizontal="center"/>
    </xf>
    <xf numFmtId="0" fontId="35" fillId="0" borderId="28" xfId="1" applyFont="1" applyBorder="1" applyAlignment="1">
      <alignment horizontal="center"/>
    </xf>
    <xf numFmtId="0" fontId="36" fillId="0" borderId="29" xfId="1" applyFont="1" applyBorder="1" applyAlignment="1">
      <alignment horizontal="center" wrapText="1"/>
    </xf>
    <xf numFmtId="0" fontId="2" fillId="0" borderId="3" xfId="1" applyBorder="1" applyAlignment="1">
      <alignment horizontal="center"/>
    </xf>
    <xf numFmtId="0" fontId="37" fillId="0" borderId="30" xfId="1" applyFont="1" applyBorder="1" applyAlignment="1">
      <alignment horizontal="center"/>
    </xf>
    <xf numFmtId="0" fontId="2" fillId="12" borderId="0" xfId="1" applyFill="1"/>
    <xf numFmtId="0" fontId="7" fillId="0" borderId="0" xfId="1" applyFont="1"/>
    <xf numFmtId="171" fontId="4" fillId="2" borderId="0" xfId="1" applyNumberFormat="1" applyFont="1" applyFill="1"/>
    <xf numFmtId="179" fontId="35" fillId="2" borderId="1" xfId="1" applyNumberFormat="1" applyFont="1" applyFill="1" applyBorder="1" applyAlignment="1">
      <alignment horizontal="center" vertical="center"/>
    </xf>
    <xf numFmtId="179" fontId="35" fillId="2" borderId="7" xfId="1" applyNumberFormat="1" applyFont="1" applyFill="1" applyBorder="1" applyAlignment="1">
      <alignment horizontal="center" vertical="center"/>
    </xf>
    <xf numFmtId="1" fontId="3" fillId="12" borderId="7" xfId="1" applyNumberFormat="1" applyFont="1" applyFill="1" applyBorder="1" applyAlignment="1">
      <alignment horizontal="center" vertical="center" wrapText="1"/>
    </xf>
    <xf numFmtId="1" fontId="3" fillId="12" borderId="13" xfId="1" applyNumberFormat="1" applyFont="1" applyFill="1" applyBorder="1" applyAlignment="1">
      <alignment horizontal="center" vertical="center" wrapText="1"/>
    </xf>
    <xf numFmtId="0" fontId="2" fillId="12" borderId="1" xfId="1" applyFill="1" applyBorder="1"/>
    <xf numFmtId="10" fontId="2" fillId="0" borderId="1" xfId="1" applyNumberFormat="1" applyBorder="1" applyAlignment="1">
      <alignment horizontal="center" vertical="center"/>
    </xf>
    <xf numFmtId="170" fontId="3" fillId="2" borderId="7" xfId="1" applyNumberFormat="1" applyFont="1" applyFill="1" applyBorder="1" applyAlignment="1">
      <alignment horizontal="center"/>
    </xf>
    <xf numFmtId="10" fontId="2" fillId="12" borderId="1" xfId="1" applyNumberFormat="1" applyFill="1" applyBorder="1" applyAlignment="1">
      <alignment horizontal="center" vertical="center"/>
    </xf>
    <xf numFmtId="1" fontId="2" fillId="12" borderId="1" xfId="1" applyNumberFormat="1" applyFill="1" applyBorder="1" applyAlignment="1">
      <alignment horizontal="center" vertical="center"/>
    </xf>
    <xf numFmtId="0" fontId="2" fillId="13" borderId="7" xfId="1" applyFill="1" applyBorder="1" applyAlignment="1">
      <alignment horizontal="center" vertical="center"/>
    </xf>
    <xf numFmtId="0" fontId="2" fillId="12" borderId="1" xfId="1" applyFill="1" applyBorder="1" applyAlignment="1">
      <alignment horizontal="center" vertical="center"/>
    </xf>
    <xf numFmtId="0" fontId="2" fillId="13" borderId="2" xfId="1" applyFill="1" applyBorder="1" applyAlignment="1">
      <alignment horizontal="center" vertical="center"/>
    </xf>
    <xf numFmtId="0" fontId="13" fillId="12" borderId="1" xfId="1" applyFont="1" applyFill="1" applyBorder="1" applyAlignment="1">
      <alignment horizontal="center" vertical="center"/>
    </xf>
    <xf numFmtId="0" fontId="2" fillId="13" borderId="1" xfId="1" applyFill="1" applyBorder="1" applyAlignment="1">
      <alignment horizontal="center"/>
    </xf>
    <xf numFmtId="0" fontId="2" fillId="13" borderId="1" xfId="1" applyFill="1" applyBorder="1"/>
    <xf numFmtId="0" fontId="2" fillId="13" borderId="1" xfId="1" applyFill="1" applyBorder="1" applyAlignment="1">
      <alignment horizontal="center" vertical="center"/>
    </xf>
    <xf numFmtId="0" fontId="42" fillId="13" borderId="1" xfId="1" applyFont="1" applyFill="1" applyBorder="1" applyAlignment="1">
      <alignment horizontal="center"/>
    </xf>
    <xf numFmtId="0" fontId="2" fillId="13" borderId="1" xfId="1" applyFill="1" applyBorder="1" applyAlignment="1">
      <alignment wrapText="1"/>
    </xf>
    <xf numFmtId="10" fontId="2" fillId="2" borderId="1" xfId="1" applyNumberFormat="1" applyFill="1" applyBorder="1" applyAlignment="1">
      <alignment horizontal="center"/>
    </xf>
    <xf numFmtId="0" fontId="43" fillId="2" borderId="1" xfId="1" applyFont="1" applyFill="1" applyBorder="1" applyAlignment="1">
      <alignment horizontal="center" vertical="center" wrapText="1"/>
    </xf>
    <xf numFmtId="0" fontId="2" fillId="14" borderId="7" xfId="1" applyFill="1" applyBorder="1" applyAlignment="1">
      <alignment horizontal="center"/>
    </xf>
    <xf numFmtId="0" fontId="2" fillId="0" borderId="2" xfId="1" applyBorder="1" applyAlignment="1">
      <alignment horizontal="center"/>
    </xf>
    <xf numFmtId="0" fontId="13" fillId="2" borderId="1" xfId="1" applyFont="1" applyFill="1" applyBorder="1" applyAlignment="1">
      <alignment horizontal="center" vertical="center"/>
    </xf>
    <xf numFmtId="170" fontId="2" fillId="0" borderId="1" xfId="1" applyNumberFormat="1" applyBorder="1" applyAlignment="1">
      <alignment horizontal="center"/>
    </xf>
    <xf numFmtId="0" fontId="44" fillId="0" borderId="1" xfId="1" applyFont="1" applyBorder="1" applyAlignment="1">
      <alignment horizontal="center"/>
    </xf>
    <xf numFmtId="10" fontId="2" fillId="12" borderId="1" xfId="1" applyNumberFormat="1" applyFill="1" applyBorder="1" applyAlignment="1">
      <alignment horizontal="center"/>
    </xf>
    <xf numFmtId="0" fontId="43" fillId="12" borderId="1" xfId="1" applyFont="1" applyFill="1" applyBorder="1" applyAlignment="1">
      <alignment horizontal="center" vertical="center" wrapText="1"/>
    </xf>
    <xf numFmtId="0" fontId="2" fillId="13" borderId="7" xfId="1" applyFill="1" applyBorder="1" applyAlignment="1">
      <alignment horizontal="center"/>
    </xf>
    <xf numFmtId="0" fontId="13" fillId="12" borderId="1" xfId="1" applyFont="1" applyFill="1" applyBorder="1" applyAlignment="1">
      <alignment horizontal="center"/>
    </xf>
    <xf numFmtId="0" fontId="2" fillId="13" borderId="2" xfId="1" applyFill="1" applyBorder="1" applyAlignment="1">
      <alignment horizontal="center"/>
    </xf>
    <xf numFmtId="175" fontId="2" fillId="13" borderId="1" xfId="1" applyNumberFormat="1" applyFill="1" applyBorder="1" applyAlignment="1">
      <alignment horizontal="center"/>
    </xf>
    <xf numFmtId="0" fontId="13" fillId="13" borderId="1" xfId="1" applyFont="1" applyFill="1" applyBorder="1"/>
    <xf numFmtId="0" fontId="44" fillId="13" borderId="1" xfId="1" applyFont="1" applyFill="1" applyBorder="1" applyAlignment="1">
      <alignment horizontal="center"/>
    </xf>
    <xf numFmtId="167" fontId="4" fillId="12" borderId="1" xfId="1" applyNumberFormat="1" applyFont="1" applyFill="1" applyBorder="1" applyAlignment="1">
      <alignment horizontal="center"/>
    </xf>
    <xf numFmtId="0" fontId="46" fillId="0" borderId="1" xfId="1" applyFont="1" applyBorder="1"/>
    <xf numFmtId="0" fontId="2" fillId="14" borderId="7" xfId="1" applyFill="1" applyBorder="1" applyAlignment="1">
      <alignment horizontal="center" vertical="center"/>
    </xf>
    <xf numFmtId="0" fontId="2" fillId="0" borderId="2" xfId="1" applyBorder="1" applyAlignment="1">
      <alignment horizontal="center" vertical="center"/>
    </xf>
    <xf numFmtId="175" fontId="25" fillId="2" borderId="1" xfId="1" applyNumberFormat="1" applyFont="1" applyFill="1" applyBorder="1" applyAlignment="1">
      <alignment horizontal="center" vertical="center" wrapText="1"/>
    </xf>
    <xf numFmtId="0" fontId="42" fillId="0" borderId="1" xfId="1" applyFont="1" applyBorder="1" applyAlignment="1">
      <alignment horizontal="center"/>
    </xf>
    <xf numFmtId="171" fontId="4" fillId="12" borderId="1" xfId="1" applyNumberFormat="1" applyFont="1" applyFill="1" applyBorder="1"/>
    <xf numFmtId="0" fontId="7" fillId="0" borderId="1" xfId="1" applyFont="1" applyBorder="1" applyAlignment="1">
      <alignment horizontal="center" wrapText="1"/>
    </xf>
    <xf numFmtId="0" fontId="2" fillId="12" borderId="2" xfId="1" applyFill="1" applyBorder="1" applyAlignment="1">
      <alignment horizontal="center" vertical="center"/>
    </xf>
    <xf numFmtId="175" fontId="2" fillId="12" borderId="1" xfId="1" applyNumberFormat="1" applyFill="1" applyBorder="1" applyAlignment="1">
      <alignment horizontal="center"/>
    </xf>
    <xf numFmtId="0" fontId="2" fillId="12" borderId="1" xfId="1" applyFill="1" applyBorder="1" applyAlignment="1">
      <alignment horizontal="center"/>
    </xf>
    <xf numFmtId="0" fontId="42" fillId="12" borderId="1" xfId="1" applyFont="1" applyFill="1" applyBorder="1" applyAlignment="1">
      <alignment horizontal="center" vertical="center"/>
    </xf>
    <xf numFmtId="0" fontId="13" fillId="12" borderId="1" xfId="1" applyFont="1" applyFill="1" applyBorder="1"/>
    <xf numFmtId="169" fontId="2" fillId="0" borderId="0" xfId="1" applyNumberFormat="1"/>
    <xf numFmtId="0" fontId="7" fillId="0" borderId="1" xfId="1" applyFont="1" applyBorder="1" applyAlignment="1">
      <alignment wrapText="1"/>
    </xf>
    <xf numFmtId="0" fontId="2" fillId="0" borderId="7" xfId="1" applyBorder="1" applyAlignment="1">
      <alignment horizontal="center"/>
    </xf>
    <xf numFmtId="168" fontId="2" fillId="12" borderId="1" xfId="1" applyNumberFormat="1" applyFill="1" applyBorder="1"/>
    <xf numFmtId="0" fontId="17" fillId="0" borderId="1" xfId="1" applyFont="1" applyBorder="1"/>
    <xf numFmtId="1" fontId="49" fillId="13" borderId="1" xfId="1" applyNumberFormat="1" applyFont="1" applyFill="1" applyBorder="1" applyAlignment="1">
      <alignment horizontal="center"/>
    </xf>
    <xf numFmtId="1" fontId="43" fillId="2" borderId="1" xfId="1" applyNumberFormat="1" applyFont="1" applyFill="1" applyBorder="1" applyAlignment="1">
      <alignment horizontal="center" vertical="center" wrapText="1"/>
    </xf>
    <xf numFmtId="11" fontId="2" fillId="0" borderId="2" xfId="1" applyNumberFormat="1" applyBorder="1" applyAlignment="1">
      <alignment horizontal="center" vertical="center"/>
    </xf>
    <xf numFmtId="11" fontId="2" fillId="0" borderId="1" xfId="1" applyNumberFormat="1" applyBorder="1" applyAlignment="1">
      <alignment horizontal="center" vertical="center"/>
    </xf>
    <xf numFmtId="0" fontId="2" fillId="0" borderId="1" xfId="1" applyBorder="1" applyAlignment="1">
      <alignment vertical="center"/>
    </xf>
    <xf numFmtId="0" fontId="44" fillId="0" borderId="1" xfId="1" applyFont="1" applyBorder="1" applyAlignment="1">
      <alignment horizontal="center" vertical="center"/>
    </xf>
    <xf numFmtId="0" fontId="13" fillId="0" borderId="1" xfId="1" applyFont="1" applyBorder="1" applyAlignment="1">
      <alignment vertical="center"/>
    </xf>
    <xf numFmtId="1" fontId="2" fillId="13" borderId="1" xfId="1" applyNumberFormat="1" applyFill="1" applyBorder="1" applyAlignment="1">
      <alignment horizontal="center"/>
    </xf>
    <xf numFmtId="11" fontId="2" fillId="13" borderId="2" xfId="1" applyNumberFormat="1" applyFill="1" applyBorder="1" applyAlignment="1">
      <alignment horizontal="center"/>
    </xf>
    <xf numFmtId="11" fontId="2" fillId="13" borderId="1" xfId="1" applyNumberFormat="1" applyFill="1" applyBorder="1" applyAlignment="1">
      <alignment horizontal="center"/>
    </xf>
    <xf numFmtId="0" fontId="13" fillId="13" borderId="1" xfId="1" applyFont="1" applyFill="1" applyBorder="1" applyAlignment="1">
      <alignment horizontal="center"/>
    </xf>
    <xf numFmtId="171" fontId="5" fillId="2" borderId="0" xfId="1" applyNumberFormat="1" applyFont="1" applyFill="1"/>
    <xf numFmtId="172" fontId="4" fillId="2" borderId="0" xfId="1" applyNumberFormat="1" applyFont="1" applyFill="1"/>
    <xf numFmtId="167" fontId="4" fillId="2" borderId="0" xfId="1" applyNumberFormat="1" applyFont="1" applyFill="1" applyAlignment="1">
      <alignment horizontal="center"/>
    </xf>
    <xf numFmtId="173" fontId="40" fillId="12" borderId="1" xfId="1" applyNumberFormat="1" applyFont="1" applyFill="1" applyBorder="1" applyAlignment="1">
      <alignment horizontal="center" vertical="center" wrapText="1"/>
    </xf>
    <xf numFmtId="0" fontId="1" fillId="0" borderId="1" xfId="1" applyFont="1" applyBorder="1" applyAlignment="1">
      <alignment horizontal="center" vertical="center" wrapText="1"/>
    </xf>
    <xf numFmtId="0" fontId="46" fillId="2" borderId="1" xfId="1" applyFont="1" applyFill="1" applyBorder="1" applyAlignment="1">
      <alignment horizontal="center" vertical="center" wrapText="1"/>
    </xf>
    <xf numFmtId="180" fontId="5" fillId="2" borderId="0" xfId="1" applyNumberFormat="1" applyFont="1" applyFill="1"/>
    <xf numFmtId="175" fontId="27" fillId="12" borderId="1" xfId="1" applyNumberFormat="1" applyFont="1" applyFill="1" applyBorder="1" applyAlignment="1">
      <alignment horizontal="center" vertical="center" wrapText="1"/>
    </xf>
    <xf numFmtId="0" fontId="28" fillId="12" borderId="1" xfId="1" applyFont="1" applyFill="1" applyBorder="1" applyAlignment="1">
      <alignment horizontal="left" vertical="center" wrapText="1"/>
    </xf>
    <xf numFmtId="172" fontId="5" fillId="2" borderId="0" xfId="1" applyNumberFormat="1" applyFont="1" applyFill="1"/>
    <xf numFmtId="181" fontId="5" fillId="2" borderId="0" xfId="1" applyNumberFormat="1" applyFont="1" applyFill="1" applyAlignment="1">
      <alignment horizontal="center"/>
    </xf>
    <xf numFmtId="182" fontId="5" fillId="0" borderId="34" xfId="1" applyNumberFormat="1" applyFont="1" applyBorder="1" applyAlignment="1">
      <alignment horizontal="center"/>
    </xf>
    <xf numFmtId="183" fontId="5" fillId="4" borderId="35" xfId="1" applyNumberFormat="1" applyFont="1" applyFill="1" applyBorder="1"/>
    <xf numFmtId="184" fontId="5" fillId="0" borderId="1" xfId="1" applyNumberFormat="1" applyFont="1" applyBorder="1" applyAlignment="1">
      <alignment horizontal="center"/>
    </xf>
    <xf numFmtId="185" fontId="5" fillId="0" borderId="1" xfId="1" applyNumberFormat="1" applyFont="1" applyBorder="1"/>
    <xf numFmtId="166" fontId="5" fillId="0" borderId="1" xfId="1" applyNumberFormat="1" applyFont="1" applyBorder="1"/>
    <xf numFmtId="167" fontId="5" fillId="12" borderId="1" xfId="1" applyNumberFormat="1" applyFont="1" applyFill="1" applyBorder="1" applyAlignment="1">
      <alignment horizontal="center"/>
    </xf>
    <xf numFmtId="170" fontId="5" fillId="12" borderId="1" xfId="1" applyNumberFormat="1" applyFont="1" applyFill="1" applyBorder="1"/>
    <xf numFmtId="0" fontId="7" fillId="7" borderId="1" xfId="1" applyFont="1" applyFill="1" applyBorder="1" applyAlignment="1">
      <alignment horizontal="center"/>
    </xf>
    <xf numFmtId="0" fontId="3" fillId="0" borderId="0" xfId="1" applyFont="1"/>
    <xf numFmtId="0" fontId="7" fillId="2" borderId="0" xfId="1" applyFont="1" applyFill="1" applyAlignment="1">
      <alignment vertical="center"/>
    </xf>
    <xf numFmtId="0" fontId="7" fillId="7" borderId="36" xfId="1" applyFont="1" applyFill="1" applyBorder="1" applyAlignment="1">
      <alignment vertical="center"/>
    </xf>
    <xf numFmtId="0" fontId="3" fillId="0" borderId="1" xfId="1" applyFont="1" applyBorder="1"/>
    <xf numFmtId="172" fontId="2" fillId="0" borderId="1" xfId="1" applyNumberFormat="1" applyBorder="1"/>
    <xf numFmtId="0" fontId="7" fillId="7" borderId="13" xfId="1" applyFont="1" applyFill="1" applyBorder="1" applyAlignment="1">
      <alignment horizontal="center" vertical="center" wrapText="1"/>
    </xf>
    <xf numFmtId="166" fontId="5" fillId="0" borderId="39" xfId="1" applyNumberFormat="1" applyFont="1" applyBorder="1"/>
    <xf numFmtId="0" fontId="7" fillId="7" borderId="6" xfId="1" applyFont="1" applyFill="1" applyBorder="1" applyAlignment="1">
      <alignment horizontal="center"/>
    </xf>
    <xf numFmtId="0" fontId="3" fillId="7" borderId="40" xfId="1" applyFont="1" applyFill="1" applyBorder="1" applyAlignment="1">
      <alignment horizontal="center" vertical="center" wrapText="1"/>
    </xf>
    <xf numFmtId="186" fontId="5" fillId="2" borderId="0" xfId="1" applyNumberFormat="1" applyFont="1" applyFill="1"/>
    <xf numFmtId="169" fontId="4" fillId="2" borderId="0" xfId="1" applyNumberFormat="1" applyFont="1" applyFill="1"/>
    <xf numFmtId="2" fontId="4" fillId="2" borderId="0" xfId="1" applyNumberFormat="1" applyFont="1" applyFill="1"/>
    <xf numFmtId="0" fontId="7" fillId="6" borderId="1" xfId="1" applyFont="1" applyFill="1" applyBorder="1" applyAlignment="1">
      <alignment horizontal="center"/>
    </xf>
    <xf numFmtId="0" fontId="7" fillId="7" borderId="41" xfId="1" applyFont="1" applyFill="1" applyBorder="1" applyAlignment="1">
      <alignment horizontal="center"/>
    </xf>
    <xf numFmtId="0" fontId="7" fillId="7" borderId="41" xfId="1" quotePrefix="1" applyFont="1" applyFill="1" applyBorder="1" applyAlignment="1">
      <alignment horizontal="center"/>
    </xf>
    <xf numFmtId="0" fontId="18" fillId="4" borderId="0" xfId="1" applyFont="1" applyFill="1"/>
    <xf numFmtId="0" fontId="2" fillId="15" borderId="1" xfId="1" applyFill="1" applyBorder="1"/>
    <xf numFmtId="0" fontId="7" fillId="7" borderId="39" xfId="1" applyFont="1" applyFill="1" applyBorder="1" applyAlignment="1">
      <alignment horizontal="center"/>
    </xf>
    <xf numFmtId="0" fontId="7" fillId="7" borderId="3" xfId="1" applyFont="1" applyFill="1" applyBorder="1" applyAlignment="1">
      <alignment horizontal="centerContinuous"/>
    </xf>
    <xf numFmtId="0" fontId="7" fillId="4" borderId="1" xfId="1" applyFont="1" applyFill="1" applyBorder="1" applyAlignment="1">
      <alignment horizontal="center"/>
    </xf>
    <xf numFmtId="0" fontId="4" fillId="0" borderId="1" xfId="1" applyFont="1" applyBorder="1"/>
    <xf numFmtId="0" fontId="4" fillId="2" borderId="1" xfId="1" applyFont="1" applyFill="1" applyBorder="1"/>
    <xf numFmtId="0" fontId="3" fillId="0" borderId="0" xfId="1" applyFont="1" applyAlignment="1">
      <alignment horizontal="left"/>
    </xf>
    <xf numFmtId="1" fontId="18" fillId="2" borderId="0" xfId="2" applyNumberFormat="1" applyFont="1" applyFill="1" applyAlignment="1">
      <alignment horizontal="left"/>
    </xf>
    <xf numFmtId="2" fontId="16" fillId="2" borderId="0" xfId="2" applyNumberFormat="1" applyFont="1" applyFill="1"/>
    <xf numFmtId="0" fontId="7" fillId="7" borderId="43" xfId="1" applyFont="1" applyFill="1" applyBorder="1" applyAlignment="1">
      <alignment horizontal="center"/>
    </xf>
    <xf numFmtId="0" fontId="7" fillId="7" borderId="44" xfId="1" applyFont="1" applyFill="1" applyBorder="1" applyAlignment="1">
      <alignment horizontal="centerContinuous"/>
    </xf>
    <xf numFmtId="0" fontId="7" fillId="7" borderId="14" xfId="1" applyFont="1" applyFill="1" applyBorder="1" applyAlignment="1">
      <alignment horizontal="centerContinuous"/>
    </xf>
    <xf numFmtId="0" fontId="7" fillId="7" borderId="40" xfId="1" applyFont="1" applyFill="1" applyBorder="1" applyAlignment="1">
      <alignment horizontal="centerContinuous"/>
    </xf>
    <xf numFmtId="0" fontId="4" fillId="0" borderId="1" xfId="1" applyFont="1" applyBorder="1" applyAlignment="1">
      <alignment horizontal="left" vertical="center" wrapText="1"/>
    </xf>
    <xf numFmtId="0" fontId="4" fillId="0" borderId="1" xfId="1" applyFont="1" applyBorder="1" applyAlignment="1">
      <alignment horizontal="left"/>
    </xf>
    <xf numFmtId="0" fontId="4" fillId="2" borderId="1" xfId="1" applyFont="1" applyFill="1" applyBorder="1" applyAlignment="1">
      <alignment horizontal="left" vertical="center" wrapText="1"/>
    </xf>
    <xf numFmtId="0" fontId="4" fillId="2" borderId="1" xfId="1" applyFont="1" applyFill="1" applyBorder="1" applyAlignment="1">
      <alignment horizontal="left"/>
    </xf>
    <xf numFmtId="0" fontId="57" fillId="0" borderId="0" xfId="1" applyFont="1"/>
    <xf numFmtId="0" fontId="10" fillId="2" borderId="0" xfId="1" applyFont="1" applyFill="1"/>
    <xf numFmtId="49" fontId="10" fillId="2" borderId="0" xfId="1" applyNumberFormat="1" applyFont="1" applyFill="1"/>
    <xf numFmtId="11" fontId="10" fillId="2" borderId="0" xfId="1" applyNumberFormat="1" applyFont="1" applyFill="1"/>
    <xf numFmtId="187" fontId="4" fillId="0" borderId="0" xfId="1" applyNumberFormat="1" applyFont="1"/>
    <xf numFmtId="2" fontId="10" fillId="2" borderId="0" xfId="1" applyNumberFormat="1" applyFont="1" applyFill="1"/>
    <xf numFmtId="0" fontId="59" fillId="0" borderId="0" xfId="1" applyFont="1"/>
    <xf numFmtId="172" fontId="16" fillId="2" borderId="0" xfId="2" applyNumberFormat="1" applyFont="1" applyFill="1"/>
    <xf numFmtId="168" fontId="18" fillId="2" borderId="0" xfId="2" applyNumberFormat="1" applyFont="1" applyFill="1"/>
    <xf numFmtId="171" fontId="7" fillId="0" borderId="0" xfId="1" applyNumberFormat="1" applyFont="1"/>
    <xf numFmtId="170" fontId="4" fillId="0" borderId="0" xfId="1" applyNumberFormat="1" applyFont="1"/>
    <xf numFmtId="0" fontId="10" fillId="2" borderId="0" xfId="1" applyFont="1" applyFill="1" applyAlignment="1">
      <alignment horizontal="center"/>
    </xf>
    <xf numFmtId="188" fontId="4" fillId="0" borderId="1" xfId="1" applyNumberFormat="1" applyFont="1" applyBorder="1" applyAlignment="1">
      <alignment horizontal="left" vertical="center" wrapText="1"/>
    </xf>
    <xf numFmtId="188" fontId="4" fillId="2" borderId="1" xfId="1" applyNumberFormat="1" applyFont="1" applyFill="1" applyBorder="1" applyAlignment="1">
      <alignment horizontal="left" vertical="center" wrapText="1"/>
    </xf>
    <xf numFmtId="180" fontId="4" fillId="0" borderId="0" xfId="1" applyNumberFormat="1" applyFont="1"/>
    <xf numFmtId="165" fontId="4" fillId="0" borderId="0" xfId="1" applyNumberFormat="1" applyFont="1"/>
    <xf numFmtId="189" fontId="10" fillId="2" borderId="0" xfId="1" applyNumberFormat="1" applyFont="1" applyFill="1"/>
    <xf numFmtId="3" fontId="4" fillId="0" borderId="1" xfId="1" applyNumberFormat="1" applyFont="1" applyBorder="1" applyAlignment="1">
      <alignment horizontal="left" vertical="center" wrapText="1"/>
    </xf>
    <xf numFmtId="3" fontId="4" fillId="2" borderId="1" xfId="1" applyNumberFormat="1" applyFont="1" applyFill="1" applyBorder="1" applyAlignment="1">
      <alignment horizontal="left" vertical="center" wrapText="1"/>
    </xf>
    <xf numFmtId="0" fontId="4" fillId="0" borderId="0" xfId="1" applyFont="1" applyAlignment="1">
      <alignment horizontal="center"/>
    </xf>
    <xf numFmtId="169" fontId="13" fillId="2" borderId="0" xfId="2" applyNumberFormat="1" applyFill="1" applyAlignment="1">
      <alignment horizontal="center" vertical="center"/>
    </xf>
    <xf numFmtId="0" fontId="7" fillId="0" borderId="0" xfId="1" applyFont="1" applyAlignment="1">
      <alignment horizontal="center" vertical="center"/>
    </xf>
    <xf numFmtId="2" fontId="19" fillId="2" borderId="0" xfId="2" applyNumberFormat="1" applyFont="1" applyFill="1" applyAlignment="1">
      <alignment vertical="center"/>
    </xf>
    <xf numFmtId="0" fontId="7" fillId="0" borderId="0" xfId="1" applyFont="1" applyAlignment="1">
      <alignment vertical="center"/>
    </xf>
    <xf numFmtId="0" fontId="63" fillId="0" borderId="0" xfId="1" applyFont="1"/>
    <xf numFmtId="0" fontId="4" fillId="0" borderId="0" xfId="1" applyFont="1" applyAlignment="1">
      <alignment horizontal="left" vertical="center" wrapText="1"/>
    </xf>
    <xf numFmtId="169" fontId="18" fillId="2" borderId="0" xfId="2" applyNumberFormat="1" applyFont="1" applyFill="1" applyAlignment="1">
      <alignment horizontal="left"/>
    </xf>
    <xf numFmtId="0" fontId="3" fillId="2" borderId="0" xfId="2" applyFont="1" applyFill="1" applyAlignment="1">
      <alignment horizontal="center" vertical="center"/>
    </xf>
    <xf numFmtId="0" fontId="14" fillId="2" borderId="0" xfId="2" applyFont="1" applyFill="1" applyAlignment="1">
      <alignment horizontal="center" vertical="center" wrapText="1"/>
    </xf>
    <xf numFmtId="0" fontId="10" fillId="2" borderId="0" xfId="1" applyFont="1" applyFill="1" applyAlignment="1">
      <alignment horizontal="center" vertical="center" wrapText="1"/>
    </xf>
    <xf numFmtId="0" fontId="63" fillId="2" borderId="1" xfId="2" applyFont="1" applyFill="1" applyBorder="1" applyAlignment="1">
      <alignment horizontal="center" vertical="center" wrapText="1"/>
    </xf>
    <xf numFmtId="0" fontId="63" fillId="2" borderId="1" xfId="1" applyFont="1" applyFill="1" applyBorder="1" applyAlignment="1">
      <alignment horizontal="center" vertical="center"/>
    </xf>
    <xf numFmtId="1" fontId="63" fillId="2" borderId="0" xfId="1" applyNumberFormat="1" applyFont="1" applyFill="1" applyAlignment="1">
      <alignment horizontal="right" vertical="center"/>
    </xf>
    <xf numFmtId="172" fontId="7" fillId="0" borderId="0" xfId="1" applyNumberFormat="1" applyFont="1"/>
    <xf numFmtId="0" fontId="66" fillId="2" borderId="0" xfId="1" applyFont="1" applyFill="1" applyAlignment="1">
      <alignment vertical="center" wrapText="1"/>
    </xf>
    <xf numFmtId="0" fontId="63" fillId="2" borderId="1" xfId="2" applyFont="1" applyFill="1" applyBorder="1" applyAlignment="1">
      <alignment horizontal="center"/>
    </xf>
    <xf numFmtId="169" fontId="63" fillId="2" borderId="1" xfId="2" applyNumberFormat="1" applyFont="1" applyFill="1" applyBorder="1" applyAlignment="1">
      <alignment horizontal="center" vertical="center"/>
    </xf>
    <xf numFmtId="1" fontId="63" fillId="2" borderId="0" xfId="2" applyNumberFormat="1" applyFont="1" applyFill="1" applyAlignment="1">
      <alignment horizontal="right" vertical="center"/>
    </xf>
    <xf numFmtId="11" fontId="7" fillId="0" borderId="0" xfId="1" applyNumberFormat="1" applyFont="1"/>
    <xf numFmtId="2" fontId="63" fillId="2" borderId="1" xfId="2" applyNumberFormat="1" applyFont="1" applyFill="1" applyBorder="1" applyAlignment="1">
      <alignment horizontal="center" vertical="center"/>
    </xf>
    <xf numFmtId="167" fontId="4" fillId="0" borderId="1" xfId="1" applyNumberFormat="1" applyFont="1" applyBorder="1" applyAlignment="1">
      <alignment horizontal="center"/>
    </xf>
    <xf numFmtId="0" fontId="7" fillId="4" borderId="1" xfId="1" applyFont="1" applyFill="1" applyBorder="1"/>
    <xf numFmtId="167" fontId="8" fillId="4" borderId="11" xfId="1" applyNumberFormat="1" applyFont="1" applyFill="1" applyBorder="1" applyAlignment="1">
      <alignment horizontal="center"/>
    </xf>
    <xf numFmtId="49" fontId="63" fillId="2" borderId="0" xfId="1" applyNumberFormat="1" applyFont="1" applyFill="1" applyAlignment="1">
      <alignment horizontal="center"/>
    </xf>
    <xf numFmtId="169" fontId="63" fillId="2" borderId="0" xfId="2" applyNumberFormat="1" applyFont="1" applyFill="1" applyAlignment="1">
      <alignment horizontal="center" vertical="center"/>
    </xf>
    <xf numFmtId="0" fontId="63" fillId="2" borderId="1" xfId="2" applyFont="1" applyFill="1" applyBorder="1" applyAlignment="1">
      <alignment horizontal="center" vertical="center"/>
    </xf>
    <xf numFmtId="0" fontId="4" fillId="5" borderId="0" xfId="1" applyFont="1" applyFill="1"/>
    <xf numFmtId="0" fontId="63" fillId="2" borderId="0" xfId="1" applyFont="1" applyFill="1" applyAlignment="1">
      <alignment horizontal="center" vertical="center"/>
    </xf>
    <xf numFmtId="0" fontId="3" fillId="0" borderId="1" xfId="2" applyFont="1" applyBorder="1" applyAlignment="1">
      <alignment horizontal="center" wrapText="1"/>
    </xf>
    <xf numFmtId="0" fontId="3" fillId="0" borderId="0" xfId="2" applyFont="1" applyAlignment="1">
      <alignment horizontal="center" wrapText="1"/>
    </xf>
    <xf numFmtId="0" fontId="4" fillId="5" borderId="11" xfId="1" applyFont="1" applyFill="1" applyBorder="1"/>
    <xf numFmtId="0" fontId="67" fillId="2" borderId="0" xfId="1" applyFont="1" applyFill="1"/>
    <xf numFmtId="0" fontId="7" fillId="0" borderId="0" xfId="1" applyFont="1" applyAlignment="1">
      <alignment wrapText="1"/>
    </xf>
    <xf numFmtId="0" fontId="7" fillId="4" borderId="3" xfId="1" applyFont="1" applyFill="1" applyBorder="1" applyAlignment="1">
      <alignment horizontal="center" vertical="center"/>
    </xf>
    <xf numFmtId="0" fontId="4" fillId="5" borderId="14" xfId="1" quotePrefix="1" applyFont="1" applyFill="1" applyBorder="1" applyAlignment="1">
      <alignment horizontal="left"/>
    </xf>
    <xf numFmtId="0" fontId="4" fillId="5" borderId="15" xfId="1" quotePrefix="1" applyFont="1" applyFill="1" applyBorder="1" applyAlignment="1">
      <alignment horizontal="left"/>
    </xf>
    <xf numFmtId="0" fontId="7" fillId="4" borderId="8" xfId="1" applyFont="1" applyFill="1" applyBorder="1" applyAlignment="1">
      <alignment horizontal="center" vertical="center"/>
    </xf>
    <xf numFmtId="0" fontId="11" fillId="7" borderId="2" xfId="1" applyFont="1" applyFill="1" applyBorder="1" applyAlignment="1">
      <alignment horizontal="center"/>
    </xf>
    <xf numFmtId="0" fontId="11" fillId="7" borderId="16" xfId="1" applyFont="1" applyFill="1" applyBorder="1"/>
    <xf numFmtId="0" fontId="11" fillId="7" borderId="17" xfId="1" applyFont="1" applyFill="1" applyBorder="1"/>
    <xf numFmtId="0" fontId="11" fillId="2" borderId="0" xfId="1" applyFont="1" applyFill="1"/>
    <xf numFmtId="190" fontId="2" fillId="12" borderId="1" xfId="1" applyNumberFormat="1" applyFill="1" applyBorder="1" applyAlignment="1">
      <alignment horizontal="center" vertical="center"/>
    </xf>
    <xf numFmtId="11" fontId="2" fillId="0" borderId="1" xfId="1" applyNumberFormat="1" applyBorder="1" applyAlignment="1">
      <alignment horizontal="center"/>
    </xf>
    <xf numFmtId="182" fontId="5" fillId="0" borderId="16" xfId="1" applyNumberFormat="1" applyFont="1" applyBorder="1" applyAlignment="1">
      <alignment horizontal="center"/>
    </xf>
    <xf numFmtId="4" fontId="5" fillId="4" borderId="1" xfId="1" applyNumberFormat="1" applyFont="1" applyFill="1" applyBorder="1"/>
    <xf numFmtId="171" fontId="5" fillId="0" borderId="1" xfId="1" applyNumberFormat="1" applyFont="1" applyBorder="1" applyAlignment="1">
      <alignment horizontal="center"/>
    </xf>
    <xf numFmtId="170" fontId="5" fillId="0" borderId="1" xfId="1" applyNumberFormat="1" applyFont="1" applyBorder="1"/>
    <xf numFmtId="0" fontId="7" fillId="7" borderId="2" xfId="1" applyFont="1" applyFill="1" applyBorder="1" applyAlignment="1">
      <alignment horizontal="center" vertical="center" wrapText="1"/>
    </xf>
    <xf numFmtId="0" fontId="67" fillId="0" borderId="0" xfId="1" applyFont="1"/>
    <xf numFmtId="4" fontId="5" fillId="4" borderId="35" xfId="1" applyNumberFormat="1" applyFont="1" applyFill="1" applyBorder="1"/>
    <xf numFmtId="0" fontId="3" fillId="7" borderId="48" xfId="1" applyFont="1" applyFill="1" applyBorder="1" applyAlignment="1">
      <alignment horizontal="center" vertical="center" wrapText="1"/>
    </xf>
    <xf numFmtId="171" fontId="5" fillId="0" borderId="7" xfId="1" applyNumberFormat="1" applyFont="1" applyBorder="1" applyAlignment="1">
      <alignment horizontal="center"/>
    </xf>
    <xf numFmtId="49" fontId="2" fillId="0" borderId="0" xfId="1" applyNumberFormat="1"/>
    <xf numFmtId="14" fontId="3" fillId="0" borderId="1" xfId="1" applyNumberFormat="1" applyFont="1" applyBorder="1" applyAlignment="1">
      <alignment horizontal="center"/>
    </xf>
    <xf numFmtId="0" fontId="3" fillId="0" borderId="1" xfId="1" applyFont="1" applyBorder="1" applyAlignment="1">
      <alignment horizontal="center"/>
    </xf>
    <xf numFmtId="164" fontId="3" fillId="0" borderId="1" xfId="1" applyNumberFormat="1" applyFont="1" applyBorder="1" applyAlignment="1">
      <alignment horizontal="center"/>
    </xf>
    <xf numFmtId="49" fontId="1" fillId="20" borderId="1" xfId="1" applyNumberFormat="1" applyFont="1" applyFill="1" applyBorder="1" applyAlignment="1">
      <alignment vertical="center"/>
    </xf>
    <xf numFmtId="49" fontId="1" fillId="20" borderId="1" xfId="1" applyNumberFormat="1" applyFont="1" applyFill="1" applyBorder="1" applyAlignment="1">
      <alignment horizontal="center" vertical="center"/>
    </xf>
    <xf numFmtId="0" fontId="16" fillId="0" borderId="0" xfId="1" applyFont="1"/>
    <xf numFmtId="0" fontId="16" fillId="0" borderId="0" xfId="1" applyFont="1" applyAlignment="1">
      <alignment horizontal="center"/>
    </xf>
    <xf numFmtId="0" fontId="16" fillId="0" borderId="0" xfId="1" applyFont="1" applyAlignment="1">
      <alignment vertical="center"/>
    </xf>
    <xf numFmtId="0" fontId="16" fillId="0" borderId="0" xfId="1" applyFont="1" applyAlignment="1">
      <alignment horizontal="center" vertical="center"/>
    </xf>
    <xf numFmtId="0" fontId="16" fillId="0" borderId="0" xfId="1" applyFont="1" applyAlignment="1">
      <alignment vertical="top" wrapText="1"/>
    </xf>
    <xf numFmtId="0" fontId="70" fillId="0" borderId="0" xfId="1" applyFont="1" applyAlignment="1">
      <alignment horizontal="left" indent="1"/>
    </xf>
    <xf numFmtId="0" fontId="71" fillId="0" borderId="1" xfId="1" applyFont="1" applyBorder="1" applyAlignment="1">
      <alignment vertical="center"/>
    </xf>
    <xf numFmtId="14" fontId="70" fillId="0" borderId="0" xfId="1" applyNumberFormat="1" applyFont="1" applyAlignment="1">
      <alignment horizontal="left" indent="1"/>
    </xf>
    <xf numFmtId="167" fontId="16" fillId="0" borderId="0" xfId="1" applyNumberFormat="1" applyFont="1" applyAlignment="1">
      <alignment horizontal="center" vertical="center"/>
    </xf>
    <xf numFmtId="0" fontId="16" fillId="0" borderId="0" xfId="1" applyFont="1" applyAlignment="1">
      <alignment horizontal="left" vertical="center"/>
    </xf>
    <xf numFmtId="1" fontId="16" fillId="0" borderId="0" xfId="1" applyNumberFormat="1" applyFont="1" applyAlignment="1">
      <alignment horizontal="center" vertical="center"/>
    </xf>
    <xf numFmtId="0" fontId="16" fillId="0" borderId="0" xfId="1" applyFont="1" applyAlignment="1">
      <alignment horizontal="right" vertical="center"/>
    </xf>
    <xf numFmtId="0" fontId="70" fillId="0" borderId="0" xfId="1" applyFont="1" applyAlignment="1">
      <alignment vertical="center"/>
    </xf>
    <xf numFmtId="0" fontId="70" fillId="0" borderId="0" xfId="1" applyFont="1" applyAlignment="1">
      <alignment horizontal="left" vertical="center"/>
    </xf>
    <xf numFmtId="0" fontId="16" fillId="0" borderId="0" xfId="1" applyFont="1" applyAlignment="1">
      <alignment horizontal="left" vertical="center" wrapText="1"/>
    </xf>
    <xf numFmtId="0" fontId="16" fillId="0" borderId="0" xfId="1" applyFont="1" applyAlignment="1">
      <alignment vertical="center" wrapText="1"/>
    </xf>
    <xf numFmtId="164" fontId="16" fillId="0" borderId="0" xfId="1" applyNumberFormat="1" applyFont="1" applyAlignment="1">
      <alignment horizontal="left" vertical="center"/>
    </xf>
    <xf numFmtId="14" fontId="70" fillId="0" borderId="0" xfId="1" applyNumberFormat="1" applyFont="1" applyAlignment="1">
      <alignment vertical="center"/>
    </xf>
    <xf numFmtId="0" fontId="16" fillId="0" borderId="0" xfId="1" applyFont="1" applyAlignment="1" applyProtection="1">
      <alignment horizontal="left" vertical="center" wrapText="1"/>
      <protection locked="0"/>
    </xf>
    <xf numFmtId="0" fontId="16" fillId="0" borderId="0" xfId="1" applyFont="1" applyAlignment="1" applyProtection="1">
      <alignment horizontal="center" vertical="center"/>
      <protection locked="0"/>
    </xf>
    <xf numFmtId="0" fontId="2" fillId="0" borderId="0" xfId="1" applyAlignment="1">
      <alignment horizontal="left" vertical="center"/>
    </xf>
    <xf numFmtId="0" fontId="16" fillId="0" borderId="0" xfId="1" applyFont="1" applyAlignment="1" applyProtection="1">
      <alignment horizontal="left" vertical="center"/>
      <protection locked="0"/>
    </xf>
    <xf numFmtId="3" fontId="16" fillId="0" borderId="0" xfId="1" applyNumberFormat="1" applyFont="1" applyAlignment="1">
      <alignment horizontal="left" vertical="center" wrapText="1"/>
    </xf>
    <xf numFmtId="0" fontId="73" fillId="0" borderId="0" xfId="1" applyFont="1" applyAlignment="1">
      <alignment vertical="center"/>
    </xf>
    <xf numFmtId="0" fontId="16" fillId="0" borderId="0" xfId="1" applyFont="1" applyAlignment="1" applyProtection="1">
      <alignment vertical="center" wrapText="1"/>
      <protection locked="0"/>
    </xf>
    <xf numFmtId="0" fontId="75" fillId="0" borderId="0" xfId="3" applyFont="1" applyAlignment="1" applyProtection="1"/>
    <xf numFmtId="0" fontId="16" fillId="0" borderId="0" xfId="1" applyFont="1" applyAlignment="1" applyProtection="1">
      <alignment horizontal="left" vertical="top"/>
      <protection locked="0"/>
    </xf>
    <xf numFmtId="0" fontId="76" fillId="19" borderId="0" xfId="1" applyFont="1" applyFill="1" applyAlignment="1" applyProtection="1">
      <alignment horizontal="left" vertical="center" wrapText="1"/>
      <protection locked="0"/>
    </xf>
    <xf numFmtId="0" fontId="76" fillId="19" borderId="0" xfId="1" applyFont="1" applyFill="1" applyAlignment="1" applyProtection="1">
      <alignment horizontal="center"/>
      <protection locked="0"/>
    </xf>
    <xf numFmtId="0" fontId="77" fillId="0" borderId="0" xfId="1" applyFont="1" applyProtection="1">
      <protection locked="0"/>
    </xf>
    <xf numFmtId="169" fontId="79" fillId="3" borderId="1" xfId="1" applyNumberFormat="1" applyFont="1" applyFill="1" applyBorder="1" applyAlignment="1">
      <alignment horizontal="center" vertical="center"/>
    </xf>
    <xf numFmtId="3" fontId="79" fillId="3" borderId="1" xfId="1" applyNumberFormat="1" applyFont="1" applyFill="1" applyBorder="1" applyAlignment="1">
      <alignment vertical="center"/>
    </xf>
    <xf numFmtId="2" fontId="2" fillId="3" borderId="1" xfId="1" applyNumberFormat="1" applyFill="1" applyBorder="1" applyAlignment="1">
      <alignment horizontal="right" vertical="center"/>
    </xf>
    <xf numFmtId="4" fontId="2" fillId="3" borderId="1" xfId="1" applyNumberFormat="1" applyFill="1" applyBorder="1" applyAlignment="1">
      <alignment horizontal="right" vertical="center"/>
    </xf>
    <xf numFmtId="3" fontId="2" fillId="3" borderId="1" xfId="1" applyNumberFormat="1" applyFill="1" applyBorder="1" applyAlignment="1">
      <alignment horizontal="right" vertical="center"/>
    </xf>
    <xf numFmtId="0" fontId="79" fillId="0" borderId="0" xfId="1" applyFont="1" applyAlignment="1">
      <alignment vertical="center"/>
    </xf>
    <xf numFmtId="0" fontId="79" fillId="3" borderId="1" xfId="1" applyFont="1" applyFill="1" applyBorder="1" applyAlignment="1">
      <alignment horizontal="center" vertical="center"/>
    </xf>
    <xf numFmtId="0" fontId="79" fillId="4" borderId="51" xfId="1" applyFont="1" applyFill="1" applyBorder="1" applyAlignment="1">
      <alignment horizontal="center" vertical="center"/>
    </xf>
    <xf numFmtId="0" fontId="79" fillId="4" borderId="20" xfId="1" applyFont="1" applyFill="1" applyBorder="1" applyAlignment="1">
      <alignment vertical="center"/>
    </xf>
    <xf numFmtId="0" fontId="79" fillId="4" borderId="51" xfId="1" applyFont="1" applyFill="1" applyBorder="1" applyAlignment="1">
      <alignment vertical="center"/>
    </xf>
    <xf numFmtId="0" fontId="79" fillId="4" borderId="33" xfId="1" applyFont="1" applyFill="1" applyBorder="1" applyAlignment="1">
      <alignment vertical="center"/>
    </xf>
    <xf numFmtId="169" fontId="2" fillId="3" borderId="1" xfId="1" applyNumberFormat="1" applyFill="1" applyBorder="1" applyAlignment="1">
      <alignment horizontal="right" vertical="center"/>
    </xf>
    <xf numFmtId="182" fontId="2" fillId="3" borderId="1" xfId="1" applyNumberFormat="1" applyFill="1" applyBorder="1" applyAlignment="1">
      <alignment horizontal="right" vertical="center"/>
    </xf>
    <xf numFmtId="0" fontId="79" fillId="3" borderId="1" xfId="1" applyFont="1" applyFill="1" applyBorder="1" applyAlignment="1">
      <alignment vertical="center"/>
    </xf>
    <xf numFmtId="0" fontId="2" fillId="22" borderId="1" xfId="1" applyFill="1" applyBorder="1" applyAlignment="1">
      <alignment horizontal="center" vertical="center"/>
    </xf>
    <xf numFmtId="0" fontId="80" fillId="22" borderId="1" xfId="1" applyFont="1" applyFill="1" applyBorder="1" applyAlignment="1">
      <alignment horizontal="center" vertical="center"/>
    </xf>
    <xf numFmtId="0" fontId="81" fillId="22" borderId="1" xfId="1" applyFont="1" applyFill="1" applyBorder="1" applyAlignment="1">
      <alignment horizontal="center" vertical="center"/>
    </xf>
    <xf numFmtId="0" fontId="2" fillId="4" borderId="0" xfId="1" applyFill="1"/>
    <xf numFmtId="0" fontId="1" fillId="4" borderId="0" xfId="1" applyFont="1" applyFill="1"/>
    <xf numFmtId="2" fontId="2" fillId="0" borderId="1" xfId="1" applyNumberFormat="1" applyBorder="1"/>
    <xf numFmtId="11" fontId="2" fillId="0" borderId="1" xfId="1" applyNumberFormat="1" applyBorder="1"/>
    <xf numFmtId="0" fontId="79" fillId="4" borderId="33" xfId="1" applyFont="1" applyFill="1" applyBorder="1" applyAlignment="1">
      <alignment horizontal="center" vertical="center" wrapText="1"/>
    </xf>
    <xf numFmtId="0" fontId="2" fillId="23" borderId="1" xfId="1" applyFill="1" applyBorder="1" applyAlignment="1">
      <alignment horizontal="center" vertical="center"/>
    </xf>
    <xf numFmtId="0" fontId="86" fillId="26" borderId="0" xfId="1" applyFont="1" applyFill="1"/>
    <xf numFmtId="0" fontId="79" fillId="0" borderId="0" xfId="1" applyFont="1"/>
    <xf numFmtId="0" fontId="2" fillId="26" borderId="0" xfId="1" applyFill="1"/>
    <xf numFmtId="0" fontId="4" fillId="5" borderId="10" xfId="1" applyFont="1" applyFill="1" applyBorder="1" applyAlignment="1" applyProtection="1">
      <alignment horizontal="left"/>
      <protection locked="0"/>
    </xf>
    <xf numFmtId="0" fontId="4" fillId="5" borderId="9" xfId="1" applyFont="1" applyFill="1" applyBorder="1" applyAlignment="1" applyProtection="1">
      <alignment horizontal="left"/>
      <protection locked="0"/>
    </xf>
    <xf numFmtId="0" fontId="4" fillId="0" borderId="2" xfId="1" applyFont="1" applyBorder="1" applyProtection="1">
      <protection locked="0"/>
    </xf>
    <xf numFmtId="0" fontId="4" fillId="0" borderId="7" xfId="1" applyFont="1" applyBorder="1" applyProtection="1">
      <protection locked="0"/>
    </xf>
    <xf numFmtId="0" fontId="10" fillId="0" borderId="13" xfId="1" applyFont="1" applyBorder="1" applyAlignment="1">
      <alignment horizontal="center"/>
    </xf>
    <xf numFmtId="0" fontId="10" fillId="0" borderId="7" xfId="1" applyFont="1" applyBorder="1" applyAlignment="1">
      <alignment horizontal="center"/>
    </xf>
    <xf numFmtId="0" fontId="4" fillId="5" borderId="12" xfId="1" quotePrefix="1" applyFont="1" applyFill="1" applyBorder="1" applyAlignment="1" applyProtection="1">
      <alignment horizontal="left"/>
      <protection locked="0"/>
    </xf>
    <xf numFmtId="0" fontId="4" fillId="5" borderId="7" xfId="1" quotePrefix="1" applyFont="1" applyFill="1" applyBorder="1" applyAlignment="1" applyProtection="1">
      <alignment horizontal="left"/>
      <protection locked="0"/>
    </xf>
    <xf numFmtId="170" fontId="5" fillId="0" borderId="8" xfId="1" applyNumberFormat="1" applyFont="1" applyBorder="1" applyAlignment="1">
      <alignment horizontal="center" vertical="center"/>
    </xf>
    <xf numFmtId="170" fontId="5" fillId="0" borderId="5" xfId="1" applyNumberFormat="1" applyFont="1" applyBorder="1" applyAlignment="1">
      <alignment horizontal="center" vertical="center"/>
    </xf>
    <xf numFmtId="170" fontId="5" fillId="0" borderId="3" xfId="1" applyNumberFormat="1" applyFont="1" applyBorder="1" applyAlignment="1">
      <alignment horizontal="center" vertical="center"/>
    </xf>
    <xf numFmtId="169" fontId="5" fillId="0" borderId="8" xfId="1" applyNumberFormat="1" applyFont="1" applyBorder="1" applyAlignment="1">
      <alignment horizontal="center" vertical="center"/>
    </xf>
    <xf numFmtId="169" fontId="5" fillId="0" borderId="5" xfId="1" applyNumberFormat="1" applyFont="1" applyBorder="1" applyAlignment="1">
      <alignment horizontal="center" vertical="center"/>
    </xf>
    <xf numFmtId="169" fontId="5" fillId="0" borderId="3" xfId="1" applyNumberFormat="1" applyFont="1" applyBorder="1" applyAlignment="1">
      <alignment horizontal="center" vertical="center"/>
    </xf>
    <xf numFmtId="0" fontId="4" fillId="2" borderId="8"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8"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7" fillId="2" borderId="8" xfId="1" applyFont="1" applyFill="1" applyBorder="1" applyAlignment="1" applyProtection="1">
      <alignment horizontal="center" vertical="center" wrapText="1"/>
      <protection locked="0"/>
    </xf>
    <xf numFmtId="0" fontId="2" fillId="2" borderId="5" xfId="1" applyFill="1" applyBorder="1" applyAlignment="1" applyProtection="1">
      <alignment horizontal="center" vertical="center" wrapText="1"/>
      <protection locked="0"/>
    </xf>
    <xf numFmtId="0" fontId="2" fillId="2" borderId="3" xfId="1" applyFill="1" applyBorder="1" applyAlignment="1" applyProtection="1">
      <alignment horizontal="center" vertical="center" wrapText="1"/>
      <protection locked="0"/>
    </xf>
    <xf numFmtId="0" fontId="4" fillId="2" borderId="2" xfId="1" applyFont="1" applyFill="1" applyBorder="1" applyAlignment="1" applyProtection="1">
      <alignment horizontal="center"/>
      <protection locked="0"/>
    </xf>
    <xf numFmtId="0" fontId="4" fillId="2" borderId="7" xfId="1" applyFont="1" applyFill="1" applyBorder="1" applyAlignment="1" applyProtection="1">
      <alignment horizontal="center"/>
      <protection locked="0"/>
    </xf>
    <xf numFmtId="0" fontId="17" fillId="9" borderId="25" xfId="1" applyFont="1" applyFill="1" applyBorder="1" applyAlignment="1" applyProtection="1">
      <alignment horizontal="center"/>
      <protection locked="0"/>
    </xf>
    <xf numFmtId="0" fontId="2" fillId="9" borderId="24" xfId="1" applyFill="1" applyBorder="1" applyAlignment="1" applyProtection="1">
      <alignment horizontal="center"/>
      <protection locked="0"/>
    </xf>
    <xf numFmtId="0" fontId="2" fillId="9" borderId="23" xfId="1" applyFill="1" applyBorder="1" applyAlignment="1" applyProtection="1">
      <alignment horizontal="center"/>
      <protection locked="0"/>
    </xf>
    <xf numFmtId="11" fontId="13" fillId="0" borderId="0" xfId="1" applyNumberFormat="1" applyFont="1" applyAlignment="1">
      <alignment horizontal="center" vertical="center" wrapText="1"/>
    </xf>
    <xf numFmtId="11" fontId="13" fillId="0" borderId="21" xfId="1" applyNumberFormat="1" applyFont="1" applyBorder="1" applyAlignment="1">
      <alignment horizontal="center" vertical="center" wrapText="1"/>
    </xf>
    <xf numFmtId="0" fontId="6" fillId="0" borderId="0" xfId="1" applyFont="1" applyAlignment="1">
      <alignment horizontal="center" vertical="center"/>
    </xf>
    <xf numFmtId="0" fontId="14" fillId="0" borderId="0" xfId="1" applyFont="1" applyAlignment="1" applyProtection="1">
      <alignment horizontal="left"/>
      <protection locked="0"/>
    </xf>
    <xf numFmtId="0" fontId="14" fillId="0" borderId="21" xfId="1" applyFont="1" applyBorder="1" applyAlignment="1" applyProtection="1">
      <alignment horizontal="left"/>
      <protection locked="0"/>
    </xf>
    <xf numFmtId="0" fontId="3" fillId="0" borderId="0" xfId="1" applyFont="1" applyAlignment="1" applyProtection="1">
      <alignment horizontal="center"/>
      <protection locked="0"/>
    </xf>
    <xf numFmtId="0" fontId="3" fillId="0" borderId="21" xfId="1" applyFont="1" applyBorder="1" applyAlignment="1" applyProtection="1">
      <alignment horizontal="center"/>
      <protection locked="0"/>
    </xf>
    <xf numFmtId="0" fontId="3" fillId="0" borderId="24" xfId="1" applyFont="1" applyBorder="1" applyAlignment="1" applyProtection="1">
      <alignment horizontal="center"/>
      <protection locked="0"/>
    </xf>
    <xf numFmtId="0" fontId="2" fillId="0" borderId="0" xfId="1" applyAlignment="1">
      <alignment horizontal="center"/>
    </xf>
    <xf numFmtId="0" fontId="4" fillId="2" borderId="8" xfId="1" applyFont="1" applyFill="1" applyBorder="1" applyAlignment="1" applyProtection="1">
      <alignment horizontal="center" vertical="center" wrapText="1"/>
      <protection locked="0"/>
    </xf>
    <xf numFmtId="0" fontId="4" fillId="2" borderId="3" xfId="1" applyFont="1" applyFill="1" applyBorder="1" applyAlignment="1" applyProtection="1">
      <alignment horizontal="center" vertical="center" wrapText="1"/>
      <protection locked="0"/>
    </xf>
    <xf numFmtId="0" fontId="4" fillId="2" borderId="8" xfId="1" applyFont="1" applyFill="1" applyBorder="1" applyAlignment="1" applyProtection="1">
      <alignment horizontal="center" vertical="center"/>
      <protection locked="0"/>
    </xf>
    <xf numFmtId="0" fontId="4" fillId="2" borderId="3" xfId="1" applyFont="1" applyFill="1" applyBorder="1" applyAlignment="1" applyProtection="1">
      <alignment horizontal="center" vertical="center"/>
      <protection locked="0"/>
    </xf>
    <xf numFmtId="0" fontId="13" fillId="0" borderId="0" xfId="1" applyFont="1" applyAlignment="1" applyProtection="1">
      <alignment horizontal="center"/>
      <protection locked="0"/>
    </xf>
    <xf numFmtId="0" fontId="2" fillId="0" borderId="0" xfId="1" applyAlignment="1" applyProtection="1">
      <alignment horizontal="center"/>
      <protection locked="0"/>
    </xf>
    <xf numFmtId="0" fontId="2" fillId="0" borderId="21" xfId="1" applyBorder="1" applyAlignment="1">
      <alignment horizontal="center"/>
    </xf>
    <xf numFmtId="0" fontId="2" fillId="0" borderId="21" xfId="1" applyBorder="1" applyAlignment="1" applyProtection="1">
      <alignment horizontal="center"/>
      <protection locked="0"/>
    </xf>
    <xf numFmtId="14" fontId="13" fillId="0" borderId="24" xfId="1" applyNumberFormat="1" applyFont="1" applyBorder="1" applyAlignment="1" applyProtection="1">
      <alignment horizontal="center"/>
      <protection locked="0"/>
    </xf>
    <xf numFmtId="14" fontId="2" fillId="0" borderId="23" xfId="1" applyNumberFormat="1" applyBorder="1" applyAlignment="1" applyProtection="1">
      <alignment horizontal="center"/>
      <protection locked="0"/>
    </xf>
    <xf numFmtId="0" fontId="3" fillId="0" borderId="0" xfId="1" applyFont="1" applyAlignment="1" applyProtection="1">
      <alignment horizontal="center" vertical="center" wrapText="1"/>
      <protection locked="0"/>
    </xf>
    <xf numFmtId="0" fontId="3" fillId="0" borderId="21" xfId="1" applyFont="1" applyBorder="1" applyAlignment="1" applyProtection="1">
      <alignment horizontal="center" vertical="center" wrapText="1"/>
      <protection locked="0"/>
    </xf>
    <xf numFmtId="0" fontId="3" fillId="0" borderId="0" xfId="1" applyFont="1" applyAlignment="1" applyProtection="1">
      <alignment horizontal="center" vertical="center"/>
      <protection locked="0"/>
    </xf>
    <xf numFmtId="0" fontId="16" fillId="8" borderId="0" xfId="1" applyFont="1" applyFill="1" applyAlignment="1" applyProtection="1">
      <alignment horizontal="left" vertical="center" wrapText="1"/>
      <protection locked="0"/>
    </xf>
    <xf numFmtId="0" fontId="16" fillId="0" borderId="0" xfId="1" applyFont="1" applyAlignment="1">
      <alignment horizontal="center"/>
    </xf>
    <xf numFmtId="0" fontId="16" fillId="0" borderId="0" xfId="1" applyFont="1" applyAlignment="1">
      <alignment horizontal="justify" vertical="top" wrapText="1"/>
    </xf>
    <xf numFmtId="0" fontId="16" fillId="0" borderId="11" xfId="1" applyFont="1" applyBorder="1" applyAlignment="1">
      <alignment horizontal="center"/>
    </xf>
    <xf numFmtId="0" fontId="16" fillId="0" borderId="0" xfId="1" applyFont="1" applyAlignment="1">
      <alignment horizontal="center" vertical="center"/>
    </xf>
    <xf numFmtId="0" fontId="71" fillId="0" borderId="1" xfId="1" applyFont="1" applyBorder="1" applyAlignment="1">
      <alignment horizontal="left" vertical="center"/>
    </xf>
    <xf numFmtId="0" fontId="72" fillId="21" borderId="2" xfId="1" applyFont="1" applyFill="1" applyBorder="1" applyAlignment="1">
      <alignment horizontal="center" vertical="center"/>
    </xf>
    <xf numFmtId="0" fontId="72" fillId="21" borderId="7" xfId="1" applyFont="1" applyFill="1" applyBorder="1" applyAlignment="1">
      <alignment horizontal="center" vertical="center"/>
    </xf>
    <xf numFmtId="0" fontId="71" fillId="0" borderId="1" xfId="1" applyFont="1" applyBorder="1" applyAlignment="1">
      <alignment vertical="center"/>
    </xf>
    <xf numFmtId="164" fontId="71" fillId="0" borderId="1" xfId="1" applyNumberFormat="1" applyFont="1" applyBorder="1" applyAlignment="1">
      <alignment horizontal="center" vertical="center"/>
    </xf>
    <xf numFmtId="0" fontId="16" fillId="0" borderId="0" xfId="1" applyFont="1" applyAlignment="1">
      <alignment horizontal="left"/>
    </xf>
    <xf numFmtId="0" fontId="16" fillId="0" borderId="0" xfId="1" applyFont="1" applyAlignment="1">
      <alignment horizontal="left" wrapText="1"/>
    </xf>
    <xf numFmtId="164" fontId="13" fillId="0" borderId="0" xfId="1" applyNumberFormat="1" applyFont="1" applyAlignment="1">
      <alignment horizontal="left" vertical="center"/>
    </xf>
    <xf numFmtId="0" fontId="16" fillId="0" borderId="0" xfId="1" applyFont="1" applyAlignment="1">
      <alignment horizontal="left" vertical="center"/>
    </xf>
    <xf numFmtId="0" fontId="70" fillId="0" borderId="38" xfId="1" applyFont="1" applyBorder="1" applyAlignment="1">
      <alignment horizontal="center" vertical="center" wrapText="1"/>
    </xf>
    <xf numFmtId="0" fontId="70" fillId="0" borderId="46" xfId="1" applyFont="1" applyBorder="1" applyAlignment="1">
      <alignment horizontal="center" vertical="center" wrapText="1"/>
    </xf>
    <xf numFmtId="0" fontId="70" fillId="0" borderId="9" xfId="1" applyFont="1" applyBorder="1" applyAlignment="1">
      <alignment horizontal="center" vertical="center" wrapText="1"/>
    </xf>
    <xf numFmtId="0" fontId="70" fillId="0" borderId="50" xfId="1" applyFont="1" applyBorder="1" applyAlignment="1">
      <alignment horizontal="center" vertical="center" wrapText="1"/>
    </xf>
    <xf numFmtId="0" fontId="70" fillId="0" borderId="11" xfId="1" applyFont="1" applyBorder="1" applyAlignment="1">
      <alignment horizontal="center" vertical="center" wrapText="1"/>
    </xf>
    <xf numFmtId="0" fontId="70" fillId="0" borderId="39" xfId="1" applyFont="1" applyBorder="1" applyAlignment="1">
      <alignment horizontal="center" vertical="center" wrapText="1"/>
    </xf>
    <xf numFmtId="191" fontId="16" fillId="0" borderId="7" xfId="1" applyNumberFormat="1" applyFont="1" applyBorder="1" applyAlignment="1">
      <alignment horizontal="center" vertical="center"/>
    </xf>
    <xf numFmtId="191" fontId="16" fillId="0" borderId="1" xfId="1" applyNumberFormat="1" applyFont="1" applyBorder="1" applyAlignment="1">
      <alignment horizontal="center" vertical="center"/>
    </xf>
    <xf numFmtId="2" fontId="16" fillId="0" borderId="2" xfId="1" applyNumberFormat="1" applyFont="1" applyBorder="1" applyAlignment="1">
      <alignment horizontal="center" vertical="center"/>
    </xf>
    <xf numFmtId="2" fontId="16" fillId="0" borderId="13" xfId="1" applyNumberFormat="1" applyFont="1" applyBorder="1" applyAlignment="1">
      <alignment horizontal="center" vertical="center"/>
    </xf>
    <xf numFmtId="2" fontId="16" fillId="0" borderId="7" xfId="1" applyNumberFormat="1" applyFont="1" applyBorder="1" applyAlignment="1">
      <alignment horizontal="center" vertical="center"/>
    </xf>
    <xf numFmtId="0" fontId="16" fillId="0" borderId="0" xfId="1" applyFont="1" applyAlignment="1">
      <alignment horizontal="left" vertical="center" wrapText="1"/>
    </xf>
    <xf numFmtId="0" fontId="70" fillId="0" borderId="0" xfId="1" applyFont="1" applyAlignment="1">
      <alignment horizontal="center" vertical="center"/>
    </xf>
    <xf numFmtId="0" fontId="70" fillId="0" borderId="1" xfId="1" applyFont="1" applyBorder="1" applyAlignment="1">
      <alignment horizontal="center" vertical="center" wrapText="1"/>
    </xf>
    <xf numFmtId="164" fontId="13" fillId="0" borderId="0" xfId="1" applyNumberFormat="1" applyFont="1" applyAlignment="1">
      <alignment horizontal="center" vertical="center"/>
    </xf>
    <xf numFmtId="0" fontId="71" fillId="0" borderId="2" xfId="1" applyFont="1" applyBorder="1" applyAlignment="1">
      <alignment horizontal="center" vertical="center" wrapText="1"/>
    </xf>
    <xf numFmtId="0" fontId="71" fillId="0" borderId="7" xfId="1" applyFont="1" applyBorder="1" applyAlignment="1">
      <alignment horizontal="center" vertical="center" wrapText="1"/>
    </xf>
    <xf numFmtId="0" fontId="72" fillId="21" borderId="1" xfId="1" applyFont="1" applyFill="1" applyBorder="1" applyAlignment="1">
      <alignment horizontal="center" vertical="center"/>
    </xf>
    <xf numFmtId="164" fontId="72" fillId="21" borderId="1" xfId="1" applyNumberFormat="1" applyFont="1" applyFill="1" applyBorder="1" applyAlignment="1">
      <alignment horizontal="center" vertical="center"/>
    </xf>
    <xf numFmtId="0" fontId="71" fillId="0" borderId="1" xfId="1" applyFont="1" applyBorder="1" applyAlignment="1">
      <alignment horizontal="left" vertical="center" wrapText="1"/>
    </xf>
    <xf numFmtId="0" fontId="71" fillId="0" borderId="1" xfId="1" applyFont="1" applyBorder="1" applyAlignment="1">
      <alignment vertical="center" wrapText="1"/>
    </xf>
    <xf numFmtId="164" fontId="71" fillId="0" borderId="1" xfId="1" applyNumberFormat="1" applyFont="1" applyBorder="1" applyAlignment="1">
      <alignment horizontal="center" vertical="center" wrapText="1"/>
    </xf>
    <xf numFmtId="0" fontId="16" fillId="0" borderId="2" xfId="1" applyFont="1" applyBorder="1" applyAlignment="1">
      <alignment horizontal="center" vertical="center"/>
    </xf>
    <xf numFmtId="0" fontId="16" fillId="0" borderId="13" xfId="1" applyFont="1" applyBorder="1" applyAlignment="1">
      <alignment horizontal="center" vertical="center"/>
    </xf>
    <xf numFmtId="0" fontId="16" fillId="0" borderId="7" xfId="1" applyFont="1" applyBorder="1" applyAlignment="1">
      <alignment horizontal="center" vertical="center"/>
    </xf>
    <xf numFmtId="4" fontId="16" fillId="0" borderId="1" xfId="1" applyNumberFormat="1" applyFont="1" applyBorder="1" applyAlignment="1">
      <alignment horizontal="center" vertical="center"/>
    </xf>
    <xf numFmtId="0" fontId="16" fillId="0" borderId="1" xfId="1" applyFont="1" applyBorder="1" applyAlignment="1">
      <alignment horizontal="center" vertical="center"/>
    </xf>
    <xf numFmtId="0" fontId="79" fillId="4" borderId="33" xfId="1" applyFont="1" applyFill="1" applyBorder="1" applyAlignment="1">
      <alignment horizontal="center" vertical="center"/>
    </xf>
    <xf numFmtId="0" fontId="79" fillId="4" borderId="31" xfId="1" applyFont="1" applyFill="1" applyBorder="1" applyAlignment="1">
      <alignment horizontal="center" vertical="center"/>
    </xf>
    <xf numFmtId="0" fontId="79" fillId="4" borderId="20" xfId="1" applyFont="1" applyFill="1" applyBorder="1" applyAlignment="1">
      <alignment horizontal="left" vertical="center"/>
    </xf>
    <xf numFmtId="0" fontId="79" fillId="4" borderId="18" xfId="1" applyFont="1" applyFill="1" applyBorder="1" applyAlignment="1">
      <alignment horizontal="left" vertical="center"/>
    </xf>
    <xf numFmtId="0" fontId="85" fillId="24" borderId="0" xfId="1" applyFont="1" applyFill="1" applyAlignment="1">
      <alignment horizontal="center" vertical="center"/>
    </xf>
    <xf numFmtId="0" fontId="2" fillId="25" borderId="1" xfId="1" applyFill="1" applyBorder="1" applyAlignment="1">
      <alignment horizontal="center"/>
    </xf>
    <xf numFmtId="0" fontId="85" fillId="24" borderId="33" xfId="1" applyFont="1" applyFill="1" applyBorder="1" applyAlignment="1">
      <alignment horizontal="center" vertical="center"/>
    </xf>
    <xf numFmtId="0" fontId="85" fillId="24" borderId="32" xfId="1" applyFont="1" applyFill="1" applyBorder="1" applyAlignment="1">
      <alignment horizontal="center" vertical="center"/>
    </xf>
    <xf numFmtId="0" fontId="84" fillId="4" borderId="33" xfId="1" applyFont="1" applyFill="1" applyBorder="1" applyAlignment="1">
      <alignment horizontal="center" vertical="center"/>
    </xf>
    <xf numFmtId="0" fontId="84" fillId="4" borderId="32" xfId="1" applyFont="1" applyFill="1" applyBorder="1" applyAlignment="1">
      <alignment horizontal="center" vertical="center"/>
    </xf>
    <xf numFmtId="0" fontId="84" fillId="4" borderId="31" xfId="1" applyFont="1" applyFill="1" applyBorder="1" applyAlignment="1">
      <alignment horizontal="center" vertical="center"/>
    </xf>
    <xf numFmtId="0" fontId="13" fillId="4" borderId="25" xfId="1" applyFont="1" applyFill="1" applyBorder="1" applyAlignment="1">
      <alignment horizontal="center"/>
    </xf>
    <xf numFmtId="0" fontId="13" fillId="4" borderId="23" xfId="1" applyFont="1" applyFill="1" applyBorder="1" applyAlignment="1">
      <alignment horizontal="center"/>
    </xf>
    <xf numFmtId="0" fontId="13" fillId="4" borderId="20" xfId="1" applyFont="1" applyFill="1" applyBorder="1" applyAlignment="1">
      <alignment horizontal="center"/>
    </xf>
    <xf numFmtId="0" fontId="13" fillId="4" borderId="18" xfId="1" applyFont="1" applyFill="1" applyBorder="1" applyAlignment="1">
      <alignment horizontal="center"/>
    </xf>
    <xf numFmtId="0" fontId="79" fillId="4" borderId="33" xfId="1" applyFont="1" applyFill="1" applyBorder="1" applyAlignment="1">
      <alignment horizontal="left" vertical="center"/>
    </xf>
    <xf numFmtId="0" fontId="79" fillId="4" borderId="31" xfId="1" applyFont="1" applyFill="1" applyBorder="1" applyAlignment="1">
      <alignment horizontal="left" vertical="center"/>
    </xf>
    <xf numFmtId="175" fontId="26" fillId="12" borderId="8" xfId="1" applyNumberFormat="1" applyFont="1" applyFill="1" applyBorder="1" applyAlignment="1">
      <alignment horizontal="center" vertical="center" wrapText="1"/>
    </xf>
    <xf numFmtId="175" fontId="26" fillId="12" borderId="3" xfId="1" applyNumberFormat="1" applyFont="1" applyFill="1" applyBorder="1" applyAlignment="1">
      <alignment horizontal="center" vertical="center" wrapText="1"/>
    </xf>
    <xf numFmtId="0" fontId="7" fillId="9" borderId="11" xfId="1" applyFont="1" applyFill="1" applyBorder="1" applyAlignment="1">
      <alignment horizontal="center"/>
    </xf>
    <xf numFmtId="0" fontId="3" fillId="12" borderId="2" xfId="1" applyFont="1" applyFill="1" applyBorder="1" applyAlignment="1">
      <alignment horizontal="right"/>
    </xf>
    <xf numFmtId="0" fontId="3" fillId="12" borderId="13" xfId="1" applyFont="1" applyFill="1" applyBorder="1" applyAlignment="1">
      <alignment horizontal="right"/>
    </xf>
    <xf numFmtId="0" fontId="3" fillId="12" borderId="7" xfId="1" applyFont="1" applyFill="1" applyBorder="1" applyAlignment="1">
      <alignment horizontal="right"/>
    </xf>
    <xf numFmtId="0" fontId="12" fillId="12" borderId="8" xfId="1" applyFont="1" applyFill="1" applyBorder="1" applyAlignment="1">
      <alignment horizontal="center" vertical="center"/>
    </xf>
    <xf numFmtId="0" fontId="12" fillId="12" borderId="5" xfId="1" applyFont="1" applyFill="1" applyBorder="1" applyAlignment="1">
      <alignment horizontal="center" vertical="center"/>
    </xf>
    <xf numFmtId="0" fontId="12" fillId="12" borderId="3" xfId="1" applyFont="1" applyFill="1" applyBorder="1" applyAlignment="1">
      <alignment horizontal="center" vertical="center"/>
    </xf>
    <xf numFmtId="0" fontId="26" fillId="12" borderId="8" xfId="1" applyFont="1" applyFill="1" applyBorder="1" applyAlignment="1">
      <alignment horizontal="center" vertical="center" wrapText="1"/>
    </xf>
    <xf numFmtId="0" fontId="26" fillId="12" borderId="3" xfId="1" applyFont="1" applyFill="1" applyBorder="1" applyAlignment="1">
      <alignment horizontal="center" vertical="center" wrapText="1"/>
    </xf>
    <xf numFmtId="175" fontId="27" fillId="12" borderId="8" xfId="1" applyNumberFormat="1" applyFont="1" applyFill="1" applyBorder="1" applyAlignment="1">
      <alignment horizontal="center" vertical="center" wrapText="1"/>
    </xf>
    <xf numFmtId="175" fontId="27" fillId="12" borderId="3" xfId="1" applyNumberFormat="1" applyFont="1" applyFill="1" applyBorder="1" applyAlignment="1">
      <alignment horizontal="center" vertical="center" wrapText="1"/>
    </xf>
    <xf numFmtId="174" fontId="25" fillId="12" borderId="8" xfId="1" applyNumberFormat="1" applyFont="1" applyFill="1" applyBorder="1" applyAlignment="1">
      <alignment horizontal="center" vertical="center"/>
    </xf>
    <xf numFmtId="174" fontId="25" fillId="12" borderId="3" xfId="1" applyNumberFormat="1" applyFont="1" applyFill="1" applyBorder="1" applyAlignment="1">
      <alignment horizontal="center" vertical="center"/>
    </xf>
    <xf numFmtId="0" fontId="20" fillId="4" borderId="0" xfId="1" applyFont="1" applyFill="1" applyAlignment="1">
      <alignment horizontal="center" vertical="center"/>
    </xf>
    <xf numFmtId="0" fontId="8" fillId="0" borderId="11" xfId="2" applyFont="1" applyBorder="1" applyAlignment="1">
      <alignment horizontal="center"/>
    </xf>
    <xf numFmtId="0" fontId="28" fillId="12" borderId="8" xfId="1" applyFont="1" applyFill="1" applyBorder="1" applyAlignment="1">
      <alignment horizontal="left" vertical="center" wrapText="1"/>
    </xf>
    <xf numFmtId="0" fontId="28" fillId="12" borderId="3" xfId="1" applyFont="1" applyFill="1" applyBorder="1" applyAlignment="1">
      <alignment horizontal="left" vertical="center" wrapText="1"/>
    </xf>
    <xf numFmtId="0" fontId="8" fillId="2" borderId="0" xfId="2" applyFont="1" applyFill="1" applyAlignment="1">
      <alignment horizontal="center"/>
    </xf>
    <xf numFmtId="0" fontId="23" fillId="4" borderId="0" xfId="1" applyFont="1" applyFill="1" applyAlignment="1">
      <alignment horizontal="center"/>
    </xf>
    <xf numFmtId="0" fontId="17" fillId="4" borderId="0" xfId="1" applyFont="1" applyFill="1" applyAlignment="1">
      <alignment horizontal="center"/>
    </xf>
    <xf numFmtId="0" fontId="23" fillId="2" borderId="0" xfId="1" applyFont="1" applyFill="1" applyAlignment="1">
      <alignment horizontal="center"/>
    </xf>
    <xf numFmtId="0" fontId="7" fillId="2" borderId="0" xfId="1" applyFont="1" applyFill="1" applyAlignment="1">
      <alignment horizontal="center" vertical="center" wrapText="1"/>
    </xf>
    <xf numFmtId="0" fontId="3" fillId="2" borderId="2" xfId="1" applyFont="1" applyFill="1" applyBorder="1" applyAlignment="1">
      <alignment horizontal="right"/>
    </xf>
    <xf numFmtId="0" fontId="3" fillId="2" borderId="13" xfId="1" applyFont="1" applyFill="1" applyBorder="1" applyAlignment="1">
      <alignment horizontal="right"/>
    </xf>
    <xf numFmtId="0" fontId="3" fillId="2" borderId="7" xfId="1" applyFont="1" applyFill="1" applyBorder="1" applyAlignment="1">
      <alignment horizontal="right"/>
    </xf>
    <xf numFmtId="0" fontId="8" fillId="0" borderId="0" xfId="2" applyFont="1" applyAlignment="1">
      <alignment horizontal="center"/>
    </xf>
    <xf numFmtId="0" fontId="7" fillId="7" borderId="1" xfId="1" applyFont="1" applyFill="1" applyBorder="1" applyAlignment="1">
      <alignment horizontal="center" vertical="center" wrapText="1"/>
    </xf>
    <xf numFmtId="0" fontId="7" fillId="4" borderId="0" xfId="1" applyFont="1" applyFill="1" applyAlignment="1">
      <alignment horizontal="center"/>
    </xf>
    <xf numFmtId="0" fontId="4" fillId="19" borderId="11" xfId="1" applyFont="1" applyFill="1" applyBorder="1" applyAlignment="1">
      <alignment horizontal="center"/>
    </xf>
    <xf numFmtId="0" fontId="4" fillId="18" borderId="11" xfId="1" applyFont="1" applyFill="1" applyBorder="1" applyAlignment="1">
      <alignment horizontal="center"/>
    </xf>
    <xf numFmtId="0" fontId="4" fillId="17" borderId="11" xfId="1" applyFont="1" applyFill="1" applyBorder="1" applyAlignment="1">
      <alignment horizontal="center"/>
    </xf>
    <xf numFmtId="0" fontId="4" fillId="16" borderId="11" xfId="1" applyFont="1" applyFill="1" applyBorder="1" applyAlignment="1">
      <alignment horizontal="center"/>
    </xf>
    <xf numFmtId="0" fontId="3" fillId="0" borderId="33" xfId="1" applyFont="1" applyBorder="1" applyAlignment="1">
      <alignment horizontal="center"/>
    </xf>
    <xf numFmtId="0" fontId="3" fillId="0" borderId="32" xfId="1" applyFont="1" applyBorder="1" applyAlignment="1">
      <alignment horizontal="center"/>
    </xf>
    <xf numFmtId="0" fontId="3" fillId="0" borderId="31" xfId="1" applyFont="1" applyBorder="1" applyAlignment="1">
      <alignment horizontal="center"/>
    </xf>
    <xf numFmtId="0" fontId="7" fillId="0" borderId="0" xfId="1" applyFont="1" applyAlignment="1">
      <alignment horizontal="center"/>
    </xf>
    <xf numFmtId="0" fontId="7" fillId="4" borderId="1" xfId="1" applyFont="1" applyFill="1" applyBorder="1" applyAlignment="1">
      <alignment horizontal="center"/>
    </xf>
    <xf numFmtId="0" fontId="4" fillId="4" borderId="11" xfId="1" applyFont="1" applyFill="1" applyBorder="1" applyAlignment="1">
      <alignment horizontal="center"/>
    </xf>
    <xf numFmtId="0" fontId="3" fillId="12" borderId="2" xfId="1" applyFont="1" applyFill="1" applyBorder="1" applyAlignment="1">
      <alignment horizontal="right" vertical="center" wrapText="1"/>
    </xf>
    <xf numFmtId="0" fontId="3" fillId="12" borderId="13" xfId="1" applyFont="1" applyFill="1" applyBorder="1" applyAlignment="1">
      <alignment horizontal="right" vertical="center" wrapText="1"/>
    </xf>
    <xf numFmtId="0" fontId="3" fillId="2" borderId="2" xfId="1" applyFont="1" applyFill="1" applyBorder="1" applyAlignment="1">
      <alignment horizontal="right" vertical="center"/>
    </xf>
    <xf numFmtId="0" fontId="3" fillId="2" borderId="13" xfId="1" applyFont="1" applyFill="1" applyBorder="1" applyAlignment="1">
      <alignment horizontal="right" vertical="center"/>
    </xf>
    <xf numFmtId="0" fontId="4" fillId="0" borderId="2" xfId="1" applyFont="1" applyBorder="1"/>
    <xf numFmtId="0" fontId="4" fillId="0" borderId="7" xfId="1" applyFont="1" applyBorder="1"/>
    <xf numFmtId="0" fontId="4" fillId="5" borderId="12" xfId="1" quotePrefix="1" applyFont="1" applyFill="1" applyBorder="1" applyAlignment="1">
      <alignment horizontal="left"/>
    </xf>
    <xf numFmtId="0" fontId="4" fillId="5" borderId="7" xfId="1" quotePrefix="1" applyFont="1" applyFill="1" applyBorder="1" applyAlignment="1">
      <alignment horizontal="left"/>
    </xf>
    <xf numFmtId="0" fontId="4" fillId="5" borderId="10" xfId="1" applyFont="1" applyFill="1" applyBorder="1" applyAlignment="1">
      <alignment horizontal="left"/>
    </xf>
    <xf numFmtId="0" fontId="4" fillId="5" borderId="9" xfId="1" applyFont="1" applyFill="1" applyBorder="1" applyAlignment="1">
      <alignment horizontal="left"/>
    </xf>
    <xf numFmtId="0" fontId="7" fillId="0" borderId="1" xfId="1" applyFont="1" applyBorder="1" applyAlignment="1">
      <alignment horizontal="center" wrapText="1"/>
    </xf>
    <xf numFmtId="0" fontId="7" fillId="7" borderId="38" xfId="1" applyFont="1" applyFill="1" applyBorder="1" applyAlignment="1">
      <alignment horizontal="center" vertical="center"/>
    </xf>
    <xf numFmtId="0" fontId="7" fillId="7" borderId="37" xfId="1" applyFont="1" applyFill="1" applyBorder="1" applyAlignment="1">
      <alignment horizontal="center" vertical="center"/>
    </xf>
    <xf numFmtId="0" fontId="21" fillId="4" borderId="0" xfId="2" applyFont="1" applyFill="1" applyAlignment="1">
      <alignment horizontal="center"/>
    </xf>
    <xf numFmtId="0" fontId="7" fillId="7" borderId="45" xfId="1" applyFont="1" applyFill="1" applyBorder="1" applyAlignment="1">
      <alignment vertical="center"/>
    </xf>
    <xf numFmtId="0" fontId="2" fillId="0" borderId="42" xfId="1" applyBorder="1" applyAlignment="1">
      <alignment vertical="center"/>
    </xf>
    <xf numFmtId="0" fontId="2" fillId="0" borderId="4" xfId="1" applyBorder="1" applyAlignment="1">
      <alignment vertical="center"/>
    </xf>
    <xf numFmtId="0" fontId="7" fillId="7" borderId="1" xfId="1" applyFont="1" applyFill="1" applyBorder="1" applyAlignment="1">
      <alignment horizontal="center" vertical="center"/>
    </xf>
    <xf numFmtId="0" fontId="7" fillId="2" borderId="0" xfId="1" applyFont="1" applyFill="1" applyAlignment="1">
      <alignment horizontal="center" vertical="center"/>
    </xf>
    <xf numFmtId="0" fontId="7" fillId="7" borderId="2" xfId="1" applyFont="1" applyFill="1" applyBorder="1" applyAlignment="1">
      <alignment horizontal="center" vertical="center" wrapText="1"/>
    </xf>
    <xf numFmtId="0" fontId="7" fillId="7" borderId="7" xfId="1" applyFont="1" applyFill="1" applyBorder="1" applyAlignment="1">
      <alignment horizontal="center" vertical="center" wrapText="1"/>
    </xf>
    <xf numFmtId="0" fontId="7" fillId="7" borderId="46" xfId="1" applyFont="1" applyFill="1" applyBorder="1" applyAlignment="1">
      <alignment horizontal="center" vertical="center" wrapText="1"/>
    </xf>
    <xf numFmtId="0" fontId="7" fillId="7" borderId="37" xfId="1" applyFont="1" applyFill="1" applyBorder="1" applyAlignment="1">
      <alignment horizontal="center" vertical="center" wrapText="1"/>
    </xf>
    <xf numFmtId="0" fontId="7" fillId="7" borderId="49" xfId="1" applyFont="1" applyFill="1" applyBorder="1" applyAlignment="1">
      <alignment horizontal="center" vertical="center" wrapText="1"/>
    </xf>
    <xf numFmtId="0" fontId="7" fillId="7" borderId="47" xfId="1" applyFont="1" applyFill="1" applyBorder="1" applyAlignment="1">
      <alignment horizontal="center" vertical="center" wrapText="1"/>
    </xf>
    <xf numFmtId="0" fontId="7" fillId="7" borderId="43" xfId="1" applyFont="1" applyFill="1" applyBorder="1" applyAlignment="1">
      <alignment horizontal="center" vertical="center" wrapText="1"/>
    </xf>
    <xf numFmtId="0" fontId="7" fillId="7" borderId="39" xfId="1" applyFont="1" applyFill="1" applyBorder="1" applyAlignment="1">
      <alignment horizontal="center" vertical="center" wrapText="1"/>
    </xf>
    <xf numFmtId="0" fontId="7" fillId="7" borderId="13" xfId="1" applyFont="1" applyFill="1" applyBorder="1" applyAlignment="1">
      <alignment horizontal="center" vertical="center"/>
    </xf>
    <xf numFmtId="0" fontId="7" fillId="7" borderId="7"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7" xfId="1" applyFont="1" applyFill="1" applyBorder="1" applyAlignment="1">
      <alignment vertical="center" wrapText="1"/>
    </xf>
    <xf numFmtId="0" fontId="78" fillId="0" borderId="0" xfId="1" applyFont="1" applyAlignment="1" applyProtection="1">
      <alignment horizontal="center"/>
      <protection locked="0"/>
    </xf>
    <xf numFmtId="0" fontId="77" fillId="0" borderId="0" xfId="1" applyFont="1" applyAlignment="1" applyProtection="1">
      <alignment horizontal="center"/>
      <protection locked="0"/>
    </xf>
  </cellXfs>
  <cellStyles count="4">
    <cellStyle name="Hipervínculo" xfId="3" builtinId="8"/>
    <cellStyle name="Normal" xfId="0" builtinId="0"/>
    <cellStyle name="Normal 2" xfId="1" xr:uid="{665E0518-BA60-40DA-90CB-BE974D88D277}"/>
    <cellStyle name="Normal 2 2" xfId="2" xr:uid="{4060EF53-F75D-4627-B174-00CDCF5AFD21}"/>
  </cellStyles>
  <dxfs count="2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8.emf"/><Relationship Id="rId3" Type="http://schemas.openxmlformats.org/officeDocument/2006/relationships/image" Target="../media/image8.emf"/><Relationship Id="rId7" Type="http://schemas.openxmlformats.org/officeDocument/2006/relationships/image" Target="../media/image12.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5" Type="http://schemas.openxmlformats.org/officeDocument/2006/relationships/image" Target="../media/image20.emf"/><Relationship Id="rId10" Type="http://schemas.openxmlformats.org/officeDocument/2006/relationships/image" Target="../media/image15.emf"/><Relationship Id="rId4" Type="http://schemas.openxmlformats.org/officeDocument/2006/relationships/image" Target="../media/image9.wmf"/><Relationship Id="rId9" Type="http://schemas.openxmlformats.org/officeDocument/2006/relationships/image" Target="../media/image14.wmf"/><Relationship Id="rId14" Type="http://schemas.openxmlformats.org/officeDocument/2006/relationships/image" Target="../media/image19.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25.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24.emf"/><Relationship Id="rId11" Type="http://schemas.openxmlformats.org/officeDocument/2006/relationships/image" Target="../media/image15.emf"/><Relationship Id="rId5" Type="http://schemas.openxmlformats.org/officeDocument/2006/relationships/image" Target="../media/image23.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26.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29.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28.emf"/><Relationship Id="rId11" Type="http://schemas.openxmlformats.org/officeDocument/2006/relationships/image" Target="../media/image15.emf"/><Relationship Id="rId5" Type="http://schemas.openxmlformats.org/officeDocument/2006/relationships/image" Target="../media/image27.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33.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32.emf"/><Relationship Id="rId11" Type="http://schemas.openxmlformats.org/officeDocument/2006/relationships/image" Target="../media/image15.emf"/><Relationship Id="rId5" Type="http://schemas.openxmlformats.org/officeDocument/2006/relationships/image" Target="../media/image31.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4.emf"/></Relationships>
</file>

<file path=xl/drawings/_rels/vmlDrawing6.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37.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36.emf"/><Relationship Id="rId11" Type="http://schemas.openxmlformats.org/officeDocument/2006/relationships/image" Target="../media/image15.emf"/><Relationship Id="rId5" Type="http://schemas.openxmlformats.org/officeDocument/2006/relationships/image" Target="../media/image35.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8.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0</xdr:rowOff>
    </xdr:from>
    <xdr:ext cx="304800" cy="304800"/>
    <xdr:sp macro="" textlink="">
      <xdr:nvSpPr>
        <xdr:cNvPr id="2" name="AutoShape 1" descr="{\ displaystyle P (x) _ () ^ () =}">
          <a:extLst>
            <a:ext uri="{FF2B5EF4-FFF2-40B4-BE49-F238E27FC236}">
              <a16:creationId xmlns:a16="http://schemas.microsoft.com/office/drawing/2014/main" id="{8A3FB6CB-0B86-4359-887C-C49C6F631140}"/>
            </a:ext>
          </a:extLst>
        </xdr:cNvPr>
        <xdr:cNvSpPr>
          <a:spLocks noChangeAspect="1" noChangeArrowheads="1"/>
        </xdr:cNvSpPr>
      </xdr:nvSpPr>
      <xdr:spPr bwMode="auto">
        <a:xfrm>
          <a:off x="6339840" y="1676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312420</xdr:colOff>
      <xdr:row>1</xdr:row>
      <xdr:rowOff>0</xdr:rowOff>
    </xdr:from>
    <xdr:ext cx="304800" cy="304800"/>
    <xdr:sp macro="" textlink="">
      <xdr:nvSpPr>
        <xdr:cNvPr id="3" name="AutoShape 2" descr="{\ displaystyle a_ (n) x ^ (n) + a_ (n-1) x ^ (n-1) + \ cdots + a_ (1) x ^ (1) + a_ (0) x ^ {0}. }">
          <a:extLst>
            <a:ext uri="{FF2B5EF4-FFF2-40B4-BE49-F238E27FC236}">
              <a16:creationId xmlns:a16="http://schemas.microsoft.com/office/drawing/2014/main" id="{1EC3A72D-EC49-453C-96FB-6FA806EFE845}"/>
            </a:ext>
          </a:extLst>
        </xdr:cNvPr>
        <xdr:cNvSpPr>
          <a:spLocks noChangeAspect="1" noChangeArrowheads="1"/>
        </xdr:cNvSpPr>
      </xdr:nvSpPr>
      <xdr:spPr bwMode="auto">
        <a:xfrm>
          <a:off x="6652260" y="1676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441960</xdr:colOff>
      <xdr:row>0</xdr:row>
      <xdr:rowOff>121920</xdr:rowOff>
    </xdr:from>
    <xdr:ext cx="2865120" cy="243840"/>
    <xdr:pic>
      <xdr:nvPicPr>
        <xdr:cNvPr id="4" name="Picture 23">
          <a:extLst>
            <a:ext uri="{FF2B5EF4-FFF2-40B4-BE49-F238E27FC236}">
              <a16:creationId xmlns:a16="http://schemas.microsoft.com/office/drawing/2014/main" id="{0CCF103D-827D-4535-A368-5E8775FB0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9320" y="121920"/>
          <a:ext cx="286512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358140</xdr:colOff>
      <xdr:row>0</xdr:row>
      <xdr:rowOff>106680</xdr:rowOff>
    </xdr:from>
    <xdr:ext cx="2385060" cy="281940"/>
    <xdr:pic>
      <xdr:nvPicPr>
        <xdr:cNvPr id="5" name="Picture 24">
          <a:extLst>
            <a:ext uri="{FF2B5EF4-FFF2-40B4-BE49-F238E27FC236}">
              <a16:creationId xmlns:a16="http://schemas.microsoft.com/office/drawing/2014/main" id="{E99FD721-9691-41F7-9905-E5CB0563AE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67900" y="106680"/>
          <a:ext cx="238506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464820</xdr:colOff>
      <xdr:row>0</xdr:row>
      <xdr:rowOff>0</xdr:rowOff>
    </xdr:from>
    <xdr:ext cx="1203960" cy="571500"/>
    <xdr:pic>
      <xdr:nvPicPr>
        <xdr:cNvPr id="6" name="Picture 25">
          <a:extLst>
            <a:ext uri="{FF2B5EF4-FFF2-40B4-BE49-F238E27FC236}">
              <a16:creationId xmlns:a16="http://schemas.microsoft.com/office/drawing/2014/main" id="{BC446FA8-6C2F-4CF2-870C-32C1B194580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144500" y="0"/>
          <a:ext cx="120396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17</xdr:col>
      <xdr:colOff>91440</xdr:colOff>
      <xdr:row>0</xdr:row>
      <xdr:rowOff>0</xdr:rowOff>
    </xdr:from>
    <xdr:ext cx="3721825" cy="1877786"/>
    <xdr:pic>
      <xdr:nvPicPr>
        <xdr:cNvPr id="2" name="4 Imagen">
          <a:extLst>
            <a:ext uri="{FF2B5EF4-FFF2-40B4-BE49-F238E27FC236}">
              <a16:creationId xmlns:a16="http://schemas.microsoft.com/office/drawing/2014/main" id="{E300194D-8540-44A2-A6C3-DBF071EF16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1825" cy="1877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0343" cy="1005840"/>
    <xdr:pic>
      <xdr:nvPicPr>
        <xdr:cNvPr id="3" name="6 Imagen">
          <a:extLst>
            <a:ext uri="{FF2B5EF4-FFF2-40B4-BE49-F238E27FC236}">
              <a16:creationId xmlns:a16="http://schemas.microsoft.com/office/drawing/2014/main" id="{4F72F961-A204-48ED-9027-9FDA6D5F28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0343"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365760</xdr:colOff>
          <xdr:row>12</xdr:row>
          <xdr:rowOff>83820</xdr:rowOff>
        </xdr:from>
        <xdr:to>
          <xdr:col>2</xdr:col>
          <xdr:colOff>297180</xdr:colOff>
          <xdr:row>15</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1074420</xdr:colOff>
          <xdr:row>41</xdr:row>
          <xdr:rowOff>83820</xdr:rowOff>
        </xdr:from>
        <xdr:to>
          <xdr:col>52</xdr:col>
          <xdr:colOff>15240</xdr:colOff>
          <xdr:row>42</xdr:row>
          <xdr:rowOff>152400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68580</xdr:colOff>
          <xdr:row>33</xdr:row>
          <xdr:rowOff>91440</xdr:rowOff>
        </xdr:from>
        <xdr:to>
          <xdr:col>51</xdr:col>
          <xdr:colOff>762000</xdr:colOff>
          <xdr:row>34</xdr:row>
          <xdr:rowOff>160020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0</xdr:colOff>
          <xdr:row>49</xdr:row>
          <xdr:rowOff>38100</xdr:rowOff>
        </xdr:from>
        <xdr:to>
          <xdr:col>51</xdr:col>
          <xdr:colOff>731520</xdr:colOff>
          <xdr:row>50</xdr:row>
          <xdr:rowOff>152400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17</xdr:col>
      <xdr:colOff>91440</xdr:colOff>
      <xdr:row>0</xdr:row>
      <xdr:rowOff>0</xdr:rowOff>
    </xdr:from>
    <xdr:ext cx="3721825" cy="1802674"/>
    <xdr:pic>
      <xdr:nvPicPr>
        <xdr:cNvPr id="2" name="4 Imagen">
          <a:extLst>
            <a:ext uri="{FF2B5EF4-FFF2-40B4-BE49-F238E27FC236}">
              <a16:creationId xmlns:a16="http://schemas.microsoft.com/office/drawing/2014/main" id="{5EDA3BF7-8597-40D3-949A-3FBEDB1C8A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1825" cy="1802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0342" cy="1005840"/>
    <xdr:pic>
      <xdr:nvPicPr>
        <xdr:cNvPr id="3" name="6 Imagen">
          <a:extLst>
            <a:ext uri="{FF2B5EF4-FFF2-40B4-BE49-F238E27FC236}">
              <a16:creationId xmlns:a16="http://schemas.microsoft.com/office/drawing/2014/main" id="{D67D7563-2729-4A2D-8ED9-6C04114DDA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0342"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731520</xdr:colOff>
          <xdr:row>10</xdr:row>
          <xdr:rowOff>152400</xdr:rowOff>
        </xdr:from>
        <xdr:to>
          <xdr:col>2</xdr:col>
          <xdr:colOff>198120</xdr:colOff>
          <xdr:row>12</xdr:row>
          <xdr:rowOff>220980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400-00001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2069" name="Object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2070" name="Object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2071" name="Object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17</xdr:col>
      <xdr:colOff>91440</xdr:colOff>
      <xdr:row>0</xdr:row>
      <xdr:rowOff>0</xdr:rowOff>
    </xdr:from>
    <xdr:ext cx="3724387" cy="1861521"/>
    <xdr:pic>
      <xdr:nvPicPr>
        <xdr:cNvPr id="2" name="4 Imagen">
          <a:extLst>
            <a:ext uri="{FF2B5EF4-FFF2-40B4-BE49-F238E27FC236}">
              <a16:creationId xmlns:a16="http://schemas.microsoft.com/office/drawing/2014/main" id="{D965134F-1934-4E38-AAB2-B94FDD01A2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4387" cy="18615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03694" cy="1005840"/>
    <xdr:pic>
      <xdr:nvPicPr>
        <xdr:cNvPr id="3" name="6 Imagen">
          <a:extLst>
            <a:ext uri="{FF2B5EF4-FFF2-40B4-BE49-F238E27FC236}">
              <a16:creationId xmlns:a16="http://schemas.microsoft.com/office/drawing/2014/main" id="{94965C08-77F6-4E7A-A513-15488ED56C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03694"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500-000007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3080" name="Object 8" hidden="1">
              <a:extLst>
                <a:ext uri="{63B3BB69-23CF-44E3-9099-C40C66FF867C}">
                  <a14:compatExt spid="_x0000_s3080"/>
                </a:ext>
                <a:ext uri="{FF2B5EF4-FFF2-40B4-BE49-F238E27FC236}">
                  <a16:creationId xmlns:a16="http://schemas.microsoft.com/office/drawing/2014/main" id="{00000000-0008-0000-0500-00000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3081" name="Object 9" hidden="1">
              <a:extLst>
                <a:ext uri="{63B3BB69-23CF-44E3-9099-C40C66FF867C}">
                  <a14:compatExt spid="_x0000_s3081"/>
                </a:ext>
                <a:ext uri="{FF2B5EF4-FFF2-40B4-BE49-F238E27FC236}">
                  <a16:creationId xmlns:a16="http://schemas.microsoft.com/office/drawing/2014/main" id="{00000000-0008-0000-0500-00000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500-00000A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3083" name="Object 11" hidden="1">
              <a:extLst>
                <a:ext uri="{63B3BB69-23CF-44E3-9099-C40C66FF867C}">
                  <a14:compatExt spid="_x0000_s3083"/>
                </a:ext>
                <a:ext uri="{FF2B5EF4-FFF2-40B4-BE49-F238E27FC236}">
                  <a16:creationId xmlns:a16="http://schemas.microsoft.com/office/drawing/2014/main" id="{00000000-0008-0000-0500-00000B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00000000-0008-0000-0500-00000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3085" name="Object 13" hidden="1">
              <a:extLst>
                <a:ext uri="{63B3BB69-23CF-44E3-9099-C40C66FF867C}">
                  <a14:compatExt spid="_x0000_s3085"/>
                </a:ext>
                <a:ext uri="{FF2B5EF4-FFF2-40B4-BE49-F238E27FC236}">
                  <a16:creationId xmlns:a16="http://schemas.microsoft.com/office/drawing/2014/main" id="{00000000-0008-0000-0500-00000D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3086" name="Object 14" hidden="1">
              <a:extLst>
                <a:ext uri="{63B3BB69-23CF-44E3-9099-C40C66FF867C}">
                  <a14:compatExt spid="_x0000_s3086"/>
                </a:ext>
                <a:ext uri="{FF2B5EF4-FFF2-40B4-BE49-F238E27FC236}">
                  <a16:creationId xmlns:a16="http://schemas.microsoft.com/office/drawing/2014/main" id="{00000000-0008-0000-0500-00000E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3087" name="Object 15" hidden="1">
              <a:extLst>
                <a:ext uri="{63B3BB69-23CF-44E3-9099-C40C66FF867C}">
                  <a14:compatExt spid="_x0000_s3087"/>
                </a:ext>
                <a:ext uri="{FF2B5EF4-FFF2-40B4-BE49-F238E27FC236}">
                  <a16:creationId xmlns:a16="http://schemas.microsoft.com/office/drawing/2014/main" id="{00000000-0008-0000-0500-00000F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3088" name="Object 16" hidden="1">
              <a:extLst>
                <a:ext uri="{63B3BB69-23CF-44E3-9099-C40C66FF867C}">
                  <a14:compatExt spid="_x0000_s3088"/>
                </a:ext>
                <a:ext uri="{FF2B5EF4-FFF2-40B4-BE49-F238E27FC236}">
                  <a16:creationId xmlns:a16="http://schemas.microsoft.com/office/drawing/2014/main" id="{00000000-0008-0000-0500-000010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693420</xdr:colOff>
          <xdr:row>10</xdr:row>
          <xdr:rowOff>15240</xdr:rowOff>
        </xdr:from>
        <xdr:to>
          <xdr:col>2</xdr:col>
          <xdr:colOff>76200</xdr:colOff>
          <xdr:row>12</xdr:row>
          <xdr:rowOff>228600</xdr:rowOff>
        </xdr:to>
        <xdr:sp macro="" textlink="">
          <xdr:nvSpPr>
            <xdr:cNvPr id="3089" name="Object 17" hidden="1">
              <a:extLst>
                <a:ext uri="{63B3BB69-23CF-44E3-9099-C40C66FF867C}">
                  <a14:compatExt spid="_x0000_s3089"/>
                </a:ext>
                <a:ext uri="{FF2B5EF4-FFF2-40B4-BE49-F238E27FC236}">
                  <a16:creationId xmlns:a16="http://schemas.microsoft.com/office/drawing/2014/main" id="{00000000-0008-0000-0500-00001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3090" name="Object 18" hidden="1">
              <a:extLst>
                <a:ext uri="{63B3BB69-23CF-44E3-9099-C40C66FF867C}">
                  <a14:compatExt spid="_x0000_s3090"/>
                </a:ext>
                <a:ext uri="{FF2B5EF4-FFF2-40B4-BE49-F238E27FC236}">
                  <a16:creationId xmlns:a16="http://schemas.microsoft.com/office/drawing/2014/main" id="{00000000-0008-0000-0500-00001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500-00001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500-00001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3093" name="Object 21" hidden="1">
              <a:extLst>
                <a:ext uri="{63B3BB69-23CF-44E3-9099-C40C66FF867C}">
                  <a14:compatExt spid="_x0000_s3093"/>
                </a:ext>
                <a:ext uri="{FF2B5EF4-FFF2-40B4-BE49-F238E27FC236}">
                  <a16:creationId xmlns:a16="http://schemas.microsoft.com/office/drawing/2014/main" id="{00000000-0008-0000-0500-000015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3094" name="Object 22" hidden="1">
              <a:extLst>
                <a:ext uri="{63B3BB69-23CF-44E3-9099-C40C66FF867C}">
                  <a14:compatExt spid="_x0000_s3094"/>
                </a:ext>
                <a:ext uri="{FF2B5EF4-FFF2-40B4-BE49-F238E27FC236}">
                  <a16:creationId xmlns:a16="http://schemas.microsoft.com/office/drawing/2014/main" id="{00000000-0008-0000-0500-000016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3095" name="Object 23" hidden="1">
              <a:extLst>
                <a:ext uri="{63B3BB69-23CF-44E3-9099-C40C66FF867C}">
                  <a14:compatExt spid="_x0000_s3095"/>
                </a:ext>
                <a:ext uri="{FF2B5EF4-FFF2-40B4-BE49-F238E27FC236}">
                  <a16:creationId xmlns:a16="http://schemas.microsoft.com/office/drawing/2014/main" id="{00000000-0008-0000-0500-000017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500-00001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3097" name="Object 25" hidden="1">
              <a:extLst>
                <a:ext uri="{63B3BB69-23CF-44E3-9099-C40C66FF867C}">
                  <a14:compatExt spid="_x0000_s3097"/>
                </a:ext>
                <a:ext uri="{FF2B5EF4-FFF2-40B4-BE49-F238E27FC236}">
                  <a16:creationId xmlns:a16="http://schemas.microsoft.com/office/drawing/2014/main" id="{00000000-0008-0000-0500-00001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17</xdr:col>
      <xdr:colOff>91440</xdr:colOff>
      <xdr:row>0</xdr:row>
      <xdr:rowOff>0</xdr:rowOff>
    </xdr:from>
    <xdr:ext cx="3726180" cy="1874520"/>
    <xdr:pic>
      <xdr:nvPicPr>
        <xdr:cNvPr id="2" name="4 Imagen">
          <a:extLst>
            <a:ext uri="{FF2B5EF4-FFF2-40B4-BE49-F238E27FC236}">
              <a16:creationId xmlns:a16="http://schemas.microsoft.com/office/drawing/2014/main" id="{C3714F5B-CBD5-4DFB-96C8-2F3E0CAAEB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6180" cy="1874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600-000004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14900" cy="1013460"/>
    <xdr:pic>
      <xdr:nvPicPr>
        <xdr:cNvPr id="3" name="6 Imagen">
          <a:extLst>
            <a:ext uri="{FF2B5EF4-FFF2-40B4-BE49-F238E27FC236}">
              <a16:creationId xmlns:a16="http://schemas.microsoft.com/office/drawing/2014/main" id="{611B084E-1854-4068-BBB7-55BB11E913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14900" cy="1013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600-000005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600-000006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600-000007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600-000008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4105" name="Object 9" hidden="1">
              <a:extLst>
                <a:ext uri="{63B3BB69-23CF-44E3-9099-C40C66FF867C}">
                  <a14:compatExt spid="_x0000_s4105"/>
                </a:ext>
                <a:ext uri="{FF2B5EF4-FFF2-40B4-BE49-F238E27FC236}">
                  <a16:creationId xmlns:a16="http://schemas.microsoft.com/office/drawing/2014/main" id="{00000000-0008-0000-0600-000009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4106" name="Object 10" hidden="1">
              <a:extLst>
                <a:ext uri="{63B3BB69-23CF-44E3-9099-C40C66FF867C}">
                  <a14:compatExt spid="_x0000_s4106"/>
                </a:ext>
                <a:ext uri="{FF2B5EF4-FFF2-40B4-BE49-F238E27FC236}">
                  <a16:creationId xmlns:a16="http://schemas.microsoft.com/office/drawing/2014/main" id="{00000000-0008-0000-0600-00000A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4107" name="Object 11" hidden="1">
              <a:extLst>
                <a:ext uri="{63B3BB69-23CF-44E3-9099-C40C66FF867C}">
                  <a14:compatExt spid="_x0000_s4107"/>
                </a:ext>
                <a:ext uri="{FF2B5EF4-FFF2-40B4-BE49-F238E27FC236}">
                  <a16:creationId xmlns:a16="http://schemas.microsoft.com/office/drawing/2014/main" id="{00000000-0008-0000-0600-00000B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4108" name="Object 12" hidden="1">
              <a:extLst>
                <a:ext uri="{63B3BB69-23CF-44E3-9099-C40C66FF867C}">
                  <a14:compatExt spid="_x0000_s4108"/>
                </a:ext>
                <a:ext uri="{FF2B5EF4-FFF2-40B4-BE49-F238E27FC236}">
                  <a16:creationId xmlns:a16="http://schemas.microsoft.com/office/drawing/2014/main" id="{00000000-0008-0000-0600-00000C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4109" name="Object 13" hidden="1">
              <a:extLst>
                <a:ext uri="{63B3BB69-23CF-44E3-9099-C40C66FF867C}">
                  <a14:compatExt spid="_x0000_s4109"/>
                </a:ext>
                <a:ext uri="{FF2B5EF4-FFF2-40B4-BE49-F238E27FC236}">
                  <a16:creationId xmlns:a16="http://schemas.microsoft.com/office/drawing/2014/main" id="{00000000-0008-0000-0600-00000D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4110" name="Object 14" hidden="1">
              <a:extLst>
                <a:ext uri="{63B3BB69-23CF-44E3-9099-C40C66FF867C}">
                  <a14:compatExt spid="_x0000_s4110"/>
                </a:ext>
                <a:ext uri="{FF2B5EF4-FFF2-40B4-BE49-F238E27FC236}">
                  <a16:creationId xmlns:a16="http://schemas.microsoft.com/office/drawing/2014/main" id="{00000000-0008-0000-0600-00000E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4111" name="Object 15" hidden="1">
              <a:extLst>
                <a:ext uri="{63B3BB69-23CF-44E3-9099-C40C66FF867C}">
                  <a14:compatExt spid="_x0000_s4111"/>
                </a:ext>
                <a:ext uri="{FF2B5EF4-FFF2-40B4-BE49-F238E27FC236}">
                  <a16:creationId xmlns:a16="http://schemas.microsoft.com/office/drawing/2014/main" id="{00000000-0008-0000-0600-00000F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4112" name="Object 16" hidden="1">
              <a:extLst>
                <a:ext uri="{63B3BB69-23CF-44E3-9099-C40C66FF867C}">
                  <a14:compatExt spid="_x0000_s4112"/>
                </a:ext>
                <a:ext uri="{FF2B5EF4-FFF2-40B4-BE49-F238E27FC236}">
                  <a16:creationId xmlns:a16="http://schemas.microsoft.com/office/drawing/2014/main" id="{00000000-0008-0000-0600-000010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457200</xdr:colOff>
          <xdr:row>9</xdr:row>
          <xdr:rowOff>53340</xdr:rowOff>
        </xdr:from>
        <xdr:to>
          <xdr:col>2</xdr:col>
          <xdr:colOff>99060</xdr:colOff>
          <xdr:row>12</xdr:row>
          <xdr:rowOff>228600</xdr:rowOff>
        </xdr:to>
        <xdr:sp macro="" textlink="">
          <xdr:nvSpPr>
            <xdr:cNvPr id="4113" name="Object 17" hidden="1">
              <a:extLst>
                <a:ext uri="{63B3BB69-23CF-44E3-9099-C40C66FF867C}">
                  <a14:compatExt spid="_x0000_s4113"/>
                </a:ext>
                <a:ext uri="{FF2B5EF4-FFF2-40B4-BE49-F238E27FC236}">
                  <a16:creationId xmlns:a16="http://schemas.microsoft.com/office/drawing/2014/main" id="{00000000-0008-0000-0600-00001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4114" name="Object 18" hidden="1">
              <a:extLst>
                <a:ext uri="{63B3BB69-23CF-44E3-9099-C40C66FF867C}">
                  <a14:compatExt spid="_x0000_s4114"/>
                </a:ext>
                <a:ext uri="{FF2B5EF4-FFF2-40B4-BE49-F238E27FC236}">
                  <a16:creationId xmlns:a16="http://schemas.microsoft.com/office/drawing/2014/main" id="{00000000-0008-0000-0600-000012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4115" name="Object 19" hidden="1">
              <a:extLst>
                <a:ext uri="{63B3BB69-23CF-44E3-9099-C40C66FF867C}">
                  <a14:compatExt spid="_x0000_s4115"/>
                </a:ext>
                <a:ext uri="{FF2B5EF4-FFF2-40B4-BE49-F238E27FC236}">
                  <a16:creationId xmlns:a16="http://schemas.microsoft.com/office/drawing/2014/main" id="{00000000-0008-0000-0600-000013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4116" name="Object 20" hidden="1">
              <a:extLst>
                <a:ext uri="{63B3BB69-23CF-44E3-9099-C40C66FF867C}">
                  <a14:compatExt spid="_x0000_s4116"/>
                </a:ext>
                <a:ext uri="{FF2B5EF4-FFF2-40B4-BE49-F238E27FC236}">
                  <a16:creationId xmlns:a16="http://schemas.microsoft.com/office/drawing/2014/main" id="{00000000-0008-0000-0600-000014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4117" name="Object 21" hidden="1">
              <a:extLst>
                <a:ext uri="{63B3BB69-23CF-44E3-9099-C40C66FF867C}">
                  <a14:compatExt spid="_x0000_s4117"/>
                </a:ext>
                <a:ext uri="{FF2B5EF4-FFF2-40B4-BE49-F238E27FC236}">
                  <a16:creationId xmlns:a16="http://schemas.microsoft.com/office/drawing/2014/main" id="{00000000-0008-0000-0600-000015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4118" name="Object 22" hidden="1">
              <a:extLst>
                <a:ext uri="{63B3BB69-23CF-44E3-9099-C40C66FF867C}">
                  <a14:compatExt spid="_x0000_s4118"/>
                </a:ext>
                <a:ext uri="{FF2B5EF4-FFF2-40B4-BE49-F238E27FC236}">
                  <a16:creationId xmlns:a16="http://schemas.microsoft.com/office/drawing/2014/main" id="{00000000-0008-0000-0600-000016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4119" name="Object 23" hidden="1">
              <a:extLst>
                <a:ext uri="{63B3BB69-23CF-44E3-9099-C40C66FF867C}">
                  <a14:compatExt spid="_x0000_s4119"/>
                </a:ext>
                <a:ext uri="{FF2B5EF4-FFF2-40B4-BE49-F238E27FC236}">
                  <a16:creationId xmlns:a16="http://schemas.microsoft.com/office/drawing/2014/main" id="{00000000-0008-0000-0600-000017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4120" name="Object 24" hidden="1">
              <a:extLst>
                <a:ext uri="{63B3BB69-23CF-44E3-9099-C40C66FF867C}">
                  <a14:compatExt spid="_x0000_s4120"/>
                </a:ext>
                <a:ext uri="{FF2B5EF4-FFF2-40B4-BE49-F238E27FC236}">
                  <a16:creationId xmlns:a16="http://schemas.microsoft.com/office/drawing/2014/main" id="{00000000-0008-0000-0600-000018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4121" name="Object 25" hidden="1">
              <a:extLst>
                <a:ext uri="{63B3BB69-23CF-44E3-9099-C40C66FF867C}">
                  <a14:compatExt spid="_x0000_s4121"/>
                </a:ext>
                <a:ext uri="{FF2B5EF4-FFF2-40B4-BE49-F238E27FC236}">
                  <a16:creationId xmlns:a16="http://schemas.microsoft.com/office/drawing/2014/main" id="{00000000-0008-0000-0600-000019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17</xdr:col>
      <xdr:colOff>91440</xdr:colOff>
      <xdr:row>0</xdr:row>
      <xdr:rowOff>0</xdr:rowOff>
    </xdr:from>
    <xdr:ext cx="3727873" cy="1871980"/>
    <xdr:pic>
      <xdr:nvPicPr>
        <xdr:cNvPr id="2" name="4 Imagen">
          <a:extLst>
            <a:ext uri="{FF2B5EF4-FFF2-40B4-BE49-F238E27FC236}">
              <a16:creationId xmlns:a16="http://schemas.microsoft.com/office/drawing/2014/main" id="{F9D18BF2-2005-4EB0-A213-F544AF72D0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7873" cy="187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700-00000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700-000004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7600" cy="1022773"/>
    <xdr:pic>
      <xdr:nvPicPr>
        <xdr:cNvPr id="3" name="6 Imagen">
          <a:extLst>
            <a:ext uri="{FF2B5EF4-FFF2-40B4-BE49-F238E27FC236}">
              <a16:creationId xmlns:a16="http://schemas.microsoft.com/office/drawing/2014/main" id="{772F323F-FF19-48A1-90CF-264145BE67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7600" cy="1022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700-000005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700-000006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700-000007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700-000008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700-000009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5130" name="Object 10" hidden="1">
              <a:extLst>
                <a:ext uri="{63B3BB69-23CF-44E3-9099-C40C66FF867C}">
                  <a14:compatExt spid="_x0000_s5130"/>
                </a:ext>
                <a:ext uri="{FF2B5EF4-FFF2-40B4-BE49-F238E27FC236}">
                  <a16:creationId xmlns:a16="http://schemas.microsoft.com/office/drawing/2014/main" id="{00000000-0008-0000-0700-00000A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5131" name="Object 11" hidden="1">
              <a:extLst>
                <a:ext uri="{63B3BB69-23CF-44E3-9099-C40C66FF867C}">
                  <a14:compatExt spid="_x0000_s5131"/>
                </a:ext>
                <a:ext uri="{FF2B5EF4-FFF2-40B4-BE49-F238E27FC236}">
                  <a16:creationId xmlns:a16="http://schemas.microsoft.com/office/drawing/2014/main" id="{00000000-0008-0000-0700-00000B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5132" name="Object 12" hidden="1">
              <a:extLst>
                <a:ext uri="{63B3BB69-23CF-44E3-9099-C40C66FF867C}">
                  <a14:compatExt spid="_x0000_s5132"/>
                </a:ext>
                <a:ext uri="{FF2B5EF4-FFF2-40B4-BE49-F238E27FC236}">
                  <a16:creationId xmlns:a16="http://schemas.microsoft.com/office/drawing/2014/main" id="{00000000-0008-0000-0700-00000C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5133" name="Object 13" hidden="1">
              <a:extLst>
                <a:ext uri="{63B3BB69-23CF-44E3-9099-C40C66FF867C}">
                  <a14:compatExt spid="_x0000_s5133"/>
                </a:ext>
                <a:ext uri="{FF2B5EF4-FFF2-40B4-BE49-F238E27FC236}">
                  <a16:creationId xmlns:a16="http://schemas.microsoft.com/office/drawing/2014/main" id="{00000000-0008-0000-0700-00000D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5134" name="Object 14" hidden="1">
              <a:extLst>
                <a:ext uri="{63B3BB69-23CF-44E3-9099-C40C66FF867C}">
                  <a14:compatExt spid="_x0000_s5134"/>
                </a:ext>
                <a:ext uri="{FF2B5EF4-FFF2-40B4-BE49-F238E27FC236}">
                  <a16:creationId xmlns:a16="http://schemas.microsoft.com/office/drawing/2014/main" id="{00000000-0008-0000-0700-00000E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5135" name="Object 15" hidden="1">
              <a:extLst>
                <a:ext uri="{63B3BB69-23CF-44E3-9099-C40C66FF867C}">
                  <a14:compatExt spid="_x0000_s5135"/>
                </a:ext>
                <a:ext uri="{FF2B5EF4-FFF2-40B4-BE49-F238E27FC236}">
                  <a16:creationId xmlns:a16="http://schemas.microsoft.com/office/drawing/2014/main" id="{00000000-0008-0000-0700-00000F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5136" name="Object 16" hidden="1">
              <a:extLst>
                <a:ext uri="{63B3BB69-23CF-44E3-9099-C40C66FF867C}">
                  <a14:compatExt spid="_x0000_s5136"/>
                </a:ext>
                <a:ext uri="{FF2B5EF4-FFF2-40B4-BE49-F238E27FC236}">
                  <a16:creationId xmlns:a16="http://schemas.microsoft.com/office/drawing/2014/main" id="{00000000-0008-0000-0700-000010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403860</xdr:colOff>
          <xdr:row>8</xdr:row>
          <xdr:rowOff>160020</xdr:rowOff>
        </xdr:from>
        <xdr:to>
          <xdr:col>2</xdr:col>
          <xdr:colOff>68580</xdr:colOff>
          <xdr:row>12</xdr:row>
          <xdr:rowOff>45720</xdr:rowOff>
        </xdr:to>
        <xdr:sp macro="" textlink="">
          <xdr:nvSpPr>
            <xdr:cNvPr id="5137" name="Object 17" hidden="1">
              <a:extLst>
                <a:ext uri="{63B3BB69-23CF-44E3-9099-C40C66FF867C}">
                  <a14:compatExt spid="_x0000_s5137"/>
                </a:ext>
                <a:ext uri="{FF2B5EF4-FFF2-40B4-BE49-F238E27FC236}">
                  <a16:creationId xmlns:a16="http://schemas.microsoft.com/office/drawing/2014/main" id="{00000000-0008-0000-0700-00001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5138" name="Object 18" hidden="1">
              <a:extLst>
                <a:ext uri="{63B3BB69-23CF-44E3-9099-C40C66FF867C}">
                  <a14:compatExt spid="_x0000_s5138"/>
                </a:ext>
                <a:ext uri="{FF2B5EF4-FFF2-40B4-BE49-F238E27FC236}">
                  <a16:creationId xmlns:a16="http://schemas.microsoft.com/office/drawing/2014/main" id="{00000000-0008-0000-0700-00001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5139" name="Object 19" hidden="1">
              <a:extLst>
                <a:ext uri="{63B3BB69-23CF-44E3-9099-C40C66FF867C}">
                  <a14:compatExt spid="_x0000_s5139"/>
                </a:ext>
                <a:ext uri="{FF2B5EF4-FFF2-40B4-BE49-F238E27FC236}">
                  <a16:creationId xmlns:a16="http://schemas.microsoft.com/office/drawing/2014/main" id="{00000000-0008-0000-0700-00001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5140" name="Object 20" hidden="1">
              <a:extLst>
                <a:ext uri="{63B3BB69-23CF-44E3-9099-C40C66FF867C}">
                  <a14:compatExt spid="_x0000_s5140"/>
                </a:ext>
                <a:ext uri="{FF2B5EF4-FFF2-40B4-BE49-F238E27FC236}">
                  <a16:creationId xmlns:a16="http://schemas.microsoft.com/office/drawing/2014/main" id="{00000000-0008-0000-0700-000014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5141" name="Object 21" hidden="1">
              <a:extLst>
                <a:ext uri="{63B3BB69-23CF-44E3-9099-C40C66FF867C}">
                  <a14:compatExt spid="_x0000_s5141"/>
                </a:ext>
                <a:ext uri="{FF2B5EF4-FFF2-40B4-BE49-F238E27FC236}">
                  <a16:creationId xmlns:a16="http://schemas.microsoft.com/office/drawing/2014/main" id="{00000000-0008-0000-0700-000015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5142" name="Object 22" hidden="1">
              <a:extLst>
                <a:ext uri="{63B3BB69-23CF-44E3-9099-C40C66FF867C}">
                  <a14:compatExt spid="_x0000_s5142"/>
                </a:ext>
                <a:ext uri="{FF2B5EF4-FFF2-40B4-BE49-F238E27FC236}">
                  <a16:creationId xmlns:a16="http://schemas.microsoft.com/office/drawing/2014/main" id="{00000000-0008-0000-0700-000016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5143" name="Object 23" hidden="1">
              <a:extLst>
                <a:ext uri="{63B3BB69-23CF-44E3-9099-C40C66FF867C}">
                  <a14:compatExt spid="_x0000_s5143"/>
                </a:ext>
                <a:ext uri="{FF2B5EF4-FFF2-40B4-BE49-F238E27FC236}">
                  <a16:creationId xmlns:a16="http://schemas.microsoft.com/office/drawing/2014/main" id="{00000000-0008-0000-0700-000017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5144" name="Object 24" hidden="1">
              <a:extLst>
                <a:ext uri="{63B3BB69-23CF-44E3-9099-C40C66FF867C}">
                  <a14:compatExt spid="_x0000_s5144"/>
                </a:ext>
                <a:ext uri="{FF2B5EF4-FFF2-40B4-BE49-F238E27FC236}">
                  <a16:creationId xmlns:a16="http://schemas.microsoft.com/office/drawing/2014/main" id="{00000000-0008-0000-0700-000018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5145" name="Object 25" hidden="1">
              <a:extLst>
                <a:ext uri="{63B3BB69-23CF-44E3-9099-C40C66FF867C}">
                  <a14:compatExt spid="_x0000_s5145"/>
                </a:ext>
                <a:ext uri="{FF2B5EF4-FFF2-40B4-BE49-F238E27FC236}">
                  <a16:creationId xmlns:a16="http://schemas.microsoft.com/office/drawing/2014/main" id="{00000000-0008-0000-0700-000019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alidad\metrocal\SGC%20Vigente\Clientes\Certificados\2020\Dentro%20del%20Alcance\Balanza\NI-R02-MCIT-B-01%20Procesamiento%20de%20datos%20calibracion%20equipos%20de%20pesaje%202020-03-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maGuevooooo/Downloads/calculo%20balon%20de%2010%20ml%20kima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alibración"/>
      <sheetName val="kU(E)"/>
      <sheetName val="Etiqueta"/>
      <sheetName val="+ONA_kg"/>
      <sheetName val="+ONA_lb&amp;kg"/>
      <sheetName val="+ONA_kg&amp;lb"/>
      <sheetName val="-ONA_kg"/>
      <sheetName val="-ONA_lb&amp;kg"/>
      <sheetName val="BD Patron"/>
      <sheetName val="CMC"/>
      <sheetName val="BD Clientes"/>
    </sheetNames>
    <sheetDataSet>
      <sheetData sheetId="0" refreshError="1">
        <row r="3">
          <cell r="F3" t="str">
            <v>NI-MC-B-XXX-2020</v>
          </cell>
          <cell r="L3" t="str">
            <v xml:space="preserve">A &amp; T Nicaragua, S.A.                                       </v>
          </cell>
        </row>
        <row r="4">
          <cell r="F4" t="str">
            <v>NI-CS-075-17</v>
          </cell>
          <cell r="L4" t="str">
            <v xml:space="preserve">Coyotepe, 800 m norte               </v>
          </cell>
        </row>
        <row r="5">
          <cell r="F5" t="str">
            <v>2019-02-21</v>
          </cell>
          <cell r="L5" t="str">
            <v>Nicaragua, Managua, Bello Horizonte VI Etapa, Casa #135.</v>
          </cell>
        </row>
        <row r="6">
          <cell r="F6" t="str">
            <v>002456635</v>
          </cell>
        </row>
        <row r="7">
          <cell r="F7" t="str">
            <v>Balanza Digital</v>
          </cell>
        </row>
        <row r="8">
          <cell r="F8" t="str">
            <v>gtergd</v>
          </cell>
          <cell r="I8">
            <v>21.3</v>
          </cell>
        </row>
        <row r="9">
          <cell r="F9" t="str">
            <v>346asd</v>
          </cell>
          <cell r="I9">
            <v>0.42</v>
          </cell>
        </row>
        <row r="10">
          <cell r="F10" t="str">
            <v>54654asd</v>
          </cell>
        </row>
        <row r="12">
          <cell r="F12" t="str">
            <v>0 g a 100 g</v>
          </cell>
        </row>
        <row r="13">
          <cell r="I13">
            <v>49.35</v>
          </cell>
        </row>
        <row r="14">
          <cell r="F14" t="str">
            <v>0,01 g</v>
          </cell>
          <cell r="I14">
            <v>1.3</v>
          </cell>
        </row>
        <row r="18">
          <cell r="I18">
            <v>1001</v>
          </cell>
        </row>
        <row r="19">
          <cell r="I19">
            <v>10</v>
          </cell>
        </row>
      </sheetData>
      <sheetData sheetId="1" refreshError="1">
        <row r="4">
          <cell r="CP4" t="str">
            <v>Descripción</v>
          </cell>
          <cell r="CR4" t="str">
            <v>Marca</v>
          </cell>
          <cell r="CT4" t="str">
            <v>Trazabilidad</v>
          </cell>
          <cell r="CU4" t="str">
            <v>Próx. Calibr.</v>
          </cell>
        </row>
        <row r="11">
          <cell r="CP11" t="str">
            <v/>
          </cell>
          <cell r="CR11" t="str">
            <v/>
          </cell>
          <cell r="CS11" t="str">
            <v/>
          </cell>
          <cell r="CT11" t="str">
            <v/>
          </cell>
          <cell r="CU11" t="str">
            <v/>
          </cell>
        </row>
        <row r="12">
          <cell r="CP12" t="str">
            <v/>
          </cell>
          <cell r="CR12" t="str">
            <v/>
          </cell>
          <cell r="CS12" t="str">
            <v/>
          </cell>
          <cell r="CT12" t="str">
            <v/>
          </cell>
          <cell r="CU12" t="str">
            <v/>
          </cell>
        </row>
        <row r="13">
          <cell r="CP13" t="str">
            <v/>
          </cell>
          <cell r="CR13" t="str">
            <v/>
          </cell>
          <cell r="CS13" t="str">
            <v/>
          </cell>
          <cell r="CT13" t="str">
            <v/>
          </cell>
          <cell r="CU13" t="str">
            <v/>
          </cell>
        </row>
        <row r="14">
          <cell r="CP14" t="str">
            <v/>
          </cell>
          <cell r="CR14" t="str">
            <v/>
          </cell>
          <cell r="CS14" t="str">
            <v/>
          </cell>
          <cell r="CT14" t="str">
            <v/>
          </cell>
          <cell r="CU14" t="str">
            <v/>
          </cell>
        </row>
        <row r="15">
          <cell r="C15" t="str">
            <v>g</v>
          </cell>
          <cell r="CP15" t="str">
            <v/>
          </cell>
          <cell r="CR15" t="str">
            <v/>
          </cell>
          <cell r="CS15" t="str">
            <v/>
          </cell>
          <cell r="CT15" t="str">
            <v/>
          </cell>
          <cell r="CU15" t="str">
            <v/>
          </cell>
        </row>
        <row r="16">
          <cell r="CP16" t="str">
            <v/>
          </cell>
          <cell r="CR16" t="str">
            <v/>
          </cell>
          <cell r="CS16" t="str">
            <v/>
          </cell>
          <cell r="CT16" t="str">
            <v/>
          </cell>
          <cell r="CU16" t="str">
            <v/>
          </cell>
        </row>
        <row r="17">
          <cell r="CP17" t="str">
            <v/>
          </cell>
          <cell r="CR17" t="str">
            <v/>
          </cell>
          <cell r="CS17" t="str">
            <v/>
          </cell>
          <cell r="CT17" t="str">
            <v/>
          </cell>
          <cell r="CU17" t="str">
            <v/>
          </cell>
        </row>
        <row r="18">
          <cell r="CP18" t="str">
            <v/>
          </cell>
          <cell r="CR18" t="str">
            <v/>
          </cell>
          <cell r="CS18" t="str">
            <v/>
          </cell>
          <cell r="CT18" t="str">
            <v/>
          </cell>
          <cell r="CU18" t="str">
            <v/>
          </cell>
        </row>
        <row r="19">
          <cell r="CP19" t="str">
            <v/>
          </cell>
          <cell r="CR19" t="str">
            <v/>
          </cell>
          <cell r="CS19" t="str">
            <v/>
          </cell>
          <cell r="CT19" t="str">
            <v/>
          </cell>
          <cell r="CU19" t="str">
            <v/>
          </cell>
        </row>
        <row r="20">
          <cell r="CP20" t="str">
            <v/>
          </cell>
          <cell r="CR20" t="str">
            <v/>
          </cell>
          <cell r="CS20" t="str">
            <v/>
          </cell>
          <cell r="CT20" t="str">
            <v/>
          </cell>
          <cell r="CU20" t="str">
            <v/>
          </cell>
        </row>
        <row r="21">
          <cell r="CP21" t="str">
            <v/>
          </cell>
          <cell r="CR21" t="str">
            <v/>
          </cell>
          <cell r="CS21" t="str">
            <v/>
          </cell>
          <cell r="CT21" t="str">
            <v/>
          </cell>
          <cell r="CU21" t="str">
            <v/>
          </cell>
        </row>
        <row r="22">
          <cell r="CP22" t="str">
            <v/>
          </cell>
          <cell r="CR22" t="str">
            <v/>
          </cell>
          <cell r="CS22" t="str">
            <v/>
          </cell>
          <cell r="CT22" t="str">
            <v/>
          </cell>
          <cell r="CU22" t="str">
            <v/>
          </cell>
        </row>
        <row r="23">
          <cell r="CP23" t="str">
            <v/>
          </cell>
          <cell r="CR23" t="str">
            <v/>
          </cell>
          <cell r="CS23" t="str">
            <v/>
          </cell>
          <cell r="CT23" t="str">
            <v/>
          </cell>
          <cell r="CU23" t="str">
            <v/>
          </cell>
        </row>
        <row r="24">
          <cell r="CP24" t="str">
            <v/>
          </cell>
          <cell r="CR24" t="str">
            <v/>
          </cell>
          <cell r="CS24" t="str">
            <v/>
          </cell>
          <cell r="CT24" t="str">
            <v/>
          </cell>
          <cell r="CU24" t="str">
            <v/>
          </cell>
        </row>
        <row r="25">
          <cell r="CP25" t="str">
            <v/>
          </cell>
          <cell r="CR25" t="str">
            <v/>
          </cell>
          <cell r="CS25" t="str">
            <v/>
          </cell>
          <cell r="CT25" t="str">
            <v/>
          </cell>
          <cell r="CU25" t="str">
            <v/>
          </cell>
        </row>
        <row r="45">
          <cell r="G45">
            <v>0</v>
          </cell>
        </row>
        <row r="52">
          <cell r="C52">
            <v>0</v>
          </cell>
        </row>
      </sheetData>
      <sheetData sheetId="2" refreshError="1">
        <row r="4">
          <cell r="G4">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unto 1"/>
      <sheetName val="punto 2"/>
      <sheetName val="punto 3"/>
      <sheetName val="punto 4"/>
      <sheetName val="punto 5"/>
    </sheetNames>
    <sheetDataSet>
      <sheetData sheetId="0">
        <row r="25">
          <cell r="N25">
            <v>17.8</v>
          </cell>
          <cell r="O25">
            <v>18.2</v>
          </cell>
        </row>
        <row r="26">
          <cell r="D26">
            <v>26.667899999999999</v>
          </cell>
          <cell r="E26">
            <v>16.693300000000001</v>
          </cell>
          <cell r="F26">
            <v>17.689</v>
          </cell>
          <cell r="N26">
            <v>50.8</v>
          </cell>
          <cell r="O26">
            <v>53</v>
          </cell>
        </row>
        <row r="27">
          <cell r="D27">
            <v>26.6678</v>
          </cell>
          <cell r="E27">
            <v>16.693300000000001</v>
          </cell>
          <cell r="F27">
            <v>17.673999999999999</v>
          </cell>
          <cell r="N27">
            <v>99970</v>
          </cell>
          <cell r="O27">
            <v>99950</v>
          </cell>
        </row>
        <row r="28">
          <cell r="D28">
            <v>26.667899999999999</v>
          </cell>
          <cell r="E28">
            <v>16.693200000000001</v>
          </cell>
          <cell r="F28">
            <v>17.673999999999999</v>
          </cell>
        </row>
        <row r="29">
          <cell r="D29">
            <v>26.667899999999999</v>
          </cell>
          <cell r="E29">
            <v>16.693300000000001</v>
          </cell>
          <cell r="F29">
            <v>17.683</v>
          </cell>
        </row>
        <row r="30">
          <cell r="D30">
            <v>26.667899999999999</v>
          </cell>
          <cell r="E30">
            <v>16.693300000000001</v>
          </cell>
          <cell r="F30">
            <v>17.684999999999999</v>
          </cell>
        </row>
      </sheetData>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8A61-9D71-4C09-B7BF-8BA58D93B841}" name="tblClientes15" displayName="tblClientes15" ref="A4:C386" totalsRowShown="0">
  <sortState xmlns:xlrd2="http://schemas.microsoft.com/office/spreadsheetml/2017/richdata2" ref="A5:C189">
    <sortCondition ref="B6:B190"/>
  </sortState>
  <tableColumns count="3">
    <tableColumn id="1" xr3:uid="{00000000-0010-0000-0100-000001000000}" name="Clave" dataDxfId="24"/>
    <tableColumn id="2" xr3:uid="{00000000-0010-0000-0100-000002000000}" name="Cliente" dataDxfId="23"/>
    <tableColumn id="3" xr3:uid="{00000000-0010-0000-0100-000003000000}" name="Dirección de la empresa" dataDxfId="2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www.retecsa.com.ni/" TargetMode="External"/><Relationship Id="rId1" Type="http://schemas.openxmlformats.org/officeDocument/2006/relationships/hyperlink" Target="mailto:tabacosdelsol@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3" Type="http://schemas.openxmlformats.org/officeDocument/2006/relationships/image" Target="../media/image10.emf"/><Relationship Id="rId18" Type="http://schemas.openxmlformats.org/officeDocument/2006/relationships/oleObject" Target="../embeddings/oleObject9.bin"/><Relationship Id="rId26" Type="http://schemas.openxmlformats.org/officeDocument/2006/relationships/oleObject" Target="../embeddings/oleObject14.bin"/><Relationship Id="rId39" Type="http://schemas.openxmlformats.org/officeDocument/2006/relationships/image" Target="../media/image19.emf"/><Relationship Id="rId21" Type="http://schemas.openxmlformats.org/officeDocument/2006/relationships/oleObject" Target="../embeddings/oleObject11.bin"/><Relationship Id="rId34" Type="http://schemas.openxmlformats.org/officeDocument/2006/relationships/image" Target="../media/image17.emf"/><Relationship Id="rId7" Type="http://schemas.openxmlformats.org/officeDocument/2006/relationships/image" Target="../media/image7.emf"/><Relationship Id="rId2" Type="http://schemas.openxmlformats.org/officeDocument/2006/relationships/drawing" Target="../drawings/drawing2.xml"/><Relationship Id="rId16" Type="http://schemas.openxmlformats.org/officeDocument/2006/relationships/image" Target="../media/image11.emf"/><Relationship Id="rId20" Type="http://schemas.openxmlformats.org/officeDocument/2006/relationships/oleObject" Target="../embeddings/oleObject10.bin"/><Relationship Id="rId29" Type="http://schemas.openxmlformats.org/officeDocument/2006/relationships/oleObject" Target="../embeddings/oleObject16.bin"/><Relationship Id="rId41" Type="http://schemas.openxmlformats.org/officeDocument/2006/relationships/image" Target="../media/image20.emf"/><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9.wmf"/><Relationship Id="rId24" Type="http://schemas.openxmlformats.org/officeDocument/2006/relationships/oleObject" Target="../embeddings/oleObject13.bin"/><Relationship Id="rId32" Type="http://schemas.openxmlformats.org/officeDocument/2006/relationships/oleObject" Target="../embeddings/oleObject18.bin"/><Relationship Id="rId37" Type="http://schemas.openxmlformats.org/officeDocument/2006/relationships/image" Target="../media/image18.emf"/><Relationship Id="rId40" Type="http://schemas.openxmlformats.org/officeDocument/2006/relationships/oleObject" Target="../embeddings/oleObject23.bin"/><Relationship Id="rId5" Type="http://schemas.openxmlformats.org/officeDocument/2006/relationships/image" Target="../media/image6.emf"/><Relationship Id="rId15" Type="http://schemas.openxmlformats.org/officeDocument/2006/relationships/oleObject" Target="../embeddings/oleObject7.bin"/><Relationship Id="rId23" Type="http://schemas.openxmlformats.org/officeDocument/2006/relationships/oleObject" Target="../embeddings/oleObject12.bin"/><Relationship Id="rId28" Type="http://schemas.openxmlformats.org/officeDocument/2006/relationships/image" Target="../media/image15.emf"/><Relationship Id="rId36" Type="http://schemas.openxmlformats.org/officeDocument/2006/relationships/oleObject" Target="../embeddings/oleObject21.bin"/><Relationship Id="rId10" Type="http://schemas.openxmlformats.org/officeDocument/2006/relationships/oleObject" Target="../embeddings/oleObject4.bin"/><Relationship Id="rId19" Type="http://schemas.openxmlformats.org/officeDocument/2006/relationships/image" Target="../media/image12.emf"/><Relationship Id="rId31" Type="http://schemas.openxmlformats.org/officeDocument/2006/relationships/image" Target="../media/image16.emf"/><Relationship Id="rId4" Type="http://schemas.openxmlformats.org/officeDocument/2006/relationships/oleObject" Target="../embeddings/oleObject1.bin"/><Relationship Id="rId9" Type="http://schemas.openxmlformats.org/officeDocument/2006/relationships/image" Target="../media/image8.emf"/><Relationship Id="rId14" Type="http://schemas.openxmlformats.org/officeDocument/2006/relationships/oleObject" Target="../embeddings/oleObject6.bin"/><Relationship Id="rId22" Type="http://schemas.openxmlformats.org/officeDocument/2006/relationships/image" Target="../media/image13.emf"/><Relationship Id="rId27" Type="http://schemas.openxmlformats.org/officeDocument/2006/relationships/oleObject" Target="../embeddings/oleObject15.bin"/><Relationship Id="rId30" Type="http://schemas.openxmlformats.org/officeDocument/2006/relationships/oleObject" Target="../embeddings/oleObject17.bin"/><Relationship Id="rId35" Type="http://schemas.openxmlformats.org/officeDocument/2006/relationships/oleObject" Target="../embeddings/oleObject20.bin"/><Relationship Id="rId8" Type="http://schemas.openxmlformats.org/officeDocument/2006/relationships/oleObject" Target="../embeddings/oleObject3.bin"/><Relationship Id="rId3" Type="http://schemas.openxmlformats.org/officeDocument/2006/relationships/vmlDrawing" Target="../drawings/vmlDrawing2.vml"/><Relationship Id="rId12" Type="http://schemas.openxmlformats.org/officeDocument/2006/relationships/oleObject" Target="../embeddings/oleObject5.bin"/><Relationship Id="rId17" Type="http://schemas.openxmlformats.org/officeDocument/2006/relationships/oleObject" Target="../embeddings/oleObject8.bin"/><Relationship Id="rId25" Type="http://schemas.openxmlformats.org/officeDocument/2006/relationships/image" Target="../media/image14.wmf"/><Relationship Id="rId33" Type="http://schemas.openxmlformats.org/officeDocument/2006/relationships/oleObject" Target="../embeddings/oleObject19.bin"/><Relationship Id="rId38" Type="http://schemas.openxmlformats.org/officeDocument/2006/relationships/oleObject" Target="../embeddings/oleObject22.bin"/></Relationships>
</file>

<file path=xl/worksheets/_rels/sheet5.xml.rels><?xml version="1.0" encoding="UTF-8" standalone="yes"?>
<Relationships xmlns="http://schemas.openxmlformats.org/package/2006/relationships"><Relationship Id="rId13" Type="http://schemas.openxmlformats.org/officeDocument/2006/relationships/oleObject" Target="../embeddings/oleObject29.bin"/><Relationship Id="rId18" Type="http://schemas.openxmlformats.org/officeDocument/2006/relationships/image" Target="../media/image25.emf"/><Relationship Id="rId26" Type="http://schemas.openxmlformats.org/officeDocument/2006/relationships/oleObject" Target="../embeddings/oleObject38.bin"/><Relationship Id="rId39" Type="http://schemas.openxmlformats.org/officeDocument/2006/relationships/comments" Target="../comments1.xml"/><Relationship Id="rId21" Type="http://schemas.openxmlformats.org/officeDocument/2006/relationships/oleObject" Target="../embeddings/oleObject34.bin"/><Relationship Id="rId34" Type="http://schemas.openxmlformats.org/officeDocument/2006/relationships/oleObject" Target="../embeddings/oleObject44.bin"/><Relationship Id="rId7" Type="http://schemas.openxmlformats.org/officeDocument/2006/relationships/oleObject" Target="../embeddings/oleObject26.bin"/><Relationship Id="rId12" Type="http://schemas.openxmlformats.org/officeDocument/2006/relationships/image" Target="../media/image23.emf"/><Relationship Id="rId17" Type="http://schemas.openxmlformats.org/officeDocument/2006/relationships/oleObject" Target="../embeddings/oleObject32.bin"/><Relationship Id="rId25" Type="http://schemas.openxmlformats.org/officeDocument/2006/relationships/oleObject" Target="../embeddings/oleObject37.bin"/><Relationship Id="rId33" Type="http://schemas.openxmlformats.org/officeDocument/2006/relationships/oleObject" Target="../embeddings/oleObject43.bin"/><Relationship Id="rId38" Type="http://schemas.openxmlformats.org/officeDocument/2006/relationships/oleObject" Target="../embeddings/oleObject47.bin"/><Relationship Id="rId2" Type="http://schemas.openxmlformats.org/officeDocument/2006/relationships/vmlDrawing" Target="../drawings/vmlDrawing3.vml"/><Relationship Id="rId16" Type="http://schemas.openxmlformats.org/officeDocument/2006/relationships/oleObject" Target="../embeddings/oleObject31.bin"/><Relationship Id="rId20" Type="http://schemas.openxmlformats.org/officeDocument/2006/relationships/image" Target="../media/image16.emf"/><Relationship Id="rId29" Type="http://schemas.openxmlformats.org/officeDocument/2006/relationships/oleObject" Target="../embeddings/oleObject40.bin"/><Relationship Id="rId1" Type="http://schemas.openxmlformats.org/officeDocument/2006/relationships/drawing" Target="../drawings/drawing3.xml"/><Relationship Id="rId6" Type="http://schemas.openxmlformats.org/officeDocument/2006/relationships/image" Target="../media/image7.emf"/><Relationship Id="rId11" Type="http://schemas.openxmlformats.org/officeDocument/2006/relationships/oleObject" Target="../embeddings/oleObject28.bin"/><Relationship Id="rId24" Type="http://schemas.openxmlformats.org/officeDocument/2006/relationships/oleObject" Target="../embeddings/oleObject36.bin"/><Relationship Id="rId32" Type="http://schemas.openxmlformats.org/officeDocument/2006/relationships/oleObject" Target="../embeddings/oleObject42.bin"/><Relationship Id="rId37" Type="http://schemas.openxmlformats.org/officeDocument/2006/relationships/image" Target="../media/image17.emf"/><Relationship Id="rId5" Type="http://schemas.openxmlformats.org/officeDocument/2006/relationships/oleObject" Target="../embeddings/oleObject25.bin"/><Relationship Id="rId15" Type="http://schemas.openxmlformats.org/officeDocument/2006/relationships/image" Target="../media/image24.emf"/><Relationship Id="rId23" Type="http://schemas.openxmlformats.org/officeDocument/2006/relationships/image" Target="../media/image26.emf"/><Relationship Id="rId28" Type="http://schemas.openxmlformats.org/officeDocument/2006/relationships/image" Target="../media/image14.wmf"/><Relationship Id="rId36" Type="http://schemas.openxmlformats.org/officeDocument/2006/relationships/oleObject" Target="../embeddings/oleObject46.bin"/><Relationship Id="rId10" Type="http://schemas.openxmlformats.org/officeDocument/2006/relationships/image" Target="../media/image9.wmf"/><Relationship Id="rId19" Type="http://schemas.openxmlformats.org/officeDocument/2006/relationships/oleObject" Target="../embeddings/oleObject33.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27.bin"/><Relationship Id="rId14" Type="http://schemas.openxmlformats.org/officeDocument/2006/relationships/oleObject" Target="../embeddings/oleObject30.bin"/><Relationship Id="rId22" Type="http://schemas.openxmlformats.org/officeDocument/2006/relationships/oleObject" Target="../embeddings/oleObject35.bin"/><Relationship Id="rId27" Type="http://schemas.openxmlformats.org/officeDocument/2006/relationships/oleObject" Target="../embeddings/oleObject39.bin"/><Relationship Id="rId30" Type="http://schemas.openxmlformats.org/officeDocument/2006/relationships/oleObject" Target="../embeddings/oleObject41.bin"/><Relationship Id="rId35" Type="http://schemas.openxmlformats.org/officeDocument/2006/relationships/oleObject" Target="../embeddings/oleObject45.bin"/><Relationship Id="rId8" Type="http://schemas.openxmlformats.org/officeDocument/2006/relationships/image" Target="../media/image8.emf"/><Relationship Id="rId3" Type="http://schemas.openxmlformats.org/officeDocument/2006/relationships/oleObject" Target="../embeddings/oleObject24.bin"/></Relationships>
</file>

<file path=xl/worksheets/_rels/sheet6.xml.rels><?xml version="1.0" encoding="UTF-8" standalone="yes"?>
<Relationships xmlns="http://schemas.openxmlformats.org/package/2006/relationships"><Relationship Id="rId13" Type="http://schemas.openxmlformats.org/officeDocument/2006/relationships/oleObject" Target="../embeddings/oleObject53.bin"/><Relationship Id="rId18" Type="http://schemas.openxmlformats.org/officeDocument/2006/relationships/image" Target="../media/image29.emf"/><Relationship Id="rId26" Type="http://schemas.openxmlformats.org/officeDocument/2006/relationships/oleObject" Target="../embeddings/oleObject62.bin"/><Relationship Id="rId39" Type="http://schemas.openxmlformats.org/officeDocument/2006/relationships/comments" Target="../comments2.xml"/><Relationship Id="rId21" Type="http://schemas.openxmlformats.org/officeDocument/2006/relationships/oleObject" Target="../embeddings/oleObject58.bin"/><Relationship Id="rId34" Type="http://schemas.openxmlformats.org/officeDocument/2006/relationships/oleObject" Target="../embeddings/oleObject68.bin"/><Relationship Id="rId7" Type="http://schemas.openxmlformats.org/officeDocument/2006/relationships/oleObject" Target="../embeddings/oleObject50.bin"/><Relationship Id="rId12" Type="http://schemas.openxmlformats.org/officeDocument/2006/relationships/image" Target="../media/image27.emf"/><Relationship Id="rId17" Type="http://schemas.openxmlformats.org/officeDocument/2006/relationships/oleObject" Target="../embeddings/oleObject56.bin"/><Relationship Id="rId25" Type="http://schemas.openxmlformats.org/officeDocument/2006/relationships/oleObject" Target="../embeddings/oleObject61.bin"/><Relationship Id="rId33" Type="http://schemas.openxmlformats.org/officeDocument/2006/relationships/oleObject" Target="../embeddings/oleObject67.bin"/><Relationship Id="rId38" Type="http://schemas.openxmlformats.org/officeDocument/2006/relationships/oleObject" Target="../embeddings/oleObject71.bin"/><Relationship Id="rId2" Type="http://schemas.openxmlformats.org/officeDocument/2006/relationships/vmlDrawing" Target="../drawings/vmlDrawing4.vml"/><Relationship Id="rId16" Type="http://schemas.openxmlformats.org/officeDocument/2006/relationships/oleObject" Target="../embeddings/oleObject55.bin"/><Relationship Id="rId20" Type="http://schemas.openxmlformats.org/officeDocument/2006/relationships/image" Target="../media/image16.emf"/><Relationship Id="rId29" Type="http://schemas.openxmlformats.org/officeDocument/2006/relationships/oleObject" Target="../embeddings/oleObject64.bin"/><Relationship Id="rId1" Type="http://schemas.openxmlformats.org/officeDocument/2006/relationships/drawing" Target="../drawings/drawing4.xml"/><Relationship Id="rId6" Type="http://schemas.openxmlformats.org/officeDocument/2006/relationships/image" Target="../media/image7.emf"/><Relationship Id="rId11" Type="http://schemas.openxmlformats.org/officeDocument/2006/relationships/oleObject" Target="../embeddings/oleObject52.bin"/><Relationship Id="rId24" Type="http://schemas.openxmlformats.org/officeDocument/2006/relationships/oleObject" Target="../embeddings/oleObject60.bin"/><Relationship Id="rId32" Type="http://schemas.openxmlformats.org/officeDocument/2006/relationships/oleObject" Target="../embeddings/oleObject66.bin"/><Relationship Id="rId37" Type="http://schemas.openxmlformats.org/officeDocument/2006/relationships/image" Target="../media/image17.emf"/><Relationship Id="rId5" Type="http://schemas.openxmlformats.org/officeDocument/2006/relationships/oleObject" Target="../embeddings/oleObject49.bin"/><Relationship Id="rId15" Type="http://schemas.openxmlformats.org/officeDocument/2006/relationships/image" Target="../media/image28.emf"/><Relationship Id="rId23" Type="http://schemas.openxmlformats.org/officeDocument/2006/relationships/image" Target="../media/image30.emf"/><Relationship Id="rId28" Type="http://schemas.openxmlformats.org/officeDocument/2006/relationships/image" Target="../media/image14.wmf"/><Relationship Id="rId36" Type="http://schemas.openxmlformats.org/officeDocument/2006/relationships/oleObject" Target="../embeddings/oleObject70.bin"/><Relationship Id="rId10" Type="http://schemas.openxmlformats.org/officeDocument/2006/relationships/image" Target="../media/image9.wmf"/><Relationship Id="rId19" Type="http://schemas.openxmlformats.org/officeDocument/2006/relationships/oleObject" Target="../embeddings/oleObject57.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51.bin"/><Relationship Id="rId14" Type="http://schemas.openxmlformats.org/officeDocument/2006/relationships/oleObject" Target="../embeddings/oleObject54.bin"/><Relationship Id="rId22" Type="http://schemas.openxmlformats.org/officeDocument/2006/relationships/oleObject" Target="../embeddings/oleObject59.bin"/><Relationship Id="rId27" Type="http://schemas.openxmlformats.org/officeDocument/2006/relationships/oleObject" Target="../embeddings/oleObject63.bin"/><Relationship Id="rId30" Type="http://schemas.openxmlformats.org/officeDocument/2006/relationships/oleObject" Target="../embeddings/oleObject65.bin"/><Relationship Id="rId35" Type="http://schemas.openxmlformats.org/officeDocument/2006/relationships/oleObject" Target="../embeddings/oleObject69.bin"/><Relationship Id="rId8" Type="http://schemas.openxmlformats.org/officeDocument/2006/relationships/image" Target="../media/image8.emf"/><Relationship Id="rId3" Type="http://schemas.openxmlformats.org/officeDocument/2006/relationships/oleObject" Target="../embeddings/oleObject48.bin"/></Relationships>
</file>

<file path=xl/worksheets/_rels/sheet7.xml.rels><?xml version="1.0" encoding="UTF-8" standalone="yes"?>
<Relationships xmlns="http://schemas.openxmlformats.org/package/2006/relationships"><Relationship Id="rId13" Type="http://schemas.openxmlformats.org/officeDocument/2006/relationships/oleObject" Target="../embeddings/oleObject77.bin"/><Relationship Id="rId18" Type="http://schemas.openxmlformats.org/officeDocument/2006/relationships/image" Target="../media/image33.emf"/><Relationship Id="rId26" Type="http://schemas.openxmlformats.org/officeDocument/2006/relationships/oleObject" Target="../embeddings/oleObject86.bin"/><Relationship Id="rId39" Type="http://schemas.openxmlformats.org/officeDocument/2006/relationships/comments" Target="../comments3.xml"/><Relationship Id="rId21" Type="http://schemas.openxmlformats.org/officeDocument/2006/relationships/oleObject" Target="../embeddings/oleObject82.bin"/><Relationship Id="rId34" Type="http://schemas.openxmlformats.org/officeDocument/2006/relationships/oleObject" Target="../embeddings/oleObject92.bin"/><Relationship Id="rId7" Type="http://schemas.openxmlformats.org/officeDocument/2006/relationships/oleObject" Target="../embeddings/oleObject74.bin"/><Relationship Id="rId12" Type="http://schemas.openxmlformats.org/officeDocument/2006/relationships/image" Target="../media/image31.emf"/><Relationship Id="rId17" Type="http://schemas.openxmlformats.org/officeDocument/2006/relationships/oleObject" Target="../embeddings/oleObject80.bin"/><Relationship Id="rId25" Type="http://schemas.openxmlformats.org/officeDocument/2006/relationships/oleObject" Target="../embeddings/oleObject85.bin"/><Relationship Id="rId33" Type="http://schemas.openxmlformats.org/officeDocument/2006/relationships/oleObject" Target="../embeddings/oleObject91.bin"/><Relationship Id="rId38" Type="http://schemas.openxmlformats.org/officeDocument/2006/relationships/oleObject" Target="../embeddings/oleObject95.bin"/><Relationship Id="rId2" Type="http://schemas.openxmlformats.org/officeDocument/2006/relationships/vmlDrawing" Target="../drawings/vmlDrawing5.vml"/><Relationship Id="rId16" Type="http://schemas.openxmlformats.org/officeDocument/2006/relationships/oleObject" Target="../embeddings/oleObject79.bin"/><Relationship Id="rId20" Type="http://schemas.openxmlformats.org/officeDocument/2006/relationships/image" Target="../media/image16.emf"/><Relationship Id="rId29" Type="http://schemas.openxmlformats.org/officeDocument/2006/relationships/oleObject" Target="../embeddings/oleObject88.bin"/><Relationship Id="rId1" Type="http://schemas.openxmlformats.org/officeDocument/2006/relationships/drawing" Target="../drawings/drawing5.xml"/><Relationship Id="rId6" Type="http://schemas.openxmlformats.org/officeDocument/2006/relationships/image" Target="../media/image7.emf"/><Relationship Id="rId11" Type="http://schemas.openxmlformats.org/officeDocument/2006/relationships/oleObject" Target="../embeddings/oleObject76.bin"/><Relationship Id="rId24" Type="http://schemas.openxmlformats.org/officeDocument/2006/relationships/oleObject" Target="../embeddings/oleObject84.bin"/><Relationship Id="rId32" Type="http://schemas.openxmlformats.org/officeDocument/2006/relationships/oleObject" Target="../embeddings/oleObject90.bin"/><Relationship Id="rId37" Type="http://schemas.openxmlformats.org/officeDocument/2006/relationships/image" Target="../media/image17.emf"/><Relationship Id="rId5" Type="http://schemas.openxmlformats.org/officeDocument/2006/relationships/oleObject" Target="../embeddings/oleObject73.bin"/><Relationship Id="rId15" Type="http://schemas.openxmlformats.org/officeDocument/2006/relationships/image" Target="../media/image32.emf"/><Relationship Id="rId23" Type="http://schemas.openxmlformats.org/officeDocument/2006/relationships/image" Target="../media/image34.emf"/><Relationship Id="rId28" Type="http://schemas.openxmlformats.org/officeDocument/2006/relationships/image" Target="../media/image14.wmf"/><Relationship Id="rId36" Type="http://schemas.openxmlformats.org/officeDocument/2006/relationships/oleObject" Target="../embeddings/oleObject94.bin"/><Relationship Id="rId10" Type="http://schemas.openxmlformats.org/officeDocument/2006/relationships/image" Target="../media/image9.wmf"/><Relationship Id="rId19" Type="http://schemas.openxmlformats.org/officeDocument/2006/relationships/oleObject" Target="../embeddings/oleObject81.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75.bin"/><Relationship Id="rId14" Type="http://schemas.openxmlformats.org/officeDocument/2006/relationships/oleObject" Target="../embeddings/oleObject78.bin"/><Relationship Id="rId22" Type="http://schemas.openxmlformats.org/officeDocument/2006/relationships/oleObject" Target="../embeddings/oleObject83.bin"/><Relationship Id="rId27" Type="http://schemas.openxmlformats.org/officeDocument/2006/relationships/oleObject" Target="../embeddings/oleObject87.bin"/><Relationship Id="rId30" Type="http://schemas.openxmlformats.org/officeDocument/2006/relationships/oleObject" Target="../embeddings/oleObject89.bin"/><Relationship Id="rId35" Type="http://schemas.openxmlformats.org/officeDocument/2006/relationships/oleObject" Target="../embeddings/oleObject93.bin"/><Relationship Id="rId8" Type="http://schemas.openxmlformats.org/officeDocument/2006/relationships/image" Target="../media/image8.emf"/><Relationship Id="rId3" Type="http://schemas.openxmlformats.org/officeDocument/2006/relationships/oleObject" Target="../embeddings/oleObject72.bin"/></Relationships>
</file>

<file path=xl/worksheets/_rels/sheet8.xml.rels><?xml version="1.0" encoding="UTF-8" standalone="yes"?>
<Relationships xmlns="http://schemas.openxmlformats.org/package/2006/relationships"><Relationship Id="rId13" Type="http://schemas.openxmlformats.org/officeDocument/2006/relationships/oleObject" Target="../embeddings/oleObject101.bin"/><Relationship Id="rId18" Type="http://schemas.openxmlformats.org/officeDocument/2006/relationships/image" Target="../media/image37.emf"/><Relationship Id="rId26" Type="http://schemas.openxmlformats.org/officeDocument/2006/relationships/oleObject" Target="../embeddings/oleObject110.bin"/><Relationship Id="rId39" Type="http://schemas.openxmlformats.org/officeDocument/2006/relationships/comments" Target="../comments4.xml"/><Relationship Id="rId21" Type="http://schemas.openxmlformats.org/officeDocument/2006/relationships/oleObject" Target="../embeddings/oleObject106.bin"/><Relationship Id="rId34" Type="http://schemas.openxmlformats.org/officeDocument/2006/relationships/oleObject" Target="../embeddings/oleObject116.bin"/><Relationship Id="rId7" Type="http://schemas.openxmlformats.org/officeDocument/2006/relationships/oleObject" Target="../embeddings/oleObject98.bin"/><Relationship Id="rId12" Type="http://schemas.openxmlformats.org/officeDocument/2006/relationships/image" Target="../media/image35.emf"/><Relationship Id="rId17" Type="http://schemas.openxmlformats.org/officeDocument/2006/relationships/oleObject" Target="../embeddings/oleObject104.bin"/><Relationship Id="rId25" Type="http://schemas.openxmlformats.org/officeDocument/2006/relationships/oleObject" Target="../embeddings/oleObject109.bin"/><Relationship Id="rId33" Type="http://schemas.openxmlformats.org/officeDocument/2006/relationships/oleObject" Target="../embeddings/oleObject115.bin"/><Relationship Id="rId38" Type="http://schemas.openxmlformats.org/officeDocument/2006/relationships/oleObject" Target="../embeddings/oleObject119.bin"/><Relationship Id="rId2" Type="http://schemas.openxmlformats.org/officeDocument/2006/relationships/vmlDrawing" Target="../drawings/vmlDrawing6.vml"/><Relationship Id="rId16" Type="http://schemas.openxmlformats.org/officeDocument/2006/relationships/oleObject" Target="../embeddings/oleObject103.bin"/><Relationship Id="rId20" Type="http://schemas.openxmlformats.org/officeDocument/2006/relationships/image" Target="../media/image16.emf"/><Relationship Id="rId29" Type="http://schemas.openxmlformats.org/officeDocument/2006/relationships/oleObject" Target="../embeddings/oleObject112.bin"/><Relationship Id="rId1" Type="http://schemas.openxmlformats.org/officeDocument/2006/relationships/drawing" Target="../drawings/drawing6.xml"/><Relationship Id="rId6" Type="http://schemas.openxmlformats.org/officeDocument/2006/relationships/image" Target="../media/image7.emf"/><Relationship Id="rId11" Type="http://schemas.openxmlformats.org/officeDocument/2006/relationships/oleObject" Target="../embeddings/oleObject100.bin"/><Relationship Id="rId24" Type="http://schemas.openxmlformats.org/officeDocument/2006/relationships/oleObject" Target="../embeddings/oleObject108.bin"/><Relationship Id="rId32" Type="http://schemas.openxmlformats.org/officeDocument/2006/relationships/oleObject" Target="../embeddings/oleObject114.bin"/><Relationship Id="rId37" Type="http://schemas.openxmlformats.org/officeDocument/2006/relationships/image" Target="../media/image17.emf"/><Relationship Id="rId5" Type="http://schemas.openxmlformats.org/officeDocument/2006/relationships/oleObject" Target="../embeddings/oleObject97.bin"/><Relationship Id="rId15" Type="http://schemas.openxmlformats.org/officeDocument/2006/relationships/image" Target="../media/image36.emf"/><Relationship Id="rId23" Type="http://schemas.openxmlformats.org/officeDocument/2006/relationships/image" Target="../media/image38.emf"/><Relationship Id="rId28" Type="http://schemas.openxmlformats.org/officeDocument/2006/relationships/image" Target="../media/image14.wmf"/><Relationship Id="rId36" Type="http://schemas.openxmlformats.org/officeDocument/2006/relationships/oleObject" Target="../embeddings/oleObject118.bin"/><Relationship Id="rId10" Type="http://schemas.openxmlformats.org/officeDocument/2006/relationships/image" Target="../media/image9.wmf"/><Relationship Id="rId19" Type="http://schemas.openxmlformats.org/officeDocument/2006/relationships/oleObject" Target="../embeddings/oleObject105.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99.bin"/><Relationship Id="rId14" Type="http://schemas.openxmlformats.org/officeDocument/2006/relationships/oleObject" Target="../embeddings/oleObject102.bin"/><Relationship Id="rId22" Type="http://schemas.openxmlformats.org/officeDocument/2006/relationships/oleObject" Target="../embeddings/oleObject107.bin"/><Relationship Id="rId27" Type="http://schemas.openxmlformats.org/officeDocument/2006/relationships/oleObject" Target="../embeddings/oleObject111.bin"/><Relationship Id="rId30" Type="http://schemas.openxmlformats.org/officeDocument/2006/relationships/oleObject" Target="../embeddings/oleObject113.bin"/><Relationship Id="rId35" Type="http://schemas.openxmlformats.org/officeDocument/2006/relationships/oleObject" Target="../embeddings/oleObject117.bin"/><Relationship Id="rId8" Type="http://schemas.openxmlformats.org/officeDocument/2006/relationships/image" Target="../media/image8.emf"/><Relationship Id="rId3" Type="http://schemas.openxmlformats.org/officeDocument/2006/relationships/oleObject" Target="../embeddings/oleObject9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F40D-AF79-4133-92A5-73CC9E3413BF}">
  <dimension ref="B1:X108"/>
  <sheetViews>
    <sheetView tabSelected="1" zoomScale="70" zoomScaleNormal="70" workbookViewId="0">
      <selection activeCell="K10" sqref="K10:L10"/>
    </sheetView>
  </sheetViews>
  <sheetFormatPr baseColWidth="10" defaultRowHeight="13.2" x14ac:dyDescent="0.25"/>
  <cols>
    <col min="1" max="1" width="11.5546875" style="1" customWidth="1"/>
    <col min="2" max="2" width="10.5546875" style="1" customWidth="1"/>
    <col min="3" max="3" width="22" style="1" customWidth="1"/>
    <col min="4" max="4" width="17.5546875" style="1" customWidth="1"/>
    <col min="5" max="5" width="15" style="1" customWidth="1"/>
    <col min="6" max="6" width="16.33203125" style="1" customWidth="1"/>
    <col min="7" max="7" width="16.5546875" style="1" customWidth="1"/>
    <col min="8" max="8" width="14" style="1" customWidth="1"/>
    <col min="9" max="9" width="16.6640625" style="1" customWidth="1"/>
    <col min="10" max="13" width="11.5546875" style="1" customWidth="1"/>
    <col min="14" max="14" width="13" style="1" customWidth="1"/>
    <col min="15" max="15" width="14.33203125" style="1" customWidth="1"/>
    <col min="16" max="16" width="15" style="1" customWidth="1"/>
    <col min="17" max="23" width="11.5546875" style="1" customWidth="1"/>
    <col min="24" max="24" width="16.6640625" style="1" customWidth="1"/>
    <col min="25" max="256" width="8.88671875" style="1" customWidth="1"/>
    <col min="257" max="16384" width="11.5546875" style="1"/>
  </cols>
  <sheetData>
    <row r="1" spans="3:24" ht="13.8" thickBot="1" x14ac:dyDescent="0.3"/>
    <row r="2" spans="3:24" ht="21" thickBot="1" x14ac:dyDescent="0.4">
      <c r="C2" s="479" t="s">
        <v>101</v>
      </c>
      <c r="D2" s="480"/>
      <c r="E2" s="480"/>
      <c r="F2" s="480"/>
      <c r="G2" s="480"/>
      <c r="H2" s="480"/>
      <c r="I2" s="480"/>
      <c r="J2" s="480"/>
      <c r="K2" s="480"/>
      <c r="L2" s="481"/>
      <c r="N2" s="26"/>
      <c r="U2" s="26"/>
      <c r="V2" s="26"/>
    </row>
    <row r="3" spans="3:24" x14ac:dyDescent="0.25">
      <c r="C3" s="105" t="s">
        <v>100</v>
      </c>
      <c r="D3" s="104">
        <v>45509</v>
      </c>
      <c r="E3" s="103"/>
      <c r="F3" s="102" t="s">
        <v>99</v>
      </c>
      <c r="G3" s="101" t="s">
        <v>98</v>
      </c>
      <c r="H3" s="100"/>
      <c r="I3" s="489" t="s">
        <v>97</v>
      </c>
      <c r="J3" s="489"/>
      <c r="K3" s="499" t="s">
        <v>96</v>
      </c>
      <c r="L3" s="500"/>
      <c r="N3" s="85" t="s">
        <v>95</v>
      </c>
      <c r="P3" s="60" t="s">
        <v>68</v>
      </c>
      <c r="R3" s="495" t="s">
        <v>94</v>
      </c>
      <c r="S3" s="496"/>
      <c r="U3" s="495" t="s">
        <v>93</v>
      </c>
      <c r="V3" s="496"/>
    </row>
    <row r="4" spans="3:24" ht="39.6" x14ac:dyDescent="0.25">
      <c r="C4" s="99" t="s">
        <v>92</v>
      </c>
      <c r="D4" s="98" t="s">
        <v>91</v>
      </c>
      <c r="E4" s="26"/>
      <c r="F4" s="97" t="s">
        <v>90</v>
      </c>
      <c r="G4" s="96"/>
      <c r="H4" s="26"/>
      <c r="I4" s="74" t="s">
        <v>89</v>
      </c>
      <c r="J4" s="95"/>
      <c r="K4" s="496" t="s">
        <v>11</v>
      </c>
      <c r="L4" s="498"/>
      <c r="N4" s="53" t="s">
        <v>75</v>
      </c>
      <c r="P4" s="26" t="s">
        <v>256</v>
      </c>
      <c r="R4" s="496" t="s">
        <v>45</v>
      </c>
      <c r="S4" s="496"/>
      <c r="U4" s="496" t="s">
        <v>87</v>
      </c>
      <c r="V4" s="496"/>
    </row>
    <row r="5" spans="3:24" x14ac:dyDescent="0.25">
      <c r="C5" s="94"/>
      <c r="D5" s="26"/>
      <c r="E5" s="26"/>
      <c r="F5" s="26"/>
      <c r="G5" s="26"/>
      <c r="H5" s="26"/>
      <c r="I5" s="26"/>
      <c r="J5" s="26"/>
      <c r="K5" s="496"/>
      <c r="L5" s="498"/>
      <c r="N5" s="93" t="str">
        <f>N4</f>
        <v>Swiss Made</v>
      </c>
      <c r="P5" s="53" t="str">
        <f>P4</f>
        <v>5 mm</v>
      </c>
      <c r="R5" s="496" t="str">
        <f>R4</f>
        <v>Accumac</v>
      </c>
      <c r="S5" s="496"/>
      <c r="U5" s="60" t="s">
        <v>87</v>
      </c>
      <c r="V5" s="26"/>
    </row>
    <row r="6" spans="3:24" ht="12.75" customHeight="1" x14ac:dyDescent="0.25">
      <c r="C6" s="88" t="s">
        <v>86</v>
      </c>
      <c r="D6" s="504" t="s">
        <v>85</v>
      </c>
      <c r="E6" s="504"/>
      <c r="F6" s="504"/>
      <c r="G6" s="26"/>
      <c r="H6" s="26"/>
      <c r="I6" s="26"/>
      <c r="J6" s="26"/>
      <c r="K6" s="501" t="s">
        <v>84</v>
      </c>
      <c r="L6" s="502"/>
      <c r="N6" s="92" t="s">
        <v>75</v>
      </c>
      <c r="P6" s="26"/>
      <c r="R6" s="26"/>
      <c r="S6" s="26"/>
      <c r="U6" s="60" t="s">
        <v>83</v>
      </c>
      <c r="V6" s="26"/>
    </row>
    <row r="7" spans="3:24" x14ac:dyDescent="0.25">
      <c r="C7" s="88" t="s">
        <v>82</v>
      </c>
      <c r="D7" s="60" t="str">
        <f>VLOOKUP(D6,'Datos Clientes'!$B$6:$C$340,2,FALSE)</f>
        <v>Plaza España, Edificio Malaga Módulo E8</v>
      </c>
      <c r="E7" s="26"/>
      <c r="F7" s="26"/>
      <c r="G7" s="26"/>
      <c r="H7" s="26"/>
      <c r="I7" s="26"/>
      <c r="J7" s="26"/>
      <c r="K7" s="501"/>
      <c r="L7" s="502"/>
      <c r="N7" s="92" t="s">
        <v>67</v>
      </c>
      <c r="P7" s="26"/>
      <c r="S7" s="84" t="s">
        <v>81</v>
      </c>
      <c r="T7" s="84" t="s">
        <v>52</v>
      </c>
      <c r="U7" s="84" t="s">
        <v>51</v>
      </c>
      <c r="V7" s="84" t="s">
        <v>50</v>
      </c>
      <c r="W7" s="84" t="s">
        <v>49</v>
      </c>
      <c r="X7" s="84" t="s">
        <v>80</v>
      </c>
    </row>
    <row r="8" spans="3:24" ht="13.5" customHeight="1" x14ac:dyDescent="0.25">
      <c r="C8" s="88" t="s">
        <v>79</v>
      </c>
      <c r="D8" s="60" t="s">
        <v>78</v>
      </c>
      <c r="E8" s="26"/>
      <c r="F8" s="86" t="s">
        <v>77</v>
      </c>
      <c r="G8" s="2">
        <f>VLOOKUP(R5,S13:X16,2,FALSE)</f>
        <v>250</v>
      </c>
      <c r="H8" s="86" t="s">
        <v>76</v>
      </c>
      <c r="I8" s="26"/>
      <c r="J8" s="26"/>
      <c r="K8" s="482">
        <f>VLOOKUP(K4,C84:D90,2,FALSE)</f>
        <v>1.5E-5</v>
      </c>
      <c r="L8" s="483"/>
      <c r="N8" s="85"/>
      <c r="P8" s="26"/>
      <c r="R8" s="1">
        <v>1</v>
      </c>
      <c r="S8" s="64" t="s">
        <v>75</v>
      </c>
      <c r="T8" s="64" t="s">
        <v>74</v>
      </c>
      <c r="U8" s="61">
        <v>1E-4</v>
      </c>
      <c r="V8" s="64" t="s">
        <v>36</v>
      </c>
      <c r="W8" s="61">
        <v>4601773</v>
      </c>
      <c r="X8" s="91" t="s">
        <v>73</v>
      </c>
    </row>
    <row r="9" spans="3:24" ht="15.6" x14ac:dyDescent="0.25">
      <c r="C9" s="88" t="s">
        <v>72</v>
      </c>
      <c r="D9" s="60" t="s">
        <v>71</v>
      </c>
      <c r="E9" s="26"/>
      <c r="F9" s="86" t="s">
        <v>70</v>
      </c>
      <c r="G9" s="2">
        <f>VLOOKUP(R5,S13:X15,3,FALSE)</f>
        <v>1E-3</v>
      </c>
      <c r="H9" s="86" t="s">
        <v>69</v>
      </c>
      <c r="I9" s="2" t="str">
        <f>VLOOKUP(N5,S8:X10,6,FALSE)</f>
        <v>MC-BAL-2002-2019</v>
      </c>
      <c r="J9" s="26"/>
      <c r="K9" s="485" t="s">
        <v>68</v>
      </c>
      <c r="L9" s="486"/>
      <c r="N9" s="26"/>
      <c r="R9" s="1">
        <v>2</v>
      </c>
      <c r="S9" s="64" t="s">
        <v>67</v>
      </c>
      <c r="T9" s="64" t="s">
        <v>66</v>
      </c>
      <c r="U9" s="61">
        <v>0.1</v>
      </c>
      <c r="V9" s="64" t="s">
        <v>36</v>
      </c>
      <c r="W9" s="62">
        <v>125695014</v>
      </c>
      <c r="X9" s="91" t="s">
        <v>65</v>
      </c>
    </row>
    <row r="10" spans="3:24" x14ac:dyDescent="0.25">
      <c r="C10" s="90" t="s">
        <v>64</v>
      </c>
      <c r="D10" s="60" t="s">
        <v>63</v>
      </c>
      <c r="E10" s="26"/>
      <c r="F10" s="86" t="s">
        <v>58</v>
      </c>
      <c r="G10" s="2" t="str">
        <f>VLOOKUP(R5,S13:X15,1,FALSE)</f>
        <v>Accumac</v>
      </c>
      <c r="H10" s="86" t="s">
        <v>62</v>
      </c>
      <c r="I10" s="2" t="str">
        <f>VLOOKUP(N5,S8:V10,1,FALSE)</f>
        <v>Swiss Made</v>
      </c>
      <c r="J10" s="26"/>
      <c r="K10" s="490"/>
      <c r="L10" s="497"/>
      <c r="R10" s="1">
        <v>3</v>
      </c>
      <c r="S10" s="64"/>
      <c r="T10" s="64"/>
      <c r="U10" s="61"/>
      <c r="V10" s="64"/>
      <c r="W10" s="62"/>
      <c r="X10" s="89"/>
    </row>
    <row r="11" spans="3:24" x14ac:dyDescent="0.25">
      <c r="C11" s="88" t="s">
        <v>61</v>
      </c>
      <c r="D11" s="87">
        <f>VLOOKUP(K4,C84:D90,2,FALSE)</f>
        <v>1.5E-5</v>
      </c>
      <c r="E11" s="26"/>
      <c r="F11" s="86" t="s">
        <v>60</v>
      </c>
      <c r="G11" s="2" t="str">
        <f>VLOOKUP(R5,S13:X16,6,FALSE)</f>
        <v>AM8060</v>
      </c>
      <c r="H11" s="86" t="s">
        <v>56</v>
      </c>
      <c r="I11" s="2">
        <f>VLOOKUP(N5,S8:W10,5,FALSE)</f>
        <v>4601773</v>
      </c>
      <c r="J11" s="26"/>
      <c r="K11" s="487" t="s">
        <v>59</v>
      </c>
      <c r="L11" s="488"/>
    </row>
    <row r="12" spans="3:24" x14ac:dyDescent="0.25">
      <c r="C12" s="83" t="s">
        <v>58</v>
      </c>
      <c r="D12" s="26" t="s">
        <v>57</v>
      </c>
      <c r="E12" s="26"/>
      <c r="F12" s="86" t="s">
        <v>56</v>
      </c>
      <c r="G12" s="2">
        <f>VLOOKUP(R5,S13:X16,5,FALSE)</f>
        <v>60150708</v>
      </c>
      <c r="H12" s="86" t="s">
        <v>55</v>
      </c>
      <c r="I12" s="2">
        <f>VLOOKUP(N5,S8:W10,3,FALSE)</f>
        <v>1E-4</v>
      </c>
      <c r="J12" s="2" t="str">
        <f>VLOOKUP(N5,S8:X10,4,FALSE)</f>
        <v>g</v>
      </c>
      <c r="K12" s="495" t="s">
        <v>54</v>
      </c>
      <c r="L12" s="498"/>
      <c r="S12" s="84" t="s">
        <v>53</v>
      </c>
      <c r="T12" s="84" t="s">
        <v>52</v>
      </c>
      <c r="U12" s="84" t="s">
        <v>51</v>
      </c>
      <c r="V12" s="84" t="s">
        <v>50</v>
      </c>
      <c r="W12" s="84" t="s">
        <v>49</v>
      </c>
      <c r="X12" s="84" t="s">
        <v>48</v>
      </c>
    </row>
    <row r="13" spans="3:24" x14ac:dyDescent="0.25">
      <c r="C13" s="83" t="s">
        <v>47</v>
      </c>
      <c r="D13" s="60" t="s">
        <v>46</v>
      </c>
      <c r="E13" s="72"/>
      <c r="F13" s="72"/>
      <c r="G13" s="72"/>
      <c r="H13" s="72"/>
      <c r="I13" s="72"/>
      <c r="J13" s="72"/>
      <c r="K13" s="72"/>
      <c r="L13" s="71"/>
      <c r="R13" s="1">
        <v>1</v>
      </c>
      <c r="S13" s="64" t="s">
        <v>45</v>
      </c>
      <c r="T13" s="64">
        <v>250</v>
      </c>
      <c r="U13" s="61">
        <v>1E-3</v>
      </c>
      <c r="V13" s="64" t="s">
        <v>44</v>
      </c>
      <c r="W13" s="82">
        <v>60150708</v>
      </c>
      <c r="X13" s="81" t="s">
        <v>43</v>
      </c>
    </row>
    <row r="14" spans="3:24" ht="26.4" x14ac:dyDescent="0.25">
      <c r="C14" s="80" t="s">
        <v>42</v>
      </c>
      <c r="D14" s="79" t="s">
        <v>41</v>
      </c>
      <c r="E14" s="76"/>
      <c r="F14" s="75" t="s">
        <v>40</v>
      </c>
      <c r="G14" s="503" t="s">
        <v>39</v>
      </c>
      <c r="H14" s="503"/>
      <c r="I14" s="503"/>
      <c r="J14" s="73"/>
      <c r="K14" s="72"/>
      <c r="L14" s="71"/>
      <c r="R14" s="1">
        <v>2</v>
      </c>
      <c r="S14" s="64"/>
      <c r="T14" s="63"/>
      <c r="U14" s="62"/>
      <c r="V14" s="63"/>
      <c r="W14" s="62"/>
      <c r="X14" s="64"/>
    </row>
    <row r="15" spans="3:24" x14ac:dyDescent="0.25">
      <c r="C15" s="78" t="s">
        <v>38</v>
      </c>
      <c r="D15" s="77">
        <v>1234567</v>
      </c>
      <c r="E15" s="76"/>
      <c r="F15" s="75"/>
      <c r="G15" s="74"/>
      <c r="H15" s="74"/>
      <c r="I15" s="74"/>
      <c r="J15" s="73"/>
      <c r="K15" s="72"/>
      <c r="L15" s="71"/>
      <c r="S15" s="64"/>
      <c r="T15" s="63"/>
      <c r="U15" s="62"/>
      <c r="V15" s="63"/>
      <c r="W15" s="62"/>
      <c r="X15" s="64"/>
    </row>
    <row r="16" spans="3:24" ht="13.8" thickBot="1" x14ac:dyDescent="0.3">
      <c r="C16" s="70" t="s">
        <v>37</v>
      </c>
      <c r="D16" s="67">
        <v>1</v>
      </c>
      <c r="E16" s="69"/>
      <c r="F16" s="67"/>
      <c r="G16" s="68"/>
      <c r="H16" s="67"/>
      <c r="I16" s="67"/>
      <c r="J16" s="67"/>
      <c r="K16" s="66"/>
      <c r="L16" s="65"/>
      <c r="R16" s="1">
        <v>3</v>
      </c>
      <c r="S16" s="64"/>
      <c r="T16" s="63"/>
      <c r="U16" s="62"/>
      <c r="V16" s="63"/>
      <c r="W16" s="62"/>
      <c r="X16" s="61"/>
    </row>
    <row r="18" spans="2:16" x14ac:dyDescent="0.25">
      <c r="C18" s="60"/>
      <c r="D18" s="59"/>
    </row>
    <row r="20" spans="2:16" x14ac:dyDescent="0.25">
      <c r="C20" s="490"/>
      <c r="D20" s="490"/>
      <c r="E20" s="490"/>
      <c r="F20" s="490"/>
      <c r="G20" s="490"/>
      <c r="H20" s="490"/>
      <c r="I20" s="490"/>
      <c r="J20" s="490"/>
      <c r="K20" s="490"/>
      <c r="L20" s="490"/>
    </row>
    <row r="21" spans="2:16" ht="27" customHeight="1" x14ac:dyDescent="0.25">
      <c r="B21" s="58"/>
      <c r="C21" s="57"/>
      <c r="D21" s="57"/>
      <c r="E21" s="57"/>
      <c r="F21" s="57"/>
      <c r="G21" s="57"/>
      <c r="H21" s="57"/>
      <c r="I21" s="57"/>
      <c r="J21" s="57"/>
      <c r="K21" s="57"/>
      <c r="L21" s="57"/>
      <c r="M21" s="57"/>
      <c r="N21" s="57"/>
    </row>
    <row r="22" spans="2:16" x14ac:dyDescent="0.25">
      <c r="B22" s="56"/>
      <c r="I22" s="490"/>
      <c r="J22" s="490"/>
      <c r="K22" s="490"/>
      <c r="L22" s="490"/>
    </row>
    <row r="23" spans="2:16" ht="13.8" thickBot="1" x14ac:dyDescent="0.3">
      <c r="B23" s="56"/>
      <c r="C23" s="54"/>
      <c r="D23" s="51" t="s">
        <v>35</v>
      </c>
      <c r="E23" s="51">
        <v>10</v>
      </c>
      <c r="F23" s="51" t="s">
        <v>18</v>
      </c>
      <c r="G23" s="55"/>
      <c r="H23" s="54"/>
      <c r="I23" s="490"/>
      <c r="J23" s="490"/>
      <c r="K23" s="490"/>
      <c r="L23" s="490"/>
    </row>
    <row r="24" spans="2:16" ht="23.25" customHeight="1" thickTop="1" thickBot="1" x14ac:dyDescent="0.35">
      <c r="B24" s="484">
        <v>1</v>
      </c>
      <c r="C24" s="474" t="s">
        <v>34</v>
      </c>
      <c r="D24" s="477" t="s">
        <v>33</v>
      </c>
      <c r="E24" s="478"/>
      <c r="F24" s="42" t="s">
        <v>32</v>
      </c>
      <c r="G24" s="42" t="s">
        <v>31</v>
      </c>
      <c r="H24" s="493" t="s">
        <v>30</v>
      </c>
      <c r="I24" s="491" t="s">
        <v>29</v>
      </c>
      <c r="J24" s="26"/>
      <c r="K24" s="50" t="s">
        <v>28</v>
      </c>
      <c r="L24" s="49"/>
      <c r="M24" s="49"/>
      <c r="N24" s="48" t="s">
        <v>27</v>
      </c>
      <c r="O24" s="47" t="s">
        <v>26</v>
      </c>
      <c r="P24" s="46" t="s">
        <v>25</v>
      </c>
    </row>
    <row r="25" spans="2:16" ht="18.600000000000001" thickTop="1" x14ac:dyDescent="0.3">
      <c r="B25" s="484"/>
      <c r="C25" s="475"/>
      <c r="D25" s="42" t="s">
        <v>24</v>
      </c>
      <c r="E25" s="42" t="s">
        <v>23</v>
      </c>
      <c r="F25" s="42" t="s">
        <v>22</v>
      </c>
      <c r="G25" s="42" t="s">
        <v>22</v>
      </c>
      <c r="H25" s="494"/>
      <c r="I25" s="492"/>
      <c r="J25" s="26"/>
      <c r="K25" s="45" t="s">
        <v>21</v>
      </c>
      <c r="L25" s="44"/>
      <c r="M25" s="39"/>
      <c r="N25" s="460">
        <f>'punto 1'!J2</f>
        <v>4.1721998668247425E-5</v>
      </c>
      <c r="O25" s="461"/>
      <c r="P25" s="43"/>
    </row>
    <row r="26" spans="2:16" ht="18" x14ac:dyDescent="0.3">
      <c r="B26" s="484"/>
      <c r="C26" s="476"/>
      <c r="D26" s="42" t="s">
        <v>36</v>
      </c>
      <c r="E26" s="42" t="str">
        <f>D26</f>
        <v>g</v>
      </c>
      <c r="F26" s="41" t="s">
        <v>20</v>
      </c>
      <c r="G26" s="42" t="s">
        <v>19</v>
      </c>
      <c r="H26" s="42" t="s">
        <v>18</v>
      </c>
      <c r="I26" s="42" t="s">
        <v>18</v>
      </c>
      <c r="J26" s="26"/>
      <c r="K26" s="462" t="s">
        <v>17</v>
      </c>
      <c r="L26" s="463"/>
      <c r="M26" s="39"/>
      <c r="N26" s="38"/>
      <c r="O26" s="37"/>
      <c r="P26" s="31"/>
    </row>
    <row r="27" spans="2:16" ht="15.6" x14ac:dyDescent="0.3">
      <c r="B27" s="484"/>
      <c r="C27" s="30">
        <v>1</v>
      </c>
      <c r="D27" s="28"/>
      <c r="E27" s="28"/>
      <c r="F27" s="28"/>
      <c r="G27" s="27">
        <f>'punto 1'!E20</f>
        <v>999.85331435241267</v>
      </c>
      <c r="H27" s="464">
        <f>'punto 1'!H24</f>
        <v>-10.000000015119781</v>
      </c>
      <c r="I27" s="467" t="e">
        <f>IF(U4=$U$5,'punto 1'!P38*'punto 1'!P40*1000000,IF(U4=$U$6,'punto 1'!P38*'punto 1'!P40))</f>
        <v>#N/A</v>
      </c>
      <c r="J27" s="26"/>
      <c r="K27" s="456" t="s">
        <v>16</v>
      </c>
      <c r="L27" s="457"/>
      <c r="M27" s="36"/>
      <c r="N27" s="35"/>
      <c r="O27" s="34"/>
      <c r="P27" s="31"/>
    </row>
    <row r="28" spans="2:16" ht="15.6" x14ac:dyDescent="0.3">
      <c r="B28" s="484"/>
      <c r="C28" s="30">
        <v>2</v>
      </c>
      <c r="D28" s="28"/>
      <c r="E28" s="28"/>
      <c r="F28" s="28"/>
      <c r="G28" s="27">
        <f>'punto 1'!E21</f>
        <v>999.85331431461441</v>
      </c>
      <c r="H28" s="465"/>
      <c r="I28" s="468"/>
      <c r="J28" s="26"/>
      <c r="K28" s="458" t="s">
        <v>15</v>
      </c>
      <c r="L28" s="459"/>
      <c r="M28" s="33"/>
      <c r="N28" s="32"/>
      <c r="O28" s="32"/>
      <c r="P28" s="31"/>
    </row>
    <row r="29" spans="2:16" ht="15.6" x14ac:dyDescent="0.3">
      <c r="B29" s="484"/>
      <c r="C29" s="30">
        <v>3</v>
      </c>
      <c r="D29" s="28"/>
      <c r="E29" s="28"/>
      <c r="F29" s="28"/>
      <c r="G29" s="27">
        <f>'punto 1'!E22</f>
        <v>999.85331431461441</v>
      </c>
      <c r="H29" s="465"/>
      <c r="I29" s="468"/>
      <c r="J29" s="26"/>
      <c r="K29" s="26"/>
      <c r="L29" s="26"/>
      <c r="M29" s="26"/>
      <c r="N29" s="26"/>
      <c r="O29" s="26"/>
      <c r="P29" s="26"/>
    </row>
    <row r="30" spans="2:16" ht="15.6" x14ac:dyDescent="0.3">
      <c r="B30" s="484"/>
      <c r="C30" s="30">
        <v>4</v>
      </c>
      <c r="D30" s="28"/>
      <c r="E30" s="28"/>
      <c r="F30" s="28"/>
      <c r="G30" s="27">
        <f>'punto 1'!E23</f>
        <v>999.85331433729334</v>
      </c>
      <c r="H30" s="465"/>
      <c r="I30" s="468"/>
      <c r="J30" s="26"/>
      <c r="K30" s="26"/>
      <c r="L30" s="26"/>
      <c r="M30" s="26"/>
      <c r="N30" s="26"/>
      <c r="O30" s="26"/>
      <c r="P30" s="26"/>
    </row>
    <row r="31" spans="2:16" ht="16.2" thickBot="1" x14ac:dyDescent="0.35">
      <c r="B31" s="484"/>
      <c r="C31" s="29">
        <v>5</v>
      </c>
      <c r="D31" s="28"/>
      <c r="E31" s="28"/>
      <c r="F31" s="28"/>
      <c r="G31" s="27">
        <f>'punto 1'!E24</f>
        <v>999.85331434233319</v>
      </c>
      <c r="H31" s="466"/>
      <c r="I31" s="469"/>
      <c r="J31" s="26"/>
      <c r="K31" s="26"/>
      <c r="L31" s="26"/>
      <c r="M31" s="26"/>
      <c r="N31" s="26"/>
      <c r="O31" s="26"/>
      <c r="P31" s="26"/>
    </row>
    <row r="32" spans="2:16" ht="13.8" thickTop="1" x14ac:dyDescent="0.25">
      <c r="C32" s="26"/>
      <c r="D32" s="53"/>
      <c r="E32" s="53"/>
      <c r="F32" s="53"/>
      <c r="G32" s="2"/>
      <c r="J32" s="26"/>
      <c r="K32" s="26"/>
      <c r="L32" s="26"/>
      <c r="M32" s="26"/>
      <c r="N32" s="26"/>
      <c r="O32" s="26"/>
      <c r="P32" s="26"/>
    </row>
    <row r="33" spans="2:16" x14ac:dyDescent="0.25">
      <c r="C33" s="26"/>
      <c r="D33" s="53"/>
      <c r="E33" s="53"/>
      <c r="F33" s="53"/>
      <c r="G33" s="2"/>
      <c r="J33" s="26"/>
      <c r="K33" s="26"/>
      <c r="L33" s="26"/>
      <c r="M33" s="26"/>
      <c r="N33" s="26"/>
      <c r="O33" s="26"/>
      <c r="P33" s="26"/>
    </row>
    <row r="34" spans="2:16" ht="13.8" thickBot="1" x14ac:dyDescent="0.3">
      <c r="C34" s="26"/>
      <c r="D34" s="51" t="s">
        <v>35</v>
      </c>
      <c r="E34" s="52">
        <v>10000</v>
      </c>
      <c r="F34" s="51" t="str">
        <f>IF($U$4=$U$5,"ml",IF($U$4=$U$6,"L"))</f>
        <v>ml</v>
      </c>
      <c r="G34" s="2"/>
      <c r="J34" s="26"/>
      <c r="K34" s="26"/>
      <c r="L34" s="26"/>
      <c r="M34" s="26"/>
      <c r="N34" s="26"/>
      <c r="O34" s="26"/>
      <c r="P34" s="26"/>
    </row>
    <row r="35" spans="2:16" ht="16.8" thickTop="1" thickBot="1" x14ac:dyDescent="0.35">
      <c r="B35" s="484">
        <v>2</v>
      </c>
      <c r="C35" s="474" t="s">
        <v>34</v>
      </c>
      <c r="D35" s="477" t="s">
        <v>33</v>
      </c>
      <c r="E35" s="478"/>
      <c r="F35" s="42" t="s">
        <v>32</v>
      </c>
      <c r="G35" s="40" t="s">
        <v>31</v>
      </c>
      <c r="H35" s="470" t="s">
        <v>30</v>
      </c>
      <c r="I35" s="472" t="s">
        <v>29</v>
      </c>
      <c r="J35" s="26"/>
      <c r="K35" s="50" t="s">
        <v>28</v>
      </c>
      <c r="L35" s="49"/>
      <c r="M35" s="49"/>
      <c r="N35" s="48" t="s">
        <v>27</v>
      </c>
      <c r="O35" s="47" t="s">
        <v>26</v>
      </c>
      <c r="P35" s="46" t="s">
        <v>25</v>
      </c>
    </row>
    <row r="36" spans="2:16" ht="18.600000000000001" thickTop="1" x14ac:dyDescent="0.3">
      <c r="B36" s="484"/>
      <c r="C36" s="475"/>
      <c r="D36" s="42" t="s">
        <v>24</v>
      </c>
      <c r="E36" s="42" t="s">
        <v>23</v>
      </c>
      <c r="F36" s="42" t="s">
        <v>22</v>
      </c>
      <c r="G36" s="40" t="s">
        <v>22</v>
      </c>
      <c r="H36" s="471"/>
      <c r="I36" s="473"/>
      <c r="J36" s="26"/>
      <c r="K36" s="45" t="s">
        <v>21</v>
      </c>
      <c r="L36" s="44"/>
      <c r="M36" s="39"/>
      <c r="N36" s="460">
        <f>'punto 2'!J2</f>
        <v>4.1721998668247425E-5</v>
      </c>
      <c r="O36" s="461"/>
      <c r="P36" s="43"/>
    </row>
    <row r="37" spans="2:16" ht="18" x14ac:dyDescent="0.3">
      <c r="B37" s="484"/>
      <c r="C37" s="476"/>
      <c r="D37" s="42" t="str">
        <f>D26</f>
        <v>g</v>
      </c>
      <c r="E37" s="42" t="str">
        <f>E26</f>
        <v>g</v>
      </c>
      <c r="F37" s="41" t="s">
        <v>20</v>
      </c>
      <c r="G37" s="40" t="s">
        <v>19</v>
      </c>
      <c r="H37" s="40" t="s">
        <v>18</v>
      </c>
      <c r="I37" s="40" t="s">
        <v>18</v>
      </c>
      <c r="J37" s="26"/>
      <c r="K37" s="462" t="s">
        <v>17</v>
      </c>
      <c r="L37" s="463"/>
      <c r="M37" s="39"/>
      <c r="N37" s="38"/>
      <c r="O37" s="37"/>
      <c r="P37" s="31"/>
    </row>
    <row r="38" spans="2:16" ht="15.6" x14ac:dyDescent="0.3">
      <c r="B38" s="484"/>
      <c r="C38" s="30">
        <v>1</v>
      </c>
      <c r="D38" s="28"/>
      <c r="E38" s="28"/>
      <c r="F38" s="28"/>
      <c r="G38" s="27">
        <f>'punto 2'!E20</f>
        <v>999.85331435241267</v>
      </c>
      <c r="H38" s="464">
        <f>'punto 2'!H24</f>
        <v>-10000.000000015119</v>
      </c>
      <c r="I38" s="467" t="e">
        <f>IF(U4=$U$5,'punto 2'!P38*'punto 2'!P40*1000000,IF(U4=$U$6,'punto 2'!P38*'punto 2'!P40))</f>
        <v>#N/A</v>
      </c>
      <c r="J38" s="26"/>
      <c r="K38" s="456" t="s">
        <v>16</v>
      </c>
      <c r="L38" s="457"/>
      <c r="M38" s="36"/>
      <c r="N38" s="35"/>
      <c r="O38" s="34"/>
      <c r="P38" s="31"/>
    </row>
    <row r="39" spans="2:16" ht="15.6" x14ac:dyDescent="0.3">
      <c r="B39" s="484"/>
      <c r="C39" s="30">
        <v>2</v>
      </c>
      <c r="D39" s="28"/>
      <c r="E39" s="28"/>
      <c r="F39" s="28"/>
      <c r="G39" s="27">
        <f>'punto 2'!E21</f>
        <v>999.85331431461441</v>
      </c>
      <c r="H39" s="465"/>
      <c r="I39" s="468"/>
      <c r="J39" s="26"/>
      <c r="K39" s="458" t="s">
        <v>15</v>
      </c>
      <c r="L39" s="459"/>
      <c r="M39" s="33"/>
      <c r="N39" s="32"/>
      <c r="O39" s="32"/>
      <c r="P39" s="31"/>
    </row>
    <row r="40" spans="2:16" ht="15.6" x14ac:dyDescent="0.3">
      <c r="B40" s="484"/>
      <c r="C40" s="30">
        <v>3</v>
      </c>
      <c r="D40" s="28"/>
      <c r="E40" s="28"/>
      <c r="F40" s="28"/>
      <c r="G40" s="27">
        <f>'punto 2'!E22</f>
        <v>999.85331431461441</v>
      </c>
      <c r="H40" s="465"/>
      <c r="I40" s="468"/>
      <c r="J40" s="26"/>
      <c r="K40" s="26"/>
      <c r="L40" s="26"/>
      <c r="M40" s="26"/>
      <c r="N40" s="26"/>
      <c r="O40" s="26"/>
      <c r="P40" s="26"/>
    </row>
    <row r="41" spans="2:16" ht="15.6" x14ac:dyDescent="0.3">
      <c r="B41" s="484"/>
      <c r="C41" s="30">
        <v>4</v>
      </c>
      <c r="D41" s="28"/>
      <c r="E41" s="28"/>
      <c r="F41" s="28"/>
      <c r="G41" s="27">
        <f>'punto 2'!E23</f>
        <v>999.85331433729334</v>
      </c>
      <c r="H41" s="465"/>
      <c r="I41" s="468"/>
      <c r="J41" s="26"/>
      <c r="K41" s="26"/>
      <c r="L41" s="26"/>
      <c r="M41" s="26"/>
      <c r="N41" s="26"/>
      <c r="O41" s="26"/>
      <c r="P41" s="26"/>
    </row>
    <row r="42" spans="2:16" ht="16.2" thickBot="1" x14ac:dyDescent="0.35">
      <c r="B42" s="484"/>
      <c r="C42" s="29">
        <v>5</v>
      </c>
      <c r="D42" s="28"/>
      <c r="E42" s="28"/>
      <c r="F42" s="28"/>
      <c r="G42" s="27">
        <f>'punto 2'!E24</f>
        <v>999.85331434233319</v>
      </c>
      <c r="H42" s="466"/>
      <c r="I42" s="469"/>
      <c r="J42" s="26"/>
      <c r="K42" s="26"/>
      <c r="L42" s="26"/>
      <c r="M42" s="26"/>
      <c r="N42" s="26"/>
      <c r="O42" s="26"/>
      <c r="P42" s="26"/>
    </row>
    <row r="43" spans="2:16" ht="13.8" thickTop="1" x14ac:dyDescent="0.25">
      <c r="C43" s="26"/>
      <c r="D43" s="53"/>
      <c r="E43" s="53"/>
      <c r="F43" s="53"/>
      <c r="G43" s="2"/>
      <c r="J43" s="26"/>
      <c r="K43" s="26"/>
      <c r="L43" s="26"/>
      <c r="M43" s="26"/>
      <c r="N43" s="26"/>
      <c r="O43" s="26"/>
      <c r="P43" s="26"/>
    </row>
    <row r="44" spans="2:16" ht="13.8" thickBot="1" x14ac:dyDescent="0.3">
      <c r="C44" s="26"/>
      <c r="D44" s="51" t="s">
        <v>35</v>
      </c>
      <c r="E44" s="52">
        <v>2000</v>
      </c>
      <c r="F44" s="51" t="str">
        <f>IF($U$4=$U$5,"ml",IF($U$4=$U$6,"L"))</f>
        <v>ml</v>
      </c>
      <c r="G44" s="2"/>
      <c r="J44" s="26"/>
      <c r="K44" s="26"/>
      <c r="L44" s="26"/>
      <c r="M44" s="26"/>
      <c r="N44" s="26"/>
      <c r="O44" s="26"/>
      <c r="P44" s="26"/>
    </row>
    <row r="45" spans="2:16" ht="16.8" thickTop="1" thickBot="1" x14ac:dyDescent="0.35">
      <c r="B45" s="484">
        <v>3</v>
      </c>
      <c r="C45" s="474" t="s">
        <v>34</v>
      </c>
      <c r="D45" s="477" t="s">
        <v>33</v>
      </c>
      <c r="E45" s="478"/>
      <c r="F45" s="42" t="s">
        <v>32</v>
      </c>
      <c r="G45" s="40" t="s">
        <v>31</v>
      </c>
      <c r="H45" s="470" t="s">
        <v>30</v>
      </c>
      <c r="I45" s="472" t="s">
        <v>29</v>
      </c>
      <c r="J45" s="26"/>
      <c r="K45" s="50" t="s">
        <v>28</v>
      </c>
      <c r="L45" s="49"/>
      <c r="M45" s="49"/>
      <c r="N45" s="48" t="s">
        <v>27</v>
      </c>
      <c r="O45" s="47" t="s">
        <v>26</v>
      </c>
      <c r="P45" s="46" t="s">
        <v>25</v>
      </c>
    </row>
    <row r="46" spans="2:16" ht="18.600000000000001" thickTop="1" x14ac:dyDescent="0.3">
      <c r="B46" s="484"/>
      <c r="C46" s="475"/>
      <c r="D46" s="42" t="s">
        <v>24</v>
      </c>
      <c r="E46" s="42" t="s">
        <v>23</v>
      </c>
      <c r="F46" s="42" t="s">
        <v>22</v>
      </c>
      <c r="G46" s="40" t="s">
        <v>22</v>
      </c>
      <c r="H46" s="471"/>
      <c r="I46" s="473"/>
      <c r="J46" s="26"/>
      <c r="K46" s="45" t="s">
        <v>21</v>
      </c>
      <c r="L46" s="44"/>
      <c r="M46" s="39"/>
      <c r="N46" s="460">
        <f>'punto 3'!J2</f>
        <v>4.1721998668247425E-5</v>
      </c>
      <c r="O46" s="461"/>
      <c r="P46" s="43"/>
    </row>
    <row r="47" spans="2:16" ht="18" x14ac:dyDescent="0.3">
      <c r="B47" s="484"/>
      <c r="C47" s="476"/>
      <c r="D47" s="42" t="str">
        <f>D37</f>
        <v>g</v>
      </c>
      <c r="E47" s="42" t="str">
        <f>E37</f>
        <v>g</v>
      </c>
      <c r="F47" s="41" t="s">
        <v>20</v>
      </c>
      <c r="G47" s="40" t="s">
        <v>19</v>
      </c>
      <c r="H47" s="40" t="s">
        <v>18</v>
      </c>
      <c r="I47" s="40" t="s">
        <v>18</v>
      </c>
      <c r="J47" s="26"/>
      <c r="K47" s="462" t="s">
        <v>17</v>
      </c>
      <c r="L47" s="463"/>
      <c r="M47" s="39"/>
      <c r="N47" s="38"/>
      <c r="O47" s="37"/>
      <c r="P47" s="31"/>
    </row>
    <row r="48" spans="2:16" ht="15.6" x14ac:dyDescent="0.3">
      <c r="B48" s="484"/>
      <c r="C48" s="30">
        <v>1</v>
      </c>
      <c r="D48" s="28"/>
      <c r="E48" s="28"/>
      <c r="F48" s="28"/>
      <c r="G48" s="27">
        <f>'punto 3'!E20</f>
        <v>999.85331435241267</v>
      </c>
      <c r="H48" s="464">
        <f>'punto 3'!H24</f>
        <v>-2000.0000000151199</v>
      </c>
      <c r="I48" s="467" t="e">
        <f>IF(U4=$U$5,'punto 3'!P38*'punto 3'!P40*1000000,IF(U4=$U$6,'punto 3'!P38*'punto 3'!P40))</f>
        <v>#N/A</v>
      </c>
      <c r="J48" s="26"/>
      <c r="K48" s="456" t="s">
        <v>16</v>
      </c>
      <c r="L48" s="457"/>
      <c r="M48" s="36"/>
      <c r="N48" s="35"/>
      <c r="O48" s="34"/>
      <c r="P48" s="31"/>
    </row>
    <row r="49" spans="2:16" ht="15.6" x14ac:dyDescent="0.3">
      <c r="B49" s="484"/>
      <c r="C49" s="30">
        <v>2</v>
      </c>
      <c r="D49" s="28"/>
      <c r="E49" s="28"/>
      <c r="F49" s="28"/>
      <c r="G49" s="27">
        <f>'punto 3'!E21</f>
        <v>999.85331431461441</v>
      </c>
      <c r="H49" s="465"/>
      <c r="I49" s="468"/>
      <c r="J49" s="26"/>
      <c r="K49" s="458" t="s">
        <v>15</v>
      </c>
      <c r="L49" s="459"/>
      <c r="M49" s="33"/>
      <c r="N49" s="32"/>
      <c r="O49" s="32"/>
      <c r="P49" s="31"/>
    </row>
    <row r="50" spans="2:16" ht="15.6" x14ac:dyDescent="0.3">
      <c r="B50" s="484"/>
      <c r="C50" s="30">
        <v>3</v>
      </c>
      <c r="D50" s="28"/>
      <c r="E50" s="28"/>
      <c r="F50" s="28"/>
      <c r="G50" s="27">
        <f>'punto 3'!E22</f>
        <v>999.85331431461441</v>
      </c>
      <c r="H50" s="465"/>
      <c r="I50" s="468"/>
      <c r="J50" s="26"/>
      <c r="K50" s="26"/>
      <c r="L50" s="26"/>
      <c r="M50" s="26"/>
      <c r="N50" s="26"/>
      <c r="O50" s="26"/>
      <c r="P50" s="26"/>
    </row>
    <row r="51" spans="2:16" ht="15.6" x14ac:dyDescent="0.3">
      <c r="B51" s="484"/>
      <c r="C51" s="30">
        <v>4</v>
      </c>
      <c r="D51" s="28"/>
      <c r="E51" s="28"/>
      <c r="F51" s="28"/>
      <c r="G51" s="27">
        <f>'punto 3'!E23</f>
        <v>999.85331433729334</v>
      </c>
      <c r="H51" s="465"/>
      <c r="I51" s="468"/>
      <c r="J51" s="26"/>
      <c r="K51" s="26"/>
      <c r="L51" s="26"/>
      <c r="M51" s="26"/>
      <c r="N51" s="26"/>
      <c r="O51" s="26"/>
      <c r="P51" s="26"/>
    </row>
    <row r="52" spans="2:16" ht="16.2" thickBot="1" x14ac:dyDescent="0.35">
      <c r="B52" s="484"/>
      <c r="C52" s="29">
        <v>5</v>
      </c>
      <c r="D52" s="28"/>
      <c r="E52" s="28"/>
      <c r="F52" s="28"/>
      <c r="G52" s="27">
        <f>'punto 3'!E24</f>
        <v>999.85331434233319</v>
      </c>
      <c r="H52" s="466"/>
      <c r="I52" s="469"/>
      <c r="J52" s="26"/>
      <c r="K52" s="26"/>
      <c r="L52" s="26"/>
      <c r="M52" s="26"/>
      <c r="N52" s="26"/>
      <c r="O52" s="26"/>
      <c r="P52" s="26"/>
    </row>
    <row r="53" spans="2:16" ht="13.8" thickTop="1" x14ac:dyDescent="0.25">
      <c r="C53" s="26"/>
      <c r="D53" s="53"/>
      <c r="E53" s="53"/>
      <c r="F53" s="53"/>
      <c r="G53" s="2"/>
      <c r="J53" s="26"/>
      <c r="K53" s="26"/>
      <c r="L53" s="26"/>
      <c r="M53" s="26"/>
      <c r="N53" s="26"/>
      <c r="O53" s="26"/>
      <c r="P53" s="26"/>
    </row>
    <row r="54" spans="2:16" x14ac:dyDescent="0.25">
      <c r="C54" s="26"/>
      <c r="D54" s="53"/>
      <c r="E54" s="53"/>
      <c r="F54" s="53"/>
      <c r="G54" s="2"/>
      <c r="J54" s="26"/>
      <c r="K54" s="26"/>
      <c r="L54" s="26"/>
      <c r="M54" s="26"/>
      <c r="N54" s="26"/>
      <c r="O54" s="26"/>
      <c r="P54" s="26"/>
    </row>
    <row r="55" spans="2:16" ht="13.8" thickBot="1" x14ac:dyDescent="0.3">
      <c r="C55" s="26"/>
      <c r="D55" s="51" t="s">
        <v>35</v>
      </c>
      <c r="E55" s="52">
        <v>10</v>
      </c>
      <c r="F55" s="51" t="str">
        <f>IF($U$4=$U$5,"ml",IF($U$4=$U$6,"L"))</f>
        <v>ml</v>
      </c>
      <c r="G55" s="2"/>
      <c r="J55" s="26"/>
      <c r="K55" s="26"/>
      <c r="L55" s="26"/>
      <c r="M55" s="26"/>
      <c r="N55" s="26"/>
      <c r="O55" s="26"/>
      <c r="P55" s="26"/>
    </row>
    <row r="56" spans="2:16" ht="16.8" thickTop="1" thickBot="1" x14ac:dyDescent="0.35">
      <c r="B56" s="484">
        <v>4</v>
      </c>
      <c r="C56" s="474" t="s">
        <v>34</v>
      </c>
      <c r="D56" s="477" t="s">
        <v>33</v>
      </c>
      <c r="E56" s="478"/>
      <c r="F56" s="42" t="s">
        <v>32</v>
      </c>
      <c r="G56" s="40" t="s">
        <v>31</v>
      </c>
      <c r="H56" s="470" t="s">
        <v>30</v>
      </c>
      <c r="I56" s="472" t="s">
        <v>29</v>
      </c>
      <c r="J56" s="26"/>
      <c r="K56" s="50" t="s">
        <v>28</v>
      </c>
      <c r="L56" s="49"/>
      <c r="M56" s="49"/>
      <c r="N56" s="48" t="s">
        <v>27</v>
      </c>
      <c r="O56" s="47" t="s">
        <v>26</v>
      </c>
      <c r="P56" s="46" t="s">
        <v>25</v>
      </c>
    </row>
    <row r="57" spans="2:16" ht="18.600000000000001" thickTop="1" x14ac:dyDescent="0.3">
      <c r="B57" s="484"/>
      <c r="C57" s="475"/>
      <c r="D57" s="42" t="s">
        <v>24</v>
      </c>
      <c r="E57" s="42" t="s">
        <v>23</v>
      </c>
      <c r="F57" s="42" t="s">
        <v>22</v>
      </c>
      <c r="G57" s="40" t="s">
        <v>22</v>
      </c>
      <c r="H57" s="471"/>
      <c r="I57" s="473"/>
      <c r="J57" s="26"/>
      <c r="K57" s="45" t="s">
        <v>21</v>
      </c>
      <c r="L57" s="44"/>
      <c r="M57" s="39"/>
      <c r="N57" s="460">
        <f>'punto 4'!J2</f>
        <v>4.1721998668247425E-5</v>
      </c>
      <c r="O57" s="461"/>
      <c r="P57" s="43"/>
    </row>
    <row r="58" spans="2:16" ht="18" x14ac:dyDescent="0.3">
      <c r="B58" s="484"/>
      <c r="C58" s="476"/>
      <c r="D58" s="42" t="str">
        <f>D47</f>
        <v>g</v>
      </c>
      <c r="E58" s="42" t="str">
        <f>E47</f>
        <v>g</v>
      </c>
      <c r="F58" s="41" t="s">
        <v>20</v>
      </c>
      <c r="G58" s="40" t="s">
        <v>19</v>
      </c>
      <c r="H58" s="40" t="s">
        <v>18</v>
      </c>
      <c r="I58" s="40" t="s">
        <v>18</v>
      </c>
      <c r="J58" s="26"/>
      <c r="K58" s="462" t="s">
        <v>17</v>
      </c>
      <c r="L58" s="463"/>
      <c r="M58" s="39"/>
      <c r="N58" s="38"/>
      <c r="O58" s="37"/>
      <c r="P58" s="31"/>
    </row>
    <row r="59" spans="2:16" ht="15.6" x14ac:dyDescent="0.3">
      <c r="B59" s="484"/>
      <c r="C59" s="30">
        <v>1</v>
      </c>
      <c r="D59" s="28"/>
      <c r="E59" s="28"/>
      <c r="F59" s="28"/>
      <c r="G59" s="27">
        <f>'punto 4'!E20</f>
        <v>999.85331435241267</v>
      </c>
      <c r="H59" s="464">
        <f>'punto 4'!H24</f>
        <v>-10.000000015119781</v>
      </c>
      <c r="I59" s="467" t="e">
        <f>IF(U4=$U$5,'punto 4'!P38*'punto 4'!P40*1000000,IF(U4=$U$6,'punto 4'!P38*'punto 4'!P40))</f>
        <v>#N/A</v>
      </c>
      <c r="J59" s="26"/>
      <c r="K59" s="456" t="s">
        <v>16</v>
      </c>
      <c r="L59" s="457"/>
      <c r="M59" s="36"/>
      <c r="N59" s="35"/>
      <c r="O59" s="34"/>
      <c r="P59" s="31"/>
    </row>
    <row r="60" spans="2:16" ht="15.6" x14ac:dyDescent="0.3">
      <c r="B60" s="484"/>
      <c r="C60" s="30">
        <v>2</v>
      </c>
      <c r="D60" s="28"/>
      <c r="E60" s="28"/>
      <c r="F60" s="28"/>
      <c r="G60" s="27">
        <f>'punto 4'!E21</f>
        <v>999.85331431461441</v>
      </c>
      <c r="H60" s="465"/>
      <c r="I60" s="468"/>
      <c r="J60" s="26"/>
      <c r="K60" s="458" t="s">
        <v>15</v>
      </c>
      <c r="L60" s="459"/>
      <c r="M60" s="33"/>
      <c r="N60" s="32"/>
      <c r="O60" s="32"/>
      <c r="P60" s="31"/>
    </row>
    <row r="61" spans="2:16" ht="15.6" x14ac:dyDescent="0.3">
      <c r="B61" s="484"/>
      <c r="C61" s="30">
        <v>3</v>
      </c>
      <c r="D61" s="28"/>
      <c r="E61" s="28"/>
      <c r="F61" s="28"/>
      <c r="G61" s="27">
        <f>'punto 4'!E22</f>
        <v>999.85331431461441</v>
      </c>
      <c r="H61" s="465"/>
      <c r="I61" s="468"/>
      <c r="J61" s="26"/>
      <c r="K61" s="26"/>
      <c r="L61" s="26"/>
      <c r="M61" s="26"/>
      <c r="N61" s="26"/>
      <c r="O61" s="26"/>
      <c r="P61" s="26"/>
    </row>
    <row r="62" spans="2:16" ht="15.6" x14ac:dyDescent="0.3">
      <c r="B62" s="484"/>
      <c r="C62" s="30">
        <v>4</v>
      </c>
      <c r="D62" s="28"/>
      <c r="E62" s="28"/>
      <c r="F62" s="28"/>
      <c r="G62" s="27">
        <f>'punto 4'!E23</f>
        <v>999.85331433729334</v>
      </c>
      <c r="H62" s="465"/>
      <c r="I62" s="468"/>
      <c r="J62" s="26"/>
      <c r="K62" s="26"/>
      <c r="L62" s="26"/>
      <c r="M62" s="26"/>
      <c r="N62" s="26"/>
      <c r="O62" s="26"/>
      <c r="P62" s="26"/>
    </row>
    <row r="63" spans="2:16" ht="16.2" thickBot="1" x14ac:dyDescent="0.35">
      <c r="B63" s="484"/>
      <c r="C63" s="29">
        <v>5</v>
      </c>
      <c r="D63" s="28"/>
      <c r="E63" s="28"/>
      <c r="F63" s="28"/>
      <c r="G63" s="27">
        <f>'punto 4'!E24</f>
        <v>999.85331434233319</v>
      </c>
      <c r="H63" s="466"/>
      <c r="I63" s="469"/>
      <c r="J63" s="26"/>
      <c r="K63" s="26"/>
      <c r="L63" s="26"/>
      <c r="M63" s="26"/>
      <c r="N63" s="26"/>
      <c r="O63" s="26"/>
      <c r="P63" s="26"/>
    </row>
    <row r="64" spans="2:16" ht="13.8" thickTop="1" x14ac:dyDescent="0.25">
      <c r="C64" s="26"/>
      <c r="D64" s="53"/>
      <c r="E64" s="53"/>
      <c r="F64" s="53"/>
      <c r="G64" s="2"/>
      <c r="J64" s="26"/>
      <c r="K64" s="26"/>
      <c r="L64" s="26"/>
      <c r="M64" s="26"/>
      <c r="N64" s="26"/>
      <c r="O64" s="26"/>
      <c r="P64" s="26"/>
    </row>
    <row r="65" spans="2:16" x14ac:dyDescent="0.25">
      <c r="C65" s="26"/>
      <c r="D65" s="53"/>
      <c r="E65" s="53"/>
      <c r="F65" s="53"/>
      <c r="G65" s="2"/>
      <c r="J65" s="26"/>
      <c r="K65" s="26"/>
      <c r="L65" s="26"/>
      <c r="M65" s="26"/>
      <c r="N65" s="26"/>
      <c r="O65" s="26"/>
      <c r="P65" s="26"/>
    </row>
    <row r="66" spans="2:16" ht="13.8" thickBot="1" x14ac:dyDescent="0.3">
      <c r="C66" s="26"/>
      <c r="D66" s="51" t="s">
        <v>35</v>
      </c>
      <c r="E66" s="52">
        <v>10</v>
      </c>
      <c r="F66" s="51" t="str">
        <f>IF($U$4=$U$5,"ml",IF($U$4=$U$6,"L"))</f>
        <v>ml</v>
      </c>
      <c r="G66" s="2"/>
      <c r="J66" s="26"/>
      <c r="K66" s="26"/>
      <c r="L66" s="26"/>
      <c r="M66" s="26"/>
      <c r="N66" s="26"/>
      <c r="O66" s="26"/>
      <c r="P66" s="26"/>
    </row>
    <row r="67" spans="2:16" ht="16.8" thickTop="1" thickBot="1" x14ac:dyDescent="0.35">
      <c r="B67" s="484">
        <v>5</v>
      </c>
      <c r="C67" s="474" t="s">
        <v>34</v>
      </c>
      <c r="D67" s="477" t="s">
        <v>33</v>
      </c>
      <c r="E67" s="478"/>
      <c r="F67" s="42" t="s">
        <v>32</v>
      </c>
      <c r="G67" s="40" t="s">
        <v>31</v>
      </c>
      <c r="H67" s="470" t="s">
        <v>30</v>
      </c>
      <c r="I67" s="472" t="s">
        <v>29</v>
      </c>
      <c r="J67" s="26"/>
      <c r="K67" s="50" t="s">
        <v>28</v>
      </c>
      <c r="L67" s="49"/>
      <c r="M67" s="49"/>
      <c r="N67" s="48" t="s">
        <v>27</v>
      </c>
      <c r="O67" s="47" t="s">
        <v>26</v>
      </c>
      <c r="P67" s="46" t="s">
        <v>25</v>
      </c>
    </row>
    <row r="68" spans="2:16" ht="18.600000000000001" thickTop="1" x14ac:dyDescent="0.3">
      <c r="B68" s="484"/>
      <c r="C68" s="475"/>
      <c r="D68" s="42" t="s">
        <v>24</v>
      </c>
      <c r="E68" s="42" t="s">
        <v>23</v>
      </c>
      <c r="F68" s="42" t="s">
        <v>22</v>
      </c>
      <c r="G68" s="40" t="s">
        <v>22</v>
      </c>
      <c r="H68" s="471"/>
      <c r="I68" s="473"/>
      <c r="J68" s="26"/>
      <c r="K68" s="45" t="s">
        <v>21</v>
      </c>
      <c r="L68" s="44"/>
      <c r="M68" s="39"/>
      <c r="N68" s="460">
        <f>'punto 5'!J2</f>
        <v>4.1721998668247425E-5</v>
      </c>
      <c r="O68" s="461"/>
      <c r="P68" s="43"/>
    </row>
    <row r="69" spans="2:16" ht="18" x14ac:dyDescent="0.3">
      <c r="B69" s="484"/>
      <c r="C69" s="476"/>
      <c r="D69" s="42" t="str">
        <f>D58</f>
        <v>g</v>
      </c>
      <c r="E69" s="42" t="str">
        <f>E58</f>
        <v>g</v>
      </c>
      <c r="F69" s="41" t="s">
        <v>20</v>
      </c>
      <c r="G69" s="40" t="s">
        <v>19</v>
      </c>
      <c r="H69" s="40" t="s">
        <v>18</v>
      </c>
      <c r="I69" s="40" t="s">
        <v>18</v>
      </c>
      <c r="J69" s="26"/>
      <c r="K69" s="462" t="s">
        <v>17</v>
      </c>
      <c r="L69" s="463"/>
      <c r="M69" s="39"/>
      <c r="N69" s="38"/>
      <c r="O69" s="37"/>
      <c r="P69" s="31"/>
    </row>
    <row r="70" spans="2:16" ht="15.6" x14ac:dyDescent="0.3">
      <c r="B70" s="484"/>
      <c r="C70" s="30">
        <v>1</v>
      </c>
      <c r="D70" s="28"/>
      <c r="E70" s="28"/>
      <c r="F70" s="28"/>
      <c r="G70" s="27">
        <f>'punto 5'!E20</f>
        <v>999.85331435241267</v>
      </c>
      <c r="H70" s="464">
        <f>'punto 5'!H24</f>
        <v>-10.000000015119781</v>
      </c>
      <c r="I70" s="467" t="e">
        <f>IF(U4=$U$5,'punto 5'!P38*'punto 5'!P40*1000000,IF(U4=$U$6,'punto 5'!P38*'punto 5'!P40))</f>
        <v>#N/A</v>
      </c>
      <c r="J70" s="26"/>
      <c r="K70" s="456" t="s">
        <v>16</v>
      </c>
      <c r="L70" s="457"/>
      <c r="M70" s="36"/>
      <c r="N70" s="35"/>
      <c r="O70" s="34"/>
      <c r="P70" s="31"/>
    </row>
    <row r="71" spans="2:16" ht="15.6" x14ac:dyDescent="0.3">
      <c r="B71" s="484"/>
      <c r="C71" s="30">
        <v>2</v>
      </c>
      <c r="D71" s="28"/>
      <c r="E71" s="28"/>
      <c r="F71" s="28"/>
      <c r="G71" s="27">
        <f>'punto 5'!E21</f>
        <v>999.85331431461441</v>
      </c>
      <c r="H71" s="465"/>
      <c r="I71" s="468"/>
      <c r="J71" s="26"/>
      <c r="K71" s="458" t="s">
        <v>15</v>
      </c>
      <c r="L71" s="459"/>
      <c r="M71" s="33"/>
      <c r="N71" s="32"/>
      <c r="O71" s="32"/>
      <c r="P71" s="31"/>
    </row>
    <row r="72" spans="2:16" ht="15.6" x14ac:dyDescent="0.3">
      <c r="B72" s="484"/>
      <c r="C72" s="30">
        <v>3</v>
      </c>
      <c r="D72" s="28"/>
      <c r="E72" s="28"/>
      <c r="F72" s="28"/>
      <c r="G72" s="27">
        <f>'punto 5'!E22</f>
        <v>999.85331431461441</v>
      </c>
      <c r="H72" s="465"/>
      <c r="I72" s="468"/>
      <c r="J72" s="26"/>
      <c r="K72" s="26"/>
      <c r="L72" s="26"/>
      <c r="M72" s="26"/>
      <c r="N72" s="26"/>
      <c r="O72" s="26"/>
      <c r="P72" s="26"/>
    </row>
    <row r="73" spans="2:16" ht="15.6" x14ac:dyDescent="0.3">
      <c r="B73" s="484"/>
      <c r="C73" s="30">
        <v>4</v>
      </c>
      <c r="D73" s="28"/>
      <c r="E73" s="28"/>
      <c r="F73" s="28"/>
      <c r="G73" s="27">
        <f>'punto 5'!E23</f>
        <v>999.85331433729334</v>
      </c>
      <c r="H73" s="465"/>
      <c r="I73" s="468"/>
      <c r="J73" s="26"/>
      <c r="K73" s="26"/>
      <c r="L73" s="26"/>
      <c r="M73" s="26"/>
      <c r="N73" s="26"/>
      <c r="O73" s="26"/>
      <c r="P73" s="26"/>
    </row>
    <row r="74" spans="2:16" ht="16.2" thickBot="1" x14ac:dyDescent="0.35">
      <c r="B74" s="484"/>
      <c r="C74" s="29">
        <v>5</v>
      </c>
      <c r="D74" s="28"/>
      <c r="E74" s="28"/>
      <c r="F74" s="28"/>
      <c r="G74" s="27">
        <f>'punto 5'!E24</f>
        <v>999.85331434233319</v>
      </c>
      <c r="H74" s="466"/>
      <c r="I74" s="469"/>
      <c r="J74" s="26"/>
      <c r="K74" s="26"/>
      <c r="L74" s="26"/>
      <c r="M74" s="26"/>
      <c r="N74" s="26"/>
      <c r="O74" s="26"/>
      <c r="P74" s="26"/>
    </row>
    <row r="75" spans="2:16" ht="13.8" thickTop="1" x14ac:dyDescent="0.25"/>
    <row r="77" spans="2:16" ht="15" customHeight="1" x14ac:dyDescent="0.25">
      <c r="B77" s="14"/>
      <c r="C77" s="25"/>
      <c r="D77" s="24"/>
      <c r="E77" s="24"/>
      <c r="F77" s="20"/>
      <c r="G77" s="20"/>
      <c r="H77" s="23"/>
      <c r="I77" s="23"/>
    </row>
    <row r="78" spans="2:16" ht="15" customHeight="1" x14ac:dyDescent="0.25">
      <c r="B78" s="14"/>
      <c r="C78" s="22"/>
      <c r="D78" s="20"/>
      <c r="E78" s="20"/>
      <c r="F78" s="20"/>
      <c r="G78" s="20"/>
      <c r="I78" s="23"/>
    </row>
    <row r="79" spans="2:16" ht="15" customHeight="1" x14ac:dyDescent="0.25">
      <c r="B79" s="14"/>
      <c r="C79" s="22"/>
      <c r="D79" s="20"/>
      <c r="E79" s="20"/>
      <c r="F79" s="21"/>
      <c r="G79" s="20"/>
      <c r="H79" s="20"/>
      <c r="I79" s="20"/>
    </row>
    <row r="80" spans="2:16" ht="15.75" customHeight="1" x14ac:dyDescent="0.3">
      <c r="B80" s="14"/>
      <c r="C80" s="19"/>
      <c r="D80" s="18"/>
      <c r="E80" s="17"/>
      <c r="F80" s="16"/>
      <c r="G80" s="15"/>
      <c r="H80" s="15"/>
      <c r="I80" s="10"/>
    </row>
    <row r="81" spans="2:9" ht="15.75" customHeight="1" x14ac:dyDescent="0.3">
      <c r="B81" s="14"/>
      <c r="C81" s="19"/>
      <c r="D81" s="18"/>
      <c r="E81" s="17"/>
      <c r="F81" s="16"/>
      <c r="G81" s="15"/>
      <c r="H81" s="15"/>
      <c r="I81" s="10"/>
    </row>
    <row r="82" spans="2:9" ht="15.75" customHeight="1" x14ac:dyDescent="0.25">
      <c r="B82" s="14"/>
      <c r="C82" s="2">
        <v>1</v>
      </c>
      <c r="D82" s="2">
        <v>2</v>
      </c>
      <c r="F82" s="490"/>
      <c r="G82" s="490"/>
      <c r="I82" s="10"/>
    </row>
    <row r="83" spans="2:9" ht="79.5" customHeight="1" x14ac:dyDescent="0.3">
      <c r="B83" s="14"/>
      <c r="C83" s="13" t="s">
        <v>14</v>
      </c>
      <c r="D83" s="12" t="s">
        <v>13</v>
      </c>
      <c r="F83" s="11"/>
      <c r="G83" s="11"/>
      <c r="H83" s="11"/>
      <c r="I83" s="10"/>
    </row>
    <row r="84" spans="2:9" ht="15.75" customHeight="1" x14ac:dyDescent="0.3">
      <c r="B84" s="7">
        <v>1</v>
      </c>
      <c r="C84" s="8" t="s">
        <v>12</v>
      </c>
      <c r="D84" s="5">
        <v>9.9000000000000001E-6</v>
      </c>
      <c r="F84" s="4"/>
      <c r="G84" s="4"/>
      <c r="H84" s="4"/>
      <c r="I84" s="10"/>
    </row>
    <row r="85" spans="2:9" ht="15.6" x14ac:dyDescent="0.3">
      <c r="B85" s="9">
        <v>2</v>
      </c>
      <c r="C85" s="8" t="s">
        <v>11</v>
      </c>
      <c r="D85" s="5">
        <v>1.5E-5</v>
      </c>
      <c r="F85" s="4"/>
      <c r="G85" s="4"/>
      <c r="H85" s="4"/>
    </row>
    <row r="86" spans="2:9" ht="15.6" x14ac:dyDescent="0.3">
      <c r="B86" s="9">
        <v>3</v>
      </c>
      <c r="C86" s="8" t="s">
        <v>10</v>
      </c>
      <c r="D86" s="5">
        <v>2.5000000000000001E-5</v>
      </c>
      <c r="F86" s="4"/>
      <c r="G86" s="4"/>
      <c r="H86" s="4"/>
    </row>
    <row r="87" spans="2:9" ht="15" x14ac:dyDescent="0.3">
      <c r="B87" s="7">
        <v>4</v>
      </c>
      <c r="C87" s="8" t="s">
        <v>9</v>
      </c>
      <c r="D87" s="5">
        <v>2.4000000000000001E-4</v>
      </c>
      <c r="F87" s="4"/>
      <c r="G87" s="4"/>
      <c r="H87" s="4"/>
    </row>
    <row r="88" spans="2:9" ht="15" x14ac:dyDescent="0.3">
      <c r="B88" s="7">
        <v>5</v>
      </c>
      <c r="C88" s="8" t="s">
        <v>1066</v>
      </c>
      <c r="D88" s="5">
        <v>5.9999999999999995E-4</v>
      </c>
      <c r="F88" s="4"/>
      <c r="G88" s="4"/>
      <c r="H88" s="4"/>
    </row>
    <row r="89" spans="2:9" ht="15" x14ac:dyDescent="0.3">
      <c r="B89" s="7">
        <v>6</v>
      </c>
      <c r="C89" s="6" t="s">
        <v>8</v>
      </c>
      <c r="D89" s="5">
        <v>5.1799999999999999E-5</v>
      </c>
      <c r="F89" s="4"/>
      <c r="G89" s="4"/>
      <c r="H89" s="4"/>
    </row>
    <row r="90" spans="2:9" ht="15" x14ac:dyDescent="0.3">
      <c r="B90" s="7">
        <v>7</v>
      </c>
      <c r="C90" s="6" t="s">
        <v>7</v>
      </c>
      <c r="D90" s="5">
        <v>4.7700000000000001E-5</v>
      </c>
      <c r="F90" s="4"/>
      <c r="G90" s="4"/>
      <c r="H90" s="4"/>
    </row>
    <row r="103" spans="3:4" x14ac:dyDescent="0.25">
      <c r="C103" s="1" t="s">
        <v>6</v>
      </c>
      <c r="D103" s="2" t="s">
        <v>5</v>
      </c>
    </row>
    <row r="104" spans="3:4" x14ac:dyDescent="0.25">
      <c r="C104" s="1" t="s">
        <v>4</v>
      </c>
      <c r="D104" s="3">
        <v>43780</v>
      </c>
    </row>
    <row r="105" spans="3:4" x14ac:dyDescent="0.25">
      <c r="C105" s="1" t="s">
        <v>3</v>
      </c>
      <c r="D105" s="2">
        <v>2</v>
      </c>
    </row>
    <row r="106" spans="3:4" x14ac:dyDescent="0.25">
      <c r="D106" s="2"/>
    </row>
    <row r="107" spans="3:4" x14ac:dyDescent="0.25">
      <c r="C107" s="1" t="s">
        <v>2</v>
      </c>
      <c r="D107" s="3">
        <v>43780</v>
      </c>
    </row>
    <row r="108" spans="3:4" x14ac:dyDescent="0.25">
      <c r="C108" s="1" t="s">
        <v>1</v>
      </c>
      <c r="D108" s="2" t="s">
        <v>0</v>
      </c>
    </row>
  </sheetData>
  <mergeCells count="79">
    <mergeCell ref="N25:O25"/>
    <mergeCell ref="R3:S3"/>
    <mergeCell ref="R5:S5"/>
    <mergeCell ref="K6:L7"/>
    <mergeCell ref="C20:L20"/>
    <mergeCell ref="I23:J23"/>
    <mergeCell ref="K23:L23"/>
    <mergeCell ref="G14:I14"/>
    <mergeCell ref="K4:L4"/>
    <mergeCell ref="D6:F6"/>
    <mergeCell ref="F82:G82"/>
    <mergeCell ref="B67:B74"/>
    <mergeCell ref="C67:C69"/>
    <mergeCell ref="D67:E67"/>
    <mergeCell ref="C24:C26"/>
    <mergeCell ref="B35:B42"/>
    <mergeCell ref="B45:B52"/>
    <mergeCell ref="C45:C47"/>
    <mergeCell ref="D45:E45"/>
    <mergeCell ref="B56:B63"/>
    <mergeCell ref="U3:V3"/>
    <mergeCell ref="U4:V4"/>
    <mergeCell ref="K10:L10"/>
    <mergeCell ref="K12:L12"/>
    <mergeCell ref="K5:L5"/>
    <mergeCell ref="K3:L3"/>
    <mergeCell ref="R4:S4"/>
    <mergeCell ref="C2:L2"/>
    <mergeCell ref="D24:E24"/>
    <mergeCell ref="K8:L8"/>
    <mergeCell ref="B24:B31"/>
    <mergeCell ref="K9:L9"/>
    <mergeCell ref="K11:L11"/>
    <mergeCell ref="K26:L26"/>
    <mergeCell ref="K27:L27"/>
    <mergeCell ref="K28:L28"/>
    <mergeCell ref="I3:J3"/>
    <mergeCell ref="K22:L22"/>
    <mergeCell ref="I22:J22"/>
    <mergeCell ref="I27:I31"/>
    <mergeCell ref="H27:H31"/>
    <mergeCell ref="I24:I25"/>
    <mergeCell ref="H24:H25"/>
    <mergeCell ref="H48:H52"/>
    <mergeCell ref="I48:I52"/>
    <mergeCell ref="C56:C58"/>
    <mergeCell ref="D56:E56"/>
    <mergeCell ref="C35:C37"/>
    <mergeCell ref="D35:E35"/>
    <mergeCell ref="H38:H42"/>
    <mergeCell ref="H35:H36"/>
    <mergeCell ref="I35:I36"/>
    <mergeCell ref="I38:I42"/>
    <mergeCell ref="H45:H46"/>
    <mergeCell ref="I45:I46"/>
    <mergeCell ref="H70:H74"/>
    <mergeCell ref="I70:I74"/>
    <mergeCell ref="N36:O36"/>
    <mergeCell ref="K37:L37"/>
    <mergeCell ref="K38:L38"/>
    <mergeCell ref="K39:L39"/>
    <mergeCell ref="N46:O46"/>
    <mergeCell ref="K47:L47"/>
    <mergeCell ref="K48:L48"/>
    <mergeCell ref="K49:L49"/>
    <mergeCell ref="H56:H57"/>
    <mergeCell ref="I56:I57"/>
    <mergeCell ref="H59:H63"/>
    <mergeCell ref="I59:I63"/>
    <mergeCell ref="H67:H68"/>
    <mergeCell ref="I67:I68"/>
    <mergeCell ref="K70:L70"/>
    <mergeCell ref="K71:L71"/>
    <mergeCell ref="N57:O57"/>
    <mergeCell ref="K58:L58"/>
    <mergeCell ref="K59:L59"/>
    <mergeCell ref="K60:L60"/>
    <mergeCell ref="N68:O68"/>
    <mergeCell ref="K69:L69"/>
  </mergeCells>
  <conditionalFormatting sqref="D6">
    <cfRule type="duplicateValues" dxfId="21" priority="1"/>
  </conditionalFormatting>
  <dataValidations count="4">
    <dataValidation type="list" allowBlank="1" showInputMessage="1" showErrorMessage="1" sqref="U4:V4 JQ4:JR4 TM4:TN4 ADI4:ADJ4 ANE4:ANF4 AXA4:AXB4 BGW4:BGX4 BQS4:BQT4 CAO4:CAP4 CKK4:CKL4 CUG4:CUH4 DEC4:DED4 DNY4:DNZ4 DXU4:DXV4 EHQ4:EHR4 ERM4:ERN4 FBI4:FBJ4 FLE4:FLF4 FVA4:FVB4 GEW4:GEX4 GOS4:GOT4 GYO4:GYP4 HIK4:HIL4 HSG4:HSH4 ICC4:ICD4 ILY4:ILZ4 IVU4:IVV4 JFQ4:JFR4 JPM4:JPN4 JZI4:JZJ4 KJE4:KJF4 KTA4:KTB4 LCW4:LCX4 LMS4:LMT4 LWO4:LWP4 MGK4:MGL4 MQG4:MQH4 NAC4:NAD4 NJY4:NJZ4 NTU4:NTV4 ODQ4:ODR4 ONM4:ONN4 OXI4:OXJ4 PHE4:PHF4 PRA4:PRB4 QAW4:QAX4 QKS4:QKT4 QUO4:QUP4 REK4:REL4 ROG4:ROH4 RYC4:RYD4 SHY4:SHZ4 SRU4:SRV4 TBQ4:TBR4 TLM4:TLN4 TVI4:TVJ4 UFE4:UFF4 UPA4:UPB4 UYW4:UYX4 VIS4:VIT4 VSO4:VSP4 WCK4:WCL4 WMG4:WMH4 WWC4:WWD4 U65540:V65540 JQ65540:JR65540 TM65540:TN65540 ADI65540:ADJ65540 ANE65540:ANF65540 AXA65540:AXB65540 BGW65540:BGX65540 BQS65540:BQT65540 CAO65540:CAP65540 CKK65540:CKL65540 CUG65540:CUH65540 DEC65540:DED65540 DNY65540:DNZ65540 DXU65540:DXV65540 EHQ65540:EHR65540 ERM65540:ERN65540 FBI65540:FBJ65540 FLE65540:FLF65540 FVA65540:FVB65540 GEW65540:GEX65540 GOS65540:GOT65540 GYO65540:GYP65540 HIK65540:HIL65540 HSG65540:HSH65540 ICC65540:ICD65540 ILY65540:ILZ65540 IVU65540:IVV65540 JFQ65540:JFR65540 JPM65540:JPN65540 JZI65540:JZJ65540 KJE65540:KJF65540 KTA65540:KTB65540 LCW65540:LCX65540 LMS65540:LMT65540 LWO65540:LWP65540 MGK65540:MGL65540 MQG65540:MQH65540 NAC65540:NAD65540 NJY65540:NJZ65540 NTU65540:NTV65540 ODQ65540:ODR65540 ONM65540:ONN65540 OXI65540:OXJ65540 PHE65540:PHF65540 PRA65540:PRB65540 QAW65540:QAX65540 QKS65540:QKT65540 QUO65540:QUP65540 REK65540:REL65540 ROG65540:ROH65540 RYC65540:RYD65540 SHY65540:SHZ65540 SRU65540:SRV65540 TBQ65540:TBR65540 TLM65540:TLN65540 TVI65540:TVJ65540 UFE65540:UFF65540 UPA65540:UPB65540 UYW65540:UYX65540 VIS65540:VIT65540 VSO65540:VSP65540 WCK65540:WCL65540 WMG65540:WMH65540 WWC65540:WWD65540 U131076:V131076 JQ131076:JR131076 TM131076:TN131076 ADI131076:ADJ131076 ANE131076:ANF131076 AXA131076:AXB131076 BGW131076:BGX131076 BQS131076:BQT131076 CAO131076:CAP131076 CKK131076:CKL131076 CUG131076:CUH131076 DEC131076:DED131076 DNY131076:DNZ131076 DXU131076:DXV131076 EHQ131076:EHR131076 ERM131076:ERN131076 FBI131076:FBJ131076 FLE131076:FLF131076 FVA131076:FVB131076 GEW131076:GEX131076 GOS131076:GOT131076 GYO131076:GYP131076 HIK131076:HIL131076 HSG131076:HSH131076 ICC131076:ICD131076 ILY131076:ILZ131076 IVU131076:IVV131076 JFQ131076:JFR131076 JPM131076:JPN131076 JZI131076:JZJ131076 KJE131076:KJF131076 KTA131076:KTB131076 LCW131076:LCX131076 LMS131076:LMT131076 LWO131076:LWP131076 MGK131076:MGL131076 MQG131076:MQH131076 NAC131076:NAD131076 NJY131076:NJZ131076 NTU131076:NTV131076 ODQ131076:ODR131076 ONM131076:ONN131076 OXI131076:OXJ131076 PHE131076:PHF131076 PRA131076:PRB131076 QAW131076:QAX131076 QKS131076:QKT131076 QUO131076:QUP131076 REK131076:REL131076 ROG131076:ROH131076 RYC131076:RYD131076 SHY131076:SHZ131076 SRU131076:SRV131076 TBQ131076:TBR131076 TLM131076:TLN131076 TVI131076:TVJ131076 UFE131076:UFF131076 UPA131076:UPB131076 UYW131076:UYX131076 VIS131076:VIT131076 VSO131076:VSP131076 WCK131076:WCL131076 WMG131076:WMH131076 WWC131076:WWD131076 U196612:V196612 JQ196612:JR196612 TM196612:TN196612 ADI196612:ADJ196612 ANE196612:ANF196612 AXA196612:AXB196612 BGW196612:BGX196612 BQS196612:BQT196612 CAO196612:CAP196612 CKK196612:CKL196612 CUG196612:CUH196612 DEC196612:DED196612 DNY196612:DNZ196612 DXU196612:DXV196612 EHQ196612:EHR196612 ERM196612:ERN196612 FBI196612:FBJ196612 FLE196612:FLF196612 FVA196612:FVB196612 GEW196612:GEX196612 GOS196612:GOT196612 GYO196612:GYP196612 HIK196612:HIL196612 HSG196612:HSH196612 ICC196612:ICD196612 ILY196612:ILZ196612 IVU196612:IVV196612 JFQ196612:JFR196612 JPM196612:JPN196612 JZI196612:JZJ196612 KJE196612:KJF196612 KTA196612:KTB196612 LCW196612:LCX196612 LMS196612:LMT196612 LWO196612:LWP196612 MGK196612:MGL196612 MQG196612:MQH196612 NAC196612:NAD196612 NJY196612:NJZ196612 NTU196612:NTV196612 ODQ196612:ODR196612 ONM196612:ONN196612 OXI196612:OXJ196612 PHE196612:PHF196612 PRA196612:PRB196612 QAW196612:QAX196612 QKS196612:QKT196612 QUO196612:QUP196612 REK196612:REL196612 ROG196612:ROH196612 RYC196612:RYD196612 SHY196612:SHZ196612 SRU196612:SRV196612 TBQ196612:TBR196612 TLM196612:TLN196612 TVI196612:TVJ196612 UFE196612:UFF196612 UPA196612:UPB196612 UYW196612:UYX196612 VIS196612:VIT196612 VSO196612:VSP196612 WCK196612:WCL196612 WMG196612:WMH196612 WWC196612:WWD196612 U262148:V262148 JQ262148:JR262148 TM262148:TN262148 ADI262148:ADJ262148 ANE262148:ANF262148 AXA262148:AXB262148 BGW262148:BGX262148 BQS262148:BQT262148 CAO262148:CAP262148 CKK262148:CKL262148 CUG262148:CUH262148 DEC262148:DED262148 DNY262148:DNZ262148 DXU262148:DXV262148 EHQ262148:EHR262148 ERM262148:ERN262148 FBI262148:FBJ262148 FLE262148:FLF262148 FVA262148:FVB262148 GEW262148:GEX262148 GOS262148:GOT262148 GYO262148:GYP262148 HIK262148:HIL262148 HSG262148:HSH262148 ICC262148:ICD262148 ILY262148:ILZ262148 IVU262148:IVV262148 JFQ262148:JFR262148 JPM262148:JPN262148 JZI262148:JZJ262148 KJE262148:KJF262148 KTA262148:KTB262148 LCW262148:LCX262148 LMS262148:LMT262148 LWO262148:LWP262148 MGK262148:MGL262148 MQG262148:MQH262148 NAC262148:NAD262148 NJY262148:NJZ262148 NTU262148:NTV262148 ODQ262148:ODR262148 ONM262148:ONN262148 OXI262148:OXJ262148 PHE262148:PHF262148 PRA262148:PRB262148 QAW262148:QAX262148 QKS262148:QKT262148 QUO262148:QUP262148 REK262148:REL262148 ROG262148:ROH262148 RYC262148:RYD262148 SHY262148:SHZ262148 SRU262148:SRV262148 TBQ262148:TBR262148 TLM262148:TLN262148 TVI262148:TVJ262148 UFE262148:UFF262148 UPA262148:UPB262148 UYW262148:UYX262148 VIS262148:VIT262148 VSO262148:VSP262148 WCK262148:WCL262148 WMG262148:WMH262148 WWC262148:WWD262148 U327684:V327684 JQ327684:JR327684 TM327684:TN327684 ADI327684:ADJ327684 ANE327684:ANF327684 AXA327684:AXB327684 BGW327684:BGX327684 BQS327684:BQT327684 CAO327684:CAP327684 CKK327684:CKL327684 CUG327684:CUH327684 DEC327684:DED327684 DNY327684:DNZ327684 DXU327684:DXV327684 EHQ327684:EHR327684 ERM327684:ERN327684 FBI327684:FBJ327684 FLE327684:FLF327684 FVA327684:FVB327684 GEW327684:GEX327684 GOS327684:GOT327684 GYO327684:GYP327684 HIK327684:HIL327684 HSG327684:HSH327684 ICC327684:ICD327684 ILY327684:ILZ327684 IVU327684:IVV327684 JFQ327684:JFR327684 JPM327684:JPN327684 JZI327684:JZJ327684 KJE327684:KJF327684 KTA327684:KTB327684 LCW327684:LCX327684 LMS327684:LMT327684 LWO327684:LWP327684 MGK327684:MGL327684 MQG327684:MQH327684 NAC327684:NAD327684 NJY327684:NJZ327684 NTU327684:NTV327684 ODQ327684:ODR327684 ONM327684:ONN327684 OXI327684:OXJ327684 PHE327684:PHF327684 PRA327684:PRB327684 QAW327684:QAX327684 QKS327684:QKT327684 QUO327684:QUP327684 REK327684:REL327684 ROG327684:ROH327684 RYC327684:RYD327684 SHY327684:SHZ327684 SRU327684:SRV327684 TBQ327684:TBR327684 TLM327684:TLN327684 TVI327684:TVJ327684 UFE327684:UFF327684 UPA327684:UPB327684 UYW327684:UYX327684 VIS327684:VIT327684 VSO327684:VSP327684 WCK327684:WCL327684 WMG327684:WMH327684 WWC327684:WWD327684 U393220:V393220 JQ393220:JR393220 TM393220:TN393220 ADI393220:ADJ393220 ANE393220:ANF393220 AXA393220:AXB393220 BGW393220:BGX393220 BQS393220:BQT393220 CAO393220:CAP393220 CKK393220:CKL393220 CUG393220:CUH393220 DEC393220:DED393220 DNY393220:DNZ393220 DXU393220:DXV393220 EHQ393220:EHR393220 ERM393220:ERN393220 FBI393220:FBJ393220 FLE393220:FLF393220 FVA393220:FVB393220 GEW393220:GEX393220 GOS393220:GOT393220 GYO393220:GYP393220 HIK393220:HIL393220 HSG393220:HSH393220 ICC393220:ICD393220 ILY393220:ILZ393220 IVU393220:IVV393220 JFQ393220:JFR393220 JPM393220:JPN393220 JZI393220:JZJ393220 KJE393220:KJF393220 KTA393220:KTB393220 LCW393220:LCX393220 LMS393220:LMT393220 LWO393220:LWP393220 MGK393220:MGL393220 MQG393220:MQH393220 NAC393220:NAD393220 NJY393220:NJZ393220 NTU393220:NTV393220 ODQ393220:ODR393220 ONM393220:ONN393220 OXI393220:OXJ393220 PHE393220:PHF393220 PRA393220:PRB393220 QAW393220:QAX393220 QKS393220:QKT393220 QUO393220:QUP393220 REK393220:REL393220 ROG393220:ROH393220 RYC393220:RYD393220 SHY393220:SHZ393220 SRU393220:SRV393220 TBQ393220:TBR393220 TLM393220:TLN393220 TVI393220:TVJ393220 UFE393220:UFF393220 UPA393220:UPB393220 UYW393220:UYX393220 VIS393220:VIT393220 VSO393220:VSP393220 WCK393220:WCL393220 WMG393220:WMH393220 WWC393220:WWD393220 U458756:V458756 JQ458756:JR458756 TM458756:TN458756 ADI458756:ADJ458756 ANE458756:ANF458756 AXA458756:AXB458756 BGW458756:BGX458756 BQS458756:BQT458756 CAO458756:CAP458756 CKK458756:CKL458756 CUG458756:CUH458756 DEC458756:DED458756 DNY458756:DNZ458756 DXU458756:DXV458756 EHQ458756:EHR458756 ERM458756:ERN458756 FBI458756:FBJ458756 FLE458756:FLF458756 FVA458756:FVB458756 GEW458756:GEX458756 GOS458756:GOT458756 GYO458756:GYP458756 HIK458756:HIL458756 HSG458756:HSH458756 ICC458756:ICD458756 ILY458756:ILZ458756 IVU458756:IVV458756 JFQ458756:JFR458756 JPM458756:JPN458756 JZI458756:JZJ458756 KJE458756:KJF458756 KTA458756:KTB458756 LCW458756:LCX458756 LMS458756:LMT458756 LWO458756:LWP458756 MGK458756:MGL458756 MQG458756:MQH458756 NAC458756:NAD458756 NJY458756:NJZ458756 NTU458756:NTV458756 ODQ458756:ODR458756 ONM458756:ONN458756 OXI458756:OXJ458756 PHE458756:PHF458756 PRA458756:PRB458756 QAW458756:QAX458756 QKS458756:QKT458756 QUO458756:QUP458756 REK458756:REL458756 ROG458756:ROH458756 RYC458756:RYD458756 SHY458756:SHZ458756 SRU458756:SRV458756 TBQ458756:TBR458756 TLM458756:TLN458756 TVI458756:TVJ458756 UFE458756:UFF458756 UPA458756:UPB458756 UYW458756:UYX458756 VIS458756:VIT458756 VSO458756:VSP458756 WCK458756:WCL458756 WMG458756:WMH458756 WWC458756:WWD458756 U524292:V524292 JQ524292:JR524292 TM524292:TN524292 ADI524292:ADJ524292 ANE524292:ANF524292 AXA524292:AXB524292 BGW524292:BGX524292 BQS524292:BQT524292 CAO524292:CAP524292 CKK524292:CKL524292 CUG524292:CUH524292 DEC524292:DED524292 DNY524292:DNZ524292 DXU524292:DXV524292 EHQ524292:EHR524292 ERM524292:ERN524292 FBI524292:FBJ524292 FLE524292:FLF524292 FVA524292:FVB524292 GEW524292:GEX524292 GOS524292:GOT524292 GYO524292:GYP524292 HIK524292:HIL524292 HSG524292:HSH524292 ICC524292:ICD524292 ILY524292:ILZ524292 IVU524292:IVV524292 JFQ524292:JFR524292 JPM524292:JPN524292 JZI524292:JZJ524292 KJE524292:KJF524292 KTA524292:KTB524292 LCW524292:LCX524292 LMS524292:LMT524292 LWO524292:LWP524292 MGK524292:MGL524292 MQG524292:MQH524292 NAC524292:NAD524292 NJY524292:NJZ524292 NTU524292:NTV524292 ODQ524292:ODR524292 ONM524292:ONN524292 OXI524292:OXJ524292 PHE524292:PHF524292 PRA524292:PRB524292 QAW524292:QAX524292 QKS524292:QKT524292 QUO524292:QUP524292 REK524292:REL524292 ROG524292:ROH524292 RYC524292:RYD524292 SHY524292:SHZ524292 SRU524292:SRV524292 TBQ524292:TBR524292 TLM524292:TLN524292 TVI524292:TVJ524292 UFE524292:UFF524292 UPA524292:UPB524292 UYW524292:UYX524292 VIS524292:VIT524292 VSO524292:VSP524292 WCK524292:WCL524292 WMG524292:WMH524292 WWC524292:WWD524292 U589828:V589828 JQ589828:JR589828 TM589828:TN589828 ADI589828:ADJ589828 ANE589828:ANF589828 AXA589828:AXB589828 BGW589828:BGX589828 BQS589828:BQT589828 CAO589828:CAP589828 CKK589828:CKL589828 CUG589828:CUH589828 DEC589828:DED589828 DNY589828:DNZ589828 DXU589828:DXV589828 EHQ589828:EHR589828 ERM589828:ERN589828 FBI589828:FBJ589828 FLE589828:FLF589828 FVA589828:FVB589828 GEW589828:GEX589828 GOS589828:GOT589828 GYO589828:GYP589828 HIK589828:HIL589828 HSG589828:HSH589828 ICC589828:ICD589828 ILY589828:ILZ589828 IVU589828:IVV589828 JFQ589828:JFR589828 JPM589828:JPN589828 JZI589828:JZJ589828 KJE589828:KJF589828 KTA589828:KTB589828 LCW589828:LCX589828 LMS589828:LMT589828 LWO589828:LWP589828 MGK589828:MGL589828 MQG589828:MQH589828 NAC589828:NAD589828 NJY589828:NJZ589828 NTU589828:NTV589828 ODQ589828:ODR589828 ONM589828:ONN589828 OXI589828:OXJ589828 PHE589828:PHF589828 PRA589828:PRB589828 QAW589828:QAX589828 QKS589828:QKT589828 QUO589828:QUP589828 REK589828:REL589828 ROG589828:ROH589828 RYC589828:RYD589828 SHY589828:SHZ589828 SRU589828:SRV589828 TBQ589828:TBR589828 TLM589828:TLN589828 TVI589828:TVJ589828 UFE589828:UFF589828 UPA589828:UPB589828 UYW589828:UYX589828 VIS589828:VIT589828 VSO589828:VSP589828 WCK589828:WCL589828 WMG589828:WMH589828 WWC589828:WWD589828 U655364:V655364 JQ655364:JR655364 TM655364:TN655364 ADI655364:ADJ655364 ANE655364:ANF655364 AXA655364:AXB655364 BGW655364:BGX655364 BQS655364:BQT655364 CAO655364:CAP655364 CKK655364:CKL655364 CUG655364:CUH655364 DEC655364:DED655364 DNY655364:DNZ655364 DXU655364:DXV655364 EHQ655364:EHR655364 ERM655364:ERN655364 FBI655364:FBJ655364 FLE655364:FLF655364 FVA655364:FVB655364 GEW655364:GEX655364 GOS655364:GOT655364 GYO655364:GYP655364 HIK655364:HIL655364 HSG655364:HSH655364 ICC655364:ICD655364 ILY655364:ILZ655364 IVU655364:IVV655364 JFQ655364:JFR655364 JPM655364:JPN655364 JZI655364:JZJ655364 KJE655364:KJF655364 KTA655364:KTB655364 LCW655364:LCX655364 LMS655364:LMT655364 LWO655364:LWP655364 MGK655364:MGL655364 MQG655364:MQH655364 NAC655364:NAD655364 NJY655364:NJZ655364 NTU655364:NTV655364 ODQ655364:ODR655364 ONM655364:ONN655364 OXI655364:OXJ655364 PHE655364:PHF655364 PRA655364:PRB655364 QAW655364:QAX655364 QKS655364:QKT655364 QUO655364:QUP655364 REK655364:REL655364 ROG655364:ROH655364 RYC655364:RYD655364 SHY655364:SHZ655364 SRU655364:SRV655364 TBQ655364:TBR655364 TLM655364:TLN655364 TVI655364:TVJ655364 UFE655364:UFF655364 UPA655364:UPB655364 UYW655364:UYX655364 VIS655364:VIT655364 VSO655364:VSP655364 WCK655364:WCL655364 WMG655364:WMH655364 WWC655364:WWD655364 U720900:V720900 JQ720900:JR720900 TM720900:TN720900 ADI720900:ADJ720900 ANE720900:ANF720900 AXA720900:AXB720900 BGW720900:BGX720900 BQS720900:BQT720900 CAO720900:CAP720900 CKK720900:CKL720900 CUG720900:CUH720900 DEC720900:DED720900 DNY720900:DNZ720900 DXU720900:DXV720900 EHQ720900:EHR720900 ERM720900:ERN720900 FBI720900:FBJ720900 FLE720900:FLF720900 FVA720900:FVB720900 GEW720900:GEX720900 GOS720900:GOT720900 GYO720900:GYP720900 HIK720900:HIL720900 HSG720900:HSH720900 ICC720900:ICD720900 ILY720900:ILZ720900 IVU720900:IVV720900 JFQ720900:JFR720900 JPM720900:JPN720900 JZI720900:JZJ720900 KJE720900:KJF720900 KTA720900:KTB720900 LCW720900:LCX720900 LMS720900:LMT720900 LWO720900:LWP720900 MGK720900:MGL720900 MQG720900:MQH720900 NAC720900:NAD720900 NJY720900:NJZ720900 NTU720900:NTV720900 ODQ720900:ODR720900 ONM720900:ONN720900 OXI720900:OXJ720900 PHE720900:PHF720900 PRA720900:PRB720900 QAW720900:QAX720900 QKS720900:QKT720900 QUO720900:QUP720900 REK720900:REL720900 ROG720900:ROH720900 RYC720900:RYD720900 SHY720900:SHZ720900 SRU720900:SRV720900 TBQ720900:TBR720900 TLM720900:TLN720900 TVI720900:TVJ720900 UFE720900:UFF720900 UPA720900:UPB720900 UYW720900:UYX720900 VIS720900:VIT720900 VSO720900:VSP720900 WCK720900:WCL720900 WMG720900:WMH720900 WWC720900:WWD720900 U786436:V786436 JQ786436:JR786436 TM786436:TN786436 ADI786436:ADJ786436 ANE786436:ANF786436 AXA786436:AXB786436 BGW786436:BGX786436 BQS786436:BQT786436 CAO786436:CAP786436 CKK786436:CKL786436 CUG786436:CUH786436 DEC786436:DED786436 DNY786436:DNZ786436 DXU786436:DXV786436 EHQ786436:EHR786436 ERM786436:ERN786436 FBI786436:FBJ786436 FLE786436:FLF786436 FVA786436:FVB786436 GEW786436:GEX786436 GOS786436:GOT786436 GYO786436:GYP786436 HIK786436:HIL786436 HSG786436:HSH786436 ICC786436:ICD786436 ILY786436:ILZ786436 IVU786436:IVV786436 JFQ786436:JFR786436 JPM786436:JPN786436 JZI786436:JZJ786436 KJE786436:KJF786436 KTA786436:KTB786436 LCW786436:LCX786436 LMS786436:LMT786436 LWO786436:LWP786436 MGK786436:MGL786436 MQG786436:MQH786436 NAC786436:NAD786436 NJY786436:NJZ786436 NTU786436:NTV786436 ODQ786436:ODR786436 ONM786436:ONN786436 OXI786436:OXJ786436 PHE786436:PHF786436 PRA786436:PRB786436 QAW786436:QAX786436 QKS786436:QKT786436 QUO786436:QUP786436 REK786436:REL786436 ROG786436:ROH786436 RYC786436:RYD786436 SHY786436:SHZ786436 SRU786436:SRV786436 TBQ786436:TBR786436 TLM786436:TLN786436 TVI786436:TVJ786436 UFE786436:UFF786436 UPA786436:UPB786436 UYW786436:UYX786436 VIS786436:VIT786436 VSO786436:VSP786436 WCK786436:WCL786436 WMG786436:WMH786436 WWC786436:WWD786436 U851972:V851972 JQ851972:JR851972 TM851972:TN851972 ADI851972:ADJ851972 ANE851972:ANF851972 AXA851972:AXB851972 BGW851972:BGX851972 BQS851972:BQT851972 CAO851972:CAP851972 CKK851972:CKL851972 CUG851972:CUH851972 DEC851972:DED851972 DNY851972:DNZ851972 DXU851972:DXV851972 EHQ851972:EHR851972 ERM851972:ERN851972 FBI851972:FBJ851972 FLE851972:FLF851972 FVA851972:FVB851972 GEW851972:GEX851972 GOS851972:GOT851972 GYO851972:GYP851972 HIK851972:HIL851972 HSG851972:HSH851972 ICC851972:ICD851972 ILY851972:ILZ851972 IVU851972:IVV851972 JFQ851972:JFR851972 JPM851972:JPN851972 JZI851972:JZJ851972 KJE851972:KJF851972 KTA851972:KTB851972 LCW851972:LCX851972 LMS851972:LMT851972 LWO851972:LWP851972 MGK851972:MGL851972 MQG851972:MQH851972 NAC851972:NAD851972 NJY851972:NJZ851972 NTU851972:NTV851972 ODQ851972:ODR851972 ONM851972:ONN851972 OXI851972:OXJ851972 PHE851972:PHF851972 PRA851972:PRB851972 QAW851972:QAX851972 QKS851972:QKT851972 QUO851972:QUP851972 REK851972:REL851972 ROG851972:ROH851972 RYC851972:RYD851972 SHY851972:SHZ851972 SRU851972:SRV851972 TBQ851972:TBR851972 TLM851972:TLN851972 TVI851972:TVJ851972 UFE851972:UFF851972 UPA851972:UPB851972 UYW851972:UYX851972 VIS851972:VIT851972 VSO851972:VSP851972 WCK851972:WCL851972 WMG851972:WMH851972 WWC851972:WWD851972 U917508:V917508 JQ917508:JR917508 TM917508:TN917508 ADI917508:ADJ917508 ANE917508:ANF917508 AXA917508:AXB917508 BGW917508:BGX917508 BQS917508:BQT917508 CAO917508:CAP917508 CKK917508:CKL917508 CUG917508:CUH917508 DEC917508:DED917508 DNY917508:DNZ917508 DXU917508:DXV917508 EHQ917508:EHR917508 ERM917508:ERN917508 FBI917508:FBJ917508 FLE917508:FLF917508 FVA917508:FVB917508 GEW917508:GEX917508 GOS917508:GOT917508 GYO917508:GYP917508 HIK917508:HIL917508 HSG917508:HSH917508 ICC917508:ICD917508 ILY917508:ILZ917508 IVU917508:IVV917508 JFQ917508:JFR917508 JPM917508:JPN917508 JZI917508:JZJ917508 KJE917508:KJF917508 KTA917508:KTB917508 LCW917508:LCX917508 LMS917508:LMT917508 LWO917508:LWP917508 MGK917508:MGL917508 MQG917508:MQH917508 NAC917508:NAD917508 NJY917508:NJZ917508 NTU917508:NTV917508 ODQ917508:ODR917508 ONM917508:ONN917508 OXI917508:OXJ917508 PHE917508:PHF917508 PRA917508:PRB917508 QAW917508:QAX917508 QKS917508:QKT917508 QUO917508:QUP917508 REK917508:REL917508 ROG917508:ROH917508 RYC917508:RYD917508 SHY917508:SHZ917508 SRU917508:SRV917508 TBQ917508:TBR917508 TLM917508:TLN917508 TVI917508:TVJ917508 UFE917508:UFF917508 UPA917508:UPB917508 UYW917508:UYX917508 VIS917508:VIT917508 VSO917508:VSP917508 WCK917508:WCL917508 WMG917508:WMH917508 WWC917508:WWD917508 U983044:V983044 JQ983044:JR983044 TM983044:TN983044 ADI983044:ADJ983044 ANE983044:ANF983044 AXA983044:AXB983044 BGW983044:BGX983044 BQS983044:BQT983044 CAO983044:CAP983044 CKK983044:CKL983044 CUG983044:CUH983044 DEC983044:DED983044 DNY983044:DNZ983044 DXU983044:DXV983044 EHQ983044:EHR983044 ERM983044:ERN983044 FBI983044:FBJ983044 FLE983044:FLF983044 FVA983044:FVB983044 GEW983044:GEX983044 GOS983044:GOT983044 GYO983044:GYP983044 HIK983044:HIL983044 HSG983044:HSH983044 ICC983044:ICD983044 ILY983044:ILZ983044 IVU983044:IVV983044 JFQ983044:JFR983044 JPM983044:JPN983044 JZI983044:JZJ983044 KJE983044:KJF983044 KTA983044:KTB983044 LCW983044:LCX983044 LMS983044:LMT983044 LWO983044:LWP983044 MGK983044:MGL983044 MQG983044:MQH983044 NAC983044:NAD983044 NJY983044:NJZ983044 NTU983044:NTV983044 ODQ983044:ODR983044 ONM983044:ONN983044 OXI983044:OXJ983044 PHE983044:PHF983044 PRA983044:PRB983044 QAW983044:QAX983044 QKS983044:QKT983044 QUO983044:QUP983044 REK983044:REL983044 ROG983044:ROH983044 RYC983044:RYD983044 SHY983044:SHZ983044 SRU983044:SRV983044 TBQ983044:TBR983044 TLM983044:TLN983044 TVI983044:TVJ983044 UFE983044:UFF983044 UPA983044:UPB983044 UYW983044:UYX983044 VIS983044:VIT983044 VSO983044:VSP983044 WCK983044:WCL983044 WMG983044:WMH983044 WWC983044:WWD983044" xr:uid="{C6CD7C30-71A2-40BB-9DD0-FE9AB817E9E2}">
      <formula1>$U$5:$U$6</formula1>
    </dataValidation>
    <dataValidation type="list" allowBlank="1" showInputMessage="1" showErrorMessage="1" sqref="R4:S4 JN4:JO4 TJ4:TK4 ADF4:ADG4 ANB4:ANC4 AWX4:AWY4 BGT4:BGU4 BQP4:BQQ4 CAL4:CAM4 CKH4:CKI4 CUD4:CUE4 DDZ4:DEA4 DNV4:DNW4 DXR4:DXS4 EHN4:EHO4 ERJ4:ERK4 FBF4:FBG4 FLB4:FLC4 FUX4:FUY4 GET4:GEU4 GOP4:GOQ4 GYL4:GYM4 HIH4:HII4 HSD4:HSE4 IBZ4:ICA4 ILV4:ILW4 IVR4:IVS4 JFN4:JFO4 JPJ4:JPK4 JZF4:JZG4 KJB4:KJC4 KSX4:KSY4 LCT4:LCU4 LMP4:LMQ4 LWL4:LWM4 MGH4:MGI4 MQD4:MQE4 MZZ4:NAA4 NJV4:NJW4 NTR4:NTS4 ODN4:ODO4 ONJ4:ONK4 OXF4:OXG4 PHB4:PHC4 PQX4:PQY4 QAT4:QAU4 QKP4:QKQ4 QUL4:QUM4 REH4:REI4 ROD4:ROE4 RXZ4:RYA4 SHV4:SHW4 SRR4:SRS4 TBN4:TBO4 TLJ4:TLK4 TVF4:TVG4 UFB4:UFC4 UOX4:UOY4 UYT4:UYU4 VIP4:VIQ4 VSL4:VSM4 WCH4:WCI4 WMD4:WME4 WVZ4:WWA4 R65540:S65540 JN65540:JO65540 TJ65540:TK65540 ADF65540:ADG65540 ANB65540:ANC65540 AWX65540:AWY65540 BGT65540:BGU65540 BQP65540:BQQ65540 CAL65540:CAM65540 CKH65540:CKI65540 CUD65540:CUE65540 DDZ65540:DEA65540 DNV65540:DNW65540 DXR65540:DXS65540 EHN65540:EHO65540 ERJ65540:ERK65540 FBF65540:FBG65540 FLB65540:FLC65540 FUX65540:FUY65540 GET65540:GEU65540 GOP65540:GOQ65540 GYL65540:GYM65540 HIH65540:HII65540 HSD65540:HSE65540 IBZ65540:ICA65540 ILV65540:ILW65540 IVR65540:IVS65540 JFN65540:JFO65540 JPJ65540:JPK65540 JZF65540:JZG65540 KJB65540:KJC65540 KSX65540:KSY65540 LCT65540:LCU65540 LMP65540:LMQ65540 LWL65540:LWM65540 MGH65540:MGI65540 MQD65540:MQE65540 MZZ65540:NAA65540 NJV65540:NJW65540 NTR65540:NTS65540 ODN65540:ODO65540 ONJ65540:ONK65540 OXF65540:OXG65540 PHB65540:PHC65540 PQX65540:PQY65540 QAT65540:QAU65540 QKP65540:QKQ65540 QUL65540:QUM65540 REH65540:REI65540 ROD65540:ROE65540 RXZ65540:RYA65540 SHV65540:SHW65540 SRR65540:SRS65540 TBN65540:TBO65540 TLJ65540:TLK65540 TVF65540:TVG65540 UFB65540:UFC65540 UOX65540:UOY65540 UYT65540:UYU65540 VIP65540:VIQ65540 VSL65540:VSM65540 WCH65540:WCI65540 WMD65540:WME65540 WVZ65540:WWA65540 R131076:S131076 JN131076:JO131076 TJ131076:TK131076 ADF131076:ADG131076 ANB131076:ANC131076 AWX131076:AWY131076 BGT131076:BGU131076 BQP131076:BQQ131076 CAL131076:CAM131076 CKH131076:CKI131076 CUD131076:CUE131076 DDZ131076:DEA131076 DNV131076:DNW131076 DXR131076:DXS131076 EHN131076:EHO131076 ERJ131076:ERK131076 FBF131076:FBG131076 FLB131076:FLC131076 FUX131076:FUY131076 GET131076:GEU131076 GOP131076:GOQ131076 GYL131076:GYM131076 HIH131076:HII131076 HSD131076:HSE131076 IBZ131076:ICA131076 ILV131076:ILW131076 IVR131076:IVS131076 JFN131076:JFO131076 JPJ131076:JPK131076 JZF131076:JZG131076 KJB131076:KJC131076 KSX131076:KSY131076 LCT131076:LCU131076 LMP131076:LMQ131076 LWL131076:LWM131076 MGH131076:MGI131076 MQD131076:MQE131076 MZZ131076:NAA131076 NJV131076:NJW131076 NTR131076:NTS131076 ODN131076:ODO131076 ONJ131076:ONK131076 OXF131076:OXG131076 PHB131076:PHC131076 PQX131076:PQY131076 QAT131076:QAU131076 QKP131076:QKQ131076 QUL131076:QUM131076 REH131076:REI131076 ROD131076:ROE131076 RXZ131076:RYA131076 SHV131076:SHW131076 SRR131076:SRS131076 TBN131076:TBO131076 TLJ131076:TLK131076 TVF131076:TVG131076 UFB131076:UFC131076 UOX131076:UOY131076 UYT131076:UYU131076 VIP131076:VIQ131076 VSL131076:VSM131076 WCH131076:WCI131076 WMD131076:WME131076 WVZ131076:WWA131076 R196612:S196612 JN196612:JO196612 TJ196612:TK196612 ADF196612:ADG196612 ANB196612:ANC196612 AWX196612:AWY196612 BGT196612:BGU196612 BQP196612:BQQ196612 CAL196612:CAM196612 CKH196612:CKI196612 CUD196612:CUE196612 DDZ196612:DEA196612 DNV196612:DNW196612 DXR196612:DXS196612 EHN196612:EHO196612 ERJ196612:ERK196612 FBF196612:FBG196612 FLB196612:FLC196612 FUX196612:FUY196612 GET196612:GEU196612 GOP196612:GOQ196612 GYL196612:GYM196612 HIH196612:HII196612 HSD196612:HSE196612 IBZ196612:ICA196612 ILV196612:ILW196612 IVR196612:IVS196612 JFN196612:JFO196612 JPJ196612:JPK196612 JZF196612:JZG196612 KJB196612:KJC196612 KSX196612:KSY196612 LCT196612:LCU196612 LMP196612:LMQ196612 LWL196612:LWM196612 MGH196612:MGI196612 MQD196612:MQE196612 MZZ196612:NAA196612 NJV196612:NJW196612 NTR196612:NTS196612 ODN196612:ODO196612 ONJ196612:ONK196612 OXF196612:OXG196612 PHB196612:PHC196612 PQX196612:PQY196612 QAT196612:QAU196612 QKP196612:QKQ196612 QUL196612:QUM196612 REH196612:REI196612 ROD196612:ROE196612 RXZ196612:RYA196612 SHV196612:SHW196612 SRR196612:SRS196612 TBN196612:TBO196612 TLJ196612:TLK196612 TVF196612:TVG196612 UFB196612:UFC196612 UOX196612:UOY196612 UYT196612:UYU196612 VIP196612:VIQ196612 VSL196612:VSM196612 WCH196612:WCI196612 WMD196612:WME196612 WVZ196612:WWA196612 R262148:S262148 JN262148:JO262148 TJ262148:TK262148 ADF262148:ADG262148 ANB262148:ANC262148 AWX262148:AWY262148 BGT262148:BGU262148 BQP262148:BQQ262148 CAL262148:CAM262148 CKH262148:CKI262148 CUD262148:CUE262148 DDZ262148:DEA262148 DNV262148:DNW262148 DXR262148:DXS262148 EHN262148:EHO262148 ERJ262148:ERK262148 FBF262148:FBG262148 FLB262148:FLC262148 FUX262148:FUY262148 GET262148:GEU262148 GOP262148:GOQ262148 GYL262148:GYM262148 HIH262148:HII262148 HSD262148:HSE262148 IBZ262148:ICA262148 ILV262148:ILW262148 IVR262148:IVS262148 JFN262148:JFO262148 JPJ262148:JPK262148 JZF262148:JZG262148 KJB262148:KJC262148 KSX262148:KSY262148 LCT262148:LCU262148 LMP262148:LMQ262148 LWL262148:LWM262148 MGH262148:MGI262148 MQD262148:MQE262148 MZZ262148:NAA262148 NJV262148:NJW262148 NTR262148:NTS262148 ODN262148:ODO262148 ONJ262148:ONK262148 OXF262148:OXG262148 PHB262148:PHC262148 PQX262148:PQY262148 QAT262148:QAU262148 QKP262148:QKQ262148 QUL262148:QUM262148 REH262148:REI262148 ROD262148:ROE262148 RXZ262148:RYA262148 SHV262148:SHW262148 SRR262148:SRS262148 TBN262148:TBO262148 TLJ262148:TLK262148 TVF262148:TVG262148 UFB262148:UFC262148 UOX262148:UOY262148 UYT262148:UYU262148 VIP262148:VIQ262148 VSL262148:VSM262148 WCH262148:WCI262148 WMD262148:WME262148 WVZ262148:WWA262148 R327684:S327684 JN327684:JO327684 TJ327684:TK327684 ADF327684:ADG327684 ANB327684:ANC327684 AWX327684:AWY327684 BGT327684:BGU327684 BQP327684:BQQ327684 CAL327684:CAM327684 CKH327684:CKI327684 CUD327684:CUE327684 DDZ327684:DEA327684 DNV327684:DNW327684 DXR327684:DXS327684 EHN327684:EHO327684 ERJ327684:ERK327684 FBF327684:FBG327684 FLB327684:FLC327684 FUX327684:FUY327684 GET327684:GEU327684 GOP327684:GOQ327684 GYL327684:GYM327684 HIH327684:HII327684 HSD327684:HSE327684 IBZ327684:ICA327684 ILV327684:ILW327684 IVR327684:IVS327684 JFN327684:JFO327684 JPJ327684:JPK327684 JZF327684:JZG327684 KJB327684:KJC327684 KSX327684:KSY327684 LCT327684:LCU327684 LMP327684:LMQ327684 LWL327684:LWM327684 MGH327684:MGI327684 MQD327684:MQE327684 MZZ327684:NAA327684 NJV327684:NJW327684 NTR327684:NTS327684 ODN327684:ODO327684 ONJ327684:ONK327684 OXF327684:OXG327684 PHB327684:PHC327684 PQX327684:PQY327684 QAT327684:QAU327684 QKP327684:QKQ327684 QUL327684:QUM327684 REH327684:REI327684 ROD327684:ROE327684 RXZ327684:RYA327684 SHV327684:SHW327684 SRR327684:SRS327684 TBN327684:TBO327684 TLJ327684:TLK327684 TVF327684:TVG327684 UFB327684:UFC327684 UOX327684:UOY327684 UYT327684:UYU327684 VIP327684:VIQ327684 VSL327684:VSM327684 WCH327684:WCI327684 WMD327684:WME327684 WVZ327684:WWA327684 R393220:S393220 JN393220:JO393220 TJ393220:TK393220 ADF393220:ADG393220 ANB393220:ANC393220 AWX393220:AWY393220 BGT393220:BGU393220 BQP393220:BQQ393220 CAL393220:CAM393220 CKH393220:CKI393220 CUD393220:CUE393220 DDZ393220:DEA393220 DNV393220:DNW393220 DXR393220:DXS393220 EHN393220:EHO393220 ERJ393220:ERK393220 FBF393220:FBG393220 FLB393220:FLC393220 FUX393220:FUY393220 GET393220:GEU393220 GOP393220:GOQ393220 GYL393220:GYM393220 HIH393220:HII393220 HSD393220:HSE393220 IBZ393220:ICA393220 ILV393220:ILW393220 IVR393220:IVS393220 JFN393220:JFO393220 JPJ393220:JPK393220 JZF393220:JZG393220 KJB393220:KJC393220 KSX393220:KSY393220 LCT393220:LCU393220 LMP393220:LMQ393220 LWL393220:LWM393220 MGH393220:MGI393220 MQD393220:MQE393220 MZZ393220:NAA393220 NJV393220:NJW393220 NTR393220:NTS393220 ODN393220:ODO393220 ONJ393220:ONK393220 OXF393220:OXG393220 PHB393220:PHC393220 PQX393220:PQY393220 QAT393220:QAU393220 QKP393220:QKQ393220 QUL393220:QUM393220 REH393220:REI393220 ROD393220:ROE393220 RXZ393220:RYA393220 SHV393220:SHW393220 SRR393220:SRS393220 TBN393220:TBO393220 TLJ393220:TLK393220 TVF393220:TVG393220 UFB393220:UFC393220 UOX393220:UOY393220 UYT393220:UYU393220 VIP393220:VIQ393220 VSL393220:VSM393220 WCH393220:WCI393220 WMD393220:WME393220 WVZ393220:WWA393220 R458756:S458756 JN458756:JO458756 TJ458756:TK458756 ADF458756:ADG458756 ANB458756:ANC458756 AWX458756:AWY458756 BGT458756:BGU458756 BQP458756:BQQ458756 CAL458756:CAM458756 CKH458756:CKI458756 CUD458756:CUE458756 DDZ458756:DEA458756 DNV458756:DNW458756 DXR458756:DXS458756 EHN458756:EHO458756 ERJ458756:ERK458756 FBF458756:FBG458756 FLB458756:FLC458756 FUX458756:FUY458756 GET458756:GEU458756 GOP458756:GOQ458756 GYL458756:GYM458756 HIH458756:HII458756 HSD458756:HSE458756 IBZ458756:ICA458756 ILV458756:ILW458756 IVR458756:IVS458756 JFN458756:JFO458756 JPJ458756:JPK458756 JZF458756:JZG458756 KJB458756:KJC458756 KSX458756:KSY458756 LCT458756:LCU458756 LMP458756:LMQ458756 LWL458756:LWM458756 MGH458756:MGI458756 MQD458756:MQE458756 MZZ458756:NAA458756 NJV458756:NJW458756 NTR458756:NTS458756 ODN458756:ODO458756 ONJ458756:ONK458756 OXF458756:OXG458756 PHB458756:PHC458756 PQX458756:PQY458756 QAT458756:QAU458756 QKP458756:QKQ458756 QUL458756:QUM458756 REH458756:REI458756 ROD458756:ROE458756 RXZ458756:RYA458756 SHV458756:SHW458756 SRR458756:SRS458756 TBN458756:TBO458756 TLJ458756:TLK458756 TVF458756:TVG458756 UFB458756:UFC458756 UOX458756:UOY458756 UYT458756:UYU458756 VIP458756:VIQ458756 VSL458756:VSM458756 WCH458756:WCI458756 WMD458756:WME458756 WVZ458756:WWA458756 R524292:S524292 JN524292:JO524292 TJ524292:TK524292 ADF524292:ADG524292 ANB524292:ANC524292 AWX524292:AWY524292 BGT524292:BGU524292 BQP524292:BQQ524292 CAL524292:CAM524292 CKH524292:CKI524292 CUD524292:CUE524292 DDZ524292:DEA524292 DNV524292:DNW524292 DXR524292:DXS524292 EHN524292:EHO524292 ERJ524292:ERK524292 FBF524292:FBG524292 FLB524292:FLC524292 FUX524292:FUY524292 GET524292:GEU524292 GOP524292:GOQ524292 GYL524292:GYM524292 HIH524292:HII524292 HSD524292:HSE524292 IBZ524292:ICA524292 ILV524292:ILW524292 IVR524292:IVS524292 JFN524292:JFO524292 JPJ524292:JPK524292 JZF524292:JZG524292 KJB524292:KJC524292 KSX524292:KSY524292 LCT524292:LCU524292 LMP524292:LMQ524292 LWL524292:LWM524292 MGH524292:MGI524292 MQD524292:MQE524292 MZZ524292:NAA524292 NJV524292:NJW524292 NTR524292:NTS524292 ODN524292:ODO524292 ONJ524292:ONK524292 OXF524292:OXG524292 PHB524292:PHC524292 PQX524292:PQY524292 QAT524292:QAU524292 QKP524292:QKQ524292 QUL524292:QUM524292 REH524292:REI524292 ROD524292:ROE524292 RXZ524292:RYA524292 SHV524292:SHW524292 SRR524292:SRS524292 TBN524292:TBO524292 TLJ524292:TLK524292 TVF524292:TVG524292 UFB524292:UFC524292 UOX524292:UOY524292 UYT524292:UYU524292 VIP524292:VIQ524292 VSL524292:VSM524292 WCH524292:WCI524292 WMD524292:WME524292 WVZ524292:WWA524292 R589828:S589828 JN589828:JO589828 TJ589828:TK589828 ADF589828:ADG589828 ANB589828:ANC589828 AWX589828:AWY589828 BGT589828:BGU589828 BQP589828:BQQ589828 CAL589828:CAM589828 CKH589828:CKI589828 CUD589828:CUE589828 DDZ589828:DEA589828 DNV589828:DNW589828 DXR589828:DXS589828 EHN589828:EHO589828 ERJ589828:ERK589828 FBF589828:FBG589828 FLB589828:FLC589828 FUX589828:FUY589828 GET589828:GEU589828 GOP589828:GOQ589828 GYL589828:GYM589828 HIH589828:HII589828 HSD589828:HSE589828 IBZ589828:ICA589828 ILV589828:ILW589828 IVR589828:IVS589828 JFN589828:JFO589828 JPJ589828:JPK589828 JZF589828:JZG589828 KJB589828:KJC589828 KSX589828:KSY589828 LCT589828:LCU589828 LMP589828:LMQ589828 LWL589828:LWM589828 MGH589828:MGI589828 MQD589828:MQE589828 MZZ589828:NAA589828 NJV589828:NJW589828 NTR589828:NTS589828 ODN589828:ODO589828 ONJ589828:ONK589828 OXF589828:OXG589828 PHB589828:PHC589828 PQX589828:PQY589828 QAT589828:QAU589828 QKP589828:QKQ589828 QUL589828:QUM589828 REH589828:REI589828 ROD589828:ROE589828 RXZ589828:RYA589828 SHV589828:SHW589828 SRR589828:SRS589828 TBN589828:TBO589828 TLJ589828:TLK589828 TVF589828:TVG589828 UFB589828:UFC589828 UOX589828:UOY589828 UYT589828:UYU589828 VIP589828:VIQ589828 VSL589828:VSM589828 WCH589828:WCI589828 WMD589828:WME589828 WVZ589828:WWA589828 R655364:S655364 JN655364:JO655364 TJ655364:TK655364 ADF655364:ADG655364 ANB655364:ANC655364 AWX655364:AWY655364 BGT655364:BGU655364 BQP655364:BQQ655364 CAL655364:CAM655364 CKH655364:CKI655364 CUD655364:CUE655364 DDZ655364:DEA655364 DNV655364:DNW655364 DXR655364:DXS655364 EHN655364:EHO655364 ERJ655364:ERK655364 FBF655364:FBG655364 FLB655364:FLC655364 FUX655364:FUY655364 GET655364:GEU655364 GOP655364:GOQ655364 GYL655364:GYM655364 HIH655364:HII655364 HSD655364:HSE655364 IBZ655364:ICA655364 ILV655364:ILW655364 IVR655364:IVS655364 JFN655364:JFO655364 JPJ655364:JPK655364 JZF655364:JZG655364 KJB655364:KJC655364 KSX655364:KSY655364 LCT655364:LCU655364 LMP655364:LMQ655364 LWL655364:LWM655364 MGH655364:MGI655364 MQD655364:MQE655364 MZZ655364:NAA655364 NJV655364:NJW655364 NTR655364:NTS655364 ODN655364:ODO655364 ONJ655364:ONK655364 OXF655364:OXG655364 PHB655364:PHC655364 PQX655364:PQY655364 QAT655364:QAU655364 QKP655364:QKQ655364 QUL655364:QUM655364 REH655364:REI655364 ROD655364:ROE655364 RXZ655364:RYA655364 SHV655364:SHW655364 SRR655364:SRS655364 TBN655364:TBO655364 TLJ655364:TLK655364 TVF655364:TVG655364 UFB655364:UFC655364 UOX655364:UOY655364 UYT655364:UYU655364 VIP655364:VIQ655364 VSL655364:VSM655364 WCH655364:WCI655364 WMD655364:WME655364 WVZ655364:WWA655364 R720900:S720900 JN720900:JO720900 TJ720900:TK720900 ADF720900:ADG720900 ANB720900:ANC720900 AWX720900:AWY720900 BGT720900:BGU720900 BQP720900:BQQ720900 CAL720900:CAM720900 CKH720900:CKI720900 CUD720900:CUE720900 DDZ720900:DEA720900 DNV720900:DNW720900 DXR720900:DXS720900 EHN720900:EHO720900 ERJ720900:ERK720900 FBF720900:FBG720900 FLB720900:FLC720900 FUX720900:FUY720900 GET720900:GEU720900 GOP720900:GOQ720900 GYL720900:GYM720900 HIH720900:HII720900 HSD720900:HSE720900 IBZ720900:ICA720900 ILV720900:ILW720900 IVR720900:IVS720900 JFN720900:JFO720900 JPJ720900:JPK720900 JZF720900:JZG720900 KJB720900:KJC720900 KSX720900:KSY720900 LCT720900:LCU720900 LMP720900:LMQ720900 LWL720900:LWM720900 MGH720900:MGI720900 MQD720900:MQE720900 MZZ720900:NAA720900 NJV720900:NJW720900 NTR720900:NTS720900 ODN720900:ODO720900 ONJ720900:ONK720900 OXF720900:OXG720900 PHB720900:PHC720900 PQX720900:PQY720900 QAT720900:QAU720900 QKP720900:QKQ720900 QUL720900:QUM720900 REH720900:REI720900 ROD720900:ROE720900 RXZ720900:RYA720900 SHV720900:SHW720900 SRR720900:SRS720900 TBN720900:TBO720900 TLJ720900:TLK720900 TVF720900:TVG720900 UFB720900:UFC720900 UOX720900:UOY720900 UYT720900:UYU720900 VIP720900:VIQ720900 VSL720900:VSM720900 WCH720900:WCI720900 WMD720900:WME720900 WVZ720900:WWA720900 R786436:S786436 JN786436:JO786436 TJ786436:TK786436 ADF786436:ADG786436 ANB786436:ANC786436 AWX786436:AWY786436 BGT786436:BGU786436 BQP786436:BQQ786436 CAL786436:CAM786436 CKH786436:CKI786436 CUD786436:CUE786436 DDZ786436:DEA786436 DNV786436:DNW786436 DXR786436:DXS786436 EHN786436:EHO786436 ERJ786436:ERK786436 FBF786436:FBG786436 FLB786436:FLC786436 FUX786436:FUY786436 GET786436:GEU786436 GOP786436:GOQ786436 GYL786436:GYM786436 HIH786436:HII786436 HSD786436:HSE786436 IBZ786436:ICA786436 ILV786436:ILW786436 IVR786436:IVS786436 JFN786436:JFO786436 JPJ786436:JPK786436 JZF786436:JZG786436 KJB786436:KJC786436 KSX786436:KSY786436 LCT786436:LCU786436 LMP786436:LMQ786436 LWL786436:LWM786436 MGH786436:MGI786436 MQD786436:MQE786436 MZZ786436:NAA786436 NJV786436:NJW786436 NTR786436:NTS786436 ODN786436:ODO786436 ONJ786436:ONK786436 OXF786436:OXG786436 PHB786436:PHC786436 PQX786436:PQY786436 QAT786436:QAU786436 QKP786436:QKQ786436 QUL786436:QUM786436 REH786436:REI786436 ROD786436:ROE786436 RXZ786436:RYA786436 SHV786436:SHW786436 SRR786436:SRS786436 TBN786436:TBO786436 TLJ786436:TLK786436 TVF786436:TVG786436 UFB786436:UFC786436 UOX786436:UOY786436 UYT786436:UYU786436 VIP786436:VIQ786436 VSL786436:VSM786436 WCH786436:WCI786436 WMD786436:WME786436 WVZ786436:WWA786436 R851972:S851972 JN851972:JO851972 TJ851972:TK851972 ADF851972:ADG851972 ANB851972:ANC851972 AWX851972:AWY851972 BGT851972:BGU851972 BQP851972:BQQ851972 CAL851972:CAM851972 CKH851972:CKI851972 CUD851972:CUE851972 DDZ851972:DEA851972 DNV851972:DNW851972 DXR851972:DXS851972 EHN851972:EHO851972 ERJ851972:ERK851972 FBF851972:FBG851972 FLB851972:FLC851972 FUX851972:FUY851972 GET851972:GEU851972 GOP851972:GOQ851972 GYL851972:GYM851972 HIH851972:HII851972 HSD851972:HSE851972 IBZ851972:ICA851972 ILV851972:ILW851972 IVR851972:IVS851972 JFN851972:JFO851972 JPJ851972:JPK851972 JZF851972:JZG851972 KJB851972:KJC851972 KSX851972:KSY851972 LCT851972:LCU851972 LMP851972:LMQ851972 LWL851972:LWM851972 MGH851972:MGI851972 MQD851972:MQE851972 MZZ851972:NAA851972 NJV851972:NJW851972 NTR851972:NTS851972 ODN851972:ODO851972 ONJ851972:ONK851972 OXF851972:OXG851972 PHB851972:PHC851972 PQX851972:PQY851972 QAT851972:QAU851972 QKP851972:QKQ851972 QUL851972:QUM851972 REH851972:REI851972 ROD851972:ROE851972 RXZ851972:RYA851972 SHV851972:SHW851972 SRR851972:SRS851972 TBN851972:TBO851972 TLJ851972:TLK851972 TVF851972:TVG851972 UFB851972:UFC851972 UOX851972:UOY851972 UYT851972:UYU851972 VIP851972:VIQ851972 VSL851972:VSM851972 WCH851972:WCI851972 WMD851972:WME851972 WVZ851972:WWA851972 R917508:S917508 JN917508:JO917508 TJ917508:TK917508 ADF917508:ADG917508 ANB917508:ANC917508 AWX917508:AWY917508 BGT917508:BGU917508 BQP917508:BQQ917508 CAL917508:CAM917508 CKH917508:CKI917508 CUD917508:CUE917508 DDZ917508:DEA917508 DNV917508:DNW917508 DXR917508:DXS917508 EHN917508:EHO917508 ERJ917508:ERK917508 FBF917508:FBG917508 FLB917508:FLC917508 FUX917508:FUY917508 GET917508:GEU917508 GOP917508:GOQ917508 GYL917508:GYM917508 HIH917508:HII917508 HSD917508:HSE917508 IBZ917508:ICA917508 ILV917508:ILW917508 IVR917508:IVS917508 JFN917508:JFO917508 JPJ917508:JPK917508 JZF917508:JZG917508 KJB917508:KJC917508 KSX917508:KSY917508 LCT917508:LCU917508 LMP917508:LMQ917508 LWL917508:LWM917508 MGH917508:MGI917508 MQD917508:MQE917508 MZZ917508:NAA917508 NJV917508:NJW917508 NTR917508:NTS917508 ODN917508:ODO917508 ONJ917508:ONK917508 OXF917508:OXG917508 PHB917508:PHC917508 PQX917508:PQY917508 QAT917508:QAU917508 QKP917508:QKQ917508 QUL917508:QUM917508 REH917508:REI917508 ROD917508:ROE917508 RXZ917508:RYA917508 SHV917508:SHW917508 SRR917508:SRS917508 TBN917508:TBO917508 TLJ917508:TLK917508 TVF917508:TVG917508 UFB917508:UFC917508 UOX917508:UOY917508 UYT917508:UYU917508 VIP917508:VIQ917508 VSL917508:VSM917508 WCH917508:WCI917508 WMD917508:WME917508 WVZ917508:WWA917508 R983044:S983044 JN983044:JO983044 TJ983044:TK983044 ADF983044:ADG983044 ANB983044:ANC983044 AWX983044:AWY983044 BGT983044:BGU983044 BQP983044:BQQ983044 CAL983044:CAM983044 CKH983044:CKI983044 CUD983044:CUE983044 DDZ983044:DEA983044 DNV983044:DNW983044 DXR983044:DXS983044 EHN983044:EHO983044 ERJ983044:ERK983044 FBF983044:FBG983044 FLB983044:FLC983044 FUX983044:FUY983044 GET983044:GEU983044 GOP983044:GOQ983044 GYL983044:GYM983044 HIH983044:HII983044 HSD983044:HSE983044 IBZ983044:ICA983044 ILV983044:ILW983044 IVR983044:IVS983044 JFN983044:JFO983044 JPJ983044:JPK983044 JZF983044:JZG983044 KJB983044:KJC983044 KSX983044:KSY983044 LCT983044:LCU983044 LMP983044:LMQ983044 LWL983044:LWM983044 MGH983044:MGI983044 MQD983044:MQE983044 MZZ983044:NAA983044 NJV983044:NJW983044 NTR983044:NTS983044 ODN983044:ODO983044 ONJ983044:ONK983044 OXF983044:OXG983044 PHB983044:PHC983044 PQX983044:PQY983044 QAT983044:QAU983044 QKP983044:QKQ983044 QUL983044:QUM983044 REH983044:REI983044 ROD983044:ROE983044 RXZ983044:RYA983044 SHV983044:SHW983044 SRR983044:SRS983044 TBN983044:TBO983044 TLJ983044:TLK983044 TVF983044:TVG983044 UFB983044:UFC983044 UOX983044:UOY983044 UYT983044:UYU983044 VIP983044:VIQ983044 VSL983044:VSM983044 WCH983044:WCI983044 WMD983044:WME983044 WVZ983044:WWA983044" xr:uid="{C51F3E7C-A5B1-4B1A-A1A4-6FE3CA029C2F}">
      <formula1>$S$13:$S$15</formula1>
    </dataValidation>
    <dataValidation type="list" allowBlank="1" showInputMessage="1" showErrorMessage="1" sqref="N4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N65540 JJ65540 TF65540 ADB65540 AMX65540 AWT65540 BGP65540 BQL65540 CAH65540 CKD65540 CTZ65540 DDV65540 DNR65540 DXN65540 EHJ65540 ERF65540 FBB65540 FKX65540 FUT65540 GEP65540 GOL65540 GYH65540 HID65540 HRZ65540 IBV65540 ILR65540 IVN65540 JFJ65540 JPF65540 JZB65540 KIX65540 KST65540 LCP65540 LML65540 LWH65540 MGD65540 MPZ65540 MZV65540 NJR65540 NTN65540 ODJ65540 ONF65540 OXB65540 PGX65540 PQT65540 QAP65540 QKL65540 QUH65540 RED65540 RNZ65540 RXV65540 SHR65540 SRN65540 TBJ65540 TLF65540 TVB65540 UEX65540 UOT65540 UYP65540 VIL65540 VSH65540 WCD65540 WLZ65540 WVV65540 N131076 JJ131076 TF131076 ADB131076 AMX131076 AWT131076 BGP131076 BQL131076 CAH131076 CKD131076 CTZ131076 DDV131076 DNR131076 DXN131076 EHJ131076 ERF131076 FBB131076 FKX131076 FUT131076 GEP131076 GOL131076 GYH131076 HID131076 HRZ131076 IBV131076 ILR131076 IVN131076 JFJ131076 JPF131076 JZB131076 KIX131076 KST131076 LCP131076 LML131076 LWH131076 MGD131076 MPZ131076 MZV131076 NJR131076 NTN131076 ODJ131076 ONF131076 OXB131076 PGX131076 PQT131076 QAP131076 QKL131076 QUH131076 RED131076 RNZ131076 RXV131076 SHR131076 SRN131076 TBJ131076 TLF131076 TVB131076 UEX131076 UOT131076 UYP131076 VIL131076 VSH131076 WCD131076 WLZ131076 WVV131076 N196612 JJ196612 TF196612 ADB196612 AMX196612 AWT196612 BGP196612 BQL196612 CAH196612 CKD196612 CTZ196612 DDV196612 DNR196612 DXN196612 EHJ196612 ERF196612 FBB196612 FKX196612 FUT196612 GEP196612 GOL196612 GYH196612 HID196612 HRZ196612 IBV196612 ILR196612 IVN196612 JFJ196612 JPF196612 JZB196612 KIX196612 KST196612 LCP196612 LML196612 LWH196612 MGD196612 MPZ196612 MZV196612 NJR196612 NTN196612 ODJ196612 ONF196612 OXB196612 PGX196612 PQT196612 QAP196612 QKL196612 QUH196612 RED196612 RNZ196612 RXV196612 SHR196612 SRN196612 TBJ196612 TLF196612 TVB196612 UEX196612 UOT196612 UYP196612 VIL196612 VSH196612 WCD196612 WLZ196612 WVV196612 N262148 JJ262148 TF262148 ADB262148 AMX262148 AWT262148 BGP262148 BQL262148 CAH262148 CKD262148 CTZ262148 DDV262148 DNR262148 DXN262148 EHJ262148 ERF262148 FBB262148 FKX262148 FUT262148 GEP262148 GOL262148 GYH262148 HID262148 HRZ262148 IBV262148 ILR262148 IVN262148 JFJ262148 JPF262148 JZB262148 KIX262148 KST262148 LCP262148 LML262148 LWH262148 MGD262148 MPZ262148 MZV262148 NJR262148 NTN262148 ODJ262148 ONF262148 OXB262148 PGX262148 PQT262148 QAP262148 QKL262148 QUH262148 RED262148 RNZ262148 RXV262148 SHR262148 SRN262148 TBJ262148 TLF262148 TVB262148 UEX262148 UOT262148 UYP262148 VIL262148 VSH262148 WCD262148 WLZ262148 WVV262148 N327684 JJ327684 TF327684 ADB327684 AMX327684 AWT327684 BGP327684 BQL327684 CAH327684 CKD327684 CTZ327684 DDV327684 DNR327684 DXN327684 EHJ327684 ERF327684 FBB327684 FKX327684 FUT327684 GEP327684 GOL327684 GYH327684 HID327684 HRZ327684 IBV327684 ILR327684 IVN327684 JFJ327684 JPF327684 JZB327684 KIX327684 KST327684 LCP327684 LML327684 LWH327684 MGD327684 MPZ327684 MZV327684 NJR327684 NTN327684 ODJ327684 ONF327684 OXB327684 PGX327684 PQT327684 QAP327684 QKL327684 QUH327684 RED327684 RNZ327684 RXV327684 SHR327684 SRN327684 TBJ327684 TLF327684 TVB327684 UEX327684 UOT327684 UYP327684 VIL327684 VSH327684 WCD327684 WLZ327684 WVV327684 N393220 JJ393220 TF393220 ADB393220 AMX393220 AWT393220 BGP393220 BQL393220 CAH393220 CKD393220 CTZ393220 DDV393220 DNR393220 DXN393220 EHJ393220 ERF393220 FBB393220 FKX393220 FUT393220 GEP393220 GOL393220 GYH393220 HID393220 HRZ393220 IBV393220 ILR393220 IVN393220 JFJ393220 JPF393220 JZB393220 KIX393220 KST393220 LCP393220 LML393220 LWH393220 MGD393220 MPZ393220 MZV393220 NJR393220 NTN393220 ODJ393220 ONF393220 OXB393220 PGX393220 PQT393220 QAP393220 QKL393220 QUH393220 RED393220 RNZ393220 RXV393220 SHR393220 SRN393220 TBJ393220 TLF393220 TVB393220 UEX393220 UOT393220 UYP393220 VIL393220 VSH393220 WCD393220 WLZ393220 WVV393220 N458756 JJ458756 TF458756 ADB458756 AMX458756 AWT458756 BGP458756 BQL458756 CAH458756 CKD458756 CTZ458756 DDV458756 DNR458756 DXN458756 EHJ458756 ERF458756 FBB458756 FKX458756 FUT458756 GEP458756 GOL458756 GYH458756 HID458756 HRZ458756 IBV458756 ILR458756 IVN458756 JFJ458756 JPF458756 JZB458756 KIX458756 KST458756 LCP458756 LML458756 LWH458756 MGD458756 MPZ458756 MZV458756 NJR458756 NTN458756 ODJ458756 ONF458756 OXB458756 PGX458756 PQT458756 QAP458756 QKL458756 QUH458756 RED458756 RNZ458756 RXV458756 SHR458756 SRN458756 TBJ458756 TLF458756 TVB458756 UEX458756 UOT458756 UYP458756 VIL458756 VSH458756 WCD458756 WLZ458756 WVV458756 N524292 JJ524292 TF524292 ADB524292 AMX524292 AWT524292 BGP524292 BQL524292 CAH524292 CKD524292 CTZ524292 DDV524292 DNR524292 DXN524292 EHJ524292 ERF524292 FBB524292 FKX524292 FUT524292 GEP524292 GOL524292 GYH524292 HID524292 HRZ524292 IBV524292 ILR524292 IVN524292 JFJ524292 JPF524292 JZB524292 KIX524292 KST524292 LCP524292 LML524292 LWH524292 MGD524292 MPZ524292 MZV524292 NJR524292 NTN524292 ODJ524292 ONF524292 OXB524292 PGX524292 PQT524292 QAP524292 QKL524292 QUH524292 RED524292 RNZ524292 RXV524292 SHR524292 SRN524292 TBJ524292 TLF524292 TVB524292 UEX524292 UOT524292 UYP524292 VIL524292 VSH524292 WCD524292 WLZ524292 WVV524292 N589828 JJ589828 TF589828 ADB589828 AMX589828 AWT589828 BGP589828 BQL589828 CAH589828 CKD589828 CTZ589828 DDV589828 DNR589828 DXN589828 EHJ589828 ERF589828 FBB589828 FKX589828 FUT589828 GEP589828 GOL589828 GYH589828 HID589828 HRZ589828 IBV589828 ILR589828 IVN589828 JFJ589828 JPF589828 JZB589828 KIX589828 KST589828 LCP589828 LML589828 LWH589828 MGD589828 MPZ589828 MZV589828 NJR589828 NTN589828 ODJ589828 ONF589828 OXB589828 PGX589828 PQT589828 QAP589828 QKL589828 QUH589828 RED589828 RNZ589828 RXV589828 SHR589828 SRN589828 TBJ589828 TLF589828 TVB589828 UEX589828 UOT589828 UYP589828 VIL589828 VSH589828 WCD589828 WLZ589828 WVV589828 N655364 JJ655364 TF655364 ADB655364 AMX655364 AWT655364 BGP655364 BQL655364 CAH655364 CKD655364 CTZ655364 DDV655364 DNR655364 DXN655364 EHJ655364 ERF655364 FBB655364 FKX655364 FUT655364 GEP655364 GOL655364 GYH655364 HID655364 HRZ655364 IBV655364 ILR655364 IVN655364 JFJ655364 JPF655364 JZB655364 KIX655364 KST655364 LCP655364 LML655364 LWH655364 MGD655364 MPZ655364 MZV655364 NJR655364 NTN655364 ODJ655364 ONF655364 OXB655364 PGX655364 PQT655364 QAP655364 QKL655364 QUH655364 RED655364 RNZ655364 RXV655364 SHR655364 SRN655364 TBJ655364 TLF655364 TVB655364 UEX655364 UOT655364 UYP655364 VIL655364 VSH655364 WCD655364 WLZ655364 WVV655364 N720900 JJ720900 TF720900 ADB720900 AMX720900 AWT720900 BGP720900 BQL720900 CAH720900 CKD720900 CTZ720900 DDV720900 DNR720900 DXN720900 EHJ720900 ERF720900 FBB720900 FKX720900 FUT720900 GEP720900 GOL720900 GYH720900 HID720900 HRZ720900 IBV720900 ILR720900 IVN720900 JFJ720900 JPF720900 JZB720900 KIX720900 KST720900 LCP720900 LML720900 LWH720900 MGD720900 MPZ720900 MZV720900 NJR720900 NTN720900 ODJ720900 ONF720900 OXB720900 PGX720900 PQT720900 QAP720900 QKL720900 QUH720900 RED720900 RNZ720900 RXV720900 SHR720900 SRN720900 TBJ720900 TLF720900 TVB720900 UEX720900 UOT720900 UYP720900 VIL720900 VSH720900 WCD720900 WLZ720900 WVV720900 N786436 JJ786436 TF786436 ADB786436 AMX786436 AWT786436 BGP786436 BQL786436 CAH786436 CKD786436 CTZ786436 DDV786436 DNR786436 DXN786436 EHJ786436 ERF786436 FBB786436 FKX786436 FUT786436 GEP786436 GOL786436 GYH786436 HID786436 HRZ786436 IBV786436 ILR786436 IVN786436 JFJ786436 JPF786436 JZB786436 KIX786436 KST786436 LCP786436 LML786436 LWH786436 MGD786436 MPZ786436 MZV786436 NJR786436 NTN786436 ODJ786436 ONF786436 OXB786436 PGX786436 PQT786436 QAP786436 QKL786436 QUH786436 RED786436 RNZ786436 RXV786436 SHR786436 SRN786436 TBJ786436 TLF786436 TVB786436 UEX786436 UOT786436 UYP786436 VIL786436 VSH786436 WCD786436 WLZ786436 WVV786436 N851972 JJ851972 TF851972 ADB851972 AMX851972 AWT851972 BGP851972 BQL851972 CAH851972 CKD851972 CTZ851972 DDV851972 DNR851972 DXN851972 EHJ851972 ERF851972 FBB851972 FKX851972 FUT851972 GEP851972 GOL851972 GYH851972 HID851972 HRZ851972 IBV851972 ILR851972 IVN851972 JFJ851972 JPF851972 JZB851972 KIX851972 KST851972 LCP851972 LML851972 LWH851972 MGD851972 MPZ851972 MZV851972 NJR851972 NTN851972 ODJ851972 ONF851972 OXB851972 PGX851972 PQT851972 QAP851972 QKL851972 QUH851972 RED851972 RNZ851972 RXV851972 SHR851972 SRN851972 TBJ851972 TLF851972 TVB851972 UEX851972 UOT851972 UYP851972 VIL851972 VSH851972 WCD851972 WLZ851972 WVV851972 N917508 JJ917508 TF917508 ADB917508 AMX917508 AWT917508 BGP917508 BQL917508 CAH917508 CKD917508 CTZ917508 DDV917508 DNR917508 DXN917508 EHJ917508 ERF917508 FBB917508 FKX917508 FUT917508 GEP917508 GOL917508 GYH917508 HID917508 HRZ917508 IBV917508 ILR917508 IVN917508 JFJ917508 JPF917508 JZB917508 KIX917508 KST917508 LCP917508 LML917508 LWH917508 MGD917508 MPZ917508 MZV917508 NJR917508 NTN917508 ODJ917508 ONF917508 OXB917508 PGX917508 PQT917508 QAP917508 QKL917508 QUH917508 RED917508 RNZ917508 RXV917508 SHR917508 SRN917508 TBJ917508 TLF917508 TVB917508 UEX917508 UOT917508 UYP917508 VIL917508 VSH917508 WCD917508 WLZ917508 WVV917508 N983044 JJ983044 TF983044 ADB983044 AMX983044 AWT983044 BGP983044 BQL983044 CAH983044 CKD983044 CTZ983044 DDV983044 DNR983044 DXN983044 EHJ983044 ERF983044 FBB983044 FKX983044 FUT983044 GEP983044 GOL983044 GYH983044 HID983044 HRZ983044 IBV983044 ILR983044 IVN983044 JFJ983044 JPF983044 JZB983044 KIX983044 KST983044 LCP983044 LML983044 LWH983044 MGD983044 MPZ983044 MZV983044 NJR983044 NTN983044 ODJ983044 ONF983044 OXB983044 PGX983044 PQT983044 QAP983044 QKL983044 QUH983044 RED983044 RNZ983044 RXV983044 SHR983044 SRN983044 TBJ983044 TLF983044 TVB983044 UEX983044 UOT983044 UYP983044 VIL983044 VSH983044 WCD983044 WLZ983044 WVV983044" xr:uid="{6AA7BC08-7A25-48FA-A2AE-37D8ECB18C76}">
      <formula1>$N$6:$N$8</formula1>
    </dataValidation>
    <dataValidation type="list" allowBlank="1" showInputMessage="1" showErrorMessage="1" sqref="K4:L4 JG4:JH4 TC4:TD4 ACY4:ACZ4 AMU4:AMV4 AWQ4:AWR4 BGM4:BGN4 BQI4:BQJ4 CAE4:CAF4 CKA4:CKB4 CTW4:CTX4 DDS4:DDT4 DNO4:DNP4 DXK4:DXL4 EHG4:EHH4 ERC4:ERD4 FAY4:FAZ4 FKU4:FKV4 FUQ4:FUR4 GEM4:GEN4 GOI4:GOJ4 GYE4:GYF4 HIA4:HIB4 HRW4:HRX4 IBS4:IBT4 ILO4:ILP4 IVK4:IVL4 JFG4:JFH4 JPC4:JPD4 JYY4:JYZ4 KIU4:KIV4 KSQ4:KSR4 LCM4:LCN4 LMI4:LMJ4 LWE4:LWF4 MGA4:MGB4 MPW4:MPX4 MZS4:MZT4 NJO4:NJP4 NTK4:NTL4 ODG4:ODH4 ONC4:OND4 OWY4:OWZ4 PGU4:PGV4 PQQ4:PQR4 QAM4:QAN4 QKI4:QKJ4 QUE4:QUF4 REA4:REB4 RNW4:RNX4 RXS4:RXT4 SHO4:SHP4 SRK4:SRL4 TBG4:TBH4 TLC4:TLD4 TUY4:TUZ4 UEU4:UEV4 UOQ4:UOR4 UYM4:UYN4 VII4:VIJ4 VSE4:VSF4 WCA4:WCB4 WLW4:WLX4 WVS4:WVT4 K65540:L65540 JG65540:JH65540 TC65540:TD65540 ACY65540:ACZ65540 AMU65540:AMV65540 AWQ65540:AWR65540 BGM65540:BGN65540 BQI65540:BQJ65540 CAE65540:CAF65540 CKA65540:CKB65540 CTW65540:CTX65540 DDS65540:DDT65540 DNO65540:DNP65540 DXK65540:DXL65540 EHG65540:EHH65540 ERC65540:ERD65540 FAY65540:FAZ65540 FKU65540:FKV65540 FUQ65540:FUR65540 GEM65540:GEN65540 GOI65540:GOJ65540 GYE65540:GYF65540 HIA65540:HIB65540 HRW65540:HRX65540 IBS65540:IBT65540 ILO65540:ILP65540 IVK65540:IVL65540 JFG65540:JFH65540 JPC65540:JPD65540 JYY65540:JYZ65540 KIU65540:KIV65540 KSQ65540:KSR65540 LCM65540:LCN65540 LMI65540:LMJ65540 LWE65540:LWF65540 MGA65540:MGB65540 MPW65540:MPX65540 MZS65540:MZT65540 NJO65540:NJP65540 NTK65540:NTL65540 ODG65540:ODH65540 ONC65540:OND65540 OWY65540:OWZ65540 PGU65540:PGV65540 PQQ65540:PQR65540 QAM65540:QAN65540 QKI65540:QKJ65540 QUE65540:QUF65540 REA65540:REB65540 RNW65540:RNX65540 RXS65540:RXT65540 SHO65540:SHP65540 SRK65540:SRL65540 TBG65540:TBH65540 TLC65540:TLD65540 TUY65540:TUZ65540 UEU65540:UEV65540 UOQ65540:UOR65540 UYM65540:UYN65540 VII65540:VIJ65540 VSE65540:VSF65540 WCA65540:WCB65540 WLW65540:WLX65540 WVS65540:WVT65540 K131076:L131076 JG131076:JH131076 TC131076:TD131076 ACY131076:ACZ131076 AMU131076:AMV131076 AWQ131076:AWR131076 BGM131076:BGN131076 BQI131076:BQJ131076 CAE131076:CAF131076 CKA131076:CKB131076 CTW131076:CTX131076 DDS131076:DDT131076 DNO131076:DNP131076 DXK131076:DXL131076 EHG131076:EHH131076 ERC131076:ERD131076 FAY131076:FAZ131076 FKU131076:FKV131076 FUQ131076:FUR131076 GEM131076:GEN131076 GOI131076:GOJ131076 GYE131076:GYF131076 HIA131076:HIB131076 HRW131076:HRX131076 IBS131076:IBT131076 ILO131076:ILP131076 IVK131076:IVL131076 JFG131076:JFH131076 JPC131076:JPD131076 JYY131076:JYZ131076 KIU131076:KIV131076 KSQ131076:KSR131076 LCM131076:LCN131076 LMI131076:LMJ131076 LWE131076:LWF131076 MGA131076:MGB131076 MPW131076:MPX131076 MZS131076:MZT131076 NJO131076:NJP131076 NTK131076:NTL131076 ODG131076:ODH131076 ONC131076:OND131076 OWY131076:OWZ131076 PGU131076:PGV131076 PQQ131076:PQR131076 QAM131076:QAN131076 QKI131076:QKJ131076 QUE131076:QUF131076 REA131076:REB131076 RNW131076:RNX131076 RXS131076:RXT131076 SHO131076:SHP131076 SRK131076:SRL131076 TBG131076:TBH131076 TLC131076:TLD131076 TUY131076:TUZ131076 UEU131076:UEV131076 UOQ131076:UOR131076 UYM131076:UYN131076 VII131076:VIJ131076 VSE131076:VSF131076 WCA131076:WCB131076 WLW131076:WLX131076 WVS131076:WVT131076 K196612:L196612 JG196612:JH196612 TC196612:TD196612 ACY196612:ACZ196612 AMU196612:AMV196612 AWQ196612:AWR196612 BGM196612:BGN196612 BQI196612:BQJ196612 CAE196612:CAF196612 CKA196612:CKB196612 CTW196612:CTX196612 DDS196612:DDT196612 DNO196612:DNP196612 DXK196612:DXL196612 EHG196612:EHH196612 ERC196612:ERD196612 FAY196612:FAZ196612 FKU196612:FKV196612 FUQ196612:FUR196612 GEM196612:GEN196612 GOI196612:GOJ196612 GYE196612:GYF196612 HIA196612:HIB196612 HRW196612:HRX196612 IBS196612:IBT196612 ILO196612:ILP196612 IVK196612:IVL196612 JFG196612:JFH196612 JPC196612:JPD196612 JYY196612:JYZ196612 KIU196612:KIV196612 KSQ196612:KSR196612 LCM196612:LCN196612 LMI196612:LMJ196612 LWE196612:LWF196612 MGA196612:MGB196612 MPW196612:MPX196612 MZS196612:MZT196612 NJO196612:NJP196612 NTK196612:NTL196612 ODG196612:ODH196612 ONC196612:OND196612 OWY196612:OWZ196612 PGU196612:PGV196612 PQQ196612:PQR196612 QAM196612:QAN196612 QKI196612:QKJ196612 QUE196612:QUF196612 REA196612:REB196612 RNW196612:RNX196612 RXS196612:RXT196612 SHO196612:SHP196612 SRK196612:SRL196612 TBG196612:TBH196612 TLC196612:TLD196612 TUY196612:TUZ196612 UEU196612:UEV196612 UOQ196612:UOR196612 UYM196612:UYN196612 VII196612:VIJ196612 VSE196612:VSF196612 WCA196612:WCB196612 WLW196612:WLX196612 WVS196612:WVT196612 K262148:L262148 JG262148:JH262148 TC262148:TD262148 ACY262148:ACZ262148 AMU262148:AMV262148 AWQ262148:AWR262148 BGM262148:BGN262148 BQI262148:BQJ262148 CAE262148:CAF262148 CKA262148:CKB262148 CTW262148:CTX262148 DDS262148:DDT262148 DNO262148:DNP262148 DXK262148:DXL262148 EHG262148:EHH262148 ERC262148:ERD262148 FAY262148:FAZ262148 FKU262148:FKV262148 FUQ262148:FUR262148 GEM262148:GEN262148 GOI262148:GOJ262148 GYE262148:GYF262148 HIA262148:HIB262148 HRW262148:HRX262148 IBS262148:IBT262148 ILO262148:ILP262148 IVK262148:IVL262148 JFG262148:JFH262148 JPC262148:JPD262148 JYY262148:JYZ262148 KIU262148:KIV262148 KSQ262148:KSR262148 LCM262148:LCN262148 LMI262148:LMJ262148 LWE262148:LWF262148 MGA262148:MGB262148 MPW262148:MPX262148 MZS262148:MZT262148 NJO262148:NJP262148 NTK262148:NTL262148 ODG262148:ODH262148 ONC262148:OND262148 OWY262148:OWZ262148 PGU262148:PGV262148 PQQ262148:PQR262148 QAM262148:QAN262148 QKI262148:QKJ262148 QUE262148:QUF262148 REA262148:REB262148 RNW262148:RNX262148 RXS262148:RXT262148 SHO262148:SHP262148 SRK262148:SRL262148 TBG262148:TBH262148 TLC262148:TLD262148 TUY262148:TUZ262148 UEU262148:UEV262148 UOQ262148:UOR262148 UYM262148:UYN262148 VII262148:VIJ262148 VSE262148:VSF262148 WCA262148:WCB262148 WLW262148:WLX262148 WVS262148:WVT262148 K327684:L327684 JG327684:JH327684 TC327684:TD327684 ACY327684:ACZ327684 AMU327684:AMV327684 AWQ327684:AWR327684 BGM327684:BGN327684 BQI327684:BQJ327684 CAE327684:CAF327684 CKA327684:CKB327684 CTW327684:CTX327684 DDS327684:DDT327684 DNO327684:DNP327684 DXK327684:DXL327684 EHG327684:EHH327684 ERC327684:ERD327684 FAY327684:FAZ327684 FKU327684:FKV327684 FUQ327684:FUR327684 GEM327684:GEN327684 GOI327684:GOJ327684 GYE327684:GYF327684 HIA327684:HIB327684 HRW327684:HRX327684 IBS327684:IBT327684 ILO327684:ILP327684 IVK327684:IVL327684 JFG327684:JFH327684 JPC327684:JPD327684 JYY327684:JYZ327684 KIU327684:KIV327684 KSQ327684:KSR327684 LCM327684:LCN327684 LMI327684:LMJ327684 LWE327684:LWF327684 MGA327684:MGB327684 MPW327684:MPX327684 MZS327684:MZT327684 NJO327684:NJP327684 NTK327684:NTL327684 ODG327684:ODH327684 ONC327684:OND327684 OWY327684:OWZ327684 PGU327684:PGV327684 PQQ327684:PQR327684 QAM327684:QAN327684 QKI327684:QKJ327684 QUE327684:QUF327684 REA327684:REB327684 RNW327684:RNX327684 RXS327684:RXT327684 SHO327684:SHP327684 SRK327684:SRL327684 TBG327684:TBH327684 TLC327684:TLD327684 TUY327684:TUZ327684 UEU327684:UEV327684 UOQ327684:UOR327684 UYM327684:UYN327684 VII327684:VIJ327684 VSE327684:VSF327684 WCA327684:WCB327684 WLW327684:WLX327684 WVS327684:WVT327684 K393220:L393220 JG393220:JH393220 TC393220:TD393220 ACY393220:ACZ393220 AMU393220:AMV393220 AWQ393220:AWR393220 BGM393220:BGN393220 BQI393220:BQJ393220 CAE393220:CAF393220 CKA393220:CKB393220 CTW393220:CTX393220 DDS393220:DDT393220 DNO393220:DNP393220 DXK393220:DXL393220 EHG393220:EHH393220 ERC393220:ERD393220 FAY393220:FAZ393220 FKU393220:FKV393220 FUQ393220:FUR393220 GEM393220:GEN393220 GOI393220:GOJ393220 GYE393220:GYF393220 HIA393220:HIB393220 HRW393220:HRX393220 IBS393220:IBT393220 ILO393220:ILP393220 IVK393220:IVL393220 JFG393220:JFH393220 JPC393220:JPD393220 JYY393220:JYZ393220 KIU393220:KIV393220 KSQ393220:KSR393220 LCM393220:LCN393220 LMI393220:LMJ393220 LWE393220:LWF393220 MGA393220:MGB393220 MPW393220:MPX393220 MZS393220:MZT393220 NJO393220:NJP393220 NTK393220:NTL393220 ODG393220:ODH393220 ONC393220:OND393220 OWY393220:OWZ393220 PGU393220:PGV393220 PQQ393220:PQR393220 QAM393220:QAN393220 QKI393220:QKJ393220 QUE393220:QUF393220 REA393220:REB393220 RNW393220:RNX393220 RXS393220:RXT393220 SHO393220:SHP393220 SRK393220:SRL393220 TBG393220:TBH393220 TLC393220:TLD393220 TUY393220:TUZ393220 UEU393220:UEV393220 UOQ393220:UOR393220 UYM393220:UYN393220 VII393220:VIJ393220 VSE393220:VSF393220 WCA393220:WCB393220 WLW393220:WLX393220 WVS393220:WVT393220 K458756:L458756 JG458756:JH458756 TC458756:TD458756 ACY458756:ACZ458756 AMU458756:AMV458756 AWQ458756:AWR458756 BGM458756:BGN458756 BQI458756:BQJ458756 CAE458756:CAF458756 CKA458756:CKB458756 CTW458756:CTX458756 DDS458756:DDT458756 DNO458756:DNP458756 DXK458756:DXL458756 EHG458756:EHH458756 ERC458756:ERD458756 FAY458756:FAZ458756 FKU458756:FKV458756 FUQ458756:FUR458756 GEM458756:GEN458756 GOI458756:GOJ458756 GYE458756:GYF458756 HIA458756:HIB458756 HRW458756:HRX458756 IBS458756:IBT458756 ILO458756:ILP458756 IVK458756:IVL458756 JFG458756:JFH458756 JPC458756:JPD458756 JYY458756:JYZ458756 KIU458756:KIV458756 KSQ458756:KSR458756 LCM458756:LCN458756 LMI458756:LMJ458756 LWE458756:LWF458756 MGA458756:MGB458756 MPW458756:MPX458756 MZS458756:MZT458756 NJO458756:NJP458756 NTK458756:NTL458756 ODG458756:ODH458756 ONC458756:OND458756 OWY458756:OWZ458756 PGU458756:PGV458756 PQQ458756:PQR458756 QAM458756:QAN458756 QKI458756:QKJ458756 QUE458756:QUF458756 REA458756:REB458756 RNW458756:RNX458756 RXS458756:RXT458756 SHO458756:SHP458756 SRK458756:SRL458756 TBG458756:TBH458756 TLC458756:TLD458756 TUY458756:TUZ458756 UEU458756:UEV458756 UOQ458756:UOR458756 UYM458756:UYN458756 VII458756:VIJ458756 VSE458756:VSF458756 WCA458756:WCB458756 WLW458756:WLX458756 WVS458756:WVT458756 K524292:L524292 JG524292:JH524292 TC524292:TD524292 ACY524292:ACZ524292 AMU524292:AMV524292 AWQ524292:AWR524292 BGM524292:BGN524292 BQI524292:BQJ524292 CAE524292:CAF524292 CKA524292:CKB524292 CTW524292:CTX524292 DDS524292:DDT524292 DNO524292:DNP524292 DXK524292:DXL524292 EHG524292:EHH524292 ERC524292:ERD524292 FAY524292:FAZ524292 FKU524292:FKV524292 FUQ524292:FUR524292 GEM524292:GEN524292 GOI524292:GOJ524292 GYE524292:GYF524292 HIA524292:HIB524292 HRW524292:HRX524292 IBS524292:IBT524292 ILO524292:ILP524292 IVK524292:IVL524292 JFG524292:JFH524292 JPC524292:JPD524292 JYY524292:JYZ524292 KIU524292:KIV524292 KSQ524292:KSR524292 LCM524292:LCN524292 LMI524292:LMJ524292 LWE524292:LWF524292 MGA524292:MGB524292 MPW524292:MPX524292 MZS524292:MZT524292 NJO524292:NJP524292 NTK524292:NTL524292 ODG524292:ODH524292 ONC524292:OND524292 OWY524292:OWZ524292 PGU524292:PGV524292 PQQ524292:PQR524292 QAM524292:QAN524292 QKI524292:QKJ524292 QUE524292:QUF524292 REA524292:REB524292 RNW524292:RNX524292 RXS524292:RXT524292 SHO524292:SHP524292 SRK524292:SRL524292 TBG524292:TBH524292 TLC524292:TLD524292 TUY524292:TUZ524292 UEU524292:UEV524292 UOQ524292:UOR524292 UYM524292:UYN524292 VII524292:VIJ524292 VSE524292:VSF524292 WCA524292:WCB524292 WLW524292:WLX524292 WVS524292:WVT524292 K589828:L589828 JG589828:JH589828 TC589828:TD589828 ACY589828:ACZ589828 AMU589828:AMV589828 AWQ589828:AWR589828 BGM589828:BGN589828 BQI589828:BQJ589828 CAE589828:CAF589828 CKA589828:CKB589828 CTW589828:CTX589828 DDS589828:DDT589828 DNO589828:DNP589828 DXK589828:DXL589828 EHG589828:EHH589828 ERC589828:ERD589828 FAY589828:FAZ589828 FKU589828:FKV589828 FUQ589828:FUR589828 GEM589828:GEN589828 GOI589828:GOJ589828 GYE589828:GYF589828 HIA589828:HIB589828 HRW589828:HRX589828 IBS589828:IBT589828 ILO589828:ILP589828 IVK589828:IVL589828 JFG589828:JFH589828 JPC589828:JPD589828 JYY589828:JYZ589828 KIU589828:KIV589828 KSQ589828:KSR589828 LCM589828:LCN589828 LMI589828:LMJ589828 LWE589828:LWF589828 MGA589828:MGB589828 MPW589828:MPX589828 MZS589828:MZT589828 NJO589828:NJP589828 NTK589828:NTL589828 ODG589828:ODH589828 ONC589828:OND589828 OWY589828:OWZ589828 PGU589828:PGV589828 PQQ589828:PQR589828 QAM589828:QAN589828 QKI589828:QKJ589828 QUE589828:QUF589828 REA589828:REB589828 RNW589828:RNX589828 RXS589828:RXT589828 SHO589828:SHP589828 SRK589828:SRL589828 TBG589828:TBH589828 TLC589828:TLD589828 TUY589828:TUZ589828 UEU589828:UEV589828 UOQ589828:UOR589828 UYM589828:UYN589828 VII589828:VIJ589828 VSE589828:VSF589828 WCA589828:WCB589828 WLW589828:WLX589828 WVS589828:WVT589828 K655364:L655364 JG655364:JH655364 TC655364:TD655364 ACY655364:ACZ655364 AMU655364:AMV655364 AWQ655364:AWR655364 BGM655364:BGN655364 BQI655364:BQJ655364 CAE655364:CAF655364 CKA655364:CKB655364 CTW655364:CTX655364 DDS655364:DDT655364 DNO655364:DNP655364 DXK655364:DXL655364 EHG655364:EHH655364 ERC655364:ERD655364 FAY655364:FAZ655364 FKU655364:FKV655364 FUQ655364:FUR655364 GEM655364:GEN655364 GOI655364:GOJ655364 GYE655364:GYF655364 HIA655364:HIB655364 HRW655364:HRX655364 IBS655364:IBT655364 ILO655364:ILP655364 IVK655364:IVL655364 JFG655364:JFH655364 JPC655364:JPD655364 JYY655364:JYZ655364 KIU655364:KIV655364 KSQ655364:KSR655364 LCM655364:LCN655364 LMI655364:LMJ655364 LWE655364:LWF655364 MGA655364:MGB655364 MPW655364:MPX655364 MZS655364:MZT655364 NJO655364:NJP655364 NTK655364:NTL655364 ODG655364:ODH655364 ONC655364:OND655364 OWY655364:OWZ655364 PGU655364:PGV655364 PQQ655364:PQR655364 QAM655364:QAN655364 QKI655364:QKJ655364 QUE655364:QUF655364 REA655364:REB655364 RNW655364:RNX655364 RXS655364:RXT655364 SHO655364:SHP655364 SRK655364:SRL655364 TBG655364:TBH655364 TLC655364:TLD655364 TUY655364:TUZ655364 UEU655364:UEV655364 UOQ655364:UOR655364 UYM655364:UYN655364 VII655364:VIJ655364 VSE655364:VSF655364 WCA655364:WCB655364 WLW655364:WLX655364 WVS655364:WVT655364 K720900:L720900 JG720900:JH720900 TC720900:TD720900 ACY720900:ACZ720900 AMU720900:AMV720900 AWQ720900:AWR720900 BGM720900:BGN720900 BQI720900:BQJ720900 CAE720900:CAF720900 CKA720900:CKB720900 CTW720900:CTX720900 DDS720900:DDT720900 DNO720900:DNP720900 DXK720900:DXL720900 EHG720900:EHH720900 ERC720900:ERD720900 FAY720900:FAZ720900 FKU720900:FKV720900 FUQ720900:FUR720900 GEM720900:GEN720900 GOI720900:GOJ720900 GYE720900:GYF720900 HIA720900:HIB720900 HRW720900:HRX720900 IBS720900:IBT720900 ILO720900:ILP720900 IVK720900:IVL720900 JFG720900:JFH720900 JPC720900:JPD720900 JYY720900:JYZ720900 KIU720900:KIV720900 KSQ720900:KSR720900 LCM720900:LCN720900 LMI720900:LMJ720900 LWE720900:LWF720900 MGA720900:MGB720900 MPW720900:MPX720900 MZS720900:MZT720900 NJO720900:NJP720900 NTK720900:NTL720900 ODG720900:ODH720900 ONC720900:OND720900 OWY720900:OWZ720900 PGU720900:PGV720900 PQQ720900:PQR720900 QAM720900:QAN720900 QKI720900:QKJ720900 QUE720900:QUF720900 REA720900:REB720900 RNW720900:RNX720900 RXS720900:RXT720900 SHO720900:SHP720900 SRK720900:SRL720900 TBG720900:TBH720900 TLC720900:TLD720900 TUY720900:TUZ720900 UEU720900:UEV720900 UOQ720900:UOR720900 UYM720900:UYN720900 VII720900:VIJ720900 VSE720900:VSF720900 WCA720900:WCB720900 WLW720900:WLX720900 WVS720900:WVT720900 K786436:L786436 JG786436:JH786436 TC786436:TD786436 ACY786436:ACZ786436 AMU786436:AMV786436 AWQ786436:AWR786436 BGM786436:BGN786436 BQI786436:BQJ786436 CAE786436:CAF786436 CKA786436:CKB786436 CTW786436:CTX786436 DDS786436:DDT786436 DNO786436:DNP786436 DXK786436:DXL786436 EHG786436:EHH786436 ERC786436:ERD786436 FAY786436:FAZ786436 FKU786436:FKV786436 FUQ786436:FUR786436 GEM786436:GEN786436 GOI786436:GOJ786436 GYE786436:GYF786436 HIA786436:HIB786436 HRW786436:HRX786436 IBS786436:IBT786436 ILO786436:ILP786436 IVK786436:IVL786436 JFG786436:JFH786436 JPC786436:JPD786436 JYY786436:JYZ786436 KIU786436:KIV786436 KSQ786436:KSR786436 LCM786436:LCN786436 LMI786436:LMJ786436 LWE786436:LWF786436 MGA786436:MGB786436 MPW786436:MPX786436 MZS786436:MZT786436 NJO786436:NJP786436 NTK786436:NTL786436 ODG786436:ODH786436 ONC786436:OND786436 OWY786436:OWZ786436 PGU786436:PGV786436 PQQ786436:PQR786436 QAM786436:QAN786436 QKI786436:QKJ786436 QUE786436:QUF786436 REA786436:REB786436 RNW786436:RNX786436 RXS786436:RXT786436 SHO786436:SHP786436 SRK786436:SRL786436 TBG786436:TBH786436 TLC786436:TLD786436 TUY786436:TUZ786436 UEU786436:UEV786436 UOQ786436:UOR786436 UYM786436:UYN786436 VII786436:VIJ786436 VSE786436:VSF786436 WCA786436:WCB786436 WLW786436:WLX786436 WVS786436:WVT786436 K851972:L851972 JG851972:JH851972 TC851972:TD851972 ACY851972:ACZ851972 AMU851972:AMV851972 AWQ851972:AWR851972 BGM851972:BGN851972 BQI851972:BQJ851972 CAE851972:CAF851972 CKA851972:CKB851972 CTW851972:CTX851972 DDS851972:DDT851972 DNO851972:DNP851972 DXK851972:DXL851972 EHG851972:EHH851972 ERC851972:ERD851972 FAY851972:FAZ851972 FKU851972:FKV851972 FUQ851972:FUR851972 GEM851972:GEN851972 GOI851972:GOJ851972 GYE851972:GYF851972 HIA851972:HIB851972 HRW851972:HRX851972 IBS851972:IBT851972 ILO851972:ILP851972 IVK851972:IVL851972 JFG851972:JFH851972 JPC851972:JPD851972 JYY851972:JYZ851972 KIU851972:KIV851972 KSQ851972:KSR851972 LCM851972:LCN851972 LMI851972:LMJ851972 LWE851972:LWF851972 MGA851972:MGB851972 MPW851972:MPX851972 MZS851972:MZT851972 NJO851972:NJP851972 NTK851972:NTL851972 ODG851972:ODH851972 ONC851972:OND851972 OWY851972:OWZ851972 PGU851972:PGV851972 PQQ851972:PQR851972 QAM851972:QAN851972 QKI851972:QKJ851972 QUE851972:QUF851972 REA851972:REB851972 RNW851972:RNX851972 RXS851972:RXT851972 SHO851972:SHP851972 SRK851972:SRL851972 TBG851972:TBH851972 TLC851972:TLD851972 TUY851972:TUZ851972 UEU851972:UEV851972 UOQ851972:UOR851972 UYM851972:UYN851972 VII851972:VIJ851972 VSE851972:VSF851972 WCA851972:WCB851972 WLW851972:WLX851972 WVS851972:WVT851972 K917508:L917508 JG917508:JH917508 TC917508:TD917508 ACY917508:ACZ917508 AMU917508:AMV917508 AWQ917508:AWR917508 BGM917508:BGN917508 BQI917508:BQJ917508 CAE917508:CAF917508 CKA917508:CKB917508 CTW917508:CTX917508 DDS917508:DDT917508 DNO917508:DNP917508 DXK917508:DXL917508 EHG917508:EHH917508 ERC917508:ERD917508 FAY917508:FAZ917508 FKU917508:FKV917508 FUQ917508:FUR917508 GEM917508:GEN917508 GOI917508:GOJ917508 GYE917508:GYF917508 HIA917508:HIB917508 HRW917508:HRX917508 IBS917508:IBT917508 ILO917508:ILP917508 IVK917508:IVL917508 JFG917508:JFH917508 JPC917508:JPD917508 JYY917508:JYZ917508 KIU917508:KIV917508 KSQ917508:KSR917508 LCM917508:LCN917508 LMI917508:LMJ917508 LWE917508:LWF917508 MGA917508:MGB917508 MPW917508:MPX917508 MZS917508:MZT917508 NJO917508:NJP917508 NTK917508:NTL917508 ODG917508:ODH917508 ONC917508:OND917508 OWY917508:OWZ917508 PGU917508:PGV917508 PQQ917508:PQR917508 QAM917508:QAN917508 QKI917508:QKJ917508 QUE917508:QUF917508 REA917508:REB917508 RNW917508:RNX917508 RXS917508:RXT917508 SHO917508:SHP917508 SRK917508:SRL917508 TBG917508:TBH917508 TLC917508:TLD917508 TUY917508:TUZ917508 UEU917508:UEV917508 UOQ917508:UOR917508 UYM917508:UYN917508 VII917508:VIJ917508 VSE917508:VSF917508 WCA917508:WCB917508 WLW917508:WLX917508 WVS917508:WVT917508 K983044:L983044 JG983044:JH983044 TC983044:TD983044 ACY983044:ACZ983044 AMU983044:AMV983044 AWQ983044:AWR983044 BGM983044:BGN983044 BQI983044:BQJ983044 CAE983044:CAF983044 CKA983044:CKB983044 CTW983044:CTX983044 DDS983044:DDT983044 DNO983044:DNP983044 DXK983044:DXL983044 EHG983044:EHH983044 ERC983044:ERD983044 FAY983044:FAZ983044 FKU983044:FKV983044 FUQ983044:FUR983044 GEM983044:GEN983044 GOI983044:GOJ983044 GYE983044:GYF983044 HIA983044:HIB983044 HRW983044:HRX983044 IBS983044:IBT983044 ILO983044:ILP983044 IVK983044:IVL983044 JFG983044:JFH983044 JPC983044:JPD983044 JYY983044:JYZ983044 KIU983044:KIV983044 KSQ983044:KSR983044 LCM983044:LCN983044 LMI983044:LMJ983044 LWE983044:LWF983044 MGA983044:MGB983044 MPW983044:MPX983044 MZS983044:MZT983044 NJO983044:NJP983044 NTK983044:NTL983044 ODG983044:ODH983044 ONC983044:OND983044 OWY983044:OWZ983044 PGU983044:PGV983044 PQQ983044:PQR983044 QAM983044:QAN983044 QKI983044:QKJ983044 QUE983044:QUF983044 REA983044:REB983044 RNW983044:RNX983044 RXS983044:RXT983044 SHO983044:SHP983044 SRK983044:SRL983044 TBG983044:TBH983044 TLC983044:TLD983044 TUY983044:TUZ983044 UEU983044:UEV983044 UOQ983044:UOR983044 UYM983044:UYN983044 VII983044:VIJ983044 VSE983044:VSF983044 WCA983044:WCB983044 WLW983044:WLX983044 WVS983044:WVT983044" xr:uid="{9DB9DB6F-60FD-484E-9E9C-146CF6AFD54F}">
      <formula1>$C$84:$C$90</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0D4E-E83F-494D-A46A-63C8B3491EB7}">
  <dimension ref="B1:AA108"/>
  <sheetViews>
    <sheetView zoomScaleNormal="100" workbookViewId="0">
      <selection activeCell="K67" sqref="K67"/>
    </sheetView>
  </sheetViews>
  <sheetFormatPr baseColWidth="10" defaultRowHeight="13.2" x14ac:dyDescent="0.25"/>
  <cols>
    <col min="1" max="1" width="3.109375" style="400" customWidth="1"/>
    <col min="2" max="3" width="7.5546875" style="400" customWidth="1"/>
    <col min="4" max="4" width="5.44140625" style="400" customWidth="1"/>
    <col min="5" max="5" width="7.5546875" style="400" customWidth="1"/>
    <col min="6" max="6" width="5.88671875" style="400" customWidth="1"/>
    <col min="7" max="7" width="6" style="400" customWidth="1"/>
    <col min="8" max="10" width="7.5546875" style="400" customWidth="1"/>
    <col min="11" max="11" width="9" style="400" customWidth="1"/>
    <col min="12" max="12" width="7.5546875" style="400" customWidth="1"/>
    <col min="13" max="13" width="6.109375" style="400" customWidth="1"/>
    <col min="14" max="256" width="8.88671875" style="400" customWidth="1"/>
    <col min="257" max="16384" width="11.5546875" style="400"/>
  </cols>
  <sheetData>
    <row r="1" spans="2:13" x14ac:dyDescent="0.25">
      <c r="B1" s="402"/>
      <c r="C1" s="402"/>
      <c r="D1" s="402"/>
      <c r="E1" s="402"/>
      <c r="F1" s="402"/>
      <c r="G1" s="402"/>
      <c r="H1" s="402"/>
      <c r="I1" s="402"/>
      <c r="J1" s="402"/>
      <c r="K1" s="402"/>
      <c r="L1" s="402"/>
      <c r="M1" s="402"/>
    </row>
    <row r="2" spans="2:13" x14ac:dyDescent="0.25">
      <c r="B2" s="402"/>
      <c r="C2" s="402"/>
      <c r="D2" s="402"/>
      <c r="E2" s="402"/>
      <c r="F2" s="402"/>
      <c r="G2" s="402"/>
      <c r="H2" s="402"/>
      <c r="I2" s="402"/>
      <c r="J2" s="402"/>
      <c r="K2" s="402"/>
      <c r="L2" s="402"/>
      <c r="M2" s="402"/>
    </row>
    <row r="3" spans="2:13" x14ac:dyDescent="0.25">
      <c r="B3" s="402"/>
      <c r="C3" s="402"/>
      <c r="D3" s="402"/>
      <c r="E3" s="402"/>
      <c r="F3" s="402"/>
      <c r="G3" s="402"/>
      <c r="H3" s="402"/>
      <c r="I3" s="402"/>
      <c r="J3" s="402"/>
      <c r="K3" s="402"/>
      <c r="L3" s="402"/>
      <c r="M3" s="402"/>
    </row>
    <row r="4" spans="2:13" x14ac:dyDescent="0.25">
      <c r="B4" s="402"/>
      <c r="C4" s="402"/>
      <c r="D4" s="402"/>
      <c r="E4" s="402"/>
      <c r="F4" s="402"/>
      <c r="G4" s="402"/>
      <c r="H4" s="402"/>
      <c r="I4" s="402"/>
      <c r="J4" s="402"/>
      <c r="K4" s="402"/>
      <c r="L4" s="402"/>
      <c r="M4" s="402"/>
    </row>
    <row r="5" spans="2:13" x14ac:dyDescent="0.25">
      <c r="B5" s="402"/>
      <c r="C5" s="402"/>
      <c r="D5" s="402"/>
      <c r="E5" s="402"/>
      <c r="F5" s="402"/>
      <c r="G5" s="402"/>
      <c r="H5" s="402"/>
      <c r="I5" s="402"/>
      <c r="J5" s="402"/>
      <c r="K5" s="402"/>
      <c r="L5" s="402"/>
      <c r="M5" s="402"/>
    </row>
    <row r="6" spans="2:13" ht="19.5" customHeight="1" x14ac:dyDescent="0.25">
      <c r="B6" s="402"/>
      <c r="C6" s="402"/>
      <c r="D6" s="402"/>
      <c r="E6" s="402"/>
      <c r="F6" s="402"/>
      <c r="G6" s="402"/>
      <c r="H6" s="402"/>
      <c r="I6" s="402"/>
      <c r="J6" s="402"/>
      <c r="K6" s="402"/>
      <c r="L6" s="402"/>
      <c r="M6" s="402"/>
    </row>
    <row r="7" spans="2:13" x14ac:dyDescent="0.25">
      <c r="B7" s="402"/>
      <c r="C7" s="402"/>
      <c r="D7" s="402"/>
      <c r="E7" s="402"/>
      <c r="F7" s="402"/>
      <c r="G7" s="402"/>
      <c r="H7" s="402"/>
      <c r="I7" s="402"/>
      <c r="J7" s="402"/>
      <c r="K7" s="402"/>
      <c r="L7" s="402"/>
      <c r="M7" s="402"/>
    </row>
    <row r="8" spans="2:13" x14ac:dyDescent="0.25">
      <c r="B8" s="413" t="s">
        <v>286</v>
      </c>
      <c r="C8" s="402"/>
      <c r="D8" s="402"/>
      <c r="E8" s="402"/>
      <c r="F8" s="402"/>
      <c r="G8" s="402"/>
      <c r="H8" s="417" t="str">
        <f>Datos!K3</f>
        <v>NI-MC-V-XXX-2020</v>
      </c>
      <c r="I8" s="402"/>
      <c r="J8" s="402"/>
      <c r="K8" s="402"/>
      <c r="L8" s="402"/>
      <c r="M8" s="402"/>
    </row>
    <row r="9" spans="2:13" x14ac:dyDescent="0.25">
      <c r="B9" s="413" t="s">
        <v>317</v>
      </c>
      <c r="C9" s="402"/>
      <c r="D9" s="402"/>
      <c r="E9" s="402"/>
      <c r="F9" s="402"/>
      <c r="G9" s="402"/>
      <c r="H9" s="416" t="str">
        <f>Datos!G3</f>
        <v>NI-CS-0126-20</v>
      </c>
      <c r="I9" s="402"/>
      <c r="J9" s="402"/>
      <c r="K9" s="402"/>
      <c r="L9" s="402"/>
      <c r="M9" s="402"/>
    </row>
    <row r="10" spans="2:13" x14ac:dyDescent="0.25">
      <c r="B10" s="413" t="s">
        <v>316</v>
      </c>
      <c r="C10" s="402"/>
      <c r="D10" s="402"/>
      <c r="E10" s="402"/>
      <c r="F10" s="402"/>
      <c r="G10" s="402"/>
      <c r="H10" s="516">
        <f>Datos!D3</f>
        <v>45509</v>
      </c>
      <c r="I10" s="516"/>
      <c r="J10" s="402"/>
      <c r="K10" s="402"/>
      <c r="L10" s="402"/>
      <c r="M10" s="402"/>
    </row>
    <row r="11" spans="2:13" x14ac:dyDescent="0.25">
      <c r="B11" s="413" t="s">
        <v>315</v>
      </c>
      <c r="C11" s="402"/>
      <c r="D11" s="402"/>
      <c r="E11" s="402"/>
      <c r="F11" s="402"/>
      <c r="G11" s="402"/>
      <c r="H11" s="532"/>
      <c r="I11" s="532"/>
      <c r="J11" s="402"/>
      <c r="K11" s="402"/>
      <c r="L11" s="402"/>
      <c r="M11" s="402"/>
    </row>
    <row r="12" spans="2:13" x14ac:dyDescent="0.25">
      <c r="B12" s="413" t="s">
        <v>314</v>
      </c>
      <c r="C12" s="402"/>
      <c r="D12" s="402"/>
      <c r="E12" s="402"/>
      <c r="F12" s="402"/>
      <c r="G12" s="402"/>
      <c r="H12" s="516">
        <f ca="1">NOW()</f>
        <v>45671.391332870371</v>
      </c>
      <c r="I12" s="516"/>
      <c r="J12" s="402"/>
      <c r="K12" s="402"/>
      <c r="L12" s="402"/>
      <c r="M12" s="402"/>
    </row>
    <row r="13" spans="2:13" x14ac:dyDescent="0.25">
      <c r="B13" s="413" t="s">
        <v>313</v>
      </c>
      <c r="C13" s="402"/>
      <c r="D13" s="402"/>
      <c r="E13" s="402"/>
      <c r="F13" s="402"/>
      <c r="G13" s="402"/>
      <c r="H13" s="517" t="str">
        <f>Datos!D10</f>
        <v>probeta</v>
      </c>
      <c r="I13" s="517"/>
      <c r="J13" s="402"/>
      <c r="K13" s="402"/>
      <c r="L13" s="402"/>
      <c r="M13" s="402"/>
    </row>
    <row r="14" spans="2:13" x14ac:dyDescent="0.25">
      <c r="B14" s="413" t="s">
        <v>312</v>
      </c>
      <c r="C14" s="402"/>
      <c r="D14" s="402"/>
      <c r="E14" s="402"/>
      <c r="F14" s="402"/>
      <c r="G14" s="402"/>
      <c r="H14" s="517" t="str">
        <f>Datos!D12</f>
        <v>Kimax</v>
      </c>
      <c r="I14" s="517"/>
      <c r="J14" s="517"/>
      <c r="K14" s="402"/>
      <c r="L14" s="402"/>
      <c r="M14" s="402"/>
    </row>
    <row r="15" spans="2:13" x14ac:dyDescent="0.25">
      <c r="B15" s="413" t="s">
        <v>56</v>
      </c>
      <c r="C15" s="402"/>
      <c r="D15" s="402"/>
      <c r="E15" s="402"/>
      <c r="F15" s="402"/>
      <c r="G15" s="402"/>
      <c r="H15" s="517">
        <f>Datos!D15</f>
        <v>1234567</v>
      </c>
      <c r="I15" s="517"/>
      <c r="J15" s="517"/>
      <c r="K15" s="402"/>
      <c r="L15" s="402"/>
      <c r="M15" s="402"/>
    </row>
    <row r="16" spans="2:13" x14ac:dyDescent="0.25">
      <c r="B16" s="413" t="s">
        <v>311</v>
      </c>
      <c r="C16" s="402"/>
      <c r="D16" s="402"/>
      <c r="E16" s="402"/>
      <c r="F16" s="402"/>
      <c r="G16" s="402"/>
      <c r="H16" s="409" t="str">
        <f>Datos!D8</f>
        <v>100 ml</v>
      </c>
      <c r="I16" s="402"/>
      <c r="J16" s="402"/>
      <c r="K16" s="402"/>
      <c r="L16" s="402"/>
      <c r="M16" s="402"/>
    </row>
    <row r="17" spans="2:13" x14ac:dyDescent="0.25">
      <c r="B17" s="413" t="s">
        <v>310</v>
      </c>
      <c r="C17" s="402"/>
      <c r="D17" s="402"/>
      <c r="E17" s="402"/>
      <c r="F17" s="402"/>
      <c r="G17" s="402"/>
      <c r="H17" s="409" t="str">
        <f>Datos!D9</f>
        <v>1 ml</v>
      </c>
      <c r="I17" s="402"/>
      <c r="J17" s="402"/>
      <c r="K17" s="402"/>
      <c r="L17" s="402"/>
      <c r="M17" s="402"/>
    </row>
    <row r="18" spans="2:13" x14ac:dyDescent="0.25">
      <c r="B18" s="413" t="s">
        <v>309</v>
      </c>
      <c r="C18" s="402"/>
      <c r="D18" s="402"/>
      <c r="E18" s="402"/>
      <c r="F18" s="402"/>
      <c r="G18" s="402"/>
      <c r="H18" s="409" t="str">
        <f>Datos!D13</f>
        <v>NI-MC-MV-07</v>
      </c>
      <c r="I18" s="402"/>
      <c r="J18" s="402"/>
      <c r="K18" s="402"/>
      <c r="L18" s="402"/>
      <c r="M18" s="402"/>
    </row>
    <row r="19" spans="2:13" x14ac:dyDescent="0.25">
      <c r="B19" s="413" t="s">
        <v>308</v>
      </c>
      <c r="C19" s="402"/>
      <c r="D19" s="402"/>
      <c r="E19" s="402"/>
      <c r="F19" s="402"/>
      <c r="G19" s="402"/>
      <c r="H19" s="409" t="str">
        <f>Datos!D6</f>
        <v>Agropecuaria Raminsa S.A.</v>
      </c>
      <c r="I19" s="402"/>
      <c r="J19" s="402"/>
      <c r="K19" s="402"/>
      <c r="L19" s="402"/>
      <c r="M19" s="402"/>
    </row>
    <row r="20" spans="2:13" x14ac:dyDescent="0.25">
      <c r="B20" s="413" t="s">
        <v>307</v>
      </c>
      <c r="C20" s="402"/>
      <c r="D20" s="402"/>
      <c r="E20" s="402"/>
      <c r="F20" s="402"/>
      <c r="G20" s="402"/>
      <c r="H20" s="409" t="str">
        <f>Datos!D7</f>
        <v>Plaza España, Edificio Malaga Módulo E8</v>
      </c>
      <c r="I20" s="402"/>
      <c r="J20" s="402"/>
      <c r="K20" s="402"/>
      <c r="L20" s="402"/>
      <c r="M20" s="402"/>
    </row>
    <row r="21" spans="2:13" ht="12.75" customHeight="1" x14ac:dyDescent="0.25">
      <c r="B21" s="413" t="s">
        <v>306</v>
      </c>
      <c r="C21" s="402"/>
      <c r="D21" s="402"/>
      <c r="E21" s="402"/>
      <c r="F21" s="402"/>
      <c r="G21" s="402"/>
      <c r="H21" s="529" t="s">
        <v>305</v>
      </c>
      <c r="I21" s="529"/>
      <c r="J21" s="529"/>
      <c r="K21" s="529"/>
      <c r="L21" s="529"/>
      <c r="M21" s="415"/>
    </row>
    <row r="22" spans="2:13" x14ac:dyDescent="0.25">
      <c r="B22" s="413"/>
      <c r="C22" s="402"/>
      <c r="D22" s="402"/>
      <c r="E22" s="402"/>
      <c r="F22" s="402"/>
      <c r="G22" s="402"/>
      <c r="H22" s="415"/>
      <c r="I22" s="415"/>
      <c r="J22" s="415"/>
      <c r="K22" s="415"/>
      <c r="L22" s="415"/>
      <c r="M22" s="415"/>
    </row>
    <row r="23" spans="2:13" x14ac:dyDescent="0.25">
      <c r="B23" s="413"/>
      <c r="C23" s="402"/>
      <c r="D23" s="402"/>
      <c r="E23" s="402"/>
      <c r="F23" s="402"/>
      <c r="G23" s="402"/>
      <c r="H23" s="414"/>
      <c r="I23" s="414"/>
      <c r="J23" s="414"/>
      <c r="K23" s="414"/>
      <c r="L23" s="414"/>
      <c r="M23" s="414"/>
    </row>
    <row r="24" spans="2:13" x14ac:dyDescent="0.25">
      <c r="B24" s="413" t="s">
        <v>304</v>
      </c>
      <c r="C24" s="402"/>
      <c r="D24" s="402"/>
      <c r="E24" s="402"/>
      <c r="F24" s="402"/>
      <c r="G24" s="402"/>
      <c r="H24" s="402"/>
      <c r="I24" s="402"/>
      <c r="J24" s="402"/>
      <c r="K24" s="402"/>
      <c r="L24" s="402"/>
      <c r="M24" s="402"/>
    </row>
    <row r="25" spans="2:13" x14ac:dyDescent="0.25">
      <c r="B25" s="530" t="s">
        <v>303</v>
      </c>
      <c r="C25" s="530"/>
      <c r="D25" s="530"/>
      <c r="E25" s="530"/>
      <c r="F25" s="530"/>
      <c r="G25" s="530"/>
      <c r="H25" s="530"/>
      <c r="I25" s="530"/>
      <c r="J25" s="530"/>
      <c r="K25" s="530"/>
      <c r="L25" s="530"/>
      <c r="M25" s="530"/>
    </row>
    <row r="26" spans="2:13" ht="8.4" customHeight="1" x14ac:dyDescent="0.25">
      <c r="B26" s="402"/>
      <c r="C26" s="402"/>
      <c r="D26" s="402"/>
      <c r="E26" s="413"/>
      <c r="F26" s="402"/>
      <c r="G26" s="402"/>
      <c r="H26" s="402"/>
      <c r="I26" s="402"/>
      <c r="J26" s="402"/>
      <c r="K26" s="402"/>
      <c r="L26" s="402"/>
      <c r="M26" s="402"/>
    </row>
    <row r="27" spans="2:13" ht="13.2" customHeight="1" x14ac:dyDescent="0.25">
      <c r="B27" s="531" t="s">
        <v>302</v>
      </c>
      <c r="C27" s="531"/>
      <c r="D27" s="518" t="s">
        <v>219</v>
      </c>
      <c r="E27" s="519"/>
      <c r="F27" s="519"/>
      <c r="G27" s="520"/>
      <c r="H27" s="518" t="s">
        <v>30</v>
      </c>
      <c r="I27" s="519"/>
      <c r="J27" s="519"/>
      <c r="K27" s="520"/>
      <c r="L27" s="531" t="s">
        <v>301</v>
      </c>
      <c r="M27" s="531"/>
    </row>
    <row r="28" spans="2:13" x14ac:dyDescent="0.25">
      <c r="B28" s="531"/>
      <c r="C28" s="531"/>
      <c r="D28" s="521"/>
      <c r="E28" s="522"/>
      <c r="F28" s="522"/>
      <c r="G28" s="523"/>
      <c r="H28" s="521"/>
      <c r="I28" s="522"/>
      <c r="J28" s="522"/>
      <c r="K28" s="523"/>
      <c r="L28" s="531"/>
      <c r="M28" s="531"/>
    </row>
    <row r="29" spans="2:13" x14ac:dyDescent="0.25">
      <c r="B29" s="544" t="str">
        <f>Datos!U5</f>
        <v>mL</v>
      </c>
      <c r="C29" s="544"/>
      <c r="D29" s="540" t="s">
        <v>18</v>
      </c>
      <c r="E29" s="541"/>
      <c r="F29" s="541"/>
      <c r="G29" s="542"/>
      <c r="H29" s="540" t="s">
        <v>18</v>
      </c>
      <c r="I29" s="541"/>
      <c r="J29" s="541"/>
      <c r="K29" s="542"/>
      <c r="L29" s="544" t="str">
        <f>Datos!U5</f>
        <v>mL</v>
      </c>
      <c r="M29" s="544"/>
    </row>
    <row r="30" spans="2:13" x14ac:dyDescent="0.25">
      <c r="B30" s="543">
        <f>Datos!E23</f>
        <v>10</v>
      </c>
      <c r="C30" s="543"/>
      <c r="D30" s="540">
        <f>'punto 1'!G24</f>
        <v>-1.5119781779355775E-8</v>
      </c>
      <c r="E30" s="541"/>
      <c r="F30" s="541"/>
      <c r="G30" s="542"/>
      <c r="H30" s="540">
        <f>Datos!H27</f>
        <v>-10.000000015119781</v>
      </c>
      <c r="I30" s="541"/>
      <c r="J30" s="541"/>
      <c r="K30" s="542"/>
      <c r="L30" s="524" t="e">
        <f>Datos!I27</f>
        <v>#N/A</v>
      </c>
      <c r="M30" s="525"/>
    </row>
    <row r="31" spans="2:13" x14ac:dyDescent="0.25">
      <c r="B31" s="543">
        <f>Datos!E34</f>
        <v>10000</v>
      </c>
      <c r="C31" s="543"/>
      <c r="D31" s="540">
        <f>'punto 2'!G24</f>
        <v>-1.5119781779355775E-8</v>
      </c>
      <c r="E31" s="541"/>
      <c r="F31" s="541"/>
      <c r="G31" s="542"/>
      <c r="H31" s="540">
        <f>Datos!H38</f>
        <v>-10000.000000015119</v>
      </c>
      <c r="I31" s="541"/>
      <c r="J31" s="541"/>
      <c r="K31" s="542"/>
      <c r="L31" s="524" t="e">
        <f>Datos!I38</f>
        <v>#N/A</v>
      </c>
      <c r="M31" s="525"/>
    </row>
    <row r="32" spans="2:13" x14ac:dyDescent="0.25">
      <c r="B32" s="543">
        <f>Datos!E44</f>
        <v>2000</v>
      </c>
      <c r="C32" s="543"/>
      <c r="D32" s="540">
        <f>'punto 3'!G24</f>
        <v>-1.5119781779355775E-8</v>
      </c>
      <c r="E32" s="541"/>
      <c r="F32" s="541"/>
      <c r="G32" s="542"/>
      <c r="H32" s="540">
        <f>Datos!H48</f>
        <v>-2000.0000000151199</v>
      </c>
      <c r="I32" s="541"/>
      <c r="J32" s="541"/>
      <c r="K32" s="542"/>
      <c r="L32" s="524" t="e">
        <f>Datos!I48</f>
        <v>#N/A</v>
      </c>
      <c r="M32" s="525"/>
    </row>
    <row r="33" spans="2:27" x14ac:dyDescent="0.25">
      <c r="B33" s="543">
        <f>Datos!E55</f>
        <v>10</v>
      </c>
      <c r="C33" s="543"/>
      <c r="D33" s="540">
        <f>'punto 4'!G24</f>
        <v>-1.5119781779355775E-8</v>
      </c>
      <c r="E33" s="541"/>
      <c r="F33" s="541"/>
      <c r="G33" s="542"/>
      <c r="H33" s="540">
        <f>Datos!H59</f>
        <v>-10.000000015119781</v>
      </c>
      <c r="I33" s="541"/>
      <c r="J33" s="541"/>
      <c r="K33" s="542"/>
      <c r="L33" s="524" t="e">
        <f>Datos!I59</f>
        <v>#N/A</v>
      </c>
      <c r="M33" s="525"/>
    </row>
    <row r="34" spans="2:27" x14ac:dyDescent="0.25">
      <c r="B34" s="543">
        <f>Datos!E66</f>
        <v>10</v>
      </c>
      <c r="C34" s="543"/>
      <c r="D34" s="540">
        <f>'punto 5'!G24</f>
        <v>-1.5119781779355775E-8</v>
      </c>
      <c r="E34" s="541"/>
      <c r="F34" s="541"/>
      <c r="G34" s="542"/>
      <c r="H34" s="540">
        <f>Datos!H70</f>
        <v>-10.000000015119781</v>
      </c>
      <c r="I34" s="541"/>
      <c r="J34" s="541"/>
      <c r="K34" s="542"/>
      <c r="L34" s="524" t="e">
        <f>Datos!I70</f>
        <v>#N/A</v>
      </c>
      <c r="M34" s="525"/>
    </row>
    <row r="36" spans="2:27" x14ac:dyDescent="0.25">
      <c r="B36" s="413" t="s">
        <v>300</v>
      </c>
      <c r="C36" s="402"/>
      <c r="D36" s="402"/>
      <c r="E36" s="402"/>
      <c r="F36" s="402"/>
      <c r="G36" s="402"/>
      <c r="H36" s="412" t="s">
        <v>299</v>
      </c>
      <c r="I36" s="402"/>
      <c r="J36" s="402"/>
      <c r="K36" s="402"/>
      <c r="L36" s="402"/>
      <c r="M36" s="402"/>
    </row>
    <row r="37" spans="2:27" x14ac:dyDescent="0.25">
      <c r="B37" s="409" t="s">
        <v>298</v>
      </c>
      <c r="C37" s="402"/>
      <c r="D37" s="408">
        <f>'punto 1'!M3</f>
        <v>-8.7300380228136881E-2</v>
      </c>
      <c r="E37" s="403" t="s">
        <v>292</v>
      </c>
      <c r="F37" s="408" t="str">
        <f>FIXED(CertTempIncerti,1)</f>
        <v>0.4</v>
      </c>
      <c r="G37" s="402" t="s">
        <v>297</v>
      </c>
      <c r="H37" s="409" t="s">
        <v>296</v>
      </c>
      <c r="I37" s="411" t="s">
        <v>293</v>
      </c>
      <c r="J37" s="410">
        <f>'punto 1'!M5</f>
        <v>0</v>
      </c>
      <c r="K37" s="403" t="s">
        <v>292</v>
      </c>
      <c r="L37" s="410">
        <f>CertPresIncert</f>
        <v>10</v>
      </c>
      <c r="M37" s="402" t="s">
        <v>295</v>
      </c>
    </row>
    <row r="38" spans="2:27" ht="14.4" customHeight="1" x14ac:dyDescent="0.25">
      <c r="B38" s="409" t="s">
        <v>294</v>
      </c>
      <c r="C38" s="403" t="s">
        <v>293</v>
      </c>
      <c r="D38" s="408">
        <f>'punto 1'!M4</f>
        <v>0.54767441860465138</v>
      </c>
      <c r="E38" s="403" t="s">
        <v>292</v>
      </c>
      <c r="F38" s="408" t="str">
        <f>FIXED(CertHRIncerti,1)</f>
        <v>1.3</v>
      </c>
      <c r="G38" s="402" t="s">
        <v>291</v>
      </c>
      <c r="N38" s="404"/>
      <c r="O38" s="404"/>
      <c r="P38" s="404"/>
      <c r="Q38" s="404"/>
      <c r="R38" s="404"/>
      <c r="S38" s="404"/>
      <c r="T38" s="404"/>
      <c r="U38" s="404"/>
      <c r="V38" s="404"/>
      <c r="W38" s="404"/>
      <c r="X38" s="404"/>
      <c r="Y38" s="404"/>
      <c r="Z38" s="404"/>
      <c r="AA38" s="404"/>
    </row>
    <row r="39" spans="2:27" x14ac:dyDescent="0.25">
      <c r="N39" s="404"/>
      <c r="O39" s="404"/>
      <c r="P39" s="404"/>
      <c r="Q39" s="404"/>
      <c r="R39" s="404"/>
      <c r="S39" s="404"/>
      <c r="T39" s="404"/>
      <c r="U39" s="404"/>
      <c r="V39" s="404"/>
      <c r="W39" s="404"/>
      <c r="X39" s="404"/>
      <c r="Y39" s="404"/>
      <c r="Z39" s="404"/>
      <c r="AA39" s="404"/>
    </row>
    <row r="40" spans="2:27" ht="14.4" customHeight="1" x14ac:dyDescent="0.25">
      <c r="B40" s="405" t="s">
        <v>290</v>
      </c>
      <c r="N40" s="404"/>
      <c r="O40" s="404"/>
      <c r="P40" s="404"/>
      <c r="Q40" s="404"/>
      <c r="R40" s="404"/>
      <c r="S40" s="404"/>
      <c r="T40" s="404"/>
      <c r="U40" s="404"/>
      <c r="V40" s="404"/>
      <c r="W40" s="404"/>
      <c r="X40" s="404"/>
      <c r="Y40" s="404"/>
      <c r="Z40" s="404"/>
      <c r="AA40" s="404"/>
    </row>
    <row r="41" spans="2:27" x14ac:dyDescent="0.25">
      <c r="B41" s="506" t="s">
        <v>289</v>
      </c>
      <c r="C41" s="506"/>
      <c r="D41" s="506"/>
      <c r="E41" s="506"/>
      <c r="F41" s="506"/>
      <c r="G41" s="506"/>
      <c r="H41" s="506"/>
      <c r="I41" s="506"/>
      <c r="J41" s="506"/>
      <c r="K41" s="506"/>
      <c r="L41" s="506"/>
      <c r="M41" s="506"/>
      <c r="N41" s="404"/>
      <c r="O41" s="404"/>
      <c r="P41" s="404"/>
      <c r="Q41" s="404"/>
      <c r="R41" s="404"/>
      <c r="S41" s="404"/>
      <c r="T41" s="404"/>
      <c r="U41" s="404"/>
      <c r="V41" s="404"/>
      <c r="W41" s="404"/>
      <c r="X41" s="404"/>
      <c r="Y41" s="404"/>
      <c r="Z41" s="404"/>
      <c r="AA41" s="404"/>
    </row>
    <row r="42" spans="2:27" x14ac:dyDescent="0.25">
      <c r="B42" s="506"/>
      <c r="C42" s="506"/>
      <c r="D42" s="506"/>
      <c r="E42" s="506"/>
      <c r="F42" s="506"/>
      <c r="G42" s="506"/>
      <c r="H42" s="506"/>
      <c r="I42" s="506"/>
      <c r="J42" s="506"/>
      <c r="K42" s="506"/>
      <c r="L42" s="506"/>
      <c r="M42" s="506"/>
      <c r="N42" s="404"/>
      <c r="O42" s="404"/>
      <c r="P42" s="404"/>
      <c r="Q42" s="404"/>
      <c r="R42" s="404"/>
      <c r="S42" s="404"/>
      <c r="T42" s="404"/>
      <c r="U42" s="404"/>
      <c r="V42" s="404"/>
      <c r="W42" s="404"/>
      <c r="X42" s="404"/>
      <c r="Y42" s="404"/>
      <c r="Z42" s="404"/>
      <c r="AA42" s="404"/>
    </row>
    <row r="43" spans="2:27" x14ac:dyDescent="0.25">
      <c r="B43" s="506"/>
      <c r="C43" s="506"/>
      <c r="D43" s="506"/>
      <c r="E43" s="506"/>
      <c r="F43" s="506"/>
      <c r="G43" s="506"/>
      <c r="H43" s="506"/>
      <c r="I43" s="506"/>
      <c r="J43" s="506"/>
      <c r="K43" s="506"/>
      <c r="L43" s="506"/>
      <c r="M43" s="506"/>
      <c r="N43" s="404"/>
      <c r="O43" s="404"/>
      <c r="P43" s="404"/>
      <c r="Q43" s="404"/>
      <c r="R43" s="404"/>
      <c r="S43" s="404"/>
      <c r="T43" s="404"/>
      <c r="U43" s="404"/>
      <c r="V43" s="404"/>
      <c r="W43" s="404"/>
      <c r="X43" s="404"/>
      <c r="Y43" s="404"/>
      <c r="Z43" s="404"/>
      <c r="AA43" s="404"/>
    </row>
    <row r="44" spans="2:27" x14ac:dyDescent="0.25">
      <c r="B44" s="402"/>
      <c r="C44" s="402"/>
      <c r="D44" s="402"/>
      <c r="E44" s="402"/>
      <c r="F44" s="402"/>
      <c r="G44" s="402"/>
      <c r="H44" s="402"/>
      <c r="I44" s="402"/>
      <c r="J44" s="402"/>
      <c r="K44" s="402"/>
      <c r="L44" s="402"/>
      <c r="M44" s="402"/>
    </row>
    <row r="45" spans="2:27" x14ac:dyDescent="0.25">
      <c r="B45" s="405" t="s">
        <v>288</v>
      </c>
      <c r="C45" s="404"/>
      <c r="D45" s="404"/>
      <c r="E45" s="404"/>
      <c r="F45" s="404"/>
      <c r="G45" s="404"/>
      <c r="H45" s="404"/>
      <c r="I45" s="404"/>
      <c r="J45" s="404"/>
      <c r="K45" s="404"/>
      <c r="L45" s="404"/>
      <c r="M45" s="404"/>
    </row>
    <row r="46" spans="2:27" x14ac:dyDescent="0.25">
      <c r="B46" s="506" t="s">
        <v>287</v>
      </c>
      <c r="C46" s="506"/>
      <c r="D46" s="506"/>
      <c r="E46" s="506"/>
      <c r="F46" s="506"/>
      <c r="G46" s="506"/>
      <c r="H46" s="506"/>
      <c r="I46" s="506"/>
      <c r="J46" s="506"/>
      <c r="K46" s="506"/>
      <c r="L46" s="506"/>
      <c r="M46" s="506"/>
    </row>
    <row r="47" spans="2:27" x14ac:dyDescent="0.25">
      <c r="B47" s="506"/>
      <c r="C47" s="506"/>
      <c r="D47" s="506"/>
      <c r="E47" s="506"/>
      <c r="F47" s="506"/>
      <c r="G47" s="506"/>
      <c r="H47" s="506"/>
      <c r="I47" s="506"/>
      <c r="J47" s="506"/>
      <c r="K47" s="506"/>
      <c r="L47" s="506"/>
      <c r="M47" s="506"/>
    </row>
    <row r="48" spans="2:27" x14ac:dyDescent="0.25">
      <c r="B48" s="506"/>
      <c r="C48" s="506"/>
      <c r="D48" s="506"/>
      <c r="E48" s="506"/>
      <c r="F48" s="506"/>
      <c r="G48" s="506"/>
      <c r="H48" s="506"/>
      <c r="I48" s="506"/>
      <c r="J48" s="506"/>
      <c r="K48" s="506"/>
      <c r="L48" s="506"/>
      <c r="M48" s="506"/>
    </row>
    <row r="49" spans="2:13" x14ac:dyDescent="0.25">
      <c r="B49" s="506"/>
      <c r="C49" s="506"/>
      <c r="D49" s="506"/>
      <c r="E49" s="506"/>
      <c r="F49" s="506"/>
      <c r="G49" s="506"/>
      <c r="H49" s="506"/>
      <c r="I49" s="506"/>
      <c r="J49" s="506"/>
      <c r="K49" s="506"/>
      <c r="L49" s="506"/>
      <c r="M49" s="506"/>
    </row>
    <row r="50" spans="2:13" x14ac:dyDescent="0.25">
      <c r="B50" s="506"/>
      <c r="C50" s="506"/>
      <c r="D50" s="506"/>
      <c r="E50" s="506"/>
      <c r="F50" s="506"/>
      <c r="G50" s="506"/>
      <c r="H50" s="506"/>
      <c r="I50" s="506"/>
      <c r="J50" s="506"/>
      <c r="K50" s="506"/>
      <c r="L50" s="506"/>
      <c r="M50" s="506"/>
    </row>
    <row r="52" spans="2:13" x14ac:dyDescent="0.25">
      <c r="B52" s="405"/>
      <c r="C52" s="402"/>
      <c r="D52" s="402"/>
      <c r="E52" s="402"/>
      <c r="F52" s="402"/>
      <c r="G52" s="402"/>
      <c r="H52" s="402"/>
      <c r="I52" s="402"/>
      <c r="J52" s="402"/>
      <c r="K52" s="402"/>
      <c r="L52" s="402"/>
      <c r="M52" s="402"/>
    </row>
    <row r="53" spans="2:13" x14ac:dyDescent="0.25">
      <c r="B53" s="405"/>
      <c r="C53" s="402"/>
      <c r="D53" s="402"/>
      <c r="E53" s="402"/>
      <c r="F53" s="402"/>
      <c r="G53" s="402"/>
      <c r="H53" s="402"/>
      <c r="I53" s="402"/>
      <c r="J53" s="402"/>
      <c r="K53" s="402"/>
      <c r="L53" s="402"/>
      <c r="M53" s="402"/>
    </row>
    <row r="54" spans="2:13" x14ac:dyDescent="0.25">
      <c r="B54" s="405"/>
      <c r="C54" s="402"/>
      <c r="D54" s="402"/>
      <c r="E54" s="402"/>
      <c r="F54" s="402"/>
      <c r="G54" s="402"/>
      <c r="H54" s="402"/>
      <c r="I54" s="402"/>
      <c r="J54" s="402"/>
      <c r="K54" s="402"/>
      <c r="L54" s="402"/>
      <c r="M54" s="402"/>
    </row>
    <row r="55" spans="2:13" x14ac:dyDescent="0.25">
      <c r="B55" s="405"/>
      <c r="C55" s="402"/>
      <c r="D55" s="402"/>
      <c r="E55" s="402"/>
      <c r="F55" s="402"/>
      <c r="G55" s="402"/>
      <c r="H55" s="402"/>
      <c r="I55" s="402"/>
      <c r="J55" s="402"/>
      <c r="K55" s="402"/>
      <c r="L55" s="402"/>
      <c r="M55" s="402"/>
    </row>
    <row r="56" spans="2:13" x14ac:dyDescent="0.25">
      <c r="B56" s="405"/>
      <c r="C56" s="402"/>
      <c r="D56" s="402"/>
      <c r="E56" s="402"/>
      <c r="F56" s="402"/>
      <c r="G56" s="402"/>
      <c r="H56" s="402"/>
      <c r="I56" s="402"/>
      <c r="J56" s="402"/>
      <c r="K56" s="402"/>
      <c r="L56" s="402"/>
      <c r="M56" s="402"/>
    </row>
    <row r="57" spans="2:13" x14ac:dyDescent="0.25">
      <c r="B57" s="405"/>
      <c r="C57" s="402"/>
      <c r="D57" s="402"/>
      <c r="E57" s="402"/>
      <c r="F57" s="402"/>
      <c r="G57" s="402"/>
      <c r="H57" s="402"/>
      <c r="I57" s="402"/>
      <c r="J57" s="402"/>
      <c r="K57" s="402"/>
      <c r="L57" s="402"/>
      <c r="M57" s="402"/>
    </row>
    <row r="58" spans="2:13" x14ac:dyDescent="0.25">
      <c r="B58" s="405"/>
      <c r="C58" s="402"/>
      <c r="D58" s="402"/>
      <c r="E58" s="402"/>
      <c r="F58" s="402"/>
      <c r="G58" s="402"/>
      <c r="H58" s="402"/>
      <c r="I58" s="402"/>
      <c r="J58" s="402"/>
      <c r="K58" s="402"/>
      <c r="L58" s="402"/>
      <c r="M58" s="402"/>
    </row>
    <row r="59" spans="2:13" x14ac:dyDescent="0.25">
      <c r="B59" s="405"/>
      <c r="C59" s="402"/>
      <c r="D59" s="402"/>
      <c r="E59" s="402"/>
      <c r="F59" s="402"/>
      <c r="G59" s="402"/>
      <c r="H59" s="402"/>
      <c r="I59" s="402"/>
      <c r="J59" s="402"/>
      <c r="K59" s="402"/>
      <c r="L59" s="402"/>
      <c r="M59" s="402"/>
    </row>
    <row r="60" spans="2:13" x14ac:dyDescent="0.25">
      <c r="B60" s="405"/>
      <c r="C60" s="402"/>
      <c r="D60" s="402"/>
      <c r="E60" s="402"/>
      <c r="F60" s="402"/>
      <c r="G60" s="402"/>
      <c r="H60" s="402"/>
      <c r="I60" s="402"/>
      <c r="J60" s="402"/>
      <c r="K60" s="402"/>
      <c r="L60" s="402"/>
      <c r="M60" s="402"/>
    </row>
    <row r="61" spans="2:13" x14ac:dyDescent="0.25">
      <c r="B61" s="405"/>
      <c r="C61" s="402"/>
      <c r="D61" s="402"/>
      <c r="E61" s="402"/>
      <c r="F61" s="402"/>
      <c r="G61" s="402"/>
      <c r="H61" s="402"/>
      <c r="I61" s="402"/>
      <c r="J61" s="402"/>
      <c r="K61" s="402"/>
      <c r="L61" s="402"/>
      <c r="M61" s="402"/>
    </row>
    <row r="62" spans="2:13" x14ac:dyDescent="0.25">
      <c r="B62" s="405"/>
      <c r="C62" s="402"/>
      <c r="D62" s="402"/>
      <c r="E62" s="402"/>
      <c r="F62" s="402"/>
      <c r="G62" s="402"/>
      <c r="H62" s="402"/>
      <c r="I62" s="402"/>
      <c r="J62" s="402"/>
      <c r="K62" s="402"/>
      <c r="L62" s="402"/>
      <c r="M62" s="402"/>
    </row>
    <row r="63" spans="2:13" x14ac:dyDescent="0.25">
      <c r="B63" s="405"/>
      <c r="C63" s="402"/>
      <c r="D63" s="402"/>
      <c r="E63" s="402"/>
      <c r="F63" s="402"/>
      <c r="G63" s="402"/>
      <c r="H63" s="402"/>
      <c r="I63" s="402"/>
      <c r="J63" s="402"/>
      <c r="K63" s="402"/>
      <c r="L63" s="402"/>
      <c r="M63" s="402"/>
    </row>
    <row r="64" spans="2:13" x14ac:dyDescent="0.25">
      <c r="B64" s="405"/>
      <c r="C64" s="402"/>
      <c r="D64" s="402"/>
      <c r="E64" s="402"/>
      <c r="F64" s="402"/>
      <c r="G64" s="402"/>
      <c r="H64" s="402"/>
      <c r="I64" s="402"/>
      <c r="J64" s="402"/>
      <c r="K64" s="402"/>
      <c r="L64" s="402"/>
      <c r="M64" s="402"/>
    </row>
    <row r="65" spans="2:13" x14ac:dyDescent="0.25">
      <c r="B65" s="405"/>
      <c r="C65" s="402"/>
      <c r="D65" s="402"/>
      <c r="E65" s="402"/>
      <c r="F65" s="402"/>
      <c r="G65" s="402"/>
      <c r="H65" s="402"/>
      <c r="I65" s="402"/>
      <c r="J65" s="402"/>
      <c r="K65" s="402"/>
      <c r="L65" s="402"/>
      <c r="M65" s="402"/>
    </row>
    <row r="66" spans="2:13" x14ac:dyDescent="0.25">
      <c r="B66" s="405"/>
      <c r="C66" s="402"/>
      <c r="D66" s="402"/>
      <c r="E66" s="402"/>
      <c r="F66" s="402"/>
      <c r="G66" s="402"/>
      <c r="H66" s="402"/>
      <c r="I66" s="402"/>
      <c r="J66" s="402"/>
      <c r="K66" s="402"/>
      <c r="L66" s="402"/>
      <c r="M66" s="402"/>
    </row>
    <row r="67" spans="2:13" x14ac:dyDescent="0.25">
      <c r="B67" s="405" t="s">
        <v>286</v>
      </c>
      <c r="C67" s="402"/>
      <c r="D67" s="402"/>
      <c r="E67" s="402"/>
      <c r="F67" s="402"/>
      <c r="G67" s="402"/>
      <c r="H67" s="407" t="str">
        <f>H8</f>
        <v>NI-MC-V-XXX-2020</v>
      </c>
      <c r="I67" s="402"/>
      <c r="J67" s="402"/>
      <c r="K67" s="402"/>
      <c r="L67" s="402"/>
      <c r="M67" s="402"/>
    </row>
    <row r="68" spans="2:13" x14ac:dyDescent="0.25">
      <c r="B68" s="405"/>
      <c r="C68" s="402"/>
      <c r="D68" s="402"/>
      <c r="E68" s="402"/>
      <c r="F68" s="402"/>
      <c r="G68" s="402"/>
      <c r="H68" s="405"/>
      <c r="I68" s="402"/>
      <c r="J68" s="402"/>
      <c r="K68" s="402"/>
      <c r="L68" s="402"/>
      <c r="M68" s="402"/>
    </row>
    <row r="69" spans="2:13" x14ac:dyDescent="0.25">
      <c r="B69" s="405"/>
      <c r="C69" s="402"/>
      <c r="D69" s="402"/>
      <c r="E69" s="402"/>
      <c r="F69" s="402"/>
      <c r="G69" s="402"/>
      <c r="H69" s="405"/>
      <c r="I69" s="402"/>
      <c r="J69" s="402"/>
      <c r="K69" s="402"/>
      <c r="L69" s="402"/>
      <c r="M69" s="402"/>
    </row>
    <row r="70" spans="2:13" x14ac:dyDescent="0.25">
      <c r="B70" s="405" t="s">
        <v>285</v>
      </c>
      <c r="C70" s="402"/>
      <c r="D70" s="402"/>
      <c r="E70" s="402"/>
      <c r="F70" s="402"/>
      <c r="G70" s="402"/>
      <c r="H70" s="402"/>
      <c r="I70" s="402"/>
      <c r="J70" s="402"/>
      <c r="K70" s="402"/>
      <c r="L70" s="402"/>
      <c r="M70" s="402"/>
    </row>
    <row r="71" spans="2:13" x14ac:dyDescent="0.25">
      <c r="B71" s="405"/>
      <c r="C71" s="402"/>
      <c r="D71" s="402"/>
      <c r="E71" s="402"/>
      <c r="F71" s="402"/>
      <c r="G71" s="402"/>
      <c r="H71" s="402"/>
      <c r="I71" s="402"/>
      <c r="J71" s="402"/>
      <c r="K71" s="402"/>
      <c r="L71" s="402"/>
      <c r="M71" s="402"/>
    </row>
    <row r="72" spans="2:13" x14ac:dyDescent="0.25">
      <c r="B72" s="535" t="str">
        <f>[1]Calibración!CP4</f>
        <v>Descripción</v>
      </c>
      <c r="C72" s="535"/>
      <c r="D72" s="510" t="str">
        <f>[1]Calibración!CR4</f>
        <v>Marca</v>
      </c>
      <c r="E72" s="511"/>
      <c r="F72" s="510" t="s">
        <v>284</v>
      </c>
      <c r="G72" s="511"/>
      <c r="H72" s="535" t="str">
        <f>[1]Calibración!CT4</f>
        <v>Trazabilidad</v>
      </c>
      <c r="I72" s="535"/>
      <c r="J72" s="535"/>
      <c r="K72" s="535"/>
      <c r="L72" s="536" t="str">
        <f>[1]Calibración!CU4</f>
        <v>Próx. Calibr.</v>
      </c>
      <c r="M72" s="536"/>
    </row>
    <row r="73" spans="2:13" ht="13.2" customHeight="1" x14ac:dyDescent="0.25">
      <c r="B73" s="537" t="s">
        <v>283</v>
      </c>
      <c r="C73" s="537"/>
      <c r="D73" s="533" t="s">
        <v>282</v>
      </c>
      <c r="E73" s="534"/>
      <c r="F73" s="533" t="s">
        <v>281</v>
      </c>
      <c r="G73" s="534"/>
      <c r="H73" s="538" t="s">
        <v>280</v>
      </c>
      <c r="I73" s="538"/>
      <c r="J73" s="538"/>
      <c r="K73" s="538"/>
      <c r="L73" s="539">
        <v>44332</v>
      </c>
      <c r="M73" s="539"/>
    </row>
    <row r="74" spans="2:13" hidden="1" x14ac:dyDescent="0.25">
      <c r="B74" s="509" t="str">
        <f>[1]Calibración!CP11</f>
        <v/>
      </c>
      <c r="C74" s="509"/>
      <c r="D74" s="406" t="str">
        <f>[1]Calibración!CR11</f>
        <v/>
      </c>
      <c r="E74" s="512" t="str">
        <f>[1]Calibración!CS11</f>
        <v/>
      </c>
      <c r="F74" s="512"/>
      <c r="G74" s="512"/>
      <c r="H74" s="512" t="str">
        <f>[1]Calibración!CT11</f>
        <v/>
      </c>
      <c r="I74" s="512"/>
      <c r="J74" s="512"/>
      <c r="K74" s="512"/>
      <c r="L74" s="513" t="str">
        <f>[1]Calibración!CU11</f>
        <v/>
      </c>
      <c r="M74" s="513"/>
    </row>
    <row r="75" spans="2:13" hidden="1" x14ac:dyDescent="0.25">
      <c r="B75" s="509" t="str">
        <f>[1]Calibración!CP12</f>
        <v/>
      </c>
      <c r="C75" s="509"/>
      <c r="D75" s="406" t="str">
        <f>[1]Calibración!CR12</f>
        <v/>
      </c>
      <c r="E75" s="512" t="str">
        <f>[1]Calibración!CS12</f>
        <v/>
      </c>
      <c r="F75" s="512"/>
      <c r="G75" s="512"/>
      <c r="H75" s="512" t="str">
        <f>[1]Calibración!CT12</f>
        <v/>
      </c>
      <c r="I75" s="512"/>
      <c r="J75" s="512"/>
      <c r="K75" s="512"/>
      <c r="L75" s="513" t="str">
        <f>[1]Calibración!CU12</f>
        <v/>
      </c>
      <c r="M75" s="513"/>
    </row>
    <row r="76" spans="2:13" hidden="1" x14ac:dyDescent="0.25">
      <c r="B76" s="509" t="str">
        <f>[1]Calibración!CP13</f>
        <v/>
      </c>
      <c r="C76" s="509"/>
      <c r="D76" s="406" t="str">
        <f>[1]Calibración!CR13</f>
        <v/>
      </c>
      <c r="E76" s="512" t="str">
        <f>[1]Calibración!CS13</f>
        <v/>
      </c>
      <c r="F76" s="512"/>
      <c r="G76" s="512"/>
      <c r="H76" s="512" t="str">
        <f>[1]Calibración!CT13</f>
        <v/>
      </c>
      <c r="I76" s="512"/>
      <c r="J76" s="512"/>
      <c r="K76" s="512"/>
      <c r="L76" s="513" t="str">
        <f>[1]Calibración!CU13</f>
        <v/>
      </c>
      <c r="M76" s="513"/>
    </row>
    <row r="77" spans="2:13" hidden="1" x14ac:dyDescent="0.25">
      <c r="B77" s="509" t="str">
        <f>[1]Calibración!CP14</f>
        <v/>
      </c>
      <c r="C77" s="509"/>
      <c r="D77" s="406" t="str">
        <f>[1]Calibración!CR14</f>
        <v/>
      </c>
      <c r="E77" s="512" t="str">
        <f>[1]Calibración!CS14</f>
        <v/>
      </c>
      <c r="F77" s="512"/>
      <c r="G77" s="512"/>
      <c r="H77" s="512" t="str">
        <f>[1]Calibración!CT14</f>
        <v/>
      </c>
      <c r="I77" s="512"/>
      <c r="J77" s="512"/>
      <c r="K77" s="512"/>
      <c r="L77" s="513" t="str">
        <f>[1]Calibración!CU14</f>
        <v/>
      </c>
      <c r="M77" s="513"/>
    </row>
    <row r="78" spans="2:13" hidden="1" x14ac:dyDescent="0.25">
      <c r="B78" s="509" t="str">
        <f>[1]Calibración!CP15</f>
        <v/>
      </c>
      <c r="C78" s="509"/>
      <c r="D78" s="406" t="str">
        <f>[1]Calibración!CR15</f>
        <v/>
      </c>
      <c r="E78" s="512" t="str">
        <f>[1]Calibración!CS15</f>
        <v/>
      </c>
      <c r="F78" s="512"/>
      <c r="G78" s="512"/>
      <c r="H78" s="512" t="str">
        <f>[1]Calibración!CT15</f>
        <v/>
      </c>
      <c r="I78" s="512"/>
      <c r="J78" s="512"/>
      <c r="K78" s="512"/>
      <c r="L78" s="513" t="str">
        <f>[1]Calibración!CU15</f>
        <v/>
      </c>
      <c r="M78" s="513"/>
    </row>
    <row r="79" spans="2:13" hidden="1" x14ac:dyDescent="0.25">
      <c r="B79" s="509" t="str">
        <f>[1]Calibración!CP16</f>
        <v/>
      </c>
      <c r="C79" s="509"/>
      <c r="D79" s="406" t="str">
        <f>[1]Calibración!CR16</f>
        <v/>
      </c>
      <c r="E79" s="512" t="str">
        <f>[1]Calibración!CS16</f>
        <v/>
      </c>
      <c r="F79" s="512"/>
      <c r="G79" s="512"/>
      <c r="H79" s="512" t="str">
        <f>[1]Calibración!CT16</f>
        <v/>
      </c>
      <c r="I79" s="512"/>
      <c r="J79" s="512"/>
      <c r="K79" s="512"/>
      <c r="L79" s="513" t="str">
        <f>[1]Calibración!CU16</f>
        <v/>
      </c>
      <c r="M79" s="513"/>
    </row>
    <row r="80" spans="2:13" hidden="1" x14ac:dyDescent="0.25">
      <c r="B80" s="509" t="str">
        <f>[1]Calibración!CP17</f>
        <v/>
      </c>
      <c r="C80" s="509"/>
      <c r="D80" s="406" t="str">
        <f>[1]Calibración!CR17</f>
        <v/>
      </c>
      <c r="E80" s="512" t="str">
        <f>[1]Calibración!CS17</f>
        <v/>
      </c>
      <c r="F80" s="512"/>
      <c r="G80" s="512"/>
      <c r="H80" s="512" t="str">
        <f>[1]Calibración!CT17</f>
        <v/>
      </c>
      <c r="I80" s="512"/>
      <c r="J80" s="512"/>
      <c r="K80" s="512"/>
      <c r="L80" s="513" t="str">
        <f>[1]Calibración!CU17</f>
        <v/>
      </c>
      <c r="M80" s="513"/>
    </row>
    <row r="81" spans="2:20" hidden="1" x14ac:dyDescent="0.25">
      <c r="B81" s="509" t="str">
        <f>[1]Calibración!CP18</f>
        <v/>
      </c>
      <c r="C81" s="509"/>
      <c r="D81" s="406" t="str">
        <f>[1]Calibración!CR18</f>
        <v/>
      </c>
      <c r="E81" s="512" t="str">
        <f>[1]Calibración!CS18</f>
        <v/>
      </c>
      <c r="F81" s="512"/>
      <c r="G81" s="512"/>
      <c r="H81" s="512" t="str">
        <f>[1]Calibración!CT18</f>
        <v/>
      </c>
      <c r="I81" s="512"/>
      <c r="J81" s="512"/>
      <c r="K81" s="512"/>
      <c r="L81" s="513" t="str">
        <f>[1]Calibración!CU18</f>
        <v/>
      </c>
      <c r="M81" s="513"/>
    </row>
    <row r="82" spans="2:20" hidden="1" x14ac:dyDescent="0.25">
      <c r="B82" s="509" t="str">
        <f>[1]Calibración!CP19</f>
        <v/>
      </c>
      <c r="C82" s="509"/>
      <c r="D82" s="406" t="str">
        <f>[1]Calibración!CR19</f>
        <v/>
      </c>
      <c r="E82" s="512" t="str">
        <f>[1]Calibración!CS19</f>
        <v/>
      </c>
      <c r="F82" s="512"/>
      <c r="G82" s="512"/>
      <c r="H82" s="512" t="str">
        <f>[1]Calibración!CT19</f>
        <v/>
      </c>
      <c r="I82" s="512"/>
      <c r="J82" s="512"/>
      <c r="K82" s="512"/>
      <c r="L82" s="513" t="str">
        <f>[1]Calibración!CU19</f>
        <v/>
      </c>
      <c r="M82" s="513"/>
    </row>
    <row r="83" spans="2:20" hidden="1" x14ac:dyDescent="0.25">
      <c r="B83" s="509" t="str">
        <f>[1]Calibración!CP20</f>
        <v/>
      </c>
      <c r="C83" s="509"/>
      <c r="D83" s="406" t="str">
        <f>[1]Calibración!CR20</f>
        <v/>
      </c>
      <c r="E83" s="512" t="str">
        <f>[1]Calibración!CS20</f>
        <v/>
      </c>
      <c r="F83" s="512"/>
      <c r="G83" s="512"/>
      <c r="H83" s="512" t="str">
        <f>[1]Calibración!CT20</f>
        <v/>
      </c>
      <c r="I83" s="512"/>
      <c r="J83" s="512"/>
      <c r="K83" s="512"/>
      <c r="L83" s="513" t="str">
        <f>[1]Calibración!CU20</f>
        <v/>
      </c>
      <c r="M83" s="513"/>
    </row>
    <row r="84" spans="2:20" hidden="1" x14ac:dyDescent="0.25">
      <c r="B84" s="509" t="str">
        <f>[1]Calibración!CP21</f>
        <v/>
      </c>
      <c r="C84" s="509"/>
      <c r="D84" s="406" t="str">
        <f>[1]Calibración!CR21</f>
        <v/>
      </c>
      <c r="E84" s="512" t="str">
        <f>[1]Calibración!CS21</f>
        <v/>
      </c>
      <c r="F84" s="512"/>
      <c r="G84" s="512"/>
      <c r="H84" s="512" t="str">
        <f>[1]Calibración!CT21</f>
        <v/>
      </c>
      <c r="I84" s="512"/>
      <c r="J84" s="512"/>
      <c r="K84" s="512"/>
      <c r="L84" s="513" t="str">
        <f>[1]Calibración!CU21</f>
        <v/>
      </c>
      <c r="M84" s="513"/>
    </row>
    <row r="85" spans="2:20" hidden="1" x14ac:dyDescent="0.25">
      <c r="B85" s="509" t="str">
        <f>[1]Calibración!CP22</f>
        <v/>
      </c>
      <c r="C85" s="509"/>
      <c r="D85" s="406" t="str">
        <f>[1]Calibración!CR22</f>
        <v/>
      </c>
      <c r="E85" s="512" t="str">
        <f>[1]Calibración!CS22</f>
        <v/>
      </c>
      <c r="F85" s="512"/>
      <c r="G85" s="512"/>
      <c r="H85" s="512" t="str">
        <f>[1]Calibración!CT22</f>
        <v/>
      </c>
      <c r="I85" s="512"/>
      <c r="J85" s="512"/>
      <c r="K85" s="512"/>
      <c r="L85" s="513" t="str">
        <f>[1]Calibración!CU22</f>
        <v/>
      </c>
      <c r="M85" s="513"/>
    </row>
    <row r="86" spans="2:20" hidden="1" x14ac:dyDescent="0.25">
      <c r="B86" s="509" t="str">
        <f>[1]Calibración!CP23</f>
        <v/>
      </c>
      <c r="C86" s="509"/>
      <c r="D86" s="406" t="str">
        <f>[1]Calibración!CR23</f>
        <v/>
      </c>
      <c r="E86" s="512" t="str">
        <f>[1]Calibración!CS23</f>
        <v/>
      </c>
      <c r="F86" s="512"/>
      <c r="G86" s="512"/>
      <c r="H86" s="512" t="str">
        <f>[1]Calibración!CT23</f>
        <v/>
      </c>
      <c r="I86" s="512"/>
      <c r="J86" s="512"/>
      <c r="K86" s="512"/>
      <c r="L86" s="513" t="str">
        <f>[1]Calibración!CU23</f>
        <v/>
      </c>
      <c r="M86" s="513"/>
    </row>
    <row r="87" spans="2:20" hidden="1" x14ac:dyDescent="0.25">
      <c r="B87" s="509" t="str">
        <f>[1]Calibración!CP24</f>
        <v/>
      </c>
      <c r="C87" s="509"/>
      <c r="D87" s="406" t="str">
        <f>[1]Calibración!CR24</f>
        <v/>
      </c>
      <c r="E87" s="512" t="str">
        <f>[1]Calibración!CS24</f>
        <v/>
      </c>
      <c r="F87" s="512"/>
      <c r="G87" s="512"/>
      <c r="H87" s="512" t="str">
        <f>[1]Calibración!CT24</f>
        <v/>
      </c>
      <c r="I87" s="512"/>
      <c r="J87" s="512"/>
      <c r="K87" s="512"/>
      <c r="L87" s="513" t="str">
        <f>[1]Calibración!CU24</f>
        <v/>
      </c>
      <c r="M87" s="513"/>
    </row>
    <row r="88" spans="2:20" hidden="1" x14ac:dyDescent="0.25">
      <c r="B88" s="509" t="str">
        <f>[1]Calibración!CP25</f>
        <v/>
      </c>
      <c r="C88" s="509"/>
      <c r="D88" s="406" t="str">
        <f>[1]Calibración!CR25</f>
        <v/>
      </c>
      <c r="E88" s="512" t="str">
        <f>[1]Calibración!CS25</f>
        <v/>
      </c>
      <c r="F88" s="512"/>
      <c r="G88" s="512"/>
      <c r="H88" s="512" t="str">
        <f>[1]Calibración!CT25</f>
        <v/>
      </c>
      <c r="I88" s="512"/>
      <c r="J88" s="512"/>
      <c r="K88" s="512"/>
      <c r="L88" s="513" t="str">
        <f>[1]Calibración!CU25</f>
        <v/>
      </c>
      <c r="M88" s="513"/>
    </row>
    <row r="89" spans="2:20" x14ac:dyDescent="0.25">
      <c r="B89" s="402"/>
      <c r="C89" s="402"/>
      <c r="D89" s="402"/>
      <c r="E89" s="402"/>
      <c r="F89" s="402"/>
      <c r="G89" s="402"/>
      <c r="H89" s="402"/>
      <c r="I89" s="402"/>
      <c r="J89" s="402"/>
      <c r="K89" s="402"/>
      <c r="L89" s="402"/>
      <c r="M89" s="402"/>
    </row>
    <row r="90" spans="2:20" x14ac:dyDescent="0.25">
      <c r="B90" s="405" t="s">
        <v>279</v>
      </c>
    </row>
    <row r="91" spans="2:20" x14ac:dyDescent="0.25">
      <c r="B91" s="514" t="s">
        <v>278</v>
      </c>
      <c r="C91" s="514"/>
      <c r="D91" s="514"/>
      <c r="E91" s="514"/>
      <c r="F91" s="514"/>
      <c r="G91" s="514"/>
      <c r="H91" s="514"/>
      <c r="I91" s="514"/>
      <c r="J91" s="514"/>
      <c r="K91" s="514"/>
      <c r="L91" s="514"/>
      <c r="M91" s="514"/>
    </row>
    <row r="92" spans="2:20" x14ac:dyDescent="0.25">
      <c r="B92" s="514" t="s">
        <v>277</v>
      </c>
      <c r="C92" s="514"/>
      <c r="D92" s="514"/>
      <c r="E92" s="514"/>
      <c r="F92" s="514"/>
      <c r="G92" s="514"/>
      <c r="H92" s="514"/>
      <c r="I92" s="514"/>
      <c r="J92" s="514"/>
      <c r="K92" s="514"/>
      <c r="L92" s="514"/>
      <c r="M92" s="514"/>
    </row>
    <row r="93" spans="2:20" ht="24.75" customHeight="1" x14ac:dyDescent="0.25">
      <c r="B93" s="515" t="s">
        <v>276</v>
      </c>
      <c r="C93" s="515"/>
      <c r="D93" s="515"/>
      <c r="E93" s="515"/>
      <c r="F93" s="515"/>
      <c r="G93" s="515"/>
      <c r="H93" s="515"/>
      <c r="I93" s="515"/>
      <c r="J93" s="515"/>
      <c r="K93" s="515"/>
      <c r="L93" s="515"/>
      <c r="M93" s="515"/>
    </row>
    <row r="94" spans="2:20" ht="24" customHeight="1" x14ac:dyDescent="0.25">
      <c r="B94" s="515" t="s">
        <v>275</v>
      </c>
      <c r="C94" s="515"/>
      <c r="D94" s="515"/>
      <c r="E94" s="515"/>
      <c r="F94" s="515"/>
      <c r="G94" s="515"/>
      <c r="H94" s="515"/>
      <c r="I94" s="515"/>
      <c r="J94" s="515"/>
      <c r="K94" s="515"/>
      <c r="L94" s="515"/>
      <c r="M94" s="515"/>
      <c r="S94" s="404"/>
      <c r="T94" s="404"/>
    </row>
    <row r="102" spans="2:19" x14ac:dyDescent="0.25">
      <c r="F102" s="507"/>
      <c r="G102" s="507"/>
      <c r="H102" s="507"/>
      <c r="I102" s="507"/>
    </row>
    <row r="103" spans="2:19" x14ac:dyDescent="0.25">
      <c r="F103" s="508" t="s">
        <v>274</v>
      </c>
      <c r="G103" s="508"/>
      <c r="H103" s="508"/>
      <c r="I103" s="508"/>
    </row>
    <row r="104" spans="2:19" x14ac:dyDescent="0.25">
      <c r="F104" s="508" t="s">
        <v>273</v>
      </c>
      <c r="G104" s="508"/>
      <c r="H104" s="508"/>
      <c r="I104" s="508"/>
      <c r="R104" s="403"/>
      <c r="S104" s="403"/>
    </row>
    <row r="105" spans="2:19" x14ac:dyDescent="0.25">
      <c r="F105" s="505" t="s">
        <v>272</v>
      </c>
      <c r="G105" s="505"/>
      <c r="H105" s="505"/>
      <c r="I105" s="505"/>
      <c r="R105" s="401"/>
      <c r="S105" s="401"/>
    </row>
    <row r="106" spans="2:19" x14ac:dyDescent="0.25">
      <c r="B106" s="402"/>
      <c r="C106" s="402"/>
      <c r="D106" s="402"/>
      <c r="K106" s="402"/>
      <c r="L106" s="402"/>
      <c r="M106" s="402"/>
    </row>
    <row r="107" spans="2:19" x14ac:dyDescent="0.25">
      <c r="B107" s="402"/>
      <c r="C107" s="402"/>
      <c r="D107" s="402"/>
      <c r="K107" s="402"/>
      <c r="L107" s="402"/>
      <c r="M107" s="402"/>
    </row>
    <row r="108" spans="2:19" x14ac:dyDescent="0.25">
      <c r="E108" s="505" t="s">
        <v>271</v>
      </c>
      <c r="F108" s="505"/>
      <c r="G108" s="505"/>
      <c r="H108" s="505"/>
      <c r="I108" s="505"/>
      <c r="J108" s="505"/>
    </row>
  </sheetData>
  <mergeCells count="117">
    <mergeCell ref="H10:I10"/>
    <mergeCell ref="H12:I12"/>
    <mergeCell ref="H13:I13"/>
    <mergeCell ref="H14:J14"/>
    <mergeCell ref="H15:J15"/>
    <mergeCell ref="H21:L21"/>
    <mergeCell ref="H11:I11"/>
    <mergeCell ref="B30:C30"/>
    <mergeCell ref="D30:G30"/>
    <mergeCell ref="H30:K30"/>
    <mergeCell ref="L30:M30"/>
    <mergeCell ref="B31:C31"/>
    <mergeCell ref="D31:G31"/>
    <mergeCell ref="H31:K31"/>
    <mergeCell ref="L31:M31"/>
    <mergeCell ref="B25:M25"/>
    <mergeCell ref="B27:C28"/>
    <mergeCell ref="D27:G28"/>
    <mergeCell ref="H27:K28"/>
    <mergeCell ref="L27:M28"/>
    <mergeCell ref="B29:C29"/>
    <mergeCell ref="D29:G29"/>
    <mergeCell ref="H29:K29"/>
    <mergeCell ref="L29:M29"/>
    <mergeCell ref="B34:C34"/>
    <mergeCell ref="D34:G34"/>
    <mergeCell ref="H34:K34"/>
    <mergeCell ref="L34:M34"/>
    <mergeCell ref="B41:M43"/>
    <mergeCell ref="B46:M50"/>
    <mergeCell ref="B32:C32"/>
    <mergeCell ref="D32:G32"/>
    <mergeCell ref="H32:K32"/>
    <mergeCell ref="L32:M32"/>
    <mergeCell ref="B33:C33"/>
    <mergeCell ref="D33:G33"/>
    <mergeCell ref="H33:K33"/>
    <mergeCell ref="L33:M33"/>
    <mergeCell ref="B74:C74"/>
    <mergeCell ref="E74:G74"/>
    <mergeCell ref="H74:K74"/>
    <mergeCell ref="L74:M74"/>
    <mergeCell ref="B75:C75"/>
    <mergeCell ref="E75:G75"/>
    <mergeCell ref="H75:K75"/>
    <mergeCell ref="L75:M75"/>
    <mergeCell ref="B72:C72"/>
    <mergeCell ref="D72:E72"/>
    <mergeCell ref="F72:G72"/>
    <mergeCell ref="H72:K72"/>
    <mergeCell ref="L72:M72"/>
    <mergeCell ref="B73:C73"/>
    <mergeCell ref="D73:E73"/>
    <mergeCell ref="F73:G73"/>
    <mergeCell ref="H73:K73"/>
    <mergeCell ref="L73:M73"/>
    <mergeCell ref="B78:C78"/>
    <mergeCell ref="E78:G78"/>
    <mergeCell ref="H78:K78"/>
    <mergeCell ref="L78:M78"/>
    <mergeCell ref="B79:C79"/>
    <mergeCell ref="E79:G79"/>
    <mergeCell ref="H79:K79"/>
    <mergeCell ref="L79:M79"/>
    <mergeCell ref="B76:C76"/>
    <mergeCell ref="E76:G76"/>
    <mergeCell ref="H76:K76"/>
    <mergeCell ref="L76:M76"/>
    <mergeCell ref="B77:C77"/>
    <mergeCell ref="E77:G77"/>
    <mergeCell ref="H77:K77"/>
    <mergeCell ref="L77:M77"/>
    <mergeCell ref="B82:C82"/>
    <mergeCell ref="E82:G82"/>
    <mergeCell ref="H82:K82"/>
    <mergeCell ref="L82:M82"/>
    <mergeCell ref="B83:C83"/>
    <mergeCell ref="E83:G83"/>
    <mergeCell ref="H83:K83"/>
    <mergeCell ref="L83:M83"/>
    <mergeCell ref="B80:C80"/>
    <mergeCell ref="E80:G80"/>
    <mergeCell ref="H80:K80"/>
    <mergeCell ref="L80:M80"/>
    <mergeCell ref="B81:C81"/>
    <mergeCell ref="E81:G81"/>
    <mergeCell ref="H81:K81"/>
    <mergeCell ref="L81:M81"/>
    <mergeCell ref="B86:C86"/>
    <mergeCell ref="E86:G86"/>
    <mergeCell ref="H86:K86"/>
    <mergeCell ref="L86:M86"/>
    <mergeCell ref="B87:C87"/>
    <mergeCell ref="E87:G87"/>
    <mergeCell ref="H87:K87"/>
    <mergeCell ref="L87:M87"/>
    <mergeCell ref="B84:C84"/>
    <mergeCell ref="E84:G84"/>
    <mergeCell ref="H84:K84"/>
    <mergeCell ref="L84:M84"/>
    <mergeCell ref="B85:C85"/>
    <mergeCell ref="E85:G85"/>
    <mergeCell ref="H85:K85"/>
    <mergeCell ref="L85:M85"/>
    <mergeCell ref="E108:J108"/>
    <mergeCell ref="B93:M93"/>
    <mergeCell ref="B94:M94"/>
    <mergeCell ref="F102:I102"/>
    <mergeCell ref="F103:I103"/>
    <mergeCell ref="F104:I104"/>
    <mergeCell ref="F105:I105"/>
    <mergeCell ref="B88:C88"/>
    <mergeCell ref="E88:G88"/>
    <mergeCell ref="H88:K88"/>
    <mergeCell ref="L88:M88"/>
    <mergeCell ref="B91:M91"/>
    <mergeCell ref="B92:M92"/>
  </mergeCells>
  <pageMargins left="0.7" right="0.7" top="0.75" bottom="0.75" header="0.3" footer="0.3"/>
  <pageSetup paperSize="9" orientation="portrait" r:id="rId1"/>
  <headerFooter>
    <oddHeader>&amp;C
&amp;G</oddHeader>
    <oddFooter>&amp;C&amp;G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E357-BB6C-434A-B18D-C2CBAA984262}">
  <dimension ref="A2:H386"/>
  <sheetViews>
    <sheetView topLeftCell="A363" workbookViewId="0">
      <selection activeCell="B219" sqref="B219"/>
    </sheetView>
  </sheetViews>
  <sheetFormatPr baseColWidth="10" defaultColWidth="9.109375" defaultRowHeight="13.2" x14ac:dyDescent="0.25"/>
  <cols>
    <col min="1" max="1" width="6" style="1" customWidth="1"/>
    <col min="2" max="2" width="63.33203125" style="1" bestFit="1" customWidth="1"/>
    <col min="3" max="3" width="85.5546875" style="1" bestFit="1" customWidth="1"/>
    <col min="4" max="16384" width="9.109375" style="1"/>
  </cols>
  <sheetData>
    <row r="2" spans="1:8" ht="13.8" x14ac:dyDescent="0.3">
      <c r="A2" s="633" t="s">
        <v>1029</v>
      </c>
      <c r="B2" s="633"/>
      <c r="C2" s="633"/>
    </row>
    <row r="3" spans="1:8" ht="13.8" x14ac:dyDescent="0.3">
      <c r="A3" s="429"/>
      <c r="B3" s="634" t="s">
        <v>1028</v>
      </c>
      <c r="C3" s="634"/>
    </row>
    <row r="4" spans="1:8" ht="13.8" x14ac:dyDescent="0.3">
      <c r="A4" s="428" t="s">
        <v>1027</v>
      </c>
      <c r="B4" s="427" t="s">
        <v>1026</v>
      </c>
      <c r="C4" s="427" t="s">
        <v>1025</v>
      </c>
    </row>
    <row r="5" spans="1:8" x14ac:dyDescent="0.25">
      <c r="A5" s="419">
        <v>1</v>
      </c>
      <c r="B5" s="418" t="s">
        <v>1024</v>
      </c>
      <c r="C5" s="418" t="s">
        <v>1023</v>
      </c>
      <c r="D5" s="400"/>
      <c r="E5" s="400"/>
      <c r="F5" s="400"/>
      <c r="G5" s="400"/>
      <c r="H5" s="400"/>
    </row>
    <row r="6" spans="1:8" x14ac:dyDescent="0.25">
      <c r="A6" s="419">
        <v>2</v>
      </c>
      <c r="B6" s="421" t="s">
        <v>1022</v>
      </c>
      <c r="C6" s="418" t="s">
        <v>1021</v>
      </c>
      <c r="D6" s="400"/>
      <c r="E6" s="400"/>
      <c r="F6" s="400"/>
      <c r="G6" s="400"/>
      <c r="H6" s="400"/>
    </row>
    <row r="7" spans="1:8" x14ac:dyDescent="0.25">
      <c r="A7" s="419">
        <v>3</v>
      </c>
      <c r="B7" s="418" t="s">
        <v>1020</v>
      </c>
      <c r="C7" s="418" t="s">
        <v>1019</v>
      </c>
      <c r="D7" s="400"/>
      <c r="E7" s="400"/>
      <c r="F7" s="400"/>
      <c r="G7" s="400"/>
      <c r="H7" s="400"/>
    </row>
    <row r="8" spans="1:8" x14ac:dyDescent="0.25">
      <c r="A8" s="419">
        <v>4</v>
      </c>
      <c r="B8" s="418" t="s">
        <v>1018</v>
      </c>
      <c r="C8" s="418" t="s">
        <v>1017</v>
      </c>
      <c r="D8" s="400"/>
      <c r="E8" s="400"/>
      <c r="F8" s="400"/>
      <c r="G8" s="400"/>
      <c r="H8" s="400"/>
    </row>
    <row r="9" spans="1:8" x14ac:dyDescent="0.25">
      <c r="A9" s="419">
        <v>5</v>
      </c>
      <c r="B9" s="418" t="s">
        <v>1016</v>
      </c>
      <c r="C9" s="418" t="s">
        <v>1015</v>
      </c>
      <c r="D9" s="400"/>
      <c r="E9" s="400"/>
      <c r="F9" s="400"/>
      <c r="G9" s="400"/>
      <c r="H9" s="400"/>
    </row>
    <row r="10" spans="1:8" x14ac:dyDescent="0.25">
      <c r="A10" s="419">
        <v>6</v>
      </c>
      <c r="B10" s="402" t="s">
        <v>1014</v>
      </c>
      <c r="C10" s="402" t="s">
        <v>1013</v>
      </c>
      <c r="D10" s="400"/>
      <c r="E10" s="400"/>
      <c r="F10" s="400"/>
      <c r="G10" s="400"/>
      <c r="H10" s="400"/>
    </row>
    <row r="11" spans="1:8" x14ac:dyDescent="0.25">
      <c r="A11" s="419">
        <v>7</v>
      </c>
      <c r="B11" s="418" t="s">
        <v>1012</v>
      </c>
      <c r="C11" s="418" t="s">
        <v>705</v>
      </c>
      <c r="D11" s="400"/>
      <c r="E11" s="400"/>
      <c r="F11" s="400"/>
      <c r="G11" s="400"/>
      <c r="H11" s="400"/>
    </row>
    <row r="12" spans="1:8" x14ac:dyDescent="0.25">
      <c r="A12" s="419">
        <v>8</v>
      </c>
      <c r="B12" s="418" t="s">
        <v>1011</v>
      </c>
      <c r="C12" s="418" t="s">
        <v>1010</v>
      </c>
      <c r="D12" s="400"/>
      <c r="E12" s="400"/>
      <c r="F12" s="400"/>
      <c r="G12" s="400"/>
      <c r="H12" s="400"/>
    </row>
    <row r="13" spans="1:8" x14ac:dyDescent="0.25">
      <c r="A13" s="419">
        <v>9</v>
      </c>
      <c r="B13" s="418" t="s">
        <v>1009</v>
      </c>
      <c r="C13" s="418" t="s">
        <v>1008</v>
      </c>
      <c r="D13" s="400"/>
      <c r="E13" s="400"/>
      <c r="F13" s="400"/>
      <c r="G13" s="400"/>
      <c r="H13" s="400"/>
    </row>
    <row r="14" spans="1:8" x14ac:dyDescent="0.25">
      <c r="A14" s="419">
        <v>10</v>
      </c>
      <c r="B14" s="418" t="s">
        <v>1007</v>
      </c>
      <c r="C14" s="418" t="s">
        <v>1006</v>
      </c>
      <c r="D14" s="400"/>
      <c r="E14" s="400"/>
      <c r="F14" s="400"/>
      <c r="G14" s="400"/>
      <c r="H14" s="400"/>
    </row>
    <row r="15" spans="1:8" x14ac:dyDescent="0.25">
      <c r="A15" s="419">
        <v>11</v>
      </c>
      <c r="B15" s="400" t="s">
        <v>1005</v>
      </c>
      <c r="C15" s="402" t="s">
        <v>1004</v>
      </c>
      <c r="D15" s="400"/>
      <c r="E15" s="400"/>
      <c r="F15" s="400"/>
      <c r="G15" s="400"/>
      <c r="H15" s="400"/>
    </row>
    <row r="16" spans="1:8" x14ac:dyDescent="0.25">
      <c r="A16" s="419">
        <v>12</v>
      </c>
      <c r="B16" s="418" t="s">
        <v>1003</v>
      </c>
      <c r="C16" s="418" t="s">
        <v>1002</v>
      </c>
      <c r="D16" s="400"/>
      <c r="E16" s="400"/>
      <c r="F16" s="400"/>
      <c r="G16" s="400"/>
      <c r="H16" s="400"/>
    </row>
    <row r="17" spans="1:8" x14ac:dyDescent="0.25">
      <c r="A17" s="419">
        <v>13</v>
      </c>
      <c r="B17" s="418" t="s">
        <v>1001</v>
      </c>
      <c r="C17" s="418" t="s">
        <v>1000</v>
      </c>
      <c r="D17" s="400"/>
      <c r="E17" s="400"/>
      <c r="F17" s="400"/>
      <c r="G17" s="400"/>
      <c r="H17" s="400"/>
    </row>
    <row r="18" spans="1:8" x14ac:dyDescent="0.25">
      <c r="A18" s="419">
        <v>14</v>
      </c>
      <c r="B18" s="418" t="s">
        <v>999</v>
      </c>
      <c r="C18" s="418" t="s">
        <v>998</v>
      </c>
      <c r="D18" s="400"/>
      <c r="E18" s="400"/>
      <c r="F18" s="400"/>
      <c r="G18" s="400"/>
      <c r="H18" s="400"/>
    </row>
    <row r="19" spans="1:8" x14ac:dyDescent="0.25">
      <c r="A19" s="419">
        <v>15</v>
      </c>
      <c r="B19" s="418" t="s">
        <v>997</v>
      </c>
      <c r="C19" s="418" t="s">
        <v>996</v>
      </c>
      <c r="D19" s="400"/>
      <c r="E19" s="400"/>
      <c r="F19" s="400"/>
      <c r="G19" s="400"/>
      <c r="H19" s="400"/>
    </row>
    <row r="20" spans="1:8" x14ac:dyDescent="0.25">
      <c r="A20" s="419">
        <v>16</v>
      </c>
      <c r="B20" s="418" t="s">
        <v>85</v>
      </c>
      <c r="C20" s="418" t="s">
        <v>995</v>
      </c>
      <c r="D20" s="400"/>
      <c r="E20" s="400"/>
      <c r="F20" s="400"/>
      <c r="G20" s="400"/>
      <c r="H20" s="400"/>
    </row>
    <row r="21" spans="1:8" ht="26.4" x14ac:dyDescent="0.25">
      <c r="A21" s="419">
        <v>17</v>
      </c>
      <c r="B21" s="418" t="s">
        <v>994</v>
      </c>
      <c r="C21" s="418" t="s">
        <v>993</v>
      </c>
      <c r="D21" s="400"/>
      <c r="E21" s="400"/>
      <c r="F21" s="400"/>
      <c r="G21" s="400"/>
      <c r="H21" s="400"/>
    </row>
    <row r="22" spans="1:8" x14ac:dyDescent="0.25">
      <c r="A22" s="419">
        <v>18</v>
      </c>
      <c r="B22" s="418" t="s">
        <v>992</v>
      </c>
      <c r="C22" s="418" t="s">
        <v>991</v>
      </c>
      <c r="D22" s="400"/>
      <c r="E22" s="400"/>
      <c r="F22" s="400"/>
      <c r="G22" s="400"/>
      <c r="H22" s="400"/>
    </row>
    <row r="23" spans="1:8" x14ac:dyDescent="0.25">
      <c r="A23" s="419">
        <v>19</v>
      </c>
      <c r="B23" s="418" t="s">
        <v>990</v>
      </c>
      <c r="C23" s="418" t="s">
        <v>989</v>
      </c>
      <c r="D23" s="400"/>
      <c r="E23" s="400"/>
      <c r="F23" s="400"/>
      <c r="G23" s="400"/>
      <c r="H23" s="400"/>
    </row>
    <row r="24" spans="1:8" x14ac:dyDescent="0.25">
      <c r="A24" s="419">
        <v>20</v>
      </c>
      <c r="B24" s="418" t="s">
        <v>988</v>
      </c>
      <c r="C24" s="418" t="s">
        <v>318</v>
      </c>
      <c r="D24" s="400"/>
      <c r="E24" s="400"/>
      <c r="F24" s="400"/>
      <c r="G24" s="400"/>
      <c r="H24" s="400"/>
    </row>
    <row r="25" spans="1:8" x14ac:dyDescent="0.25">
      <c r="A25" s="419">
        <v>21</v>
      </c>
      <c r="B25" s="418" t="s">
        <v>987</v>
      </c>
      <c r="C25" s="418" t="s">
        <v>986</v>
      </c>
      <c r="D25" s="400"/>
      <c r="E25" s="400"/>
      <c r="F25" s="400"/>
      <c r="G25" s="400"/>
      <c r="H25" s="400"/>
    </row>
    <row r="26" spans="1:8" x14ac:dyDescent="0.25">
      <c r="A26" s="419">
        <v>22</v>
      </c>
      <c r="B26" s="418" t="s">
        <v>985</v>
      </c>
      <c r="C26" s="418" t="s">
        <v>984</v>
      </c>
      <c r="D26" s="400"/>
      <c r="E26" s="400"/>
      <c r="F26" s="400"/>
      <c r="G26" s="400"/>
      <c r="H26" s="400"/>
    </row>
    <row r="27" spans="1:8" x14ac:dyDescent="0.25">
      <c r="A27" s="419">
        <v>23</v>
      </c>
      <c r="B27" s="418" t="s">
        <v>983</v>
      </c>
      <c r="C27" s="418" t="s">
        <v>982</v>
      </c>
      <c r="D27" s="400"/>
      <c r="E27" s="400"/>
      <c r="F27" s="400"/>
      <c r="G27" s="400"/>
      <c r="H27" s="400"/>
    </row>
    <row r="28" spans="1:8" x14ac:dyDescent="0.25">
      <c r="A28" s="419">
        <v>24</v>
      </c>
      <c r="B28" s="418" t="s">
        <v>981</v>
      </c>
      <c r="C28" s="418" t="s">
        <v>980</v>
      </c>
      <c r="D28" s="400"/>
      <c r="E28" s="400"/>
      <c r="F28" s="400"/>
      <c r="G28" s="400"/>
      <c r="H28" s="400"/>
    </row>
    <row r="29" spans="1:8" x14ac:dyDescent="0.25">
      <c r="A29" s="419">
        <v>25</v>
      </c>
      <c r="B29" s="418" t="s">
        <v>979</v>
      </c>
      <c r="C29" s="418" t="s">
        <v>435</v>
      </c>
      <c r="D29" s="400"/>
      <c r="E29" s="400"/>
      <c r="F29" s="400"/>
      <c r="G29" s="400"/>
      <c r="H29" s="400"/>
    </row>
    <row r="30" spans="1:8" x14ac:dyDescent="0.25">
      <c r="A30" s="419">
        <v>26</v>
      </c>
      <c r="B30" s="418" t="s">
        <v>978</v>
      </c>
      <c r="C30" s="418" t="s">
        <v>977</v>
      </c>
      <c r="D30" s="400"/>
      <c r="E30" s="400"/>
      <c r="F30" s="400"/>
      <c r="G30" s="400"/>
      <c r="H30" s="400"/>
    </row>
    <row r="31" spans="1:8" x14ac:dyDescent="0.25">
      <c r="A31" s="419">
        <v>27</v>
      </c>
      <c r="B31" s="418" t="s">
        <v>976</v>
      </c>
      <c r="C31" s="418" t="s">
        <v>975</v>
      </c>
      <c r="D31" s="400"/>
      <c r="E31" s="400"/>
      <c r="F31" s="400"/>
      <c r="G31" s="400"/>
      <c r="H31" s="400"/>
    </row>
    <row r="32" spans="1:8" x14ac:dyDescent="0.25">
      <c r="A32" s="419">
        <v>28</v>
      </c>
      <c r="B32" s="418" t="s">
        <v>974</v>
      </c>
      <c r="C32" s="421" t="s">
        <v>973</v>
      </c>
      <c r="D32" s="400"/>
      <c r="E32" s="400"/>
      <c r="F32" s="400"/>
      <c r="G32" s="400"/>
      <c r="H32" s="400"/>
    </row>
    <row r="33" spans="1:8" x14ac:dyDescent="0.25">
      <c r="A33" s="419">
        <v>29</v>
      </c>
      <c r="B33" s="418" t="s">
        <v>972</v>
      </c>
      <c r="C33" s="418" t="s">
        <v>971</v>
      </c>
      <c r="D33" s="400"/>
      <c r="E33" s="400"/>
      <c r="F33" s="400"/>
      <c r="G33" s="400"/>
      <c r="H33" s="400"/>
    </row>
    <row r="34" spans="1:8" x14ac:dyDescent="0.25">
      <c r="A34" s="419">
        <v>30</v>
      </c>
      <c r="B34" s="418" t="s">
        <v>970</v>
      </c>
      <c r="C34" s="418" t="s">
        <v>969</v>
      </c>
      <c r="D34" s="400"/>
      <c r="E34" s="400"/>
      <c r="F34" s="400"/>
      <c r="G34" s="400"/>
      <c r="H34" s="400"/>
    </row>
    <row r="35" spans="1:8" x14ac:dyDescent="0.25">
      <c r="A35" s="419">
        <v>31</v>
      </c>
      <c r="B35" s="418" t="s">
        <v>968</v>
      </c>
      <c r="C35" s="418" t="s">
        <v>967</v>
      </c>
      <c r="D35" s="400"/>
      <c r="E35" s="400"/>
      <c r="F35" s="400"/>
      <c r="G35" s="400"/>
      <c r="H35" s="400"/>
    </row>
    <row r="36" spans="1:8" x14ac:dyDescent="0.25">
      <c r="A36" s="419">
        <v>32</v>
      </c>
      <c r="B36" s="418" t="s">
        <v>966</v>
      </c>
      <c r="C36" s="418" t="s">
        <v>965</v>
      </c>
      <c r="D36" s="400"/>
      <c r="E36" s="400"/>
      <c r="F36" s="400"/>
      <c r="G36" s="400"/>
      <c r="H36" s="400"/>
    </row>
    <row r="37" spans="1:8" x14ac:dyDescent="0.25">
      <c r="A37" s="419">
        <v>33</v>
      </c>
      <c r="B37" s="418" t="s">
        <v>964</v>
      </c>
      <c r="C37" s="418" t="s">
        <v>963</v>
      </c>
      <c r="D37" s="400"/>
      <c r="E37" s="400"/>
      <c r="F37" s="400"/>
      <c r="G37" s="400"/>
      <c r="H37" s="400"/>
    </row>
    <row r="38" spans="1:8" x14ac:dyDescent="0.25">
      <c r="A38" s="419">
        <v>34</v>
      </c>
      <c r="B38" s="418" t="s">
        <v>962</v>
      </c>
      <c r="C38" s="418" t="s">
        <v>961</v>
      </c>
      <c r="D38" s="400"/>
      <c r="E38" s="400"/>
      <c r="F38" s="400"/>
      <c r="G38" s="400"/>
      <c r="H38" s="400"/>
    </row>
    <row r="39" spans="1:8" x14ac:dyDescent="0.25">
      <c r="A39" s="419">
        <v>35</v>
      </c>
      <c r="B39" s="400" t="s">
        <v>960</v>
      </c>
      <c r="C39" s="418" t="s">
        <v>905</v>
      </c>
      <c r="D39" s="400"/>
      <c r="E39" s="400"/>
      <c r="F39" s="400"/>
      <c r="G39" s="400"/>
      <c r="H39" s="400"/>
    </row>
    <row r="40" spans="1:8" x14ac:dyDescent="0.25">
      <c r="A40" s="419">
        <v>36</v>
      </c>
      <c r="B40" s="418" t="s">
        <v>959</v>
      </c>
      <c r="C40" s="418" t="s">
        <v>958</v>
      </c>
      <c r="D40" s="400"/>
      <c r="E40" s="400"/>
      <c r="F40" s="400"/>
      <c r="G40" s="400"/>
      <c r="H40" s="400"/>
    </row>
    <row r="41" spans="1:8" x14ac:dyDescent="0.25">
      <c r="A41" s="419">
        <v>37</v>
      </c>
      <c r="B41" s="414" t="s">
        <v>957</v>
      </c>
      <c r="C41" s="418" t="s">
        <v>956</v>
      </c>
      <c r="D41" s="400"/>
      <c r="E41" s="400"/>
      <c r="F41" s="400"/>
      <c r="G41" s="400"/>
      <c r="H41" s="400"/>
    </row>
    <row r="42" spans="1:8" x14ac:dyDescent="0.25">
      <c r="A42" s="419">
        <v>38</v>
      </c>
      <c r="B42" s="418" t="s">
        <v>955</v>
      </c>
      <c r="C42" s="418" t="s">
        <v>954</v>
      </c>
      <c r="D42" s="400"/>
      <c r="E42" s="400"/>
      <c r="F42" s="400"/>
      <c r="G42" s="400"/>
      <c r="H42" s="400"/>
    </row>
    <row r="43" spans="1:8" x14ac:dyDescent="0.25">
      <c r="A43" s="419">
        <v>39</v>
      </c>
      <c r="B43" s="418" t="s">
        <v>953</v>
      </c>
      <c r="C43" s="418" t="s">
        <v>952</v>
      </c>
      <c r="D43" s="400"/>
      <c r="E43" s="400"/>
      <c r="F43" s="400"/>
      <c r="G43" s="400"/>
      <c r="H43" s="400"/>
    </row>
    <row r="44" spans="1:8" x14ac:dyDescent="0.25">
      <c r="A44" s="419">
        <v>40</v>
      </c>
      <c r="B44" s="418" t="s">
        <v>951</v>
      </c>
      <c r="C44" s="418" t="s">
        <v>950</v>
      </c>
      <c r="D44" s="400"/>
      <c r="E44" s="400"/>
      <c r="F44" s="400"/>
      <c r="G44" s="400"/>
      <c r="H44" s="400"/>
    </row>
    <row r="45" spans="1:8" x14ac:dyDescent="0.25">
      <c r="A45" s="419">
        <v>41</v>
      </c>
      <c r="B45" s="418" t="s">
        <v>949</v>
      </c>
      <c r="C45" s="418" t="s">
        <v>948</v>
      </c>
      <c r="D45" s="400"/>
      <c r="E45" s="400"/>
      <c r="F45" s="400"/>
      <c r="G45" s="400"/>
      <c r="H45" s="400"/>
    </row>
    <row r="46" spans="1:8" x14ac:dyDescent="0.25">
      <c r="A46" s="419">
        <v>42</v>
      </c>
      <c r="B46" s="418" t="s">
        <v>947</v>
      </c>
      <c r="C46" s="418" t="s">
        <v>946</v>
      </c>
      <c r="D46" s="400"/>
      <c r="E46" s="400"/>
      <c r="F46" s="400"/>
      <c r="G46" s="400"/>
      <c r="H46" s="400"/>
    </row>
    <row r="47" spans="1:8" x14ac:dyDescent="0.25">
      <c r="A47" s="419">
        <v>43</v>
      </c>
      <c r="B47" s="418" t="s">
        <v>945</v>
      </c>
      <c r="C47" s="418" t="s">
        <v>944</v>
      </c>
      <c r="D47" s="400"/>
      <c r="E47" s="400"/>
      <c r="F47" s="400"/>
      <c r="G47" s="400"/>
      <c r="H47" s="400"/>
    </row>
    <row r="48" spans="1:8" x14ac:dyDescent="0.25">
      <c r="A48" s="419">
        <v>44</v>
      </c>
      <c r="B48" s="418" t="s">
        <v>943</v>
      </c>
      <c r="C48" s="418" t="s">
        <v>942</v>
      </c>
      <c r="D48" s="400"/>
      <c r="E48" s="400"/>
      <c r="F48" s="400"/>
      <c r="G48" s="400"/>
      <c r="H48" s="400"/>
    </row>
    <row r="49" spans="1:8" x14ac:dyDescent="0.25">
      <c r="A49" s="419">
        <v>45</v>
      </c>
      <c r="B49" s="418" t="s">
        <v>941</v>
      </c>
      <c r="C49" s="418" t="s">
        <v>940</v>
      </c>
      <c r="D49" s="400"/>
      <c r="E49" s="400"/>
      <c r="F49" s="400"/>
      <c r="G49" s="400"/>
      <c r="H49" s="400"/>
    </row>
    <row r="50" spans="1:8" x14ac:dyDescent="0.25">
      <c r="A50" s="419">
        <v>46</v>
      </c>
      <c r="B50" s="418" t="s">
        <v>939</v>
      </c>
      <c r="C50" s="418" t="s">
        <v>938</v>
      </c>
      <c r="D50" s="400"/>
      <c r="E50" s="400"/>
      <c r="F50" s="400"/>
      <c r="G50" s="400"/>
      <c r="H50" s="400"/>
    </row>
    <row r="51" spans="1:8" x14ac:dyDescent="0.25">
      <c r="A51" s="419">
        <v>47</v>
      </c>
      <c r="B51" s="418" t="s">
        <v>937</v>
      </c>
      <c r="C51" s="418" t="s">
        <v>936</v>
      </c>
      <c r="D51" s="400"/>
      <c r="E51" s="400"/>
      <c r="F51" s="400"/>
      <c r="G51" s="400"/>
      <c r="H51" s="400"/>
    </row>
    <row r="52" spans="1:8" x14ac:dyDescent="0.25">
      <c r="A52" s="419">
        <v>48</v>
      </c>
      <c r="B52" s="418" t="s">
        <v>935</v>
      </c>
      <c r="C52" s="418" t="s">
        <v>934</v>
      </c>
      <c r="D52" s="400"/>
      <c r="E52" s="400"/>
      <c r="F52" s="400"/>
      <c r="G52" s="400"/>
      <c r="H52" s="400"/>
    </row>
    <row r="53" spans="1:8" x14ac:dyDescent="0.25">
      <c r="A53" s="419">
        <v>49</v>
      </c>
      <c r="B53" s="418" t="s">
        <v>933</v>
      </c>
      <c r="C53" s="418" t="s">
        <v>932</v>
      </c>
      <c r="D53" s="400"/>
      <c r="E53" s="400"/>
      <c r="F53" s="400"/>
      <c r="G53" s="400"/>
      <c r="H53" s="400"/>
    </row>
    <row r="54" spans="1:8" x14ac:dyDescent="0.25">
      <c r="A54" s="419">
        <v>50</v>
      </c>
      <c r="B54" s="418" t="s">
        <v>931</v>
      </c>
      <c r="C54" s="418" t="s">
        <v>930</v>
      </c>
      <c r="D54" s="400"/>
      <c r="E54" s="400"/>
      <c r="F54" s="400"/>
      <c r="G54" s="400"/>
      <c r="H54" s="400"/>
    </row>
    <row r="55" spans="1:8" x14ac:dyDescent="0.25">
      <c r="A55" s="419">
        <v>51</v>
      </c>
      <c r="B55" s="418" t="s">
        <v>929</v>
      </c>
      <c r="C55" s="418" t="s">
        <v>928</v>
      </c>
      <c r="D55" s="400"/>
      <c r="E55" s="400"/>
      <c r="F55" s="400"/>
      <c r="G55" s="400"/>
      <c r="H55" s="400"/>
    </row>
    <row r="56" spans="1:8" x14ac:dyDescent="0.25">
      <c r="A56" s="419">
        <v>52</v>
      </c>
      <c r="B56" s="418" t="s">
        <v>927</v>
      </c>
      <c r="C56" s="418" t="s">
        <v>387</v>
      </c>
      <c r="D56" s="400"/>
      <c r="E56" s="400"/>
      <c r="F56" s="400"/>
      <c r="G56" s="400"/>
      <c r="H56" s="400"/>
    </row>
    <row r="57" spans="1:8" x14ac:dyDescent="0.25">
      <c r="A57" s="419">
        <v>53</v>
      </c>
      <c r="B57" s="418" t="s">
        <v>926</v>
      </c>
      <c r="C57" s="418" t="s">
        <v>923</v>
      </c>
      <c r="D57" s="400"/>
      <c r="E57" s="400"/>
      <c r="F57" s="400"/>
      <c r="G57" s="400"/>
      <c r="H57" s="400"/>
    </row>
    <row r="58" spans="1:8" x14ac:dyDescent="0.25">
      <c r="A58" s="419">
        <v>54</v>
      </c>
      <c r="B58" s="418" t="s">
        <v>925</v>
      </c>
      <c r="C58" s="418" t="s">
        <v>923</v>
      </c>
      <c r="D58" s="400"/>
      <c r="E58" s="400"/>
      <c r="F58" s="400"/>
      <c r="G58" s="400"/>
      <c r="H58" s="400"/>
    </row>
    <row r="59" spans="1:8" x14ac:dyDescent="0.25">
      <c r="A59" s="419">
        <v>55</v>
      </c>
      <c r="B59" s="418" t="s">
        <v>924</v>
      </c>
      <c r="C59" s="418" t="s">
        <v>923</v>
      </c>
      <c r="D59" s="400"/>
      <c r="E59" s="400"/>
      <c r="F59" s="400"/>
      <c r="G59" s="400"/>
      <c r="H59" s="400"/>
    </row>
    <row r="60" spans="1:8" x14ac:dyDescent="0.25">
      <c r="A60" s="419">
        <v>56</v>
      </c>
      <c r="B60" s="418" t="s">
        <v>922</v>
      </c>
      <c r="C60" s="418" t="s">
        <v>921</v>
      </c>
      <c r="D60" s="400"/>
      <c r="E60" s="400"/>
      <c r="F60" s="400"/>
      <c r="G60" s="400"/>
      <c r="H60" s="400"/>
    </row>
    <row r="61" spans="1:8" x14ac:dyDescent="0.25">
      <c r="A61" s="419">
        <v>57</v>
      </c>
      <c r="B61" s="418" t="s">
        <v>920</v>
      </c>
      <c r="C61" s="418" t="s">
        <v>919</v>
      </c>
      <c r="D61" s="400"/>
      <c r="E61" s="400"/>
      <c r="F61" s="400"/>
      <c r="G61" s="400"/>
      <c r="H61" s="400"/>
    </row>
    <row r="62" spans="1:8" x14ac:dyDescent="0.25">
      <c r="A62" s="419">
        <v>58</v>
      </c>
      <c r="B62" s="418" t="s">
        <v>918</v>
      </c>
      <c r="C62" s="418" t="s">
        <v>917</v>
      </c>
      <c r="D62" s="400"/>
      <c r="E62" s="400"/>
      <c r="F62" s="400"/>
      <c r="G62" s="400"/>
      <c r="H62" s="400"/>
    </row>
    <row r="63" spans="1:8" x14ac:dyDescent="0.25">
      <c r="A63" s="419">
        <v>59</v>
      </c>
      <c r="B63" s="418" t="s">
        <v>916</v>
      </c>
      <c r="C63" s="418" t="s">
        <v>915</v>
      </c>
      <c r="D63" s="400"/>
      <c r="E63" s="400"/>
      <c r="F63" s="400"/>
      <c r="G63" s="400"/>
      <c r="H63" s="400"/>
    </row>
    <row r="64" spans="1:8" x14ac:dyDescent="0.25">
      <c r="A64" s="419">
        <v>60</v>
      </c>
      <c r="B64" s="418" t="s">
        <v>914</v>
      </c>
      <c r="C64" s="415" t="s">
        <v>913</v>
      </c>
      <c r="D64" s="400"/>
      <c r="E64" s="400"/>
      <c r="F64" s="400"/>
      <c r="G64" s="400"/>
      <c r="H64" s="400"/>
    </row>
    <row r="65" spans="1:8" x14ac:dyDescent="0.25">
      <c r="A65" s="419">
        <v>61</v>
      </c>
      <c r="B65" s="418" t="s">
        <v>912</v>
      </c>
      <c r="C65" s="415" t="s">
        <v>911</v>
      </c>
      <c r="D65" s="400"/>
      <c r="E65" s="400"/>
      <c r="F65" s="400"/>
      <c r="G65" s="400"/>
      <c r="H65" s="400"/>
    </row>
    <row r="66" spans="1:8" x14ac:dyDescent="0.25">
      <c r="A66" s="419">
        <v>62</v>
      </c>
      <c r="B66" s="426" t="s">
        <v>910</v>
      </c>
      <c r="C66" s="426" t="s">
        <v>909</v>
      </c>
      <c r="D66" s="400"/>
      <c r="E66" s="400"/>
      <c r="F66" s="400"/>
      <c r="G66" s="400"/>
      <c r="H66" s="400"/>
    </row>
    <row r="67" spans="1:8" x14ac:dyDescent="0.25">
      <c r="A67" s="419">
        <v>63</v>
      </c>
      <c r="B67" s="418" t="s">
        <v>908</v>
      </c>
      <c r="C67" s="418" t="s">
        <v>907</v>
      </c>
      <c r="D67" s="400"/>
      <c r="E67" s="400"/>
      <c r="F67" s="400"/>
      <c r="G67" s="400"/>
      <c r="H67" s="400"/>
    </row>
    <row r="68" spans="1:8" x14ac:dyDescent="0.25">
      <c r="A68" s="419">
        <v>64</v>
      </c>
      <c r="B68" s="418" t="s">
        <v>906</v>
      </c>
      <c r="C68" s="418" t="s">
        <v>905</v>
      </c>
      <c r="D68" s="400"/>
      <c r="E68" s="400"/>
      <c r="F68" s="400"/>
      <c r="G68" s="400"/>
      <c r="H68" s="400"/>
    </row>
    <row r="69" spans="1:8" x14ac:dyDescent="0.25">
      <c r="A69" s="419">
        <v>65</v>
      </c>
      <c r="B69" s="418" t="s">
        <v>904</v>
      </c>
      <c r="C69" s="418" t="s">
        <v>903</v>
      </c>
      <c r="D69" s="400"/>
      <c r="E69" s="400"/>
      <c r="F69" s="400"/>
      <c r="G69" s="400"/>
      <c r="H69" s="400"/>
    </row>
    <row r="70" spans="1:8" x14ac:dyDescent="0.25">
      <c r="A70" s="419">
        <v>66</v>
      </c>
      <c r="B70" s="418" t="s">
        <v>902</v>
      </c>
      <c r="C70" s="418" t="s">
        <v>901</v>
      </c>
      <c r="D70" s="400"/>
      <c r="E70" s="400"/>
      <c r="F70" s="400"/>
      <c r="G70" s="400"/>
      <c r="H70" s="400"/>
    </row>
    <row r="71" spans="1:8" x14ac:dyDescent="0.25">
      <c r="A71" s="419">
        <v>67</v>
      </c>
      <c r="B71" s="418" t="s">
        <v>900</v>
      </c>
      <c r="C71" s="418" t="s">
        <v>318</v>
      </c>
      <c r="D71" s="400"/>
      <c r="E71" s="400"/>
      <c r="F71" s="400"/>
      <c r="G71" s="400"/>
      <c r="H71" s="400"/>
    </row>
    <row r="72" spans="1:8" x14ac:dyDescent="0.25">
      <c r="A72" s="419">
        <v>68</v>
      </c>
      <c r="B72" s="418" t="s">
        <v>899</v>
      </c>
      <c r="C72" s="418" t="s">
        <v>898</v>
      </c>
      <c r="D72" s="400"/>
      <c r="E72" s="400"/>
      <c r="F72" s="400"/>
      <c r="G72" s="400"/>
      <c r="H72" s="400"/>
    </row>
    <row r="73" spans="1:8" x14ac:dyDescent="0.25">
      <c r="A73" s="419">
        <v>69</v>
      </c>
      <c r="B73" s="418" t="s">
        <v>897</v>
      </c>
      <c r="C73" s="418" t="s">
        <v>896</v>
      </c>
      <c r="D73" s="400"/>
      <c r="E73" s="400"/>
      <c r="F73" s="400"/>
      <c r="G73" s="400"/>
      <c r="H73" s="400"/>
    </row>
    <row r="74" spans="1:8" x14ac:dyDescent="0.25">
      <c r="A74" s="419">
        <v>70</v>
      </c>
      <c r="B74" s="418" t="s">
        <v>895</v>
      </c>
      <c r="C74" s="418" t="s">
        <v>894</v>
      </c>
      <c r="D74" s="400"/>
      <c r="E74" s="400"/>
      <c r="F74" s="400"/>
      <c r="G74" s="400"/>
      <c r="H74" s="400"/>
    </row>
    <row r="75" spans="1:8" x14ac:dyDescent="0.25">
      <c r="A75" s="419">
        <v>71</v>
      </c>
      <c r="B75" s="418" t="s">
        <v>893</v>
      </c>
      <c r="C75" s="418" t="s">
        <v>892</v>
      </c>
      <c r="D75" s="400"/>
      <c r="E75" s="400"/>
      <c r="F75" s="400"/>
      <c r="G75" s="400"/>
      <c r="H75" s="400"/>
    </row>
    <row r="76" spans="1:8" x14ac:dyDescent="0.25">
      <c r="A76" s="419">
        <v>72</v>
      </c>
      <c r="B76" s="418" t="s">
        <v>891</v>
      </c>
      <c r="C76" s="418" t="s">
        <v>890</v>
      </c>
      <c r="D76" s="400"/>
      <c r="E76" s="400"/>
      <c r="F76" s="400"/>
      <c r="G76" s="400"/>
      <c r="H76" s="400"/>
    </row>
    <row r="77" spans="1:8" x14ac:dyDescent="0.25">
      <c r="A77" s="419">
        <v>73</v>
      </c>
      <c r="B77" s="418" t="s">
        <v>889</v>
      </c>
      <c r="C77" s="418" t="s">
        <v>318</v>
      </c>
      <c r="D77" s="400"/>
      <c r="E77" s="400"/>
      <c r="F77" s="400"/>
      <c r="G77" s="400"/>
      <c r="H77" s="400"/>
    </row>
    <row r="78" spans="1:8" x14ac:dyDescent="0.25">
      <c r="A78" s="419">
        <v>74</v>
      </c>
      <c r="B78" s="418" t="s">
        <v>888</v>
      </c>
      <c r="C78" s="418" t="s">
        <v>887</v>
      </c>
      <c r="D78" s="400"/>
      <c r="E78" s="400"/>
      <c r="F78" s="400"/>
      <c r="G78" s="400"/>
      <c r="H78" s="400"/>
    </row>
    <row r="79" spans="1:8" x14ac:dyDescent="0.25">
      <c r="A79" s="419">
        <v>75</v>
      </c>
      <c r="B79" s="418" t="s">
        <v>886</v>
      </c>
      <c r="C79" s="418" t="s">
        <v>885</v>
      </c>
      <c r="D79" s="400"/>
      <c r="E79" s="400"/>
      <c r="F79" s="400"/>
      <c r="G79" s="400"/>
      <c r="H79" s="400"/>
    </row>
    <row r="80" spans="1:8" x14ac:dyDescent="0.25">
      <c r="A80" s="419">
        <v>76</v>
      </c>
      <c r="B80" s="418" t="s">
        <v>884</v>
      </c>
      <c r="C80" s="418" t="s">
        <v>883</v>
      </c>
      <c r="D80" s="400"/>
      <c r="E80" s="400"/>
      <c r="F80" s="400"/>
      <c r="G80" s="400"/>
      <c r="H80" s="400"/>
    </row>
    <row r="81" spans="1:8" x14ac:dyDescent="0.25">
      <c r="A81" s="419">
        <v>77</v>
      </c>
      <c r="B81" s="418" t="s">
        <v>882</v>
      </c>
      <c r="C81" s="418" t="s">
        <v>881</v>
      </c>
      <c r="D81" s="400"/>
      <c r="E81" s="400"/>
      <c r="F81" s="400"/>
      <c r="G81" s="400"/>
      <c r="H81" s="400"/>
    </row>
    <row r="82" spans="1:8" x14ac:dyDescent="0.25">
      <c r="A82" s="419">
        <v>78</v>
      </c>
      <c r="B82" s="418" t="s">
        <v>880</v>
      </c>
      <c r="C82" s="418" t="s">
        <v>879</v>
      </c>
      <c r="D82" s="400"/>
      <c r="E82" s="400"/>
      <c r="F82" s="400"/>
      <c r="G82" s="400"/>
      <c r="H82" s="400"/>
    </row>
    <row r="83" spans="1:8" x14ac:dyDescent="0.25">
      <c r="A83" s="419">
        <v>79</v>
      </c>
      <c r="B83" s="418" t="s">
        <v>878</v>
      </c>
      <c r="C83" s="418" t="s">
        <v>877</v>
      </c>
      <c r="D83" s="400"/>
      <c r="E83" s="400"/>
      <c r="F83" s="400"/>
      <c r="G83" s="400"/>
      <c r="H83" s="400"/>
    </row>
    <row r="84" spans="1:8" x14ac:dyDescent="0.25">
      <c r="A84" s="419">
        <v>80</v>
      </c>
      <c r="B84" s="418" t="s">
        <v>876</v>
      </c>
      <c r="C84" s="418" t="s">
        <v>875</v>
      </c>
      <c r="D84" s="400"/>
      <c r="E84" s="400"/>
      <c r="F84" s="400"/>
      <c r="G84" s="400"/>
      <c r="H84" s="400"/>
    </row>
    <row r="85" spans="1:8" x14ac:dyDescent="0.25">
      <c r="A85" s="419">
        <v>81</v>
      </c>
      <c r="B85" s="418" t="s">
        <v>874</v>
      </c>
      <c r="C85" s="400" t="s">
        <v>873</v>
      </c>
      <c r="D85" s="400"/>
      <c r="E85" s="400"/>
      <c r="F85" s="400"/>
      <c r="G85" s="400"/>
      <c r="H85" s="400"/>
    </row>
    <row r="86" spans="1:8" x14ac:dyDescent="0.25">
      <c r="A86" s="419">
        <v>82</v>
      </c>
      <c r="B86" s="418" t="s">
        <v>872</v>
      </c>
      <c r="C86" s="418" t="s">
        <v>871</v>
      </c>
      <c r="D86" s="400"/>
      <c r="E86" s="400"/>
      <c r="F86" s="400"/>
      <c r="G86" s="400"/>
      <c r="H86" s="400"/>
    </row>
    <row r="87" spans="1:8" x14ac:dyDescent="0.25">
      <c r="A87" s="419">
        <v>83</v>
      </c>
      <c r="B87" s="418" t="s">
        <v>870</v>
      </c>
      <c r="C87" s="418" t="s">
        <v>869</v>
      </c>
      <c r="D87" s="400"/>
      <c r="E87" s="400"/>
      <c r="F87" s="400"/>
      <c r="G87" s="400"/>
      <c r="H87" s="400"/>
    </row>
    <row r="88" spans="1:8" x14ac:dyDescent="0.25">
      <c r="A88" s="419">
        <v>84</v>
      </c>
      <c r="B88" s="418" t="s">
        <v>868</v>
      </c>
      <c r="C88" s="418" t="s">
        <v>331</v>
      </c>
      <c r="D88" s="400"/>
      <c r="E88" s="400"/>
      <c r="F88" s="400"/>
      <c r="G88" s="400"/>
      <c r="H88" s="400"/>
    </row>
    <row r="89" spans="1:8" x14ac:dyDescent="0.25">
      <c r="A89" s="419">
        <v>85</v>
      </c>
      <c r="B89" s="418" t="s">
        <v>867</v>
      </c>
      <c r="C89" s="418" t="s">
        <v>866</v>
      </c>
      <c r="D89" s="400"/>
      <c r="E89" s="400"/>
      <c r="F89" s="400"/>
      <c r="G89" s="400"/>
      <c r="H89" s="400"/>
    </row>
    <row r="90" spans="1:8" x14ac:dyDescent="0.25">
      <c r="A90" s="419">
        <v>86</v>
      </c>
      <c r="B90" s="418" t="s">
        <v>865</v>
      </c>
      <c r="C90" s="418" t="s">
        <v>864</v>
      </c>
      <c r="D90" s="400"/>
      <c r="E90" s="400"/>
      <c r="F90" s="400"/>
      <c r="G90" s="400"/>
      <c r="H90" s="400"/>
    </row>
    <row r="91" spans="1:8" x14ac:dyDescent="0.25">
      <c r="A91" s="419">
        <v>87</v>
      </c>
      <c r="B91" s="418" t="s">
        <v>863</v>
      </c>
      <c r="C91" s="418" t="s">
        <v>862</v>
      </c>
      <c r="D91" s="400"/>
      <c r="E91" s="400"/>
      <c r="F91" s="400"/>
      <c r="G91" s="400"/>
      <c r="H91" s="400"/>
    </row>
    <row r="92" spans="1:8" x14ac:dyDescent="0.25">
      <c r="A92" s="419">
        <v>88</v>
      </c>
      <c r="B92" s="418" t="s">
        <v>861</v>
      </c>
      <c r="C92" s="418" t="s">
        <v>860</v>
      </c>
      <c r="D92" s="400"/>
      <c r="E92" s="400"/>
      <c r="F92" s="400"/>
      <c r="G92" s="400"/>
      <c r="H92" s="400"/>
    </row>
    <row r="93" spans="1:8" x14ac:dyDescent="0.25">
      <c r="A93" s="419">
        <v>89</v>
      </c>
      <c r="B93" s="418" t="s">
        <v>859</v>
      </c>
      <c r="C93" s="418" t="s">
        <v>858</v>
      </c>
      <c r="D93" s="400"/>
      <c r="E93" s="400"/>
      <c r="F93" s="400"/>
      <c r="G93" s="400"/>
      <c r="H93" s="400"/>
    </row>
    <row r="94" spans="1:8" x14ac:dyDescent="0.25">
      <c r="A94" s="419">
        <v>90</v>
      </c>
      <c r="B94" s="418" t="s">
        <v>857</v>
      </c>
      <c r="C94" s="418" t="s">
        <v>856</v>
      </c>
      <c r="D94" s="400"/>
      <c r="E94" s="400"/>
      <c r="F94" s="400"/>
      <c r="G94" s="400"/>
      <c r="H94" s="400"/>
    </row>
    <row r="95" spans="1:8" x14ac:dyDescent="0.25">
      <c r="A95" s="419">
        <v>91</v>
      </c>
      <c r="B95" s="418" t="s">
        <v>855</v>
      </c>
      <c r="C95" s="418" t="s">
        <v>854</v>
      </c>
      <c r="D95" s="400"/>
      <c r="E95" s="400"/>
      <c r="F95" s="400"/>
      <c r="G95" s="400"/>
      <c r="H95" s="400"/>
    </row>
    <row r="96" spans="1:8" x14ac:dyDescent="0.25">
      <c r="A96" s="419">
        <v>92</v>
      </c>
      <c r="B96" s="418" t="s">
        <v>853</v>
      </c>
      <c r="C96" s="418" t="s">
        <v>852</v>
      </c>
      <c r="D96" s="400"/>
      <c r="E96" s="400"/>
      <c r="F96" s="400"/>
      <c r="G96" s="400"/>
      <c r="H96" s="400"/>
    </row>
    <row r="97" spans="1:8" x14ac:dyDescent="0.25">
      <c r="A97" s="419">
        <v>93</v>
      </c>
      <c r="B97" s="418" t="s">
        <v>851</v>
      </c>
      <c r="C97" s="418" t="s">
        <v>850</v>
      </c>
      <c r="D97" s="400"/>
      <c r="E97" s="400"/>
      <c r="F97" s="400"/>
      <c r="G97" s="400"/>
      <c r="H97" s="400"/>
    </row>
    <row r="98" spans="1:8" x14ac:dyDescent="0.25">
      <c r="A98" s="419">
        <v>94</v>
      </c>
      <c r="B98" s="418" t="s">
        <v>849</v>
      </c>
      <c r="C98" s="418" t="s">
        <v>848</v>
      </c>
      <c r="D98" s="400"/>
      <c r="E98" s="400"/>
      <c r="F98" s="400"/>
      <c r="G98" s="400"/>
      <c r="H98" s="400"/>
    </row>
    <row r="99" spans="1:8" x14ac:dyDescent="0.25">
      <c r="A99" s="419">
        <v>95</v>
      </c>
      <c r="B99" s="418" t="s">
        <v>847</v>
      </c>
      <c r="C99" s="418" t="s">
        <v>846</v>
      </c>
      <c r="D99" s="400"/>
      <c r="E99" s="400"/>
      <c r="F99" s="400"/>
      <c r="G99" s="400"/>
      <c r="H99" s="400"/>
    </row>
    <row r="100" spans="1:8" x14ac:dyDescent="0.25">
      <c r="A100" s="419">
        <v>96</v>
      </c>
      <c r="B100" s="418" t="s">
        <v>845</v>
      </c>
      <c r="C100" s="418" t="s">
        <v>844</v>
      </c>
      <c r="D100" s="400"/>
      <c r="E100" s="400"/>
      <c r="F100" s="400"/>
      <c r="G100" s="400"/>
      <c r="H100" s="400"/>
    </row>
    <row r="101" spans="1:8" x14ac:dyDescent="0.25">
      <c r="A101" s="419">
        <v>97</v>
      </c>
      <c r="B101" s="418" t="s">
        <v>843</v>
      </c>
      <c r="C101" s="418" t="s">
        <v>842</v>
      </c>
      <c r="D101" s="400"/>
      <c r="E101" s="400"/>
      <c r="F101" s="400"/>
      <c r="G101" s="400"/>
      <c r="H101" s="400"/>
    </row>
    <row r="102" spans="1:8" x14ac:dyDescent="0.25">
      <c r="A102" s="419">
        <v>98</v>
      </c>
      <c r="B102" s="418" t="s">
        <v>841</v>
      </c>
      <c r="C102" s="418" t="s">
        <v>840</v>
      </c>
      <c r="D102" s="400"/>
      <c r="E102" s="400"/>
      <c r="F102" s="400"/>
      <c r="G102" s="400"/>
      <c r="H102" s="400"/>
    </row>
    <row r="103" spans="1:8" x14ac:dyDescent="0.25">
      <c r="A103" s="419">
        <v>99</v>
      </c>
      <c r="B103" s="418" t="s">
        <v>839</v>
      </c>
      <c r="C103" s="418" t="s">
        <v>838</v>
      </c>
      <c r="D103" s="400"/>
      <c r="E103" s="400"/>
      <c r="F103" s="400"/>
      <c r="G103" s="400"/>
      <c r="H103" s="400"/>
    </row>
    <row r="104" spans="1:8" x14ac:dyDescent="0.25">
      <c r="A104" s="419">
        <v>100</v>
      </c>
      <c r="B104" s="418" t="s">
        <v>837</v>
      </c>
      <c r="C104" s="418" t="s">
        <v>836</v>
      </c>
      <c r="D104" s="400"/>
      <c r="E104" s="400"/>
      <c r="F104" s="400"/>
      <c r="G104" s="400"/>
      <c r="H104" s="400"/>
    </row>
    <row r="105" spans="1:8" x14ac:dyDescent="0.25">
      <c r="A105" s="419">
        <v>101</v>
      </c>
      <c r="B105" s="418" t="s">
        <v>835</v>
      </c>
      <c r="C105" s="418" t="s">
        <v>834</v>
      </c>
      <c r="D105" s="400"/>
      <c r="E105" s="400"/>
      <c r="F105" s="400"/>
      <c r="G105" s="400"/>
      <c r="H105" s="400"/>
    </row>
    <row r="106" spans="1:8" x14ac:dyDescent="0.25">
      <c r="A106" s="419">
        <v>102</v>
      </c>
      <c r="B106" s="418" t="s">
        <v>833</v>
      </c>
      <c r="C106" s="418" t="s">
        <v>832</v>
      </c>
      <c r="D106" s="400"/>
      <c r="E106" s="400"/>
      <c r="F106" s="400"/>
      <c r="G106" s="400"/>
      <c r="H106" s="400"/>
    </row>
    <row r="107" spans="1:8" x14ac:dyDescent="0.25">
      <c r="A107" s="419">
        <v>103</v>
      </c>
      <c r="B107" s="418" t="s">
        <v>831</v>
      </c>
      <c r="C107" s="418"/>
      <c r="D107" s="400"/>
      <c r="E107" s="400"/>
      <c r="F107" s="400"/>
      <c r="G107" s="400"/>
      <c r="H107" s="400"/>
    </row>
    <row r="108" spans="1:8" x14ac:dyDescent="0.25">
      <c r="A108" s="419">
        <v>104</v>
      </c>
      <c r="B108" s="418" t="s">
        <v>830</v>
      </c>
      <c r="C108" s="418" t="s">
        <v>829</v>
      </c>
      <c r="D108" s="400"/>
      <c r="E108" s="400"/>
      <c r="F108" s="400"/>
      <c r="G108" s="400"/>
      <c r="H108" s="400"/>
    </row>
    <row r="109" spans="1:8" x14ac:dyDescent="0.25">
      <c r="A109" s="419">
        <v>105</v>
      </c>
      <c r="B109" s="418" t="s">
        <v>828</v>
      </c>
      <c r="C109" s="418" t="s">
        <v>827</v>
      </c>
      <c r="D109" s="400"/>
      <c r="E109" s="400"/>
      <c r="F109" s="400"/>
      <c r="G109" s="400"/>
      <c r="H109" s="400"/>
    </row>
    <row r="110" spans="1:8" x14ac:dyDescent="0.25">
      <c r="A110" s="419">
        <v>106</v>
      </c>
      <c r="B110" s="418" t="s">
        <v>826</v>
      </c>
      <c r="C110" s="418" t="s">
        <v>825</v>
      </c>
      <c r="D110" s="400"/>
      <c r="E110" s="400"/>
      <c r="F110" s="400"/>
      <c r="G110" s="400"/>
      <c r="H110" s="400"/>
    </row>
    <row r="111" spans="1:8" x14ac:dyDescent="0.25">
      <c r="A111" s="419">
        <v>107</v>
      </c>
      <c r="B111" s="418" t="s">
        <v>824</v>
      </c>
      <c r="C111" s="418" t="s">
        <v>823</v>
      </c>
      <c r="D111" s="400"/>
      <c r="E111" s="400"/>
      <c r="F111" s="400"/>
      <c r="G111" s="400"/>
      <c r="H111" s="400"/>
    </row>
    <row r="112" spans="1:8" x14ac:dyDescent="0.25">
      <c r="A112" s="419">
        <v>108</v>
      </c>
      <c r="B112" s="418" t="s">
        <v>822</v>
      </c>
      <c r="C112" s="418" t="s">
        <v>821</v>
      </c>
      <c r="D112" s="400"/>
      <c r="E112" s="400"/>
      <c r="F112" s="400"/>
      <c r="G112" s="400"/>
      <c r="H112" s="400"/>
    </row>
    <row r="113" spans="1:8" x14ac:dyDescent="0.25">
      <c r="A113" s="419">
        <v>109</v>
      </c>
      <c r="B113" s="418" t="s">
        <v>820</v>
      </c>
      <c r="C113" s="418" t="s">
        <v>819</v>
      </c>
      <c r="D113" s="400"/>
      <c r="E113" s="400"/>
      <c r="F113" s="400"/>
      <c r="G113" s="400"/>
      <c r="H113" s="400"/>
    </row>
    <row r="114" spans="1:8" x14ac:dyDescent="0.25">
      <c r="A114" s="419">
        <v>110</v>
      </c>
      <c r="B114" s="418" t="s">
        <v>818</v>
      </c>
      <c r="C114" s="418" t="s">
        <v>817</v>
      </c>
      <c r="D114" s="400"/>
      <c r="E114" s="400"/>
      <c r="F114" s="400"/>
      <c r="G114" s="400"/>
      <c r="H114" s="400"/>
    </row>
    <row r="115" spans="1:8" x14ac:dyDescent="0.25">
      <c r="A115" s="419">
        <v>111</v>
      </c>
      <c r="B115" s="418" t="s">
        <v>816</v>
      </c>
      <c r="C115" s="418" t="s">
        <v>815</v>
      </c>
      <c r="D115" s="400"/>
      <c r="E115" s="400"/>
      <c r="F115" s="400"/>
      <c r="G115" s="400"/>
      <c r="H115" s="400"/>
    </row>
    <row r="116" spans="1:8" x14ac:dyDescent="0.25">
      <c r="A116" s="419">
        <v>112</v>
      </c>
      <c r="B116" s="418" t="s">
        <v>814</v>
      </c>
      <c r="C116" s="418" t="s">
        <v>813</v>
      </c>
      <c r="D116" s="400"/>
      <c r="E116" s="400"/>
      <c r="F116" s="400"/>
      <c r="G116" s="400"/>
      <c r="H116" s="400"/>
    </row>
    <row r="117" spans="1:8" x14ac:dyDescent="0.25">
      <c r="A117" s="419">
        <v>113</v>
      </c>
      <c r="B117" s="418" t="s">
        <v>812</v>
      </c>
      <c r="C117" s="418" t="s">
        <v>811</v>
      </c>
      <c r="D117" s="400"/>
      <c r="E117" s="400"/>
      <c r="F117" s="400"/>
      <c r="G117" s="400"/>
      <c r="H117" s="400"/>
    </row>
    <row r="118" spans="1:8" x14ac:dyDescent="0.25">
      <c r="A118" s="419">
        <v>114</v>
      </c>
      <c r="B118" s="418" t="s">
        <v>810</v>
      </c>
      <c r="C118" s="418" t="s">
        <v>809</v>
      </c>
      <c r="D118" s="400"/>
      <c r="E118" s="400"/>
      <c r="F118" s="400"/>
      <c r="G118" s="400"/>
      <c r="H118" s="400"/>
    </row>
    <row r="119" spans="1:8" x14ac:dyDescent="0.25">
      <c r="A119" s="419">
        <v>115</v>
      </c>
      <c r="B119" s="418" t="s">
        <v>808</v>
      </c>
      <c r="C119" s="418" t="s">
        <v>807</v>
      </c>
      <c r="D119" s="400"/>
      <c r="E119" s="400"/>
      <c r="F119" s="400"/>
      <c r="G119" s="400"/>
      <c r="H119" s="400"/>
    </row>
    <row r="120" spans="1:8" x14ac:dyDescent="0.25">
      <c r="A120" s="419">
        <v>116</v>
      </c>
      <c r="B120" s="418" t="s">
        <v>806</v>
      </c>
      <c r="C120" s="418" t="s">
        <v>805</v>
      </c>
      <c r="D120" s="400"/>
      <c r="E120" s="400"/>
      <c r="F120" s="400"/>
      <c r="G120" s="400"/>
      <c r="H120" s="400"/>
    </row>
    <row r="121" spans="1:8" x14ac:dyDescent="0.25">
      <c r="A121" s="419">
        <v>117</v>
      </c>
      <c r="B121" s="418" t="s">
        <v>804</v>
      </c>
      <c r="C121" s="418" t="s">
        <v>417</v>
      </c>
      <c r="D121" s="400"/>
      <c r="E121" s="400"/>
      <c r="F121" s="400"/>
      <c r="G121" s="400"/>
      <c r="H121" s="400"/>
    </row>
    <row r="122" spans="1:8" x14ac:dyDescent="0.25">
      <c r="A122" s="419">
        <v>118</v>
      </c>
      <c r="B122" s="418" t="s">
        <v>803</v>
      </c>
      <c r="C122" s="418" t="s">
        <v>802</v>
      </c>
      <c r="D122" s="400"/>
      <c r="E122" s="400"/>
      <c r="F122" s="400"/>
      <c r="G122" s="400"/>
      <c r="H122" s="400"/>
    </row>
    <row r="123" spans="1:8" x14ac:dyDescent="0.25">
      <c r="A123" s="419">
        <v>119</v>
      </c>
      <c r="B123" s="418" t="s">
        <v>801</v>
      </c>
      <c r="C123" s="418" t="s">
        <v>800</v>
      </c>
      <c r="D123" s="400"/>
      <c r="E123" s="400"/>
      <c r="F123" s="400"/>
      <c r="G123" s="400"/>
      <c r="H123" s="400"/>
    </row>
    <row r="124" spans="1:8" x14ac:dyDescent="0.25">
      <c r="A124" s="419">
        <v>120</v>
      </c>
      <c r="B124" s="418" t="s">
        <v>799</v>
      </c>
      <c r="C124" s="418" t="s">
        <v>798</v>
      </c>
      <c r="D124" s="400"/>
      <c r="E124" s="400"/>
      <c r="F124" s="400"/>
      <c r="G124" s="400"/>
      <c r="H124" s="400"/>
    </row>
    <row r="125" spans="1:8" x14ac:dyDescent="0.25">
      <c r="A125" s="419">
        <v>121</v>
      </c>
      <c r="B125" s="418" t="s">
        <v>797</v>
      </c>
      <c r="C125" s="418" t="s">
        <v>796</v>
      </c>
      <c r="D125" s="400"/>
      <c r="E125" s="400"/>
      <c r="F125" s="400"/>
      <c r="G125" s="400"/>
      <c r="H125" s="400"/>
    </row>
    <row r="126" spans="1:8" x14ac:dyDescent="0.25">
      <c r="A126" s="419">
        <v>122</v>
      </c>
      <c r="B126" s="418" t="s">
        <v>795</v>
      </c>
      <c r="C126" s="418" t="s">
        <v>794</v>
      </c>
      <c r="D126" s="400"/>
      <c r="E126" s="400"/>
      <c r="F126" s="400"/>
      <c r="G126" s="400"/>
      <c r="H126" s="400"/>
    </row>
    <row r="127" spans="1:8" x14ac:dyDescent="0.25">
      <c r="A127" s="419">
        <v>123</v>
      </c>
      <c r="B127" s="418" t="s">
        <v>793</v>
      </c>
      <c r="C127" s="418" t="s">
        <v>792</v>
      </c>
      <c r="D127" s="400"/>
      <c r="E127" s="400"/>
      <c r="F127" s="400"/>
      <c r="G127" s="400"/>
      <c r="H127" s="400"/>
    </row>
    <row r="128" spans="1:8" x14ac:dyDescent="0.25">
      <c r="A128" s="419">
        <v>124</v>
      </c>
      <c r="B128" s="418" t="s">
        <v>791</v>
      </c>
      <c r="C128" s="418" t="s">
        <v>790</v>
      </c>
      <c r="D128" s="400"/>
      <c r="E128" s="400"/>
      <c r="F128" s="400"/>
      <c r="G128" s="400"/>
      <c r="H128" s="400"/>
    </row>
    <row r="129" spans="1:8" x14ac:dyDescent="0.25">
      <c r="A129" s="419">
        <v>125</v>
      </c>
      <c r="B129" s="418" t="s">
        <v>789</v>
      </c>
      <c r="C129" s="418" t="s">
        <v>788</v>
      </c>
      <c r="D129" s="400"/>
      <c r="E129" s="400"/>
      <c r="F129" s="400"/>
      <c r="G129" s="400"/>
      <c r="H129" s="400"/>
    </row>
    <row r="130" spans="1:8" x14ac:dyDescent="0.25">
      <c r="A130" s="419">
        <v>126</v>
      </c>
      <c r="B130" s="418" t="s">
        <v>787</v>
      </c>
      <c r="C130" s="418" t="s">
        <v>786</v>
      </c>
      <c r="D130" s="400"/>
      <c r="E130" s="400"/>
      <c r="F130" s="400"/>
      <c r="G130" s="400"/>
      <c r="H130" s="400"/>
    </row>
    <row r="131" spans="1:8" x14ac:dyDescent="0.25">
      <c r="A131" s="419">
        <v>127</v>
      </c>
      <c r="B131" s="418" t="s">
        <v>785</v>
      </c>
      <c r="C131" s="418" t="s">
        <v>784</v>
      </c>
      <c r="D131" s="400"/>
      <c r="E131" s="400"/>
      <c r="F131" s="400"/>
      <c r="G131" s="400"/>
      <c r="H131" s="400"/>
    </row>
    <row r="132" spans="1:8" x14ac:dyDescent="0.25">
      <c r="A132" s="419">
        <v>128</v>
      </c>
      <c r="B132" s="418" t="s">
        <v>783</v>
      </c>
      <c r="C132" s="418" t="s">
        <v>782</v>
      </c>
      <c r="D132" s="400"/>
      <c r="E132" s="400"/>
      <c r="F132" s="400"/>
      <c r="G132" s="400"/>
      <c r="H132" s="400"/>
    </row>
    <row r="133" spans="1:8" x14ac:dyDescent="0.25">
      <c r="A133" s="419">
        <v>129</v>
      </c>
      <c r="B133" s="418" t="s">
        <v>781</v>
      </c>
      <c r="C133" s="418" t="s">
        <v>780</v>
      </c>
      <c r="D133" s="400"/>
      <c r="E133" s="400"/>
      <c r="F133" s="400"/>
      <c r="G133" s="400"/>
      <c r="H133" s="400"/>
    </row>
    <row r="134" spans="1:8" x14ac:dyDescent="0.25">
      <c r="A134" s="419">
        <v>130</v>
      </c>
      <c r="B134" s="418" t="s">
        <v>779</v>
      </c>
      <c r="C134" s="418" t="s">
        <v>778</v>
      </c>
      <c r="D134" s="400"/>
      <c r="E134" s="400"/>
      <c r="F134" s="400"/>
      <c r="G134" s="400"/>
      <c r="H134" s="400"/>
    </row>
    <row r="135" spans="1:8" x14ac:dyDescent="0.25">
      <c r="A135" s="419">
        <v>131</v>
      </c>
      <c r="B135" s="418" t="s">
        <v>777</v>
      </c>
      <c r="C135" s="418" t="s">
        <v>578</v>
      </c>
      <c r="D135" s="400"/>
      <c r="E135" s="400"/>
      <c r="F135" s="400"/>
      <c r="G135" s="400"/>
      <c r="H135" s="400"/>
    </row>
    <row r="136" spans="1:8" x14ac:dyDescent="0.25">
      <c r="A136" s="419">
        <v>132</v>
      </c>
      <c r="B136" s="418" t="s">
        <v>776</v>
      </c>
      <c r="C136" s="418" t="s">
        <v>775</v>
      </c>
      <c r="D136" s="400"/>
      <c r="E136" s="400"/>
      <c r="F136" s="400"/>
      <c r="G136" s="400"/>
      <c r="H136" s="400"/>
    </row>
    <row r="137" spans="1:8" x14ac:dyDescent="0.25">
      <c r="A137" s="419">
        <v>133</v>
      </c>
      <c r="B137" s="418" t="s">
        <v>774</v>
      </c>
      <c r="C137" s="418" t="s">
        <v>773</v>
      </c>
      <c r="D137" s="400"/>
      <c r="E137" s="400"/>
      <c r="F137" s="400"/>
      <c r="G137" s="400"/>
      <c r="H137" s="400"/>
    </row>
    <row r="138" spans="1:8" x14ac:dyDescent="0.25">
      <c r="A138" s="419">
        <v>134</v>
      </c>
      <c r="B138" s="418" t="s">
        <v>772</v>
      </c>
      <c r="C138" s="418" t="s">
        <v>771</v>
      </c>
      <c r="D138" s="400"/>
      <c r="E138" s="400"/>
      <c r="F138" s="400"/>
      <c r="G138" s="400"/>
      <c r="H138" s="400"/>
    </row>
    <row r="139" spans="1:8" ht="26.4" x14ac:dyDescent="0.25">
      <c r="A139" s="419">
        <v>135</v>
      </c>
      <c r="B139" s="418" t="s">
        <v>770</v>
      </c>
      <c r="C139" s="418" t="s">
        <v>769</v>
      </c>
      <c r="D139" s="400"/>
      <c r="E139" s="400"/>
      <c r="F139" s="400"/>
      <c r="G139" s="400"/>
      <c r="H139" s="400"/>
    </row>
    <row r="140" spans="1:8" x14ac:dyDescent="0.25">
      <c r="A140" s="419">
        <v>136</v>
      </c>
      <c r="B140" s="418" t="s">
        <v>768</v>
      </c>
      <c r="C140" s="418" t="s">
        <v>767</v>
      </c>
      <c r="D140" s="400"/>
      <c r="E140" s="400"/>
      <c r="F140" s="400"/>
      <c r="G140" s="400"/>
      <c r="H140" s="400"/>
    </row>
    <row r="141" spans="1:8" x14ac:dyDescent="0.25">
      <c r="A141" s="419">
        <v>137</v>
      </c>
      <c r="B141" s="418" t="s">
        <v>766</v>
      </c>
      <c r="C141" s="418" t="s">
        <v>765</v>
      </c>
      <c r="D141" s="400"/>
      <c r="E141" s="400"/>
      <c r="F141" s="400"/>
      <c r="G141" s="400"/>
      <c r="H141" s="400"/>
    </row>
    <row r="142" spans="1:8" x14ac:dyDescent="0.25">
      <c r="A142" s="419">
        <v>138</v>
      </c>
      <c r="B142" s="418" t="s">
        <v>764</v>
      </c>
      <c r="C142" s="418" t="s">
        <v>763</v>
      </c>
      <c r="D142" s="400"/>
      <c r="E142" s="400"/>
      <c r="F142" s="400"/>
      <c r="G142" s="400"/>
      <c r="H142" s="400"/>
    </row>
    <row r="143" spans="1:8" x14ac:dyDescent="0.25">
      <c r="A143" s="419">
        <v>139</v>
      </c>
      <c r="B143" s="418" t="s">
        <v>762</v>
      </c>
      <c r="C143" s="418" t="s">
        <v>761</v>
      </c>
      <c r="D143" s="400"/>
      <c r="E143" s="400"/>
      <c r="F143" s="400"/>
      <c r="G143" s="400"/>
      <c r="H143" s="400"/>
    </row>
    <row r="144" spans="1:8" x14ac:dyDescent="0.25">
      <c r="A144" s="419">
        <v>140</v>
      </c>
      <c r="B144" s="418" t="s">
        <v>760</v>
      </c>
      <c r="C144" s="418" t="s">
        <v>759</v>
      </c>
      <c r="D144" s="400"/>
      <c r="E144" s="400"/>
      <c r="F144" s="400"/>
      <c r="G144" s="400"/>
      <c r="H144" s="400"/>
    </row>
    <row r="145" spans="1:8" x14ac:dyDescent="0.25">
      <c r="A145" s="419">
        <v>141</v>
      </c>
      <c r="B145" s="418" t="s">
        <v>758</v>
      </c>
      <c r="C145" s="418" t="s">
        <v>757</v>
      </c>
      <c r="D145" s="400"/>
      <c r="E145" s="400"/>
      <c r="F145" s="400"/>
      <c r="G145" s="400"/>
      <c r="H145" s="400"/>
    </row>
    <row r="146" spans="1:8" x14ac:dyDescent="0.25">
      <c r="A146" s="419">
        <v>142</v>
      </c>
      <c r="B146" s="418" t="s">
        <v>756</v>
      </c>
      <c r="C146" s="418" t="s">
        <v>755</v>
      </c>
      <c r="D146" s="425" t="s">
        <v>754</v>
      </c>
      <c r="E146" s="400"/>
      <c r="F146" s="400"/>
      <c r="G146" s="400"/>
      <c r="H146" s="400"/>
    </row>
    <row r="147" spans="1:8" x14ac:dyDescent="0.25">
      <c r="A147" s="419">
        <v>143</v>
      </c>
      <c r="B147" s="418" t="s">
        <v>753</v>
      </c>
      <c r="C147" s="418" t="s">
        <v>752</v>
      </c>
      <c r="D147" s="400"/>
      <c r="E147" s="400"/>
      <c r="F147" s="400"/>
      <c r="G147" s="400"/>
      <c r="H147" s="400"/>
    </row>
    <row r="148" spans="1:8" x14ac:dyDescent="0.25">
      <c r="A148" s="419">
        <v>144</v>
      </c>
      <c r="B148" s="418" t="s">
        <v>751</v>
      </c>
      <c r="C148" s="418" t="s">
        <v>318</v>
      </c>
      <c r="D148" s="400"/>
      <c r="E148" s="400"/>
      <c r="F148" s="400"/>
      <c r="G148" s="400"/>
      <c r="H148" s="400"/>
    </row>
    <row r="149" spans="1:8" x14ac:dyDescent="0.25">
      <c r="A149" s="419">
        <v>145</v>
      </c>
      <c r="B149" s="418" t="s">
        <v>750</v>
      </c>
      <c r="C149" s="418" t="s">
        <v>749</v>
      </c>
      <c r="D149" s="400"/>
      <c r="E149" s="400"/>
      <c r="F149" s="400"/>
      <c r="G149" s="400"/>
      <c r="H149" s="400"/>
    </row>
    <row r="150" spans="1:8" x14ac:dyDescent="0.25">
      <c r="A150" s="419">
        <v>146</v>
      </c>
      <c r="B150" s="418" t="s">
        <v>748</v>
      </c>
      <c r="C150" s="418" t="s">
        <v>746</v>
      </c>
      <c r="D150" s="400"/>
      <c r="E150" s="400"/>
      <c r="F150" s="400"/>
      <c r="G150" s="400"/>
      <c r="H150" s="400"/>
    </row>
    <row r="151" spans="1:8" x14ac:dyDescent="0.25">
      <c r="A151" s="419">
        <v>147</v>
      </c>
      <c r="B151" s="418" t="s">
        <v>747</v>
      </c>
      <c r="C151" s="418" t="s">
        <v>746</v>
      </c>
      <c r="D151" s="400"/>
      <c r="E151" s="400"/>
      <c r="F151" s="400"/>
      <c r="G151" s="400"/>
      <c r="H151" s="400"/>
    </row>
    <row r="152" spans="1:8" x14ac:dyDescent="0.25">
      <c r="A152" s="419">
        <v>148</v>
      </c>
      <c r="B152" s="418" t="s">
        <v>745</v>
      </c>
      <c r="C152" s="418" t="s">
        <v>744</v>
      </c>
      <c r="D152" s="400"/>
      <c r="E152" s="400"/>
      <c r="F152" s="400"/>
      <c r="G152" s="400"/>
      <c r="H152" s="400"/>
    </row>
    <row r="153" spans="1:8" x14ac:dyDescent="0.25">
      <c r="A153" s="419">
        <v>149</v>
      </c>
      <c r="B153" s="418" t="s">
        <v>743</v>
      </c>
      <c r="C153" s="418" t="s">
        <v>742</v>
      </c>
      <c r="D153" s="400"/>
      <c r="E153" s="400"/>
      <c r="F153" s="400"/>
      <c r="G153" s="400"/>
      <c r="H153" s="400"/>
    </row>
    <row r="154" spans="1:8" x14ac:dyDescent="0.25">
      <c r="A154" s="419">
        <v>150</v>
      </c>
      <c r="B154" s="418" t="s">
        <v>741</v>
      </c>
      <c r="C154" s="418" t="s">
        <v>740</v>
      </c>
      <c r="D154" s="400"/>
      <c r="E154" s="400"/>
      <c r="F154" s="400"/>
      <c r="G154" s="400"/>
      <c r="H154" s="400"/>
    </row>
    <row r="155" spans="1:8" x14ac:dyDescent="0.25">
      <c r="A155" s="419">
        <v>151</v>
      </c>
      <c r="B155" s="418" t="s">
        <v>739</v>
      </c>
      <c r="C155" s="418" t="s">
        <v>738</v>
      </c>
      <c r="D155" s="400"/>
      <c r="E155" s="400"/>
      <c r="F155" s="400"/>
      <c r="G155" s="400"/>
      <c r="H155" s="400"/>
    </row>
    <row r="156" spans="1:8" x14ac:dyDescent="0.25">
      <c r="A156" s="419">
        <v>152</v>
      </c>
      <c r="B156" s="418" t="s">
        <v>737</v>
      </c>
      <c r="C156" s="418" t="s">
        <v>736</v>
      </c>
      <c r="D156" s="400"/>
      <c r="E156" s="400"/>
      <c r="F156" s="400"/>
      <c r="G156" s="400"/>
      <c r="H156" s="400"/>
    </row>
    <row r="157" spans="1:8" x14ac:dyDescent="0.25">
      <c r="A157" s="419">
        <v>153</v>
      </c>
      <c r="B157" s="418" t="s">
        <v>735</v>
      </c>
      <c r="C157" s="418" t="s">
        <v>734</v>
      </c>
      <c r="D157" s="400"/>
      <c r="E157" s="400"/>
      <c r="F157" s="400"/>
      <c r="G157" s="400"/>
      <c r="H157" s="400"/>
    </row>
    <row r="158" spans="1:8" x14ac:dyDescent="0.25">
      <c r="A158" s="419">
        <v>154</v>
      </c>
      <c r="B158" s="418" t="s">
        <v>733</v>
      </c>
      <c r="C158" s="418" t="s">
        <v>732</v>
      </c>
      <c r="D158" s="400"/>
      <c r="E158" s="400"/>
      <c r="F158" s="400"/>
      <c r="G158" s="400"/>
      <c r="H158" s="400"/>
    </row>
    <row r="159" spans="1:8" x14ac:dyDescent="0.25">
      <c r="A159" s="419">
        <v>155</v>
      </c>
      <c r="B159" s="418" t="s">
        <v>731</v>
      </c>
      <c r="C159" s="418" t="s">
        <v>730</v>
      </c>
      <c r="D159" s="400"/>
      <c r="E159" s="400"/>
      <c r="F159" s="400"/>
      <c r="G159" s="400"/>
      <c r="H159" s="400"/>
    </row>
    <row r="160" spans="1:8" x14ac:dyDescent="0.25">
      <c r="A160" s="419">
        <v>156</v>
      </c>
      <c r="B160" s="418" t="s">
        <v>729</v>
      </c>
      <c r="C160" s="418" t="s">
        <v>728</v>
      </c>
      <c r="D160" s="400"/>
      <c r="E160" s="400"/>
      <c r="F160" s="400"/>
      <c r="G160" s="400"/>
      <c r="H160" s="400"/>
    </row>
    <row r="161" spans="1:8" x14ac:dyDescent="0.25">
      <c r="A161" s="419">
        <v>157</v>
      </c>
      <c r="B161" s="418" t="s">
        <v>727</v>
      </c>
      <c r="C161" s="418" t="s">
        <v>318</v>
      </c>
      <c r="D161" s="400"/>
      <c r="E161" s="400"/>
      <c r="F161" s="400"/>
      <c r="G161" s="400"/>
      <c r="H161" s="400"/>
    </row>
    <row r="162" spans="1:8" x14ac:dyDescent="0.25">
      <c r="A162" s="419">
        <v>158</v>
      </c>
      <c r="B162" s="418" t="s">
        <v>726</v>
      </c>
      <c r="C162" s="418" t="s">
        <v>725</v>
      </c>
      <c r="D162" s="400"/>
      <c r="E162" s="400"/>
      <c r="F162" s="400"/>
      <c r="G162" s="400"/>
      <c r="H162" s="400"/>
    </row>
    <row r="163" spans="1:8" x14ac:dyDescent="0.25">
      <c r="A163" s="419">
        <v>159</v>
      </c>
      <c r="B163" s="418" t="s">
        <v>724</v>
      </c>
      <c r="C163" s="418" t="s">
        <v>723</v>
      </c>
      <c r="D163" s="400"/>
      <c r="E163" s="400"/>
      <c r="F163" s="400"/>
      <c r="G163" s="400"/>
      <c r="H163" s="400"/>
    </row>
    <row r="164" spans="1:8" x14ac:dyDescent="0.25">
      <c r="A164" s="419">
        <v>160</v>
      </c>
      <c r="B164" s="418" t="s">
        <v>722</v>
      </c>
      <c r="C164" s="418" t="s">
        <v>721</v>
      </c>
      <c r="D164" s="400"/>
      <c r="E164" s="400"/>
      <c r="F164" s="400"/>
      <c r="G164" s="400"/>
      <c r="H164" s="400"/>
    </row>
    <row r="165" spans="1:8" x14ac:dyDescent="0.25">
      <c r="A165" s="419">
        <v>161</v>
      </c>
      <c r="B165" s="418" t="s">
        <v>720</v>
      </c>
      <c r="C165" s="418" t="s">
        <v>719</v>
      </c>
      <c r="D165" s="400"/>
      <c r="E165" s="400"/>
      <c r="F165" s="400"/>
      <c r="G165" s="400"/>
      <c r="H165" s="400"/>
    </row>
    <row r="166" spans="1:8" x14ac:dyDescent="0.25">
      <c r="A166" s="419">
        <v>162</v>
      </c>
      <c r="B166" s="418" t="s">
        <v>718</v>
      </c>
      <c r="C166" s="418" t="s">
        <v>717</v>
      </c>
      <c r="D166" s="400"/>
      <c r="E166" s="400"/>
      <c r="F166" s="400"/>
      <c r="G166" s="400"/>
      <c r="H166" s="400"/>
    </row>
    <row r="167" spans="1:8" x14ac:dyDescent="0.25">
      <c r="A167" s="419">
        <v>163</v>
      </c>
      <c r="B167" s="424" t="s">
        <v>716</v>
      </c>
      <c r="C167" s="418" t="s">
        <v>715</v>
      </c>
      <c r="D167" s="400"/>
      <c r="E167" s="400"/>
      <c r="F167" s="400"/>
      <c r="G167" s="400"/>
      <c r="H167" s="400"/>
    </row>
    <row r="168" spans="1:8" x14ac:dyDescent="0.25">
      <c r="A168" s="419">
        <v>164</v>
      </c>
      <c r="B168" s="418" t="s">
        <v>714</v>
      </c>
      <c r="C168" s="418" t="s">
        <v>713</v>
      </c>
      <c r="D168" s="400"/>
      <c r="E168" s="400"/>
      <c r="F168" s="400"/>
      <c r="G168" s="400"/>
      <c r="H168" s="400"/>
    </row>
    <row r="169" spans="1:8" x14ac:dyDescent="0.25">
      <c r="A169" s="419">
        <v>165</v>
      </c>
      <c r="B169" s="418" t="s">
        <v>712</v>
      </c>
      <c r="C169" s="418" t="s">
        <v>711</v>
      </c>
      <c r="D169" s="400"/>
      <c r="E169" s="400"/>
      <c r="F169" s="400"/>
      <c r="G169" s="400"/>
      <c r="H169" s="400"/>
    </row>
    <row r="170" spans="1:8" x14ac:dyDescent="0.25">
      <c r="A170" s="419">
        <v>166</v>
      </c>
      <c r="B170" s="418" t="s">
        <v>710</v>
      </c>
      <c r="C170" s="418" t="s">
        <v>709</v>
      </c>
      <c r="D170" s="400"/>
      <c r="E170" s="400"/>
      <c r="F170" s="400"/>
      <c r="G170" s="400"/>
      <c r="H170" s="400"/>
    </row>
    <row r="171" spans="1:8" x14ac:dyDescent="0.25">
      <c r="A171" s="419">
        <v>167</v>
      </c>
      <c r="B171" s="418" t="s">
        <v>708</v>
      </c>
      <c r="C171" s="418" t="s">
        <v>707</v>
      </c>
      <c r="D171" s="400"/>
      <c r="E171" s="400"/>
      <c r="F171" s="400"/>
      <c r="G171" s="400"/>
      <c r="H171" s="400"/>
    </row>
    <row r="172" spans="1:8" x14ac:dyDescent="0.25">
      <c r="A172" s="419">
        <v>168</v>
      </c>
      <c r="B172" s="418" t="s">
        <v>706</v>
      </c>
      <c r="C172" s="418" t="s">
        <v>705</v>
      </c>
      <c r="D172" s="400"/>
      <c r="E172" s="400"/>
      <c r="F172" s="400"/>
      <c r="G172" s="400"/>
      <c r="H172" s="400"/>
    </row>
    <row r="173" spans="1:8" x14ac:dyDescent="0.25">
      <c r="A173" s="419">
        <v>169</v>
      </c>
      <c r="B173" s="418" t="s">
        <v>704</v>
      </c>
      <c r="C173" s="418" t="s">
        <v>703</v>
      </c>
      <c r="D173" s="400"/>
      <c r="E173" s="400"/>
      <c r="F173" s="400"/>
      <c r="G173" s="400"/>
      <c r="H173" s="400"/>
    </row>
    <row r="174" spans="1:8" x14ac:dyDescent="0.25">
      <c r="A174" s="419">
        <v>170</v>
      </c>
      <c r="B174" s="418" t="s">
        <v>702</v>
      </c>
      <c r="C174" s="418" t="s">
        <v>701</v>
      </c>
      <c r="D174" s="400"/>
      <c r="E174" s="400"/>
      <c r="F174" s="400"/>
      <c r="G174" s="400"/>
      <c r="H174" s="400"/>
    </row>
    <row r="175" spans="1:8" x14ac:dyDescent="0.25">
      <c r="A175" s="419">
        <v>171</v>
      </c>
      <c r="B175" s="418" t="s">
        <v>700</v>
      </c>
      <c r="C175" s="418" t="s">
        <v>699</v>
      </c>
      <c r="D175" s="400"/>
      <c r="E175" s="400"/>
      <c r="F175" s="400"/>
      <c r="G175" s="400"/>
      <c r="H175" s="400"/>
    </row>
    <row r="176" spans="1:8" x14ac:dyDescent="0.25">
      <c r="A176" s="419">
        <v>172</v>
      </c>
      <c r="B176" s="418" t="s">
        <v>698</v>
      </c>
      <c r="C176" s="418" t="s">
        <v>697</v>
      </c>
      <c r="D176" s="400"/>
      <c r="E176" s="400"/>
      <c r="F176" s="400"/>
      <c r="G176" s="400"/>
      <c r="H176" s="400"/>
    </row>
    <row r="177" spans="1:8" x14ac:dyDescent="0.25">
      <c r="A177" s="419">
        <v>173</v>
      </c>
      <c r="B177" s="418" t="s">
        <v>696</v>
      </c>
      <c r="C177" s="418" t="s">
        <v>463</v>
      </c>
      <c r="D177" s="400"/>
      <c r="E177" s="400"/>
      <c r="F177" s="400"/>
      <c r="G177" s="400"/>
      <c r="H177" s="400"/>
    </row>
    <row r="178" spans="1:8" x14ac:dyDescent="0.25">
      <c r="A178" s="419">
        <v>174</v>
      </c>
      <c r="B178" s="418" t="s">
        <v>695</v>
      </c>
      <c r="C178" s="414" t="s">
        <v>694</v>
      </c>
      <c r="D178" s="400"/>
      <c r="E178" s="400"/>
      <c r="F178" s="400"/>
      <c r="G178" s="400"/>
      <c r="H178" s="400"/>
    </row>
    <row r="179" spans="1:8" x14ac:dyDescent="0.25">
      <c r="A179" s="419">
        <v>175</v>
      </c>
      <c r="B179" s="418" t="s">
        <v>693</v>
      </c>
      <c r="C179" s="414" t="s">
        <v>692</v>
      </c>
      <c r="D179" s="400"/>
      <c r="E179" s="400"/>
      <c r="F179" s="400"/>
      <c r="G179" s="400"/>
      <c r="H179" s="400"/>
    </row>
    <row r="180" spans="1:8" x14ac:dyDescent="0.25">
      <c r="A180" s="419">
        <v>176</v>
      </c>
      <c r="B180" s="418" t="s">
        <v>691</v>
      </c>
      <c r="C180" s="418" t="s">
        <v>690</v>
      </c>
      <c r="D180" s="400"/>
      <c r="E180" s="400"/>
      <c r="F180" s="400"/>
      <c r="G180" s="400"/>
      <c r="H180" s="400"/>
    </row>
    <row r="181" spans="1:8" x14ac:dyDescent="0.25">
      <c r="A181" s="419">
        <v>177</v>
      </c>
      <c r="B181" s="418" t="s">
        <v>689</v>
      </c>
      <c r="C181" s="418" t="s">
        <v>688</v>
      </c>
      <c r="D181" s="400"/>
      <c r="E181" s="400"/>
      <c r="F181" s="400"/>
      <c r="G181" s="400"/>
      <c r="H181" s="400"/>
    </row>
    <row r="182" spans="1:8" x14ac:dyDescent="0.25">
      <c r="A182" s="419">
        <v>178</v>
      </c>
      <c r="B182" s="418" t="s">
        <v>687</v>
      </c>
      <c r="C182" s="418" t="s">
        <v>685</v>
      </c>
      <c r="D182" s="400"/>
      <c r="E182" s="400"/>
      <c r="F182" s="400"/>
      <c r="G182" s="400"/>
      <c r="H182" s="400"/>
    </row>
    <row r="183" spans="1:8" x14ac:dyDescent="0.25">
      <c r="A183" s="419">
        <v>179</v>
      </c>
      <c r="B183" s="418" t="s">
        <v>686</v>
      </c>
      <c r="C183" s="418" t="s">
        <v>685</v>
      </c>
      <c r="D183" s="400"/>
      <c r="E183" s="400"/>
      <c r="F183" s="400"/>
      <c r="G183" s="400"/>
      <c r="H183" s="400"/>
    </row>
    <row r="184" spans="1:8" x14ac:dyDescent="0.25">
      <c r="A184" s="419">
        <v>180</v>
      </c>
      <c r="B184" s="414" t="s">
        <v>684</v>
      </c>
      <c r="C184" s="418" t="s">
        <v>683</v>
      </c>
      <c r="D184" s="400"/>
      <c r="E184" s="400"/>
      <c r="F184" s="400"/>
      <c r="G184" s="400"/>
      <c r="H184" s="400"/>
    </row>
    <row r="185" spans="1:8" x14ac:dyDescent="0.25">
      <c r="A185" s="419">
        <v>181</v>
      </c>
      <c r="B185" s="418" t="s">
        <v>682</v>
      </c>
      <c r="C185" s="418" t="s">
        <v>681</v>
      </c>
      <c r="D185" s="400"/>
      <c r="E185" s="400"/>
      <c r="F185" s="400"/>
      <c r="G185" s="400"/>
      <c r="H185" s="400"/>
    </row>
    <row r="186" spans="1:8" x14ac:dyDescent="0.25">
      <c r="A186" s="419">
        <v>182</v>
      </c>
      <c r="B186" s="418" t="s">
        <v>680</v>
      </c>
      <c r="C186" s="418" t="s">
        <v>679</v>
      </c>
      <c r="D186" s="400"/>
      <c r="E186" s="400"/>
      <c r="F186" s="400"/>
      <c r="G186" s="400"/>
      <c r="H186" s="400"/>
    </row>
    <row r="187" spans="1:8" x14ac:dyDescent="0.25">
      <c r="A187" s="419">
        <v>183</v>
      </c>
      <c r="B187" s="418" t="s">
        <v>678</v>
      </c>
      <c r="C187" s="418" t="s">
        <v>677</v>
      </c>
      <c r="D187" s="400"/>
      <c r="E187" s="400"/>
      <c r="F187" s="400"/>
      <c r="G187" s="400"/>
      <c r="H187" s="400"/>
    </row>
    <row r="188" spans="1:8" x14ac:dyDescent="0.25">
      <c r="A188" s="419">
        <v>184</v>
      </c>
      <c r="B188" s="418" t="s">
        <v>676</v>
      </c>
      <c r="C188" s="418" t="s">
        <v>675</v>
      </c>
      <c r="D188" s="400"/>
      <c r="E188" s="400"/>
      <c r="F188" s="400"/>
      <c r="G188" s="400"/>
      <c r="H188" s="400"/>
    </row>
    <row r="189" spans="1:8" x14ac:dyDescent="0.25">
      <c r="A189" s="419">
        <v>185</v>
      </c>
      <c r="B189" s="418" t="s">
        <v>674</v>
      </c>
      <c r="C189" s="418" t="s">
        <v>673</v>
      </c>
      <c r="D189" s="400"/>
      <c r="E189" s="400"/>
      <c r="F189" s="400"/>
      <c r="G189" s="400"/>
      <c r="H189" s="400"/>
    </row>
    <row r="190" spans="1:8" x14ac:dyDescent="0.25">
      <c r="A190" s="419">
        <v>186</v>
      </c>
      <c r="B190" s="418" t="s">
        <v>672</v>
      </c>
      <c r="C190" s="418" t="s">
        <v>671</v>
      </c>
      <c r="D190" s="400"/>
      <c r="E190" s="400"/>
      <c r="F190" s="400"/>
      <c r="G190" s="400"/>
      <c r="H190" s="400"/>
    </row>
    <row r="191" spans="1:8" x14ac:dyDescent="0.25">
      <c r="A191" s="419">
        <v>187</v>
      </c>
      <c r="B191" s="418" t="s">
        <v>670</v>
      </c>
      <c r="C191" s="418" t="s">
        <v>669</v>
      </c>
      <c r="D191" s="400"/>
      <c r="E191" s="400"/>
      <c r="F191" s="400"/>
      <c r="G191" s="400"/>
      <c r="H191" s="400"/>
    </row>
    <row r="192" spans="1:8" x14ac:dyDescent="0.25">
      <c r="A192" s="419">
        <v>188</v>
      </c>
      <c r="B192" s="418" t="s">
        <v>668</v>
      </c>
      <c r="C192" s="418" t="s">
        <v>667</v>
      </c>
      <c r="D192" s="400"/>
      <c r="E192" s="400"/>
      <c r="F192" s="400"/>
      <c r="G192" s="400"/>
      <c r="H192" s="400"/>
    </row>
    <row r="193" spans="1:8" x14ac:dyDescent="0.25">
      <c r="A193" s="419">
        <v>189</v>
      </c>
      <c r="B193" s="418" t="s">
        <v>666</v>
      </c>
      <c r="C193" s="418" t="s">
        <v>665</v>
      </c>
      <c r="D193" s="400"/>
      <c r="E193" s="400"/>
      <c r="F193" s="400"/>
      <c r="G193" s="400"/>
      <c r="H193" s="400"/>
    </row>
    <row r="194" spans="1:8" x14ac:dyDescent="0.25">
      <c r="A194" s="419">
        <v>190</v>
      </c>
      <c r="B194" s="418" t="s">
        <v>664</v>
      </c>
      <c r="C194" s="418" t="s">
        <v>663</v>
      </c>
      <c r="D194" s="400"/>
      <c r="E194" s="400"/>
      <c r="F194" s="400"/>
      <c r="G194" s="400"/>
      <c r="H194" s="400"/>
    </row>
    <row r="195" spans="1:8" x14ac:dyDescent="0.25">
      <c r="A195" s="419">
        <v>191</v>
      </c>
      <c r="B195" s="418" t="s">
        <v>662</v>
      </c>
      <c r="C195" s="418" t="s">
        <v>661</v>
      </c>
      <c r="D195" s="400"/>
      <c r="E195" s="400"/>
      <c r="F195" s="400"/>
      <c r="G195" s="400"/>
      <c r="H195" s="400"/>
    </row>
    <row r="196" spans="1:8" x14ac:dyDescent="0.25">
      <c r="A196" s="419">
        <v>192</v>
      </c>
      <c r="B196" s="418" t="s">
        <v>660</v>
      </c>
      <c r="C196" s="418" t="s">
        <v>659</v>
      </c>
      <c r="D196" s="400"/>
      <c r="E196" s="400"/>
      <c r="F196" s="400"/>
      <c r="G196" s="400"/>
      <c r="H196" s="400"/>
    </row>
    <row r="197" spans="1:8" x14ac:dyDescent="0.25">
      <c r="A197" s="419">
        <v>193</v>
      </c>
      <c r="B197" s="418" t="s">
        <v>658</v>
      </c>
      <c r="C197" s="418" t="s">
        <v>657</v>
      </c>
      <c r="D197" s="400"/>
      <c r="E197" s="400"/>
      <c r="F197" s="400"/>
      <c r="G197" s="400"/>
      <c r="H197" s="400"/>
    </row>
    <row r="198" spans="1:8" x14ac:dyDescent="0.25">
      <c r="A198" s="419">
        <v>194</v>
      </c>
      <c r="B198" s="418" t="s">
        <v>656</v>
      </c>
      <c r="C198" s="418" t="s">
        <v>655</v>
      </c>
      <c r="D198" s="400"/>
      <c r="E198" s="400"/>
      <c r="F198" s="400"/>
      <c r="G198" s="400"/>
      <c r="H198" s="400"/>
    </row>
    <row r="199" spans="1:8" x14ac:dyDescent="0.25">
      <c r="A199" s="419">
        <v>195</v>
      </c>
      <c r="B199" s="418" t="s">
        <v>654</v>
      </c>
      <c r="C199" s="418" t="s">
        <v>653</v>
      </c>
      <c r="D199" s="400"/>
      <c r="E199" s="400"/>
      <c r="F199" s="400"/>
      <c r="G199" s="400"/>
      <c r="H199" s="400"/>
    </row>
    <row r="200" spans="1:8" x14ac:dyDescent="0.25">
      <c r="A200" s="419">
        <v>196</v>
      </c>
      <c r="B200" s="418" t="s">
        <v>652</v>
      </c>
      <c r="C200" s="418" t="s">
        <v>651</v>
      </c>
      <c r="D200" s="400"/>
      <c r="E200" s="400"/>
      <c r="F200" s="400"/>
      <c r="G200" s="400"/>
      <c r="H200" s="400"/>
    </row>
    <row r="201" spans="1:8" x14ac:dyDescent="0.25">
      <c r="A201" s="419">
        <v>197</v>
      </c>
      <c r="B201" s="418" t="s">
        <v>650</v>
      </c>
      <c r="C201" s="418" t="s">
        <v>649</v>
      </c>
      <c r="D201" s="400"/>
      <c r="E201" s="400"/>
      <c r="F201" s="400"/>
      <c r="G201" s="400"/>
      <c r="H201" s="400"/>
    </row>
    <row r="202" spans="1:8" x14ac:dyDescent="0.25">
      <c r="A202" s="419">
        <v>198</v>
      </c>
      <c r="B202" s="418" t="s">
        <v>648</v>
      </c>
      <c r="C202" s="418" t="s">
        <v>647</v>
      </c>
      <c r="D202" s="400"/>
      <c r="E202" s="400"/>
      <c r="F202" s="400"/>
      <c r="G202" s="400"/>
      <c r="H202" s="400"/>
    </row>
    <row r="203" spans="1:8" x14ac:dyDescent="0.25">
      <c r="A203" s="419">
        <v>199</v>
      </c>
      <c r="B203" s="418" t="s">
        <v>646</v>
      </c>
      <c r="C203" s="418" t="s">
        <v>645</v>
      </c>
      <c r="D203" s="400"/>
      <c r="E203" s="400"/>
      <c r="F203" s="400"/>
      <c r="G203" s="400"/>
      <c r="H203" s="400"/>
    </row>
    <row r="204" spans="1:8" ht="26.4" x14ac:dyDescent="0.25">
      <c r="A204" s="419">
        <v>200</v>
      </c>
      <c r="B204" s="418" t="s">
        <v>644</v>
      </c>
      <c r="C204" s="418" t="s">
        <v>643</v>
      </c>
      <c r="D204" s="400"/>
      <c r="E204" s="400"/>
      <c r="F204" s="400"/>
      <c r="G204" s="400"/>
      <c r="H204" s="400"/>
    </row>
    <row r="205" spans="1:8" x14ac:dyDescent="0.25">
      <c r="A205" s="419">
        <v>201</v>
      </c>
      <c r="B205" s="418" t="s">
        <v>642</v>
      </c>
      <c r="C205" s="418" t="s">
        <v>641</v>
      </c>
      <c r="D205" s="400"/>
      <c r="E205" s="400"/>
      <c r="F205" s="400"/>
      <c r="G205" s="400"/>
      <c r="H205" s="400"/>
    </row>
    <row r="206" spans="1:8" x14ac:dyDescent="0.25">
      <c r="A206" s="419">
        <v>202</v>
      </c>
      <c r="B206" s="418" t="s">
        <v>640</v>
      </c>
      <c r="C206" s="418" t="s">
        <v>639</v>
      </c>
      <c r="D206" s="400"/>
      <c r="E206" s="400"/>
      <c r="F206" s="400"/>
      <c r="G206" s="400"/>
      <c r="H206" s="400"/>
    </row>
    <row r="207" spans="1:8" x14ac:dyDescent="0.25">
      <c r="A207" s="419">
        <v>203</v>
      </c>
      <c r="B207" s="414" t="s">
        <v>638</v>
      </c>
      <c r="C207" s="418" t="s">
        <v>637</v>
      </c>
      <c r="D207" s="400"/>
      <c r="E207" s="400"/>
      <c r="F207" s="400"/>
      <c r="G207" s="400"/>
      <c r="H207" s="400"/>
    </row>
    <row r="208" spans="1:8" x14ac:dyDescent="0.25">
      <c r="A208" s="419">
        <v>204</v>
      </c>
      <c r="B208" s="414" t="s">
        <v>636</v>
      </c>
      <c r="C208" s="418" t="s">
        <v>635</v>
      </c>
      <c r="D208" s="400"/>
      <c r="E208" s="400"/>
      <c r="F208" s="400"/>
      <c r="G208" s="400"/>
      <c r="H208" s="400"/>
    </row>
    <row r="209" spans="1:8" x14ac:dyDescent="0.25">
      <c r="A209" s="419">
        <v>205</v>
      </c>
      <c r="B209" s="418" t="s">
        <v>634</v>
      </c>
      <c r="C209" s="418" t="s">
        <v>633</v>
      </c>
      <c r="D209" s="400"/>
      <c r="E209" s="400"/>
      <c r="F209" s="400"/>
      <c r="G209" s="400"/>
      <c r="H209" s="400"/>
    </row>
    <row r="210" spans="1:8" x14ac:dyDescent="0.25">
      <c r="A210" s="419">
        <v>206</v>
      </c>
      <c r="B210" s="418" t="s">
        <v>632</v>
      </c>
      <c r="C210" s="418" t="s">
        <v>631</v>
      </c>
      <c r="D210" s="400"/>
      <c r="E210" s="400"/>
      <c r="F210" s="400"/>
      <c r="G210" s="400"/>
      <c r="H210" s="400"/>
    </row>
    <row r="211" spans="1:8" x14ac:dyDescent="0.25">
      <c r="A211" s="419">
        <v>207</v>
      </c>
      <c r="B211" s="418" t="s">
        <v>630</v>
      </c>
      <c r="C211" s="418" t="s">
        <v>629</v>
      </c>
      <c r="D211" s="400"/>
      <c r="E211" s="400"/>
      <c r="F211" s="400"/>
      <c r="G211" s="400"/>
      <c r="H211" s="400"/>
    </row>
    <row r="212" spans="1:8" x14ac:dyDescent="0.25">
      <c r="A212" s="419">
        <v>208</v>
      </c>
      <c r="B212" s="418" t="s">
        <v>628</v>
      </c>
      <c r="C212" s="418" t="s">
        <v>627</v>
      </c>
      <c r="D212" s="400"/>
      <c r="E212" s="400"/>
      <c r="F212" s="400"/>
      <c r="G212" s="400"/>
      <c r="H212" s="400"/>
    </row>
    <row r="213" spans="1:8" x14ac:dyDescent="0.25">
      <c r="A213" s="419">
        <v>209</v>
      </c>
      <c r="B213" s="418" t="s">
        <v>626</v>
      </c>
      <c r="C213" s="418" t="s">
        <v>625</v>
      </c>
      <c r="D213" s="400"/>
      <c r="E213" s="400"/>
      <c r="F213" s="400"/>
      <c r="G213" s="400"/>
      <c r="H213" s="400"/>
    </row>
    <row r="214" spans="1:8" x14ac:dyDescent="0.25">
      <c r="A214" s="419">
        <v>210</v>
      </c>
      <c r="B214" s="418" t="s">
        <v>624</v>
      </c>
      <c r="C214" s="414" t="s">
        <v>623</v>
      </c>
      <c r="D214" s="400"/>
      <c r="E214" s="400"/>
      <c r="F214" s="400"/>
      <c r="G214" s="400"/>
      <c r="H214" s="400"/>
    </row>
    <row r="215" spans="1:8" x14ac:dyDescent="0.25">
      <c r="A215" s="419">
        <v>211</v>
      </c>
      <c r="B215" s="418" t="s">
        <v>622</v>
      </c>
      <c r="C215" s="418" t="s">
        <v>621</v>
      </c>
      <c r="D215" s="400"/>
      <c r="E215" s="400"/>
      <c r="F215" s="400"/>
      <c r="G215" s="400"/>
      <c r="H215" s="400"/>
    </row>
    <row r="216" spans="1:8" x14ac:dyDescent="0.25">
      <c r="A216" s="419">
        <v>212</v>
      </c>
      <c r="B216" s="418" t="s">
        <v>620</v>
      </c>
      <c r="C216" s="418" t="s">
        <v>619</v>
      </c>
      <c r="D216" s="400"/>
      <c r="E216" s="400"/>
      <c r="F216" s="400"/>
      <c r="G216" s="400"/>
      <c r="H216" s="400"/>
    </row>
    <row r="217" spans="1:8" x14ac:dyDescent="0.25">
      <c r="A217" s="419">
        <v>213</v>
      </c>
      <c r="B217" s="418" t="s">
        <v>618</v>
      </c>
      <c r="C217" s="418" t="s">
        <v>617</v>
      </c>
      <c r="D217" s="400"/>
      <c r="E217" s="400"/>
      <c r="F217" s="400"/>
      <c r="G217" s="400"/>
      <c r="H217" s="400"/>
    </row>
    <row r="218" spans="1:8" x14ac:dyDescent="0.25">
      <c r="A218" s="419">
        <v>214</v>
      </c>
      <c r="B218" s="418" t="s">
        <v>616</v>
      </c>
      <c r="C218" s="418" t="s">
        <v>615</v>
      </c>
      <c r="D218" s="400"/>
      <c r="E218" s="400"/>
      <c r="F218" s="400"/>
      <c r="G218" s="400"/>
      <c r="H218" s="400"/>
    </row>
    <row r="219" spans="1:8" x14ac:dyDescent="0.25">
      <c r="A219" s="419">
        <v>215</v>
      </c>
      <c r="B219" s="418" t="s">
        <v>614</v>
      </c>
      <c r="C219" s="418" t="s">
        <v>613</v>
      </c>
      <c r="D219" s="400"/>
      <c r="E219" s="400"/>
      <c r="F219" s="400"/>
      <c r="G219" s="400"/>
      <c r="H219" s="400"/>
    </row>
    <row r="220" spans="1:8" x14ac:dyDescent="0.25">
      <c r="A220" s="419">
        <v>216</v>
      </c>
      <c r="B220" s="418" t="s">
        <v>612</v>
      </c>
      <c r="C220" s="418" t="s">
        <v>611</v>
      </c>
      <c r="D220" s="400"/>
      <c r="E220" s="400"/>
      <c r="F220" s="400"/>
      <c r="G220" s="400"/>
      <c r="H220" s="400"/>
    </row>
    <row r="221" spans="1:8" x14ac:dyDescent="0.25">
      <c r="A221" s="419">
        <v>217</v>
      </c>
      <c r="B221" s="418" t="s">
        <v>610</v>
      </c>
      <c r="C221" s="418" t="s">
        <v>608</v>
      </c>
      <c r="D221" s="400"/>
      <c r="E221" s="400"/>
      <c r="F221" s="400"/>
      <c r="G221" s="400"/>
      <c r="H221" s="400"/>
    </row>
    <row r="222" spans="1:8" ht="26.4" x14ac:dyDescent="0.25">
      <c r="A222" s="419">
        <v>218</v>
      </c>
      <c r="B222" s="418" t="s">
        <v>609</v>
      </c>
      <c r="C222" s="418" t="s">
        <v>608</v>
      </c>
      <c r="D222" s="400"/>
      <c r="E222" s="400"/>
      <c r="F222" s="400"/>
      <c r="G222" s="400"/>
      <c r="H222" s="400"/>
    </row>
    <row r="223" spans="1:8" x14ac:dyDescent="0.25">
      <c r="A223" s="419">
        <v>219</v>
      </c>
      <c r="B223" s="418" t="s">
        <v>607</v>
      </c>
      <c r="C223" s="418" t="s">
        <v>606</v>
      </c>
      <c r="D223" s="400"/>
      <c r="E223" s="400"/>
      <c r="F223" s="400"/>
      <c r="G223" s="400"/>
      <c r="H223" s="400"/>
    </row>
    <row r="224" spans="1:8" x14ac:dyDescent="0.25">
      <c r="A224" s="419">
        <v>220</v>
      </c>
      <c r="B224" s="418" t="s">
        <v>605</v>
      </c>
      <c r="C224" s="418" t="s">
        <v>604</v>
      </c>
      <c r="D224" s="400"/>
      <c r="E224" s="400"/>
      <c r="F224" s="400"/>
      <c r="G224" s="400"/>
      <c r="H224" s="400"/>
    </row>
    <row r="225" spans="1:8" x14ac:dyDescent="0.25">
      <c r="A225" s="419">
        <v>221</v>
      </c>
      <c r="B225" s="418" t="s">
        <v>603</v>
      </c>
      <c r="C225" s="418" t="s">
        <v>602</v>
      </c>
      <c r="D225" s="400"/>
      <c r="E225" s="400"/>
      <c r="F225" s="400"/>
      <c r="G225" s="400"/>
      <c r="H225" s="400"/>
    </row>
    <row r="226" spans="1:8" x14ac:dyDescent="0.25">
      <c r="A226" s="419">
        <v>222</v>
      </c>
      <c r="B226" s="418" t="s">
        <v>601</v>
      </c>
      <c r="C226" s="418" t="s">
        <v>600</v>
      </c>
      <c r="D226" s="400"/>
      <c r="E226" s="400"/>
      <c r="F226" s="400"/>
      <c r="G226" s="400"/>
      <c r="H226" s="400"/>
    </row>
    <row r="227" spans="1:8" x14ac:dyDescent="0.25">
      <c r="A227" s="419">
        <v>223</v>
      </c>
      <c r="B227" s="418" t="s">
        <v>599</v>
      </c>
      <c r="C227" s="418" t="s">
        <v>598</v>
      </c>
      <c r="D227" s="400"/>
      <c r="E227" s="400"/>
      <c r="F227" s="400"/>
      <c r="G227" s="400"/>
      <c r="H227" s="400"/>
    </row>
    <row r="228" spans="1:8" x14ac:dyDescent="0.25">
      <c r="A228" s="419">
        <v>224</v>
      </c>
      <c r="B228" s="418" t="s">
        <v>597</v>
      </c>
      <c r="C228" s="418" t="s">
        <v>596</v>
      </c>
      <c r="D228" s="400"/>
      <c r="E228" s="400"/>
      <c r="F228" s="400"/>
      <c r="G228" s="400"/>
      <c r="H228" s="400"/>
    </row>
    <row r="229" spans="1:8" x14ac:dyDescent="0.25">
      <c r="A229" s="419">
        <v>225</v>
      </c>
      <c r="B229" s="418" t="s">
        <v>595</v>
      </c>
      <c r="C229" s="418" t="s">
        <v>594</v>
      </c>
      <c r="D229" s="400"/>
      <c r="E229" s="400"/>
      <c r="F229" s="400"/>
      <c r="G229" s="400"/>
      <c r="H229" s="400"/>
    </row>
    <row r="230" spans="1:8" x14ac:dyDescent="0.25">
      <c r="A230" s="419">
        <v>226</v>
      </c>
      <c r="B230" s="418" t="s">
        <v>593</v>
      </c>
      <c r="C230" s="418" t="s">
        <v>592</v>
      </c>
      <c r="D230" s="400"/>
      <c r="E230" s="400"/>
      <c r="F230" s="400"/>
      <c r="G230" s="400"/>
      <c r="H230" s="400"/>
    </row>
    <row r="231" spans="1:8" x14ac:dyDescent="0.25">
      <c r="A231" s="419">
        <v>227</v>
      </c>
      <c r="B231" s="418" t="s">
        <v>591</v>
      </c>
      <c r="C231" s="418" t="s">
        <v>590</v>
      </c>
      <c r="D231" s="400"/>
      <c r="E231" s="400"/>
      <c r="F231" s="400"/>
      <c r="G231" s="400"/>
      <c r="H231" s="400"/>
    </row>
    <row r="232" spans="1:8" x14ac:dyDescent="0.25">
      <c r="A232" s="419">
        <v>228</v>
      </c>
      <c r="B232" s="418" t="s">
        <v>589</v>
      </c>
      <c r="C232" s="418" t="s">
        <v>588</v>
      </c>
      <c r="D232" s="400"/>
      <c r="E232" s="400"/>
      <c r="F232" s="400"/>
      <c r="G232" s="400"/>
      <c r="H232" s="400"/>
    </row>
    <row r="233" spans="1:8" x14ac:dyDescent="0.25">
      <c r="A233" s="419">
        <v>229</v>
      </c>
      <c r="B233" s="418" t="s">
        <v>587</v>
      </c>
      <c r="C233" s="418" t="s">
        <v>586</v>
      </c>
      <c r="D233" s="400"/>
      <c r="E233" s="400"/>
      <c r="F233" s="400"/>
      <c r="G233" s="400"/>
      <c r="H233" s="400"/>
    </row>
    <row r="234" spans="1:8" x14ac:dyDescent="0.25">
      <c r="A234" s="419">
        <v>230</v>
      </c>
      <c r="B234" s="418" t="s">
        <v>585</v>
      </c>
      <c r="C234" s="418" t="s">
        <v>584</v>
      </c>
      <c r="D234" s="400"/>
      <c r="E234" s="400"/>
      <c r="F234" s="400"/>
      <c r="G234" s="400"/>
      <c r="H234" s="400"/>
    </row>
    <row r="235" spans="1:8" x14ac:dyDescent="0.25">
      <c r="A235" s="419">
        <v>231</v>
      </c>
      <c r="B235" s="418" t="s">
        <v>583</v>
      </c>
      <c r="C235" s="418" t="s">
        <v>582</v>
      </c>
      <c r="D235" s="400"/>
      <c r="E235" s="400"/>
      <c r="F235" s="400"/>
      <c r="G235" s="400"/>
      <c r="H235" s="400"/>
    </row>
    <row r="236" spans="1:8" x14ac:dyDescent="0.25">
      <c r="A236" s="419">
        <v>232</v>
      </c>
      <c r="B236" s="421" t="s">
        <v>581</v>
      </c>
      <c r="C236" s="421" t="s">
        <v>580</v>
      </c>
      <c r="D236" s="400"/>
      <c r="E236" s="400"/>
      <c r="F236" s="400"/>
      <c r="G236" s="400"/>
      <c r="H236" s="400"/>
    </row>
    <row r="237" spans="1:8" x14ac:dyDescent="0.25">
      <c r="A237" s="419">
        <v>233</v>
      </c>
      <c r="B237" s="418" t="s">
        <v>579</v>
      </c>
      <c r="C237" s="418" t="s">
        <v>578</v>
      </c>
      <c r="D237" s="400"/>
      <c r="E237" s="400"/>
      <c r="F237" s="400"/>
      <c r="G237" s="400"/>
      <c r="H237" s="400"/>
    </row>
    <row r="238" spans="1:8" x14ac:dyDescent="0.25">
      <c r="A238" s="419">
        <v>234</v>
      </c>
      <c r="B238" s="418" t="s">
        <v>577</v>
      </c>
      <c r="C238" s="418" t="s">
        <v>576</v>
      </c>
      <c r="D238" s="400"/>
      <c r="E238" s="400"/>
      <c r="F238" s="400"/>
      <c r="G238" s="400"/>
      <c r="H238" s="400"/>
    </row>
    <row r="239" spans="1:8" x14ac:dyDescent="0.25">
      <c r="A239" s="419">
        <v>235</v>
      </c>
      <c r="B239" s="418" t="s">
        <v>575</v>
      </c>
      <c r="C239" s="418" t="s">
        <v>574</v>
      </c>
      <c r="D239" s="400"/>
      <c r="E239" s="400"/>
      <c r="F239" s="400"/>
      <c r="G239" s="400"/>
      <c r="H239" s="400"/>
    </row>
    <row r="240" spans="1:8" ht="26.4" x14ac:dyDescent="0.25">
      <c r="A240" s="419">
        <v>236</v>
      </c>
      <c r="B240" s="418" t="s">
        <v>573</v>
      </c>
      <c r="C240" s="418" t="s">
        <v>572</v>
      </c>
      <c r="D240" s="400"/>
      <c r="E240" s="400"/>
      <c r="F240" s="400"/>
      <c r="G240" s="400"/>
      <c r="H240" s="400"/>
    </row>
    <row r="241" spans="1:8" x14ac:dyDescent="0.25">
      <c r="A241" s="419">
        <v>237</v>
      </c>
      <c r="B241" s="418" t="s">
        <v>571</v>
      </c>
      <c r="C241" s="418" t="s">
        <v>570</v>
      </c>
      <c r="D241" s="400"/>
      <c r="E241" s="400"/>
      <c r="F241" s="400"/>
      <c r="G241" s="400"/>
      <c r="H241" s="400"/>
    </row>
    <row r="242" spans="1:8" x14ac:dyDescent="0.25">
      <c r="A242" s="419">
        <v>238</v>
      </c>
      <c r="B242" s="418" t="s">
        <v>569</v>
      </c>
      <c r="C242" s="418" t="s">
        <v>568</v>
      </c>
      <c r="D242" s="400"/>
      <c r="E242" s="400"/>
      <c r="F242" s="400"/>
      <c r="G242" s="400"/>
      <c r="H242" s="400"/>
    </row>
    <row r="243" spans="1:8" x14ac:dyDescent="0.25">
      <c r="A243" s="419">
        <v>239</v>
      </c>
      <c r="B243" s="418" t="s">
        <v>567</v>
      </c>
      <c r="C243" s="418" t="s">
        <v>566</v>
      </c>
      <c r="D243" s="400"/>
      <c r="E243" s="400"/>
      <c r="F243" s="400"/>
      <c r="G243" s="400"/>
      <c r="H243" s="400"/>
    </row>
    <row r="244" spans="1:8" ht="26.4" x14ac:dyDescent="0.25">
      <c r="A244" s="419">
        <v>240</v>
      </c>
      <c r="B244" s="418" t="s">
        <v>565</v>
      </c>
      <c r="C244" s="418" t="s">
        <v>564</v>
      </c>
      <c r="D244" s="400"/>
      <c r="E244" s="400"/>
      <c r="F244" s="400"/>
      <c r="G244" s="400"/>
      <c r="H244" s="400"/>
    </row>
    <row r="245" spans="1:8" x14ac:dyDescent="0.25">
      <c r="A245" s="419">
        <v>241</v>
      </c>
      <c r="B245" s="418" t="s">
        <v>563</v>
      </c>
      <c r="C245" s="418" t="s">
        <v>562</v>
      </c>
      <c r="D245" s="400"/>
      <c r="E245" s="400"/>
      <c r="F245" s="400"/>
      <c r="G245" s="400"/>
      <c r="H245" s="400"/>
    </row>
    <row r="246" spans="1:8" x14ac:dyDescent="0.25">
      <c r="A246" s="419">
        <v>242</v>
      </c>
      <c r="B246" s="418" t="s">
        <v>561</v>
      </c>
      <c r="C246" s="418" t="s">
        <v>560</v>
      </c>
      <c r="D246" s="400"/>
      <c r="E246" s="400"/>
      <c r="F246" s="400"/>
      <c r="G246" s="400"/>
      <c r="H246" s="400"/>
    </row>
    <row r="247" spans="1:8" x14ac:dyDescent="0.25">
      <c r="A247" s="419">
        <v>243</v>
      </c>
      <c r="B247" s="418" t="s">
        <v>559</v>
      </c>
      <c r="C247" s="418" t="s">
        <v>558</v>
      </c>
      <c r="D247" s="400"/>
      <c r="E247" s="400"/>
      <c r="F247" s="400"/>
      <c r="G247" s="400"/>
      <c r="H247" s="400"/>
    </row>
    <row r="248" spans="1:8" x14ac:dyDescent="0.25">
      <c r="A248" s="419">
        <v>244</v>
      </c>
      <c r="B248" s="418" t="s">
        <v>557</v>
      </c>
      <c r="C248" s="418" t="s">
        <v>556</v>
      </c>
      <c r="D248" s="400"/>
      <c r="E248" s="400"/>
      <c r="F248" s="400"/>
      <c r="G248" s="400"/>
      <c r="H248" s="400"/>
    </row>
    <row r="249" spans="1:8" x14ac:dyDescent="0.25">
      <c r="A249" s="419">
        <v>245</v>
      </c>
      <c r="B249" s="418" t="s">
        <v>555</v>
      </c>
      <c r="C249" s="418" t="s">
        <v>554</v>
      </c>
      <c r="D249" s="400"/>
      <c r="E249" s="400"/>
      <c r="F249" s="400"/>
      <c r="G249" s="400"/>
      <c r="H249" s="400"/>
    </row>
    <row r="250" spans="1:8" x14ac:dyDescent="0.25">
      <c r="A250" s="419">
        <v>246</v>
      </c>
      <c r="B250" s="418" t="s">
        <v>553</v>
      </c>
      <c r="C250" s="418" t="s">
        <v>552</v>
      </c>
      <c r="D250" s="400"/>
      <c r="E250" s="400"/>
      <c r="F250" s="400"/>
      <c r="G250" s="400"/>
      <c r="H250" s="400"/>
    </row>
    <row r="251" spans="1:8" x14ac:dyDescent="0.25">
      <c r="A251" s="419">
        <v>247</v>
      </c>
      <c r="B251" s="418" t="s">
        <v>551</v>
      </c>
      <c r="C251" s="418" t="s">
        <v>547</v>
      </c>
      <c r="D251" s="400"/>
      <c r="E251" s="400"/>
      <c r="F251" s="400"/>
      <c r="G251" s="400"/>
      <c r="H251" s="400"/>
    </row>
    <row r="252" spans="1:8" x14ac:dyDescent="0.25">
      <c r="A252" s="419">
        <v>248</v>
      </c>
      <c r="B252" s="418" t="s">
        <v>550</v>
      </c>
      <c r="C252" s="418" t="s">
        <v>549</v>
      </c>
      <c r="D252" s="400"/>
      <c r="E252" s="400"/>
      <c r="F252" s="400"/>
      <c r="G252" s="400"/>
      <c r="H252" s="400"/>
    </row>
    <row r="253" spans="1:8" x14ac:dyDescent="0.25">
      <c r="A253" s="419">
        <v>249</v>
      </c>
      <c r="B253" s="418" t="s">
        <v>548</v>
      </c>
      <c r="C253" s="418" t="s">
        <v>547</v>
      </c>
      <c r="D253" s="400"/>
      <c r="E253" s="400"/>
      <c r="F253" s="400"/>
      <c r="G253" s="400"/>
      <c r="H253" s="400"/>
    </row>
    <row r="254" spans="1:8" x14ac:dyDescent="0.25">
      <c r="A254" s="419">
        <v>250</v>
      </c>
      <c r="B254" s="418" t="s">
        <v>546</v>
      </c>
      <c r="C254" s="418" t="s">
        <v>318</v>
      </c>
      <c r="D254" s="400"/>
      <c r="E254" s="400"/>
      <c r="F254" s="400"/>
      <c r="G254" s="400"/>
      <c r="H254" s="400"/>
    </row>
    <row r="255" spans="1:8" x14ac:dyDescent="0.25">
      <c r="A255" s="419">
        <v>251</v>
      </c>
      <c r="B255" s="418" t="s">
        <v>545</v>
      </c>
      <c r="C255" s="418" t="s">
        <v>544</v>
      </c>
      <c r="D255" s="400"/>
      <c r="E255" s="400"/>
      <c r="F255" s="400"/>
      <c r="G255" s="400"/>
      <c r="H255" s="400"/>
    </row>
    <row r="256" spans="1:8" x14ac:dyDescent="0.25">
      <c r="A256" s="419">
        <v>252</v>
      </c>
      <c r="B256" s="418" t="s">
        <v>543</v>
      </c>
      <c r="C256" s="418" t="s">
        <v>542</v>
      </c>
      <c r="D256" s="400"/>
      <c r="E256" s="400"/>
      <c r="F256" s="400"/>
      <c r="G256" s="400"/>
      <c r="H256" s="400"/>
    </row>
    <row r="257" spans="1:8" x14ac:dyDescent="0.25">
      <c r="A257" s="419">
        <v>253</v>
      </c>
      <c r="B257" s="418" t="s">
        <v>541</v>
      </c>
      <c r="C257" s="418" t="s">
        <v>540</v>
      </c>
      <c r="D257" s="400"/>
      <c r="E257" s="400"/>
      <c r="F257" s="400"/>
      <c r="G257" s="400"/>
      <c r="H257" s="400"/>
    </row>
    <row r="258" spans="1:8" x14ac:dyDescent="0.25">
      <c r="A258" s="419">
        <v>254</v>
      </c>
      <c r="B258" s="418" t="s">
        <v>539</v>
      </c>
      <c r="C258" s="418" t="s">
        <v>538</v>
      </c>
      <c r="D258" s="400"/>
      <c r="E258" s="400"/>
      <c r="F258" s="400"/>
      <c r="G258" s="400"/>
      <c r="H258" s="400"/>
    </row>
    <row r="259" spans="1:8" ht="26.4" x14ac:dyDescent="0.25">
      <c r="A259" s="419">
        <v>255</v>
      </c>
      <c r="B259" s="418" t="s">
        <v>537</v>
      </c>
      <c r="C259" s="418" t="s">
        <v>536</v>
      </c>
      <c r="D259" s="400"/>
      <c r="E259" s="400"/>
      <c r="F259" s="400"/>
      <c r="G259" s="400"/>
      <c r="H259" s="400"/>
    </row>
    <row r="260" spans="1:8" x14ac:dyDescent="0.25">
      <c r="A260" s="419">
        <v>256</v>
      </c>
      <c r="B260" s="414" t="s">
        <v>535</v>
      </c>
      <c r="C260" s="418" t="s">
        <v>534</v>
      </c>
      <c r="D260" s="400"/>
      <c r="E260" s="400"/>
      <c r="F260" s="400"/>
      <c r="G260" s="400"/>
      <c r="H260" s="400"/>
    </row>
    <row r="261" spans="1:8" x14ac:dyDescent="0.25">
      <c r="A261" s="419">
        <v>257</v>
      </c>
      <c r="B261" s="418" t="s">
        <v>533</v>
      </c>
      <c r="C261" s="418" t="s">
        <v>532</v>
      </c>
      <c r="D261" s="400"/>
      <c r="E261" s="400"/>
      <c r="F261" s="400"/>
      <c r="G261" s="400"/>
      <c r="H261" s="400"/>
    </row>
    <row r="262" spans="1:8" x14ac:dyDescent="0.25">
      <c r="A262" s="419">
        <v>258</v>
      </c>
      <c r="B262" s="414" t="s">
        <v>531</v>
      </c>
      <c r="C262" s="418" t="s">
        <v>530</v>
      </c>
      <c r="D262" s="400"/>
      <c r="E262" s="400"/>
      <c r="F262" s="400"/>
      <c r="G262" s="400"/>
      <c r="H262" s="400"/>
    </row>
    <row r="263" spans="1:8" x14ac:dyDescent="0.25">
      <c r="A263" s="419">
        <v>259</v>
      </c>
      <c r="B263" s="414" t="s">
        <v>529</v>
      </c>
      <c r="C263" s="418" t="s">
        <v>528</v>
      </c>
      <c r="D263" s="400"/>
      <c r="E263" s="400"/>
      <c r="F263" s="400"/>
      <c r="G263" s="400"/>
      <c r="H263" s="400"/>
    </row>
    <row r="264" spans="1:8" x14ac:dyDescent="0.25">
      <c r="A264" s="419">
        <v>260</v>
      </c>
      <c r="B264" s="414" t="s">
        <v>527</v>
      </c>
      <c r="C264" s="418" t="s">
        <v>526</v>
      </c>
      <c r="D264" s="400"/>
      <c r="E264" s="400"/>
      <c r="F264" s="400"/>
      <c r="G264" s="400"/>
      <c r="H264" s="400"/>
    </row>
    <row r="265" spans="1:8" x14ac:dyDescent="0.25">
      <c r="A265" s="419">
        <v>261</v>
      </c>
      <c r="B265" s="414" t="s">
        <v>525</v>
      </c>
      <c r="C265" s="418" t="s">
        <v>524</v>
      </c>
      <c r="D265" s="400"/>
      <c r="E265" s="400"/>
      <c r="F265" s="400"/>
      <c r="G265" s="400"/>
      <c r="H265" s="400"/>
    </row>
    <row r="266" spans="1:8" x14ac:dyDescent="0.25">
      <c r="A266" s="419">
        <v>262</v>
      </c>
      <c r="B266" s="414" t="s">
        <v>523</v>
      </c>
      <c r="C266" s="418" t="s">
        <v>522</v>
      </c>
      <c r="D266" s="400"/>
      <c r="E266" s="400"/>
      <c r="F266" s="400"/>
      <c r="G266" s="400"/>
      <c r="H266" s="400"/>
    </row>
    <row r="267" spans="1:8" x14ac:dyDescent="0.25">
      <c r="A267" s="419">
        <v>263</v>
      </c>
      <c r="B267" s="414" t="s">
        <v>521</v>
      </c>
      <c r="C267" s="418" t="s">
        <v>520</v>
      </c>
      <c r="D267" s="400"/>
      <c r="E267" s="400"/>
      <c r="F267" s="400"/>
      <c r="G267" s="400"/>
      <c r="H267" s="400"/>
    </row>
    <row r="268" spans="1:8" x14ac:dyDescent="0.25">
      <c r="A268" s="419">
        <v>264</v>
      </c>
      <c r="B268" s="414" t="s">
        <v>519</v>
      </c>
      <c r="C268" s="418" t="s">
        <v>518</v>
      </c>
      <c r="D268" s="400"/>
      <c r="E268" s="400"/>
      <c r="F268" s="400"/>
      <c r="G268" s="400"/>
      <c r="H268" s="400"/>
    </row>
    <row r="269" spans="1:8" x14ac:dyDescent="0.25">
      <c r="A269" s="419">
        <v>265</v>
      </c>
      <c r="B269" s="414" t="s">
        <v>517</v>
      </c>
      <c r="C269" s="418" t="s">
        <v>516</v>
      </c>
      <c r="D269" s="400"/>
      <c r="E269" s="400"/>
      <c r="F269" s="400"/>
      <c r="G269" s="400"/>
      <c r="H269" s="400"/>
    </row>
    <row r="270" spans="1:8" x14ac:dyDescent="0.25">
      <c r="A270" s="419">
        <v>266</v>
      </c>
      <c r="B270" s="414" t="s">
        <v>515</v>
      </c>
      <c r="C270" s="418" t="s">
        <v>514</v>
      </c>
      <c r="D270" s="400"/>
      <c r="E270" s="400"/>
      <c r="F270" s="400"/>
      <c r="G270" s="400"/>
      <c r="H270" s="400"/>
    </row>
    <row r="271" spans="1:8" ht="13.8" x14ac:dyDescent="0.25">
      <c r="A271" s="419">
        <v>267</v>
      </c>
      <c r="B271" s="423" t="s">
        <v>513</v>
      </c>
      <c r="C271" s="418" t="s">
        <v>512</v>
      </c>
      <c r="D271" s="400"/>
      <c r="E271" s="400"/>
      <c r="F271" s="400"/>
      <c r="G271" s="400"/>
      <c r="H271" s="400"/>
    </row>
    <row r="272" spans="1:8" ht="26.4" x14ac:dyDescent="0.25">
      <c r="A272" s="419">
        <v>268</v>
      </c>
      <c r="B272" s="400" t="s">
        <v>511</v>
      </c>
      <c r="C272" s="418" t="s">
        <v>510</v>
      </c>
      <c r="D272" s="400"/>
      <c r="E272" s="400"/>
      <c r="F272" s="400"/>
      <c r="G272" s="400"/>
      <c r="H272" s="400"/>
    </row>
    <row r="273" spans="1:8" x14ac:dyDescent="0.25">
      <c r="A273" s="419">
        <v>269</v>
      </c>
      <c r="B273" s="414" t="s">
        <v>509</v>
      </c>
      <c r="C273" s="418" t="s">
        <v>508</v>
      </c>
      <c r="D273" s="400"/>
      <c r="E273" s="400"/>
      <c r="F273" s="400"/>
      <c r="G273" s="400"/>
      <c r="H273" s="400"/>
    </row>
    <row r="274" spans="1:8" x14ac:dyDescent="0.25">
      <c r="A274" s="419">
        <v>270</v>
      </c>
      <c r="B274" s="409" t="s">
        <v>507</v>
      </c>
      <c r="C274" s="421" t="s">
        <v>506</v>
      </c>
      <c r="D274" s="400"/>
      <c r="E274" s="400"/>
      <c r="F274" s="400"/>
      <c r="G274" s="400"/>
      <c r="H274" s="400"/>
    </row>
    <row r="275" spans="1:8" x14ac:dyDescent="0.25">
      <c r="A275" s="419">
        <v>271</v>
      </c>
      <c r="B275" s="409" t="s">
        <v>505</v>
      </c>
      <c r="C275" s="421" t="s">
        <v>504</v>
      </c>
      <c r="D275" s="400"/>
      <c r="E275" s="400"/>
      <c r="F275" s="400"/>
      <c r="G275" s="400"/>
      <c r="H275" s="400"/>
    </row>
    <row r="276" spans="1:8" x14ac:dyDescent="0.25">
      <c r="A276" s="419">
        <v>272</v>
      </c>
      <c r="B276" s="414" t="s">
        <v>503</v>
      </c>
      <c r="C276" s="418" t="s">
        <v>502</v>
      </c>
      <c r="D276" s="400"/>
      <c r="E276" s="400"/>
      <c r="F276" s="400"/>
      <c r="G276" s="400"/>
      <c r="H276" s="400"/>
    </row>
    <row r="277" spans="1:8" x14ac:dyDescent="0.25">
      <c r="A277" s="419">
        <v>273</v>
      </c>
      <c r="B277" s="414" t="s">
        <v>501</v>
      </c>
      <c r="C277" s="414" t="s">
        <v>500</v>
      </c>
      <c r="D277" s="400"/>
      <c r="E277" s="400"/>
      <c r="F277" s="400"/>
      <c r="G277" s="400"/>
      <c r="H277" s="400"/>
    </row>
    <row r="278" spans="1:8" x14ac:dyDescent="0.25">
      <c r="A278" s="419">
        <v>274</v>
      </c>
      <c r="B278" s="414" t="s">
        <v>499</v>
      </c>
      <c r="C278" s="418" t="s">
        <v>498</v>
      </c>
      <c r="D278" s="400"/>
      <c r="E278" s="400"/>
      <c r="F278" s="400"/>
      <c r="G278" s="400"/>
      <c r="H278" s="400"/>
    </row>
    <row r="279" spans="1:8" x14ac:dyDescent="0.25">
      <c r="A279" s="419">
        <v>275</v>
      </c>
      <c r="B279" s="414" t="s">
        <v>497</v>
      </c>
      <c r="C279" s="418" t="s">
        <v>496</v>
      </c>
      <c r="D279" s="400"/>
      <c r="E279" s="400"/>
      <c r="F279" s="400"/>
      <c r="G279" s="400"/>
      <c r="H279" s="400"/>
    </row>
    <row r="280" spans="1:8" x14ac:dyDescent="0.25">
      <c r="A280" s="419">
        <v>276</v>
      </c>
      <c r="B280" s="414" t="s">
        <v>495</v>
      </c>
      <c r="C280" s="418" t="s">
        <v>494</v>
      </c>
      <c r="D280" s="400"/>
      <c r="E280" s="400"/>
      <c r="F280" s="400"/>
      <c r="G280" s="400"/>
      <c r="H280" s="400"/>
    </row>
    <row r="281" spans="1:8" x14ac:dyDescent="0.25">
      <c r="A281" s="419">
        <v>277</v>
      </c>
      <c r="B281" s="414" t="s">
        <v>493</v>
      </c>
      <c r="C281" s="418" t="s">
        <v>492</v>
      </c>
      <c r="D281" s="400"/>
      <c r="E281" s="400"/>
      <c r="F281" s="400"/>
      <c r="G281" s="400"/>
      <c r="H281" s="400"/>
    </row>
    <row r="282" spans="1:8" x14ac:dyDescent="0.25">
      <c r="A282" s="419">
        <v>278</v>
      </c>
      <c r="B282" s="414" t="s">
        <v>491</v>
      </c>
      <c r="C282" s="422" t="s">
        <v>490</v>
      </c>
      <c r="D282" s="400"/>
      <c r="E282" s="400"/>
      <c r="F282" s="400"/>
      <c r="G282" s="400"/>
      <c r="H282" s="400"/>
    </row>
    <row r="283" spans="1:8" x14ac:dyDescent="0.25">
      <c r="A283" s="419">
        <v>279</v>
      </c>
      <c r="B283" s="414" t="s">
        <v>489</v>
      </c>
      <c r="C283" s="422" t="s">
        <v>488</v>
      </c>
      <c r="D283" s="400"/>
      <c r="E283" s="400"/>
      <c r="F283" s="400"/>
      <c r="G283" s="400"/>
      <c r="H283" s="400"/>
    </row>
    <row r="284" spans="1:8" x14ac:dyDescent="0.25">
      <c r="A284" s="419">
        <v>280</v>
      </c>
      <c r="B284" s="418" t="s">
        <v>487</v>
      </c>
      <c r="C284" s="418" t="s">
        <v>486</v>
      </c>
      <c r="D284" s="400"/>
      <c r="E284" s="400"/>
      <c r="F284" s="400"/>
      <c r="G284" s="400"/>
      <c r="H284" s="400"/>
    </row>
    <row r="285" spans="1:8" x14ac:dyDescent="0.25">
      <c r="A285" s="419">
        <v>281</v>
      </c>
      <c r="B285" s="414" t="s">
        <v>485</v>
      </c>
      <c r="C285" s="418" t="s">
        <v>484</v>
      </c>
      <c r="D285" s="400"/>
      <c r="E285" s="400"/>
      <c r="F285" s="400"/>
      <c r="G285" s="400"/>
      <c r="H285" s="400"/>
    </row>
    <row r="286" spans="1:8" x14ac:dyDescent="0.25">
      <c r="A286" s="419">
        <v>282</v>
      </c>
      <c r="B286" s="414" t="s">
        <v>483</v>
      </c>
      <c r="C286" s="418" t="s">
        <v>482</v>
      </c>
      <c r="D286" s="400"/>
      <c r="E286" s="400"/>
      <c r="F286" s="400"/>
      <c r="G286" s="400"/>
      <c r="H286" s="400"/>
    </row>
    <row r="287" spans="1:8" x14ac:dyDescent="0.25">
      <c r="A287" s="419">
        <v>283</v>
      </c>
      <c r="B287" s="414" t="s">
        <v>481</v>
      </c>
      <c r="C287" s="418" t="s">
        <v>480</v>
      </c>
      <c r="D287" s="400"/>
      <c r="E287" s="400"/>
      <c r="F287" s="400"/>
      <c r="G287" s="400"/>
      <c r="H287" s="400"/>
    </row>
    <row r="288" spans="1:8" x14ac:dyDescent="0.25">
      <c r="A288" s="419">
        <v>284</v>
      </c>
      <c r="B288" s="414" t="s">
        <v>479</v>
      </c>
      <c r="C288" s="418" t="s">
        <v>478</v>
      </c>
      <c r="D288" s="400"/>
      <c r="E288" s="400"/>
      <c r="F288" s="400"/>
      <c r="G288" s="400"/>
      <c r="H288" s="400"/>
    </row>
    <row r="289" spans="1:8" x14ac:dyDescent="0.25">
      <c r="A289" s="419">
        <v>285</v>
      </c>
      <c r="B289" s="414" t="s">
        <v>477</v>
      </c>
      <c r="C289" s="418" t="s">
        <v>476</v>
      </c>
      <c r="D289" s="400"/>
      <c r="E289" s="400"/>
      <c r="F289" s="400"/>
      <c r="G289" s="400"/>
      <c r="H289" s="400"/>
    </row>
    <row r="290" spans="1:8" x14ac:dyDescent="0.25">
      <c r="A290" s="419">
        <v>286</v>
      </c>
      <c r="B290" s="414" t="s">
        <v>475</v>
      </c>
      <c r="C290" s="418" t="s">
        <v>474</v>
      </c>
      <c r="D290" s="400"/>
      <c r="E290" s="400"/>
      <c r="F290" s="400"/>
      <c r="G290" s="400"/>
      <c r="H290" s="400"/>
    </row>
    <row r="291" spans="1:8" x14ac:dyDescent="0.25">
      <c r="A291" s="419">
        <v>287</v>
      </c>
      <c r="B291" s="414" t="s">
        <v>473</v>
      </c>
      <c r="C291" s="418" t="s">
        <v>472</v>
      </c>
      <c r="D291" s="400"/>
      <c r="E291" s="400"/>
      <c r="F291" s="400"/>
      <c r="G291" s="400"/>
      <c r="H291" s="400"/>
    </row>
    <row r="292" spans="1:8" x14ac:dyDescent="0.25">
      <c r="A292" s="419">
        <v>288</v>
      </c>
      <c r="B292" s="414" t="s">
        <v>471</v>
      </c>
      <c r="C292" s="418" t="s">
        <v>470</v>
      </c>
      <c r="D292" s="400"/>
      <c r="E292" s="400"/>
      <c r="F292" s="400"/>
      <c r="G292" s="400"/>
      <c r="H292" s="400"/>
    </row>
    <row r="293" spans="1:8" x14ac:dyDescent="0.25">
      <c r="A293" s="419">
        <v>289</v>
      </c>
      <c r="B293" s="418" t="s">
        <v>469</v>
      </c>
      <c r="C293" s="418" t="s">
        <v>468</v>
      </c>
      <c r="D293" s="400"/>
      <c r="E293" s="400"/>
      <c r="F293" s="400"/>
      <c r="G293" s="400"/>
      <c r="H293" s="400"/>
    </row>
    <row r="294" spans="1:8" x14ac:dyDescent="0.25">
      <c r="A294" s="419">
        <v>290</v>
      </c>
      <c r="B294" s="414" t="s">
        <v>467</v>
      </c>
      <c r="C294" s="418" t="s">
        <v>466</v>
      </c>
      <c r="D294" s="400"/>
      <c r="E294" s="400"/>
      <c r="F294" s="400"/>
      <c r="G294" s="400"/>
      <c r="H294" s="400"/>
    </row>
    <row r="295" spans="1:8" x14ac:dyDescent="0.25">
      <c r="A295" s="419">
        <v>291</v>
      </c>
      <c r="B295" s="414" t="s">
        <v>465</v>
      </c>
      <c r="C295" s="418" t="s">
        <v>433</v>
      </c>
      <c r="D295" s="400"/>
      <c r="E295" s="400"/>
      <c r="F295" s="400"/>
      <c r="G295" s="400"/>
      <c r="H295" s="400"/>
    </row>
    <row r="296" spans="1:8" x14ac:dyDescent="0.25">
      <c r="A296" s="419">
        <v>292</v>
      </c>
      <c r="B296" s="414" t="s">
        <v>464</v>
      </c>
      <c r="C296" s="418" t="s">
        <v>463</v>
      </c>
      <c r="D296" s="400"/>
      <c r="E296" s="400"/>
      <c r="F296" s="400"/>
      <c r="G296" s="400"/>
      <c r="H296" s="400"/>
    </row>
    <row r="297" spans="1:8" x14ac:dyDescent="0.25">
      <c r="A297" s="419">
        <v>293</v>
      </c>
      <c r="B297" s="414" t="s">
        <v>462</v>
      </c>
      <c r="C297" s="418" t="s">
        <v>461</v>
      </c>
      <c r="D297" s="400"/>
      <c r="E297" s="400"/>
      <c r="F297" s="400"/>
      <c r="G297" s="400"/>
      <c r="H297" s="400"/>
    </row>
    <row r="298" spans="1:8" x14ac:dyDescent="0.25">
      <c r="A298" s="419">
        <v>294</v>
      </c>
      <c r="B298" s="414" t="s">
        <v>460</v>
      </c>
      <c r="C298" s="418" t="s">
        <v>459</v>
      </c>
      <c r="D298" s="400"/>
      <c r="E298" s="400"/>
      <c r="F298" s="400"/>
      <c r="G298" s="400"/>
      <c r="H298" s="400"/>
    </row>
    <row r="299" spans="1:8" x14ac:dyDescent="0.25">
      <c r="A299" s="419">
        <v>295</v>
      </c>
      <c r="B299" s="414" t="s">
        <v>458</v>
      </c>
      <c r="C299" s="418" t="s">
        <v>457</v>
      </c>
      <c r="D299" s="400"/>
      <c r="E299" s="400"/>
      <c r="F299" s="400"/>
      <c r="G299" s="400"/>
      <c r="H299" s="400"/>
    </row>
    <row r="300" spans="1:8" x14ac:dyDescent="0.25">
      <c r="A300" s="419">
        <v>296</v>
      </c>
      <c r="B300" s="414" t="s">
        <v>456</v>
      </c>
      <c r="C300" s="418" t="s">
        <v>455</v>
      </c>
      <c r="D300" s="400"/>
      <c r="E300" s="400"/>
      <c r="F300" s="400"/>
      <c r="G300" s="400"/>
      <c r="H300" s="400"/>
    </row>
    <row r="301" spans="1:8" x14ac:dyDescent="0.25">
      <c r="A301" s="419">
        <v>297</v>
      </c>
      <c r="B301" s="414" t="s">
        <v>454</v>
      </c>
      <c r="C301" s="418" t="s">
        <v>453</v>
      </c>
      <c r="D301" s="400"/>
      <c r="E301" s="400"/>
      <c r="F301" s="400"/>
      <c r="G301" s="400"/>
      <c r="H301" s="400"/>
    </row>
    <row r="302" spans="1:8" x14ac:dyDescent="0.25">
      <c r="A302" s="419">
        <v>298</v>
      </c>
      <c r="B302" s="414" t="s">
        <v>452</v>
      </c>
      <c r="C302" s="418" t="s">
        <v>451</v>
      </c>
      <c r="D302" s="400"/>
      <c r="E302" s="400"/>
      <c r="F302" s="400"/>
      <c r="G302" s="400"/>
      <c r="H302" s="400"/>
    </row>
    <row r="303" spans="1:8" x14ac:dyDescent="0.25">
      <c r="A303" s="419">
        <v>299</v>
      </c>
      <c r="B303" s="414" t="s">
        <v>450</v>
      </c>
      <c r="C303" s="418" t="s">
        <v>449</v>
      </c>
      <c r="D303" s="400"/>
      <c r="E303" s="400"/>
      <c r="F303" s="400"/>
      <c r="G303" s="400"/>
      <c r="H303" s="400"/>
    </row>
    <row r="304" spans="1:8" x14ac:dyDescent="0.25">
      <c r="A304" s="419">
        <v>300</v>
      </c>
      <c r="B304" s="414" t="s">
        <v>448</v>
      </c>
      <c r="C304" s="418" t="s">
        <v>447</v>
      </c>
      <c r="D304" s="400"/>
      <c r="E304" s="400"/>
      <c r="F304" s="400"/>
      <c r="G304" s="400"/>
      <c r="H304" s="400"/>
    </row>
    <row r="305" spans="1:8" x14ac:dyDescent="0.25">
      <c r="A305" s="419">
        <v>301</v>
      </c>
      <c r="B305" s="414" t="s">
        <v>446</v>
      </c>
      <c r="C305" s="418" t="s">
        <v>445</v>
      </c>
      <c r="D305" s="400"/>
      <c r="E305" s="400"/>
      <c r="F305" s="400"/>
      <c r="G305" s="400"/>
      <c r="H305" s="400"/>
    </row>
    <row r="306" spans="1:8" x14ac:dyDescent="0.25">
      <c r="A306" s="419">
        <v>302</v>
      </c>
      <c r="B306" s="418" t="s">
        <v>444</v>
      </c>
      <c r="C306" s="421" t="s">
        <v>443</v>
      </c>
      <c r="D306" s="400"/>
      <c r="E306" s="400"/>
      <c r="F306" s="400"/>
      <c r="G306" s="400"/>
      <c r="H306" s="400"/>
    </row>
    <row r="307" spans="1:8" x14ac:dyDescent="0.25">
      <c r="A307" s="419">
        <v>303</v>
      </c>
      <c r="B307" s="414" t="s">
        <v>442</v>
      </c>
      <c r="C307" s="418" t="s">
        <v>441</v>
      </c>
      <c r="D307" s="400"/>
      <c r="E307" s="400"/>
      <c r="F307" s="400"/>
      <c r="G307" s="400"/>
      <c r="H307" s="400"/>
    </row>
    <row r="308" spans="1:8" x14ac:dyDescent="0.25">
      <c r="A308" s="419">
        <v>304</v>
      </c>
      <c r="B308" s="414" t="s">
        <v>440</v>
      </c>
      <c r="C308" s="418" t="s">
        <v>439</v>
      </c>
      <c r="D308" s="400"/>
      <c r="E308" s="400"/>
      <c r="F308" s="400"/>
      <c r="G308" s="400"/>
      <c r="H308" s="400"/>
    </row>
    <row r="309" spans="1:8" x14ac:dyDescent="0.25">
      <c r="A309" s="419">
        <v>305</v>
      </c>
      <c r="B309" s="414" t="s">
        <v>438</v>
      </c>
      <c r="C309" s="418" t="s">
        <v>437</v>
      </c>
      <c r="D309" s="400"/>
      <c r="E309" s="400"/>
      <c r="F309" s="400"/>
      <c r="G309" s="400"/>
      <c r="H309" s="400"/>
    </row>
    <row r="310" spans="1:8" x14ac:dyDescent="0.25">
      <c r="A310" s="419">
        <v>306</v>
      </c>
      <c r="B310" s="414" t="s">
        <v>436</v>
      </c>
      <c r="C310" s="418" t="s">
        <v>435</v>
      </c>
      <c r="D310" s="400"/>
      <c r="E310" s="400"/>
      <c r="F310" s="400"/>
      <c r="G310" s="400"/>
      <c r="H310" s="400"/>
    </row>
    <row r="311" spans="1:8" x14ac:dyDescent="0.25">
      <c r="A311" s="419">
        <v>307</v>
      </c>
      <c r="B311" s="414" t="s">
        <v>434</v>
      </c>
      <c r="C311" s="418" t="s">
        <v>433</v>
      </c>
      <c r="D311" s="400"/>
      <c r="E311" s="400"/>
      <c r="F311" s="400"/>
      <c r="G311" s="400"/>
      <c r="H311" s="400"/>
    </row>
    <row r="312" spans="1:8" x14ac:dyDescent="0.25">
      <c r="A312" s="419">
        <v>308</v>
      </c>
      <c r="B312" s="414" t="s">
        <v>432</v>
      </c>
      <c r="C312" s="418" t="s">
        <v>431</v>
      </c>
      <c r="D312" s="400"/>
      <c r="E312" s="400"/>
      <c r="F312" s="400"/>
      <c r="G312" s="400"/>
      <c r="H312" s="400"/>
    </row>
    <row r="313" spans="1:8" x14ac:dyDescent="0.25">
      <c r="A313" s="419">
        <v>309</v>
      </c>
      <c r="B313" s="414" t="s">
        <v>430</v>
      </c>
      <c r="C313" s="418" t="s">
        <v>429</v>
      </c>
      <c r="D313" s="400"/>
      <c r="E313" s="400"/>
      <c r="F313" s="400"/>
      <c r="G313" s="400"/>
      <c r="H313" s="400"/>
    </row>
    <row r="314" spans="1:8" x14ac:dyDescent="0.25">
      <c r="A314" s="419">
        <v>310</v>
      </c>
      <c r="B314" s="414" t="s">
        <v>428</v>
      </c>
      <c r="C314" s="418" t="s">
        <v>427</v>
      </c>
      <c r="D314" s="400"/>
      <c r="E314" s="400"/>
      <c r="F314" s="400"/>
      <c r="G314" s="400"/>
      <c r="H314" s="400"/>
    </row>
    <row r="315" spans="1:8" x14ac:dyDescent="0.25">
      <c r="A315" s="419">
        <v>311</v>
      </c>
      <c r="B315" s="414" t="s">
        <v>426</v>
      </c>
      <c r="C315" s="418" t="s">
        <v>425</v>
      </c>
      <c r="D315" s="400"/>
      <c r="E315" s="400"/>
      <c r="F315" s="400"/>
      <c r="G315" s="400"/>
      <c r="H315" s="400"/>
    </row>
    <row r="316" spans="1:8" ht="26.4" x14ac:dyDescent="0.25">
      <c r="A316" s="419">
        <v>312</v>
      </c>
      <c r="B316" s="414" t="s">
        <v>424</v>
      </c>
      <c r="C316" s="418" t="s">
        <v>423</v>
      </c>
      <c r="D316" s="400"/>
      <c r="E316" s="400"/>
      <c r="F316" s="400"/>
      <c r="G316" s="400"/>
      <c r="H316" s="400"/>
    </row>
    <row r="317" spans="1:8" x14ac:dyDescent="0.25">
      <c r="A317" s="419">
        <v>313</v>
      </c>
      <c r="B317" s="414" t="s">
        <v>422</v>
      </c>
      <c r="C317" s="418" t="s">
        <v>421</v>
      </c>
      <c r="D317" s="400"/>
      <c r="E317" s="400"/>
      <c r="F317" s="400"/>
      <c r="G317" s="400"/>
      <c r="H317" s="400"/>
    </row>
    <row r="318" spans="1:8" x14ac:dyDescent="0.25">
      <c r="A318" s="419">
        <v>314</v>
      </c>
      <c r="B318" s="414" t="s">
        <v>420</v>
      </c>
      <c r="C318" s="418" t="s">
        <v>419</v>
      </c>
      <c r="D318" s="400"/>
      <c r="E318" s="400"/>
      <c r="F318" s="400"/>
      <c r="G318" s="400"/>
      <c r="H318" s="400"/>
    </row>
    <row r="319" spans="1:8" x14ac:dyDescent="0.25">
      <c r="A319" s="419">
        <v>315</v>
      </c>
      <c r="B319" s="414" t="s">
        <v>418</v>
      </c>
      <c r="C319" s="418" t="s">
        <v>417</v>
      </c>
      <c r="D319" s="400"/>
      <c r="E319" s="400"/>
      <c r="F319" s="400"/>
      <c r="G319" s="400"/>
      <c r="H319" s="400"/>
    </row>
    <row r="320" spans="1:8" x14ac:dyDescent="0.25">
      <c r="A320" s="419">
        <v>316</v>
      </c>
      <c r="B320" s="414" t="s">
        <v>416</v>
      </c>
      <c r="C320" s="418" t="s">
        <v>415</v>
      </c>
      <c r="D320" s="400"/>
      <c r="E320" s="400"/>
      <c r="F320" s="400"/>
      <c r="G320" s="400"/>
      <c r="H320" s="400"/>
    </row>
    <row r="321" spans="1:8" x14ac:dyDescent="0.25">
      <c r="A321" s="419">
        <v>317</v>
      </c>
      <c r="B321" s="414" t="s">
        <v>414</v>
      </c>
      <c r="C321" s="418" t="s">
        <v>413</v>
      </c>
      <c r="D321" s="400"/>
      <c r="E321" s="400"/>
      <c r="F321" s="400"/>
      <c r="G321" s="400"/>
      <c r="H321" s="400"/>
    </row>
    <row r="322" spans="1:8" ht="26.4" x14ac:dyDescent="0.25">
      <c r="A322" s="419">
        <v>318</v>
      </c>
      <c r="B322" s="414" t="s">
        <v>412</v>
      </c>
      <c r="C322" s="418" t="s">
        <v>411</v>
      </c>
      <c r="D322" s="400"/>
      <c r="E322" s="400"/>
      <c r="F322" s="400"/>
      <c r="G322" s="400"/>
      <c r="H322" s="400"/>
    </row>
    <row r="323" spans="1:8" x14ac:dyDescent="0.25">
      <c r="A323" s="419">
        <v>319</v>
      </c>
      <c r="B323" s="414" t="s">
        <v>410</v>
      </c>
      <c r="C323" s="418" t="s">
        <v>409</v>
      </c>
      <c r="D323" s="400"/>
      <c r="E323" s="400"/>
      <c r="F323" s="400"/>
      <c r="G323" s="400"/>
      <c r="H323" s="400"/>
    </row>
    <row r="324" spans="1:8" x14ac:dyDescent="0.25">
      <c r="A324" s="419">
        <v>320</v>
      </c>
      <c r="B324" s="414" t="s">
        <v>408</v>
      </c>
      <c r="C324" s="418" t="s">
        <v>407</v>
      </c>
      <c r="D324" s="400"/>
      <c r="E324" s="400"/>
      <c r="F324" s="400"/>
      <c r="G324" s="400"/>
      <c r="H324" s="400"/>
    </row>
    <row r="325" spans="1:8" x14ac:dyDescent="0.25">
      <c r="A325" s="419">
        <v>321</v>
      </c>
      <c r="B325" s="414" t="s">
        <v>406</v>
      </c>
      <c r="C325" s="418" t="s">
        <v>405</v>
      </c>
      <c r="D325" s="400"/>
      <c r="E325" s="400"/>
      <c r="F325" s="400"/>
      <c r="G325" s="400"/>
      <c r="H325" s="400"/>
    </row>
    <row r="326" spans="1:8" x14ac:dyDescent="0.25">
      <c r="A326" s="419">
        <v>322</v>
      </c>
      <c r="B326" s="414" t="s">
        <v>404</v>
      </c>
      <c r="C326" s="418" t="s">
        <v>403</v>
      </c>
      <c r="D326" s="400"/>
      <c r="E326" s="400"/>
      <c r="F326" s="400"/>
      <c r="G326" s="400"/>
      <c r="H326" s="400"/>
    </row>
    <row r="327" spans="1:8" x14ac:dyDescent="0.25">
      <c r="A327" s="419">
        <v>323</v>
      </c>
      <c r="B327" s="414" t="s">
        <v>402</v>
      </c>
      <c r="C327" s="418" t="s">
        <v>401</v>
      </c>
      <c r="D327" s="400"/>
      <c r="E327" s="400"/>
      <c r="F327" s="400"/>
      <c r="G327" s="400"/>
      <c r="H327" s="400"/>
    </row>
    <row r="328" spans="1:8" x14ac:dyDescent="0.25">
      <c r="A328" s="419">
        <v>324</v>
      </c>
      <c r="B328" s="414" t="s">
        <v>400</v>
      </c>
      <c r="C328" s="418" t="s">
        <v>399</v>
      </c>
      <c r="D328" s="400"/>
      <c r="E328" s="400"/>
      <c r="F328" s="400"/>
      <c r="G328" s="400"/>
      <c r="H328" s="400"/>
    </row>
    <row r="329" spans="1:8" x14ac:dyDescent="0.25">
      <c r="A329" s="419">
        <v>325</v>
      </c>
      <c r="B329" s="414" t="s">
        <v>398</v>
      </c>
      <c r="C329" s="418" t="s">
        <v>397</v>
      </c>
      <c r="D329" s="400"/>
      <c r="E329" s="400"/>
      <c r="F329" s="400"/>
      <c r="G329" s="400"/>
      <c r="H329" s="400"/>
    </row>
    <row r="330" spans="1:8" x14ac:dyDescent="0.25">
      <c r="A330" s="419">
        <v>326</v>
      </c>
      <c r="B330" s="414" t="s">
        <v>396</v>
      </c>
      <c r="C330" s="418" t="s">
        <v>395</v>
      </c>
      <c r="D330" s="400"/>
      <c r="E330" s="400"/>
      <c r="F330" s="400"/>
      <c r="G330" s="400"/>
      <c r="H330" s="400"/>
    </row>
    <row r="331" spans="1:8" x14ac:dyDescent="0.25">
      <c r="A331" s="419">
        <v>327</v>
      </c>
      <c r="B331" s="414" t="s">
        <v>394</v>
      </c>
      <c r="C331" s="418" t="s">
        <v>393</v>
      </c>
      <c r="D331" s="400"/>
      <c r="E331" s="400"/>
      <c r="F331" s="400"/>
      <c r="G331" s="400"/>
      <c r="H331" s="400"/>
    </row>
    <row r="332" spans="1:8" x14ac:dyDescent="0.25">
      <c r="A332" s="419">
        <v>328</v>
      </c>
      <c r="B332" s="414" t="s">
        <v>392</v>
      </c>
      <c r="C332" s="418" t="s">
        <v>391</v>
      </c>
      <c r="D332" s="400"/>
      <c r="E332" s="400"/>
      <c r="F332" s="400"/>
      <c r="G332" s="400"/>
      <c r="H332" s="400"/>
    </row>
    <row r="333" spans="1:8" x14ac:dyDescent="0.25">
      <c r="A333" s="419">
        <v>329</v>
      </c>
      <c r="B333" s="414" t="s">
        <v>390</v>
      </c>
      <c r="C333" s="418" t="s">
        <v>389</v>
      </c>
      <c r="D333" s="400"/>
      <c r="E333" s="400"/>
      <c r="F333" s="400"/>
      <c r="G333" s="400"/>
      <c r="H333" s="400"/>
    </row>
    <row r="334" spans="1:8" x14ac:dyDescent="0.25">
      <c r="A334" s="419">
        <v>330</v>
      </c>
      <c r="B334" s="418" t="s">
        <v>388</v>
      </c>
      <c r="C334" s="418" t="s">
        <v>387</v>
      </c>
      <c r="D334" s="400"/>
      <c r="E334" s="400"/>
      <c r="F334" s="400"/>
      <c r="G334" s="400"/>
      <c r="H334" s="400"/>
    </row>
    <row r="335" spans="1:8" x14ac:dyDescent="0.25">
      <c r="A335" s="419">
        <v>331</v>
      </c>
      <c r="B335" s="418" t="s">
        <v>386</v>
      </c>
      <c r="C335" s="418" t="s">
        <v>385</v>
      </c>
      <c r="D335" s="400"/>
      <c r="E335" s="400"/>
      <c r="F335" s="400"/>
      <c r="G335" s="400"/>
      <c r="H335" s="400"/>
    </row>
    <row r="336" spans="1:8" x14ac:dyDescent="0.25">
      <c r="A336" s="419">
        <v>332</v>
      </c>
      <c r="B336" s="418" t="s">
        <v>384</v>
      </c>
      <c r="C336" s="418" t="s">
        <v>383</v>
      </c>
      <c r="D336" s="400"/>
      <c r="E336" s="400"/>
      <c r="F336" s="400"/>
      <c r="G336" s="400"/>
      <c r="H336" s="400"/>
    </row>
    <row r="337" spans="1:3" x14ac:dyDescent="0.25">
      <c r="A337" s="419">
        <v>333</v>
      </c>
      <c r="B337" s="414" t="s">
        <v>382</v>
      </c>
      <c r="C337" s="418" t="s">
        <v>381</v>
      </c>
    </row>
    <row r="338" spans="1:3" ht="26.4" x14ac:dyDescent="0.25">
      <c r="A338" s="419">
        <v>334</v>
      </c>
      <c r="B338" s="414" t="s">
        <v>380</v>
      </c>
      <c r="C338" s="418" t="s">
        <v>379</v>
      </c>
    </row>
    <row r="339" spans="1:3" x14ac:dyDescent="0.25">
      <c r="A339" s="419">
        <v>335</v>
      </c>
      <c r="B339" s="414" t="s">
        <v>378</v>
      </c>
      <c r="C339" s="418" t="s">
        <v>377</v>
      </c>
    </row>
    <row r="340" spans="1:3" x14ac:dyDescent="0.25">
      <c r="A340" s="419">
        <v>336</v>
      </c>
      <c r="B340" s="414" t="s">
        <v>376</v>
      </c>
      <c r="C340" s="418" t="s">
        <v>375</v>
      </c>
    </row>
    <row r="341" spans="1:3" x14ac:dyDescent="0.25">
      <c r="A341" s="419">
        <v>337</v>
      </c>
      <c r="B341" s="414" t="s">
        <v>374</v>
      </c>
      <c r="C341" s="418" t="s">
        <v>373</v>
      </c>
    </row>
    <row r="342" spans="1:3" x14ac:dyDescent="0.25">
      <c r="A342" s="419">
        <v>338</v>
      </c>
      <c r="B342" s="414" t="s">
        <v>372</v>
      </c>
      <c r="C342" s="418" t="s">
        <v>371</v>
      </c>
    </row>
    <row r="343" spans="1:3" x14ac:dyDescent="0.25">
      <c r="A343" s="419">
        <v>339</v>
      </c>
      <c r="B343" s="414" t="s">
        <v>370</v>
      </c>
      <c r="C343" s="418" t="s">
        <v>369</v>
      </c>
    </row>
    <row r="344" spans="1:3" x14ac:dyDescent="0.25">
      <c r="A344" s="419">
        <v>340</v>
      </c>
      <c r="B344" s="414" t="s">
        <v>368</v>
      </c>
      <c r="C344" s="418" t="s">
        <v>367</v>
      </c>
    </row>
    <row r="345" spans="1:3" x14ac:dyDescent="0.25">
      <c r="A345" s="419">
        <v>341</v>
      </c>
      <c r="B345" s="414" t="s">
        <v>366</v>
      </c>
      <c r="C345" s="418" t="s">
        <v>365</v>
      </c>
    </row>
    <row r="346" spans="1:3" x14ac:dyDescent="0.25">
      <c r="A346" s="419">
        <v>342</v>
      </c>
      <c r="B346" s="414" t="s">
        <v>364</v>
      </c>
      <c r="C346" s="418" t="s">
        <v>363</v>
      </c>
    </row>
    <row r="347" spans="1:3" x14ac:dyDescent="0.25">
      <c r="A347" s="419">
        <v>343</v>
      </c>
      <c r="B347" s="414" t="s">
        <v>362</v>
      </c>
      <c r="C347" s="418" t="s">
        <v>361</v>
      </c>
    </row>
    <row r="348" spans="1:3" x14ac:dyDescent="0.25">
      <c r="A348" s="419">
        <v>344</v>
      </c>
      <c r="B348" s="414" t="s">
        <v>360</v>
      </c>
      <c r="C348" s="418" t="s">
        <v>359</v>
      </c>
    </row>
    <row r="349" spans="1:3" x14ac:dyDescent="0.25">
      <c r="A349" s="419">
        <v>345</v>
      </c>
      <c r="B349" s="414" t="s">
        <v>358</v>
      </c>
      <c r="C349" s="418" t="s">
        <v>357</v>
      </c>
    </row>
    <row r="350" spans="1:3" x14ac:dyDescent="0.25">
      <c r="A350" s="419">
        <v>346</v>
      </c>
      <c r="B350" s="414" t="s">
        <v>356</v>
      </c>
      <c r="C350" s="418" t="s">
        <v>355</v>
      </c>
    </row>
    <row r="351" spans="1:3" x14ac:dyDescent="0.25">
      <c r="A351" s="419">
        <v>347</v>
      </c>
      <c r="B351" s="414" t="s">
        <v>354</v>
      </c>
      <c r="C351" s="418" t="s">
        <v>353</v>
      </c>
    </row>
    <row r="352" spans="1:3" x14ac:dyDescent="0.25">
      <c r="A352" s="419">
        <v>348</v>
      </c>
      <c r="B352" s="414" t="s">
        <v>352</v>
      </c>
      <c r="C352" s="418" t="s">
        <v>351</v>
      </c>
    </row>
    <row r="353" spans="1:3" x14ac:dyDescent="0.25">
      <c r="A353" s="419">
        <v>349</v>
      </c>
      <c r="B353" s="414" t="s">
        <v>350</v>
      </c>
      <c r="C353" s="418" t="s">
        <v>349</v>
      </c>
    </row>
    <row r="354" spans="1:3" x14ac:dyDescent="0.25">
      <c r="A354" s="419">
        <v>350</v>
      </c>
      <c r="B354" s="414" t="s">
        <v>348</v>
      </c>
      <c r="C354" s="418" t="s">
        <v>347</v>
      </c>
    </row>
    <row r="355" spans="1:3" x14ac:dyDescent="0.25">
      <c r="A355" s="419">
        <v>351</v>
      </c>
      <c r="B355" s="414" t="s">
        <v>346</v>
      </c>
      <c r="C355" s="418" t="s">
        <v>345</v>
      </c>
    </row>
    <row r="356" spans="1:3" x14ac:dyDescent="0.25">
      <c r="A356" s="419">
        <v>352</v>
      </c>
      <c r="B356" s="414" t="s">
        <v>344</v>
      </c>
      <c r="C356" s="418" t="s">
        <v>343</v>
      </c>
    </row>
    <row r="357" spans="1:3" x14ac:dyDescent="0.25">
      <c r="A357" s="419">
        <v>353</v>
      </c>
      <c r="B357" s="414" t="s">
        <v>342</v>
      </c>
      <c r="C357" s="418" t="s">
        <v>341</v>
      </c>
    </row>
    <row r="358" spans="1:3" x14ac:dyDescent="0.25">
      <c r="A358" s="419">
        <v>354</v>
      </c>
      <c r="B358" s="414" t="s">
        <v>340</v>
      </c>
      <c r="C358" s="414" t="s">
        <v>339</v>
      </c>
    </row>
    <row r="359" spans="1:3" x14ac:dyDescent="0.25">
      <c r="A359" s="419">
        <v>355</v>
      </c>
      <c r="B359" s="414" t="s">
        <v>338</v>
      </c>
      <c r="C359" s="414" t="s">
        <v>337</v>
      </c>
    </row>
    <row r="360" spans="1:3" x14ac:dyDescent="0.25">
      <c r="A360" s="419">
        <v>356</v>
      </c>
      <c r="B360" s="414" t="s">
        <v>336</v>
      </c>
      <c r="C360" s="414" t="s">
        <v>335</v>
      </c>
    </row>
    <row r="361" spans="1:3" x14ac:dyDescent="0.25">
      <c r="A361" s="419">
        <v>357</v>
      </c>
      <c r="B361" s="414" t="s">
        <v>334</v>
      </c>
      <c r="C361" s="414" t="s">
        <v>333</v>
      </c>
    </row>
    <row r="362" spans="1:3" x14ac:dyDescent="0.25">
      <c r="A362" s="419">
        <v>358</v>
      </c>
      <c r="B362" s="414" t="s">
        <v>332</v>
      </c>
      <c r="C362" s="414" t="s">
        <v>331</v>
      </c>
    </row>
    <row r="363" spans="1:3" x14ac:dyDescent="0.25">
      <c r="A363" s="419">
        <v>359</v>
      </c>
      <c r="B363" s="414" t="s">
        <v>330</v>
      </c>
      <c r="C363" s="414" t="s">
        <v>329</v>
      </c>
    </row>
    <row r="364" spans="1:3" x14ac:dyDescent="0.25">
      <c r="A364" s="419">
        <v>360</v>
      </c>
      <c r="B364" s="414" t="s">
        <v>328</v>
      </c>
      <c r="C364" s="414" t="s">
        <v>327</v>
      </c>
    </row>
    <row r="365" spans="1:3" x14ac:dyDescent="0.25">
      <c r="A365" s="419">
        <v>361</v>
      </c>
      <c r="B365" s="414" t="s">
        <v>326</v>
      </c>
      <c r="C365" s="414" t="s">
        <v>325</v>
      </c>
    </row>
    <row r="366" spans="1:3" x14ac:dyDescent="0.25">
      <c r="A366" s="419">
        <v>362</v>
      </c>
      <c r="B366" s="414" t="s">
        <v>324</v>
      </c>
      <c r="C366" s="414" t="s">
        <v>323</v>
      </c>
    </row>
    <row r="367" spans="1:3" x14ac:dyDescent="0.25">
      <c r="A367" s="419">
        <v>363</v>
      </c>
      <c r="B367" s="414" t="s">
        <v>322</v>
      </c>
      <c r="C367" s="414" t="s">
        <v>318</v>
      </c>
    </row>
    <row r="368" spans="1:3" x14ac:dyDescent="0.25">
      <c r="A368" s="419">
        <v>364</v>
      </c>
      <c r="B368" s="414" t="s">
        <v>321</v>
      </c>
      <c r="C368" s="414" t="s">
        <v>320</v>
      </c>
    </row>
    <row r="369" spans="1:3" x14ac:dyDescent="0.25">
      <c r="A369" s="419">
        <v>365</v>
      </c>
      <c r="B369" s="420" t="s">
        <v>319</v>
      </c>
      <c r="C369" s="420" t="s">
        <v>318</v>
      </c>
    </row>
    <row r="370" spans="1:3" x14ac:dyDescent="0.25">
      <c r="A370" s="419">
        <v>366</v>
      </c>
      <c r="B370" s="418"/>
      <c r="C370" s="418"/>
    </row>
    <row r="371" spans="1:3" x14ac:dyDescent="0.25">
      <c r="A371" s="419">
        <v>367</v>
      </c>
      <c r="B371" s="418"/>
      <c r="C371" s="418"/>
    </row>
    <row r="372" spans="1:3" x14ac:dyDescent="0.25">
      <c r="A372" s="419">
        <v>368</v>
      </c>
      <c r="B372" s="418"/>
      <c r="C372" s="418"/>
    </row>
    <row r="373" spans="1:3" x14ac:dyDescent="0.25">
      <c r="A373" s="419">
        <v>369</v>
      </c>
      <c r="B373" s="418"/>
      <c r="C373" s="418"/>
    </row>
    <row r="374" spans="1:3" x14ac:dyDescent="0.25">
      <c r="A374" s="419">
        <v>370</v>
      </c>
      <c r="B374" s="418"/>
      <c r="C374" s="418"/>
    </row>
    <row r="375" spans="1:3" x14ac:dyDescent="0.25">
      <c r="A375" s="419">
        <v>371</v>
      </c>
      <c r="B375" s="418"/>
      <c r="C375" s="418"/>
    </row>
    <row r="376" spans="1:3" x14ac:dyDescent="0.25">
      <c r="A376" s="419">
        <v>372</v>
      </c>
      <c r="B376" s="418"/>
      <c r="C376" s="418"/>
    </row>
    <row r="377" spans="1:3" x14ac:dyDescent="0.25">
      <c r="A377" s="419">
        <v>373</v>
      </c>
      <c r="B377" s="418"/>
      <c r="C377" s="418"/>
    </row>
    <row r="378" spans="1:3" x14ac:dyDescent="0.25">
      <c r="A378" s="419">
        <v>374</v>
      </c>
      <c r="B378" s="418"/>
      <c r="C378" s="418"/>
    </row>
    <row r="379" spans="1:3" x14ac:dyDescent="0.25">
      <c r="A379" s="419">
        <v>375</v>
      </c>
      <c r="B379" s="418"/>
      <c r="C379" s="418"/>
    </row>
    <row r="380" spans="1:3" x14ac:dyDescent="0.25">
      <c r="A380" s="419">
        <v>376</v>
      </c>
      <c r="B380" s="418"/>
      <c r="C380" s="418"/>
    </row>
    <row r="381" spans="1:3" x14ac:dyDescent="0.25">
      <c r="A381" s="419">
        <v>377</v>
      </c>
      <c r="B381" s="418"/>
      <c r="C381" s="418"/>
    </row>
    <row r="382" spans="1:3" x14ac:dyDescent="0.25">
      <c r="A382" s="419">
        <v>378</v>
      </c>
      <c r="B382" s="418"/>
      <c r="C382" s="418"/>
    </row>
    <row r="383" spans="1:3" x14ac:dyDescent="0.25">
      <c r="A383" s="419">
        <v>379</v>
      </c>
      <c r="B383" s="418"/>
      <c r="C383" s="418"/>
    </row>
    <row r="384" spans="1:3" x14ac:dyDescent="0.25">
      <c r="A384" s="419">
        <v>380</v>
      </c>
      <c r="B384" s="418"/>
      <c r="C384" s="418"/>
    </row>
    <row r="385" spans="1:3" x14ac:dyDescent="0.25">
      <c r="A385" s="419">
        <v>381</v>
      </c>
      <c r="B385" s="418"/>
      <c r="C385" s="418"/>
    </row>
    <row r="386" spans="1:3" x14ac:dyDescent="0.25">
      <c r="A386" s="419">
        <v>382</v>
      </c>
      <c r="B386" s="418"/>
      <c r="C386" s="418"/>
    </row>
  </sheetData>
  <mergeCells count="2">
    <mergeCell ref="A2:C2"/>
    <mergeCell ref="B3:C3"/>
  </mergeCells>
  <conditionalFormatting sqref="B26">
    <cfRule type="duplicateValues" dxfId="20" priority="7"/>
  </conditionalFormatting>
  <conditionalFormatting sqref="B92">
    <cfRule type="duplicateValues" dxfId="19" priority="15"/>
  </conditionalFormatting>
  <conditionalFormatting sqref="B114">
    <cfRule type="duplicateValues" dxfId="18" priority="4"/>
  </conditionalFormatting>
  <conditionalFormatting sqref="B130:B131">
    <cfRule type="duplicateValues" dxfId="17" priority="11"/>
  </conditionalFormatting>
  <conditionalFormatting sqref="B151">
    <cfRule type="duplicateValues" dxfId="16" priority="6"/>
  </conditionalFormatting>
  <conditionalFormatting sqref="B160">
    <cfRule type="duplicateValues" dxfId="15" priority="14"/>
  </conditionalFormatting>
  <conditionalFormatting sqref="B182">
    <cfRule type="duplicateValues" dxfId="14" priority="2"/>
  </conditionalFormatting>
  <conditionalFormatting sqref="B189">
    <cfRule type="duplicateValues" dxfId="13" priority="9"/>
  </conditionalFormatting>
  <conditionalFormatting sqref="B205">
    <cfRule type="duplicateValues" dxfId="12" priority="13"/>
  </conditionalFormatting>
  <conditionalFormatting sqref="B209:B210">
    <cfRule type="duplicateValues" dxfId="11" priority="17"/>
  </conditionalFormatting>
  <conditionalFormatting sqref="B211:B212">
    <cfRule type="duplicateValues" dxfId="10" priority="10"/>
  </conditionalFormatting>
  <conditionalFormatting sqref="B233:B234">
    <cfRule type="duplicateValues" dxfId="9" priority="18"/>
  </conditionalFormatting>
  <conditionalFormatting sqref="B235">
    <cfRule type="duplicateValues" dxfId="8" priority="8"/>
  </conditionalFormatting>
  <conditionalFormatting sqref="B257">
    <cfRule type="duplicateValues" dxfId="7" priority="5"/>
  </conditionalFormatting>
  <conditionalFormatting sqref="B264">
    <cfRule type="duplicateValues" dxfId="6" priority="12"/>
  </conditionalFormatting>
  <conditionalFormatting sqref="B297">
    <cfRule type="duplicateValues" dxfId="5" priority="16"/>
  </conditionalFormatting>
  <conditionalFormatting sqref="B298:B330 B236:B244 B93:B113 B161:B181 B4:B10 B206:B208 B265:B270 B132:B150 B213:B232 B43:B91 B16:B25 B190:B204 B246:B256 B118:B129 B12:B14 B27:B41 B152:B159 B258:B263 B115:B116 B332:B337 B183:B188 B339:B357 B366:B367 B272:B296">
    <cfRule type="duplicateValues" dxfId="4" priority="19"/>
  </conditionalFormatting>
  <conditionalFormatting sqref="B331">
    <cfRule type="duplicateValues" dxfId="3" priority="3"/>
  </conditionalFormatting>
  <conditionalFormatting sqref="B338">
    <cfRule type="duplicateValues" dxfId="2" priority="1"/>
  </conditionalFormatting>
  <conditionalFormatting sqref="B358:C365">
    <cfRule type="duplicateValues" dxfId="1" priority="21"/>
  </conditionalFormatting>
  <conditionalFormatting sqref="B368:C368">
    <cfRule type="duplicateValues" dxfId="0" priority="20"/>
  </conditionalFormatting>
  <hyperlinks>
    <hyperlink ref="D146" r:id="rId1" xr:uid="{3157B16D-D2BC-4D93-ADCD-0C3F25A6F5BA}"/>
    <hyperlink ref="B284" r:id="rId2" display="http://www.retecsa.com.ni/" xr:uid="{AF486185-91ED-4CCA-A384-4B26569257BD}"/>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F88F-76C7-4E2C-BF77-2F9FFB2F4643}">
  <dimension ref="B1:AA104"/>
  <sheetViews>
    <sheetView topLeftCell="A22" zoomScaleNormal="85" workbookViewId="0">
      <selection activeCell="D35" sqref="D35:G35"/>
    </sheetView>
  </sheetViews>
  <sheetFormatPr baseColWidth="10" defaultRowHeight="13.2" x14ac:dyDescent="0.25"/>
  <cols>
    <col min="1" max="1" width="3.109375" style="400" customWidth="1"/>
    <col min="2" max="3" width="7.5546875" style="400" customWidth="1"/>
    <col min="4" max="4" width="5.44140625" style="400" customWidth="1"/>
    <col min="5" max="5" width="7.5546875" style="400" customWidth="1"/>
    <col min="6" max="6" width="5.88671875" style="400" customWidth="1"/>
    <col min="7" max="7" width="6" style="400" customWidth="1"/>
    <col min="8" max="10" width="7.5546875" style="400" customWidth="1"/>
    <col min="11" max="11" width="9" style="400" customWidth="1"/>
    <col min="12" max="13" width="7.5546875" style="400" customWidth="1"/>
    <col min="14" max="256" width="8.88671875" style="400" customWidth="1"/>
    <col min="257" max="16384" width="11.5546875" style="400"/>
  </cols>
  <sheetData>
    <row r="1" spans="2:13" x14ac:dyDescent="0.25">
      <c r="B1" s="402"/>
      <c r="C1" s="402"/>
      <c r="D1" s="402"/>
      <c r="E1" s="402"/>
      <c r="F1" s="402"/>
      <c r="G1" s="402"/>
      <c r="H1" s="402"/>
      <c r="I1" s="402"/>
      <c r="J1" s="402"/>
      <c r="K1" s="402"/>
      <c r="L1" s="402"/>
      <c r="M1" s="402"/>
    </row>
    <row r="2" spans="2:13" x14ac:dyDescent="0.25">
      <c r="B2" s="402"/>
      <c r="C2" s="402"/>
      <c r="D2" s="402"/>
      <c r="E2" s="402"/>
      <c r="F2" s="402"/>
      <c r="G2" s="402"/>
      <c r="H2" s="402"/>
      <c r="I2" s="402"/>
      <c r="J2" s="402"/>
      <c r="K2" s="402"/>
      <c r="L2" s="402"/>
      <c r="M2" s="402"/>
    </row>
    <row r="3" spans="2:13" x14ac:dyDescent="0.25">
      <c r="B3" s="402"/>
      <c r="C3" s="402"/>
      <c r="D3" s="402"/>
      <c r="E3" s="402"/>
      <c r="F3" s="402"/>
      <c r="G3" s="402"/>
      <c r="H3" s="402"/>
      <c r="I3" s="402"/>
      <c r="J3" s="402"/>
      <c r="K3" s="402"/>
      <c r="L3" s="402"/>
      <c r="M3" s="402"/>
    </row>
    <row r="4" spans="2:13" x14ac:dyDescent="0.25">
      <c r="B4" s="402"/>
      <c r="C4" s="402"/>
      <c r="D4" s="402"/>
      <c r="E4" s="402"/>
      <c r="F4" s="402"/>
      <c r="G4" s="402"/>
      <c r="H4" s="402"/>
      <c r="I4" s="402"/>
      <c r="J4" s="402"/>
      <c r="K4" s="402"/>
      <c r="L4" s="402"/>
      <c r="M4" s="402"/>
    </row>
    <row r="5" spans="2:13" x14ac:dyDescent="0.25">
      <c r="B5" s="402"/>
      <c r="C5" s="402"/>
      <c r="D5" s="402"/>
      <c r="E5" s="402"/>
      <c r="F5" s="402"/>
      <c r="G5" s="402"/>
      <c r="H5" s="402"/>
      <c r="I5" s="402"/>
      <c r="J5" s="402"/>
      <c r="K5" s="402"/>
      <c r="L5" s="402"/>
      <c r="M5" s="402"/>
    </row>
    <row r="6" spans="2:13" ht="19.5" customHeight="1" x14ac:dyDescent="0.25">
      <c r="B6" s="402"/>
      <c r="C6" s="402"/>
      <c r="D6" s="402"/>
      <c r="E6" s="402"/>
      <c r="F6" s="402"/>
      <c r="G6" s="402"/>
      <c r="H6" s="402"/>
      <c r="I6" s="402"/>
      <c r="J6" s="402"/>
      <c r="K6" s="402"/>
      <c r="L6" s="402"/>
      <c r="M6" s="402"/>
    </row>
    <row r="7" spans="2:13" x14ac:dyDescent="0.25">
      <c r="B7" s="402"/>
      <c r="C7" s="402"/>
      <c r="D7" s="402"/>
      <c r="E7" s="402"/>
      <c r="F7" s="402"/>
      <c r="G7" s="402"/>
      <c r="H7" s="402"/>
      <c r="I7" s="402"/>
      <c r="J7" s="402"/>
      <c r="K7" s="402"/>
      <c r="L7" s="402"/>
      <c r="M7" s="402"/>
    </row>
    <row r="8" spans="2:13" x14ac:dyDescent="0.25">
      <c r="B8" s="402"/>
      <c r="C8" s="402"/>
      <c r="D8" s="402"/>
      <c r="E8" s="402"/>
      <c r="F8" s="402"/>
      <c r="G8" s="402"/>
      <c r="H8" s="402"/>
      <c r="I8" s="402"/>
      <c r="J8" s="402"/>
      <c r="K8" s="402"/>
      <c r="L8" s="402"/>
      <c r="M8" s="402"/>
    </row>
    <row r="9" spans="2:13" x14ac:dyDescent="0.25">
      <c r="B9" s="413" t="s">
        <v>286</v>
      </c>
      <c r="C9" s="402"/>
      <c r="D9" s="402"/>
      <c r="E9" s="402"/>
      <c r="F9" s="402"/>
      <c r="G9" s="402"/>
      <c r="H9" s="417" t="str">
        <f>Datos!K3</f>
        <v>NI-MC-V-XXX-2020</v>
      </c>
      <c r="I9" s="402"/>
      <c r="J9" s="402"/>
      <c r="K9" s="402"/>
      <c r="L9" s="402"/>
      <c r="M9" s="402"/>
    </row>
    <row r="10" spans="2:13" x14ac:dyDescent="0.25">
      <c r="B10" s="413" t="s">
        <v>317</v>
      </c>
      <c r="C10" s="402"/>
      <c r="D10" s="402"/>
      <c r="E10" s="402"/>
      <c r="F10" s="402"/>
      <c r="G10" s="402"/>
      <c r="H10" s="416" t="str">
        <f>Datos!G3</f>
        <v>NI-CS-0126-20</v>
      </c>
      <c r="I10" s="402"/>
      <c r="J10" s="402"/>
      <c r="K10" s="402"/>
      <c r="L10" s="402"/>
      <c r="M10" s="402"/>
    </row>
    <row r="11" spans="2:13" x14ac:dyDescent="0.25">
      <c r="B11" s="413" t="s">
        <v>316</v>
      </c>
      <c r="C11" s="402"/>
      <c r="D11" s="402"/>
      <c r="E11" s="402"/>
      <c r="F11" s="402"/>
      <c r="G11" s="402"/>
      <c r="H11" s="516">
        <f>Datos!D3</f>
        <v>45509</v>
      </c>
      <c r="I11" s="516"/>
      <c r="J11" s="402"/>
      <c r="K11" s="402"/>
      <c r="L11" s="402"/>
      <c r="M11" s="402"/>
    </row>
    <row r="12" spans="2:13" x14ac:dyDescent="0.25">
      <c r="B12" s="413" t="s">
        <v>315</v>
      </c>
      <c r="C12" s="402"/>
      <c r="D12" s="402"/>
      <c r="E12" s="402"/>
      <c r="F12" s="402"/>
      <c r="G12" s="402"/>
      <c r="H12" s="532"/>
      <c r="I12" s="532"/>
      <c r="J12" s="402"/>
      <c r="K12" s="402"/>
      <c r="L12" s="402"/>
      <c r="M12" s="402"/>
    </row>
    <row r="13" spans="2:13" x14ac:dyDescent="0.25">
      <c r="B13" s="413" t="s">
        <v>314</v>
      </c>
      <c r="C13" s="402"/>
      <c r="D13" s="402"/>
      <c r="E13" s="402"/>
      <c r="F13" s="402"/>
      <c r="G13" s="402"/>
      <c r="H13" s="516">
        <f ca="1">NOW()</f>
        <v>45671.391332870371</v>
      </c>
      <c r="I13" s="516"/>
      <c r="J13" s="402"/>
      <c r="K13" s="402"/>
      <c r="L13" s="402"/>
      <c r="M13" s="402"/>
    </row>
    <row r="14" spans="2:13" x14ac:dyDescent="0.25">
      <c r="B14" s="413" t="s">
        <v>313</v>
      </c>
      <c r="C14" s="402"/>
      <c r="D14" s="402"/>
      <c r="E14" s="402"/>
      <c r="F14" s="402"/>
      <c r="G14" s="402"/>
      <c r="H14" s="517" t="str">
        <f>Datos!D10</f>
        <v>probeta</v>
      </c>
      <c r="I14" s="517"/>
      <c r="J14" s="402"/>
      <c r="K14" s="402"/>
      <c r="L14" s="402"/>
      <c r="M14" s="402"/>
    </row>
    <row r="15" spans="2:13" x14ac:dyDescent="0.25">
      <c r="B15" s="413" t="s">
        <v>312</v>
      </c>
      <c r="C15" s="402"/>
      <c r="D15" s="402"/>
      <c r="E15" s="402"/>
      <c r="F15" s="402"/>
      <c r="G15" s="402"/>
      <c r="H15" s="517" t="str">
        <f>Datos!D12</f>
        <v>Kimax</v>
      </c>
      <c r="I15" s="517"/>
      <c r="J15" s="517"/>
      <c r="K15" s="402"/>
      <c r="L15" s="402"/>
      <c r="M15" s="402"/>
    </row>
    <row r="16" spans="2:13" x14ac:dyDescent="0.25">
      <c r="B16" s="413" t="s">
        <v>56</v>
      </c>
      <c r="C16" s="402"/>
      <c r="D16" s="402"/>
      <c r="E16" s="402"/>
      <c r="F16" s="402"/>
      <c r="G16" s="402"/>
      <c r="H16" s="517">
        <f>Datos!D15</f>
        <v>1234567</v>
      </c>
      <c r="I16" s="517"/>
      <c r="J16" s="517"/>
      <c r="K16" s="402"/>
      <c r="L16" s="402"/>
      <c r="M16" s="402"/>
    </row>
    <row r="17" spans="2:13" x14ac:dyDescent="0.25">
      <c r="B17" s="413" t="s">
        <v>311</v>
      </c>
      <c r="C17" s="402"/>
      <c r="D17" s="402"/>
      <c r="E17" s="402"/>
      <c r="F17" s="402"/>
      <c r="G17" s="402"/>
      <c r="H17" s="409" t="str">
        <f>Datos!D8</f>
        <v>100 ml</v>
      </c>
      <c r="I17" s="402"/>
      <c r="J17" s="402"/>
      <c r="K17" s="402"/>
      <c r="L17" s="402"/>
      <c r="M17" s="402"/>
    </row>
    <row r="18" spans="2:13" x14ac:dyDescent="0.25">
      <c r="B18" s="413" t="s">
        <v>310</v>
      </c>
      <c r="C18" s="402"/>
      <c r="D18" s="402"/>
      <c r="E18" s="402"/>
      <c r="F18" s="402"/>
      <c r="G18" s="402"/>
      <c r="H18" s="409" t="str">
        <f>Datos!D9</f>
        <v>1 ml</v>
      </c>
      <c r="I18" s="402"/>
      <c r="J18" s="402"/>
      <c r="K18" s="402"/>
      <c r="L18" s="402"/>
      <c r="M18" s="402"/>
    </row>
    <row r="19" spans="2:13" x14ac:dyDescent="0.25">
      <c r="B19" s="413" t="s">
        <v>309</v>
      </c>
      <c r="C19" s="402"/>
      <c r="D19" s="402"/>
      <c r="E19" s="402"/>
      <c r="F19" s="402"/>
      <c r="G19" s="402"/>
      <c r="H19" s="409" t="str">
        <f>Datos!D13</f>
        <v>NI-MC-MV-07</v>
      </c>
      <c r="I19" s="402"/>
      <c r="J19" s="402"/>
      <c r="K19" s="402"/>
      <c r="L19" s="402"/>
      <c r="M19" s="402"/>
    </row>
    <row r="20" spans="2:13" x14ac:dyDescent="0.25">
      <c r="B20" s="413" t="s">
        <v>308</v>
      </c>
      <c r="C20" s="402"/>
      <c r="D20" s="402"/>
      <c r="E20" s="402"/>
      <c r="F20" s="402"/>
      <c r="G20" s="402"/>
      <c r="H20" s="409" t="str">
        <f>Datos!D6</f>
        <v>Agropecuaria Raminsa S.A.</v>
      </c>
      <c r="I20" s="402"/>
      <c r="J20" s="402"/>
      <c r="K20" s="402"/>
      <c r="L20" s="402"/>
      <c r="M20" s="402"/>
    </row>
    <row r="21" spans="2:13" x14ac:dyDescent="0.25">
      <c r="B21" s="413" t="s">
        <v>307</v>
      </c>
      <c r="C21" s="402"/>
      <c r="D21" s="402"/>
      <c r="E21" s="402"/>
      <c r="F21" s="402"/>
      <c r="G21" s="402"/>
      <c r="H21" s="409" t="str">
        <f>Datos!D7</f>
        <v>Plaza España, Edificio Malaga Módulo E8</v>
      </c>
      <c r="I21" s="402"/>
      <c r="J21" s="402"/>
      <c r="K21" s="402"/>
      <c r="L21" s="402"/>
      <c r="M21" s="402"/>
    </row>
    <row r="22" spans="2:13" ht="12.75" customHeight="1" x14ac:dyDescent="0.25">
      <c r="B22" s="413" t="s">
        <v>306</v>
      </c>
      <c r="C22" s="402"/>
      <c r="D22" s="402"/>
      <c r="E22" s="402"/>
      <c r="F22" s="402"/>
      <c r="G22" s="402"/>
      <c r="H22" s="529" t="s">
        <v>305</v>
      </c>
      <c r="I22" s="529"/>
      <c r="J22" s="529"/>
      <c r="K22" s="529"/>
      <c r="L22" s="529"/>
      <c r="M22" s="415"/>
    </row>
    <row r="23" spans="2:13" x14ac:dyDescent="0.25">
      <c r="B23" s="413"/>
      <c r="C23" s="402"/>
      <c r="D23" s="402"/>
      <c r="E23" s="402"/>
      <c r="F23" s="402"/>
      <c r="G23" s="402"/>
      <c r="H23" s="415"/>
      <c r="I23" s="415"/>
      <c r="J23" s="415"/>
      <c r="K23" s="415"/>
      <c r="L23" s="415"/>
      <c r="M23" s="415"/>
    </row>
    <row r="24" spans="2:13" x14ac:dyDescent="0.25">
      <c r="B24" s="413"/>
      <c r="C24" s="402"/>
      <c r="D24" s="402"/>
      <c r="E24" s="402"/>
      <c r="F24" s="402"/>
      <c r="G24" s="402"/>
      <c r="H24" s="414"/>
      <c r="I24" s="414"/>
      <c r="J24" s="414"/>
      <c r="K24" s="414"/>
      <c r="L24" s="414"/>
      <c r="M24" s="414"/>
    </row>
    <row r="25" spans="2:13" x14ac:dyDescent="0.25">
      <c r="B25" s="413" t="s">
        <v>304</v>
      </c>
      <c r="C25" s="402"/>
      <c r="D25" s="402"/>
      <c r="E25" s="402"/>
      <c r="F25" s="402"/>
      <c r="G25" s="402"/>
      <c r="H25" s="402"/>
      <c r="I25" s="402"/>
      <c r="J25" s="402"/>
      <c r="K25" s="402"/>
      <c r="L25" s="402"/>
      <c r="M25" s="402"/>
    </row>
    <row r="26" spans="2:13" x14ac:dyDescent="0.25">
      <c r="B26" s="530" t="s">
        <v>303</v>
      </c>
      <c r="C26" s="530"/>
      <c r="D26" s="530"/>
      <c r="E26" s="530"/>
      <c r="F26" s="530"/>
      <c r="G26" s="530"/>
      <c r="H26" s="530"/>
      <c r="I26" s="530"/>
      <c r="J26" s="530"/>
      <c r="K26" s="530"/>
      <c r="L26" s="530"/>
      <c r="M26" s="530"/>
    </row>
    <row r="27" spans="2:13" ht="8.4" customHeight="1" x14ac:dyDescent="0.25">
      <c r="B27" s="402"/>
      <c r="C27" s="402"/>
      <c r="D27" s="402"/>
      <c r="E27" s="413"/>
      <c r="F27" s="402"/>
      <c r="G27" s="402"/>
      <c r="H27" s="402"/>
      <c r="I27" s="402"/>
      <c r="J27" s="402"/>
      <c r="K27" s="402"/>
      <c r="L27" s="402"/>
      <c r="M27" s="402"/>
    </row>
    <row r="28" spans="2:13" ht="13.2" customHeight="1" x14ac:dyDescent="0.25">
      <c r="B28" s="531" t="s">
        <v>302</v>
      </c>
      <c r="C28" s="531"/>
      <c r="D28" s="518" t="s">
        <v>219</v>
      </c>
      <c r="E28" s="519"/>
      <c r="F28" s="519"/>
      <c r="G28" s="520"/>
      <c r="H28" s="518" t="s">
        <v>30</v>
      </c>
      <c r="I28" s="519"/>
      <c r="J28" s="519"/>
      <c r="K28" s="520"/>
      <c r="L28" s="531" t="s">
        <v>301</v>
      </c>
      <c r="M28" s="531"/>
    </row>
    <row r="29" spans="2:13" x14ac:dyDescent="0.25">
      <c r="B29" s="531"/>
      <c r="C29" s="531"/>
      <c r="D29" s="521"/>
      <c r="E29" s="522"/>
      <c r="F29" s="522"/>
      <c r="G29" s="523"/>
      <c r="H29" s="521"/>
      <c r="I29" s="522"/>
      <c r="J29" s="522"/>
      <c r="K29" s="523"/>
      <c r="L29" s="531"/>
      <c r="M29" s="531"/>
    </row>
    <row r="30" spans="2:13" x14ac:dyDescent="0.25">
      <c r="B30" s="544" t="str">
        <f>Datos!U5</f>
        <v>mL</v>
      </c>
      <c r="C30" s="544"/>
      <c r="D30" s="540" t="str">
        <f>Datos!U5</f>
        <v>mL</v>
      </c>
      <c r="E30" s="541"/>
      <c r="F30" s="541"/>
      <c r="G30" s="542"/>
      <c r="H30" s="540" t="str">
        <f>Datos!U5</f>
        <v>mL</v>
      </c>
      <c r="I30" s="541"/>
      <c r="J30" s="541"/>
      <c r="K30" s="542"/>
      <c r="L30" s="544" t="str">
        <f>Datos!U5</f>
        <v>mL</v>
      </c>
      <c r="M30" s="544"/>
    </row>
    <row r="31" spans="2:13" x14ac:dyDescent="0.25">
      <c r="B31" s="543">
        <f>Datos!E23</f>
        <v>10</v>
      </c>
      <c r="C31" s="543"/>
      <c r="D31" s="526">
        <f>'punto 1'!G24</f>
        <v>-1.5119781779355775E-8</v>
      </c>
      <c r="E31" s="527"/>
      <c r="F31" s="527"/>
      <c r="G31" s="528"/>
      <c r="H31" s="526">
        <f>Datos!H27</f>
        <v>-10.000000015119781</v>
      </c>
      <c r="I31" s="527"/>
      <c r="J31" s="527"/>
      <c r="K31" s="528"/>
      <c r="L31" s="524" t="e">
        <f>Datos!I27</f>
        <v>#N/A</v>
      </c>
      <c r="M31" s="525"/>
    </row>
    <row r="32" spans="2:13" x14ac:dyDescent="0.25">
      <c r="B32" s="543">
        <f>Datos!E34</f>
        <v>10000</v>
      </c>
      <c r="C32" s="543"/>
      <c r="D32" s="526">
        <f>'punto 2'!G24</f>
        <v>-1.5119781779355775E-8</v>
      </c>
      <c r="E32" s="527"/>
      <c r="F32" s="527"/>
      <c r="G32" s="528"/>
      <c r="H32" s="526">
        <f>Datos!H38</f>
        <v>-10000.000000015119</v>
      </c>
      <c r="I32" s="527"/>
      <c r="J32" s="527"/>
      <c r="K32" s="528"/>
      <c r="L32" s="524" t="e">
        <f>Datos!I38</f>
        <v>#N/A</v>
      </c>
      <c r="M32" s="525"/>
    </row>
    <row r="33" spans="2:27" x14ac:dyDescent="0.25">
      <c r="B33" s="543">
        <f>Datos!E44</f>
        <v>2000</v>
      </c>
      <c r="C33" s="543"/>
      <c r="D33" s="526">
        <f>'punto 3'!G24</f>
        <v>-1.5119781779355775E-8</v>
      </c>
      <c r="E33" s="527"/>
      <c r="F33" s="527"/>
      <c r="G33" s="528"/>
      <c r="H33" s="526">
        <f>Datos!H48</f>
        <v>-2000.0000000151199</v>
      </c>
      <c r="I33" s="527"/>
      <c r="J33" s="527"/>
      <c r="K33" s="528"/>
      <c r="L33" s="524" t="e">
        <f>Datos!I48</f>
        <v>#N/A</v>
      </c>
      <c r="M33" s="525"/>
    </row>
    <row r="34" spans="2:27" x14ac:dyDescent="0.25">
      <c r="B34" s="543">
        <f>Datos!E55</f>
        <v>10</v>
      </c>
      <c r="C34" s="543"/>
      <c r="D34" s="526">
        <f>'punto 4'!G24</f>
        <v>-1.5119781779355775E-8</v>
      </c>
      <c r="E34" s="527"/>
      <c r="F34" s="527"/>
      <c r="G34" s="528"/>
      <c r="H34" s="526">
        <f>Datos!H59</f>
        <v>-10.000000015119781</v>
      </c>
      <c r="I34" s="527"/>
      <c r="J34" s="527"/>
      <c r="K34" s="528"/>
      <c r="L34" s="524" t="e">
        <f>Datos!I59</f>
        <v>#N/A</v>
      </c>
      <c r="M34" s="525"/>
    </row>
    <row r="35" spans="2:27" x14ac:dyDescent="0.25">
      <c r="B35" s="543">
        <f>Datos!E66</f>
        <v>10</v>
      </c>
      <c r="C35" s="543"/>
      <c r="D35" s="526">
        <f>'punto 5'!G24</f>
        <v>-1.5119781779355775E-8</v>
      </c>
      <c r="E35" s="527"/>
      <c r="F35" s="527"/>
      <c r="G35" s="528"/>
      <c r="H35" s="526">
        <f>Datos!H70</f>
        <v>-10.000000015119781</v>
      </c>
      <c r="I35" s="527"/>
      <c r="J35" s="527"/>
      <c r="K35" s="528"/>
      <c r="L35" s="524" t="e">
        <f>Datos!I70</f>
        <v>#N/A</v>
      </c>
      <c r="M35" s="525"/>
    </row>
    <row r="37" spans="2:27" x14ac:dyDescent="0.25">
      <c r="B37" s="413" t="s">
        <v>300</v>
      </c>
      <c r="C37" s="402"/>
      <c r="D37" s="402"/>
      <c r="E37" s="402"/>
      <c r="F37" s="402"/>
      <c r="G37" s="402"/>
      <c r="H37" s="412" t="s">
        <v>299</v>
      </c>
      <c r="I37" s="402"/>
      <c r="J37" s="402"/>
      <c r="K37" s="402"/>
      <c r="L37" s="402"/>
      <c r="M37" s="402"/>
    </row>
    <row r="38" spans="2:27" x14ac:dyDescent="0.25">
      <c r="B38" s="409" t="s">
        <v>298</v>
      </c>
      <c r="C38" s="402"/>
      <c r="D38" s="408">
        <f>'punto 1'!M3</f>
        <v>-8.7300380228136881E-2</v>
      </c>
      <c r="E38" s="403" t="s">
        <v>292</v>
      </c>
      <c r="F38" s="408" t="str">
        <f>FIXED(CertTempIncerti,1)</f>
        <v>0.4</v>
      </c>
      <c r="G38" s="402" t="s">
        <v>297</v>
      </c>
      <c r="H38" s="409" t="s">
        <v>296</v>
      </c>
      <c r="I38" s="411" t="s">
        <v>293</v>
      </c>
      <c r="J38" s="410">
        <f>'punto 1'!M5</f>
        <v>0</v>
      </c>
      <c r="K38" s="403" t="s">
        <v>292</v>
      </c>
      <c r="L38" s="410">
        <f>CertPresIncert</f>
        <v>10</v>
      </c>
      <c r="M38" s="402" t="s">
        <v>295</v>
      </c>
    </row>
    <row r="39" spans="2:27" ht="14.4" customHeight="1" x14ac:dyDescent="0.25">
      <c r="B39" s="409" t="s">
        <v>294</v>
      </c>
      <c r="C39" s="403" t="s">
        <v>293</v>
      </c>
      <c r="D39" s="408">
        <f>'punto 1'!M4</f>
        <v>0.54767441860465138</v>
      </c>
      <c r="E39" s="403" t="s">
        <v>292</v>
      </c>
      <c r="F39" s="408" t="str">
        <f>FIXED(CertHRIncerti,1)</f>
        <v>1.3</v>
      </c>
      <c r="G39" s="402" t="s">
        <v>291</v>
      </c>
      <c r="N39" s="404"/>
      <c r="O39" s="404"/>
      <c r="P39" s="404"/>
      <c r="Q39" s="404"/>
      <c r="R39" s="404"/>
      <c r="S39" s="404"/>
      <c r="T39" s="404"/>
      <c r="U39" s="404"/>
      <c r="V39" s="404"/>
      <c r="W39" s="404"/>
      <c r="X39" s="404"/>
      <c r="Y39" s="404"/>
      <c r="Z39" s="404"/>
      <c r="AA39" s="404"/>
    </row>
    <row r="40" spans="2:27" x14ac:dyDescent="0.25">
      <c r="N40" s="404"/>
      <c r="O40" s="404"/>
      <c r="P40" s="404"/>
      <c r="Q40" s="404"/>
      <c r="R40" s="404"/>
      <c r="S40" s="404"/>
      <c r="T40" s="404"/>
      <c r="U40" s="404"/>
      <c r="V40" s="404"/>
      <c r="W40" s="404"/>
      <c r="X40" s="404"/>
      <c r="Y40" s="404"/>
      <c r="Z40" s="404"/>
      <c r="AA40" s="404"/>
    </row>
    <row r="41" spans="2:27" ht="14.4" customHeight="1" x14ac:dyDescent="0.25">
      <c r="B41" s="405" t="s">
        <v>290</v>
      </c>
      <c r="N41" s="404"/>
      <c r="O41" s="404"/>
      <c r="P41" s="404"/>
      <c r="Q41" s="404"/>
      <c r="R41" s="404"/>
      <c r="S41" s="404"/>
      <c r="T41" s="404"/>
      <c r="U41" s="404"/>
      <c r="V41" s="404"/>
      <c r="W41" s="404"/>
      <c r="X41" s="404"/>
      <c r="Y41" s="404"/>
      <c r="Z41" s="404"/>
      <c r="AA41" s="404"/>
    </row>
    <row r="42" spans="2:27" x14ac:dyDescent="0.25">
      <c r="B42" s="506" t="s">
        <v>289</v>
      </c>
      <c r="C42" s="506"/>
      <c r="D42" s="506"/>
      <c r="E42" s="506"/>
      <c r="F42" s="506"/>
      <c r="G42" s="506"/>
      <c r="H42" s="506"/>
      <c r="I42" s="506"/>
      <c r="J42" s="506"/>
      <c r="K42" s="506"/>
      <c r="L42" s="506"/>
      <c r="M42" s="506"/>
      <c r="N42" s="404"/>
      <c r="O42" s="404"/>
      <c r="P42" s="404"/>
      <c r="Q42" s="404"/>
      <c r="R42" s="404"/>
      <c r="S42" s="404"/>
      <c r="T42" s="404"/>
      <c r="U42" s="404"/>
      <c r="V42" s="404"/>
      <c r="W42" s="404"/>
      <c r="X42" s="404"/>
      <c r="Y42" s="404"/>
      <c r="Z42" s="404"/>
      <c r="AA42" s="404"/>
    </row>
    <row r="43" spans="2:27" x14ac:dyDescent="0.25">
      <c r="B43" s="506"/>
      <c r="C43" s="506"/>
      <c r="D43" s="506"/>
      <c r="E43" s="506"/>
      <c r="F43" s="506"/>
      <c r="G43" s="506"/>
      <c r="H43" s="506"/>
      <c r="I43" s="506"/>
      <c r="J43" s="506"/>
      <c r="K43" s="506"/>
      <c r="L43" s="506"/>
      <c r="M43" s="506"/>
      <c r="N43" s="404"/>
      <c r="O43" s="404"/>
      <c r="P43" s="404"/>
      <c r="Q43" s="404"/>
      <c r="R43" s="404"/>
      <c r="S43" s="404"/>
      <c r="T43" s="404"/>
      <c r="U43" s="404"/>
      <c r="V43" s="404"/>
      <c r="W43" s="404"/>
      <c r="X43" s="404"/>
      <c r="Y43" s="404"/>
      <c r="Z43" s="404"/>
      <c r="AA43" s="404"/>
    </row>
    <row r="44" spans="2:27" x14ac:dyDescent="0.25">
      <c r="B44" s="506"/>
      <c r="C44" s="506"/>
      <c r="D44" s="506"/>
      <c r="E44" s="506"/>
      <c r="F44" s="506"/>
      <c r="G44" s="506"/>
      <c r="H44" s="506"/>
      <c r="I44" s="506"/>
      <c r="J44" s="506"/>
      <c r="K44" s="506"/>
      <c r="L44" s="506"/>
      <c r="M44" s="506"/>
      <c r="N44" s="404"/>
      <c r="O44" s="404"/>
      <c r="P44" s="404"/>
      <c r="Q44" s="404"/>
      <c r="R44" s="404"/>
      <c r="S44" s="404"/>
      <c r="T44" s="404"/>
      <c r="U44" s="404"/>
      <c r="V44" s="404"/>
      <c r="W44" s="404"/>
      <c r="X44" s="404"/>
      <c r="Y44" s="404"/>
      <c r="Z44" s="404"/>
      <c r="AA44" s="404"/>
    </row>
    <row r="45" spans="2:27" x14ac:dyDescent="0.25">
      <c r="B45" s="402"/>
      <c r="C45" s="402"/>
      <c r="D45" s="402"/>
      <c r="E45" s="402"/>
      <c r="F45" s="402"/>
      <c r="G45" s="402"/>
      <c r="H45" s="402"/>
      <c r="I45" s="402"/>
      <c r="J45" s="402"/>
      <c r="K45" s="402"/>
      <c r="L45" s="402"/>
      <c r="M45" s="402"/>
    </row>
    <row r="46" spans="2:27" x14ac:dyDescent="0.25">
      <c r="B46" s="405" t="s">
        <v>288</v>
      </c>
      <c r="C46" s="404"/>
      <c r="D46" s="404"/>
      <c r="E46" s="404"/>
      <c r="F46" s="404"/>
      <c r="G46" s="404"/>
      <c r="H46" s="404"/>
      <c r="I46" s="404"/>
      <c r="J46" s="404"/>
      <c r="K46" s="404"/>
      <c r="L46" s="404"/>
      <c r="M46" s="404"/>
    </row>
    <row r="47" spans="2:27" x14ac:dyDescent="0.25">
      <c r="B47" s="506" t="s">
        <v>287</v>
      </c>
      <c r="C47" s="506"/>
      <c r="D47" s="506"/>
      <c r="E47" s="506"/>
      <c r="F47" s="506"/>
      <c r="G47" s="506"/>
      <c r="H47" s="506"/>
      <c r="I47" s="506"/>
      <c r="J47" s="506"/>
      <c r="K47" s="506"/>
      <c r="L47" s="506"/>
      <c r="M47" s="506"/>
    </row>
    <row r="48" spans="2:27" x14ac:dyDescent="0.25">
      <c r="B48" s="506"/>
      <c r="C48" s="506"/>
      <c r="D48" s="506"/>
      <c r="E48" s="506"/>
      <c r="F48" s="506"/>
      <c r="G48" s="506"/>
      <c r="H48" s="506"/>
      <c r="I48" s="506"/>
      <c r="J48" s="506"/>
      <c r="K48" s="506"/>
      <c r="L48" s="506"/>
      <c r="M48" s="506"/>
    </row>
    <row r="49" spans="2:13" x14ac:dyDescent="0.25">
      <c r="B49" s="506"/>
      <c r="C49" s="506"/>
      <c r="D49" s="506"/>
      <c r="E49" s="506"/>
      <c r="F49" s="506"/>
      <c r="G49" s="506"/>
      <c r="H49" s="506"/>
      <c r="I49" s="506"/>
      <c r="J49" s="506"/>
      <c r="K49" s="506"/>
      <c r="L49" s="506"/>
      <c r="M49" s="506"/>
    </row>
    <row r="50" spans="2:13" x14ac:dyDescent="0.25">
      <c r="B50" s="506"/>
      <c r="C50" s="506"/>
      <c r="D50" s="506"/>
      <c r="E50" s="506"/>
      <c r="F50" s="506"/>
      <c r="G50" s="506"/>
      <c r="H50" s="506"/>
      <c r="I50" s="506"/>
      <c r="J50" s="506"/>
      <c r="K50" s="506"/>
      <c r="L50" s="506"/>
      <c r="M50" s="506"/>
    </row>
    <row r="51" spans="2:13" x14ac:dyDescent="0.25">
      <c r="B51" s="506"/>
      <c r="C51" s="506"/>
      <c r="D51" s="506"/>
      <c r="E51" s="506"/>
      <c r="F51" s="506"/>
      <c r="G51" s="506"/>
      <c r="H51" s="506"/>
      <c r="I51" s="506"/>
      <c r="J51" s="506"/>
      <c r="K51" s="506"/>
      <c r="L51" s="506"/>
      <c r="M51" s="506"/>
    </row>
    <row r="53" spans="2:13" x14ac:dyDescent="0.25">
      <c r="B53" s="405"/>
      <c r="C53" s="402"/>
      <c r="D53" s="402"/>
      <c r="E53" s="402"/>
      <c r="F53" s="402"/>
      <c r="G53" s="402"/>
      <c r="H53" s="402"/>
      <c r="I53" s="402"/>
      <c r="J53" s="402"/>
      <c r="K53" s="402"/>
      <c r="L53" s="402"/>
      <c r="M53" s="402"/>
    </row>
    <row r="54" spans="2:13" x14ac:dyDescent="0.25">
      <c r="B54" s="405"/>
      <c r="C54" s="402"/>
      <c r="D54" s="402"/>
      <c r="E54" s="402"/>
      <c r="F54" s="402"/>
      <c r="G54" s="402"/>
      <c r="H54" s="402"/>
      <c r="I54" s="402"/>
      <c r="J54" s="402"/>
      <c r="K54" s="402"/>
      <c r="L54" s="402"/>
      <c r="M54" s="402"/>
    </row>
    <row r="55" spans="2:13" x14ac:dyDescent="0.25">
      <c r="B55" s="405"/>
      <c r="C55" s="402"/>
      <c r="D55" s="402"/>
      <c r="E55" s="402"/>
      <c r="F55" s="402"/>
      <c r="G55" s="402"/>
      <c r="H55" s="402"/>
      <c r="I55" s="402"/>
      <c r="J55" s="402"/>
      <c r="K55" s="402"/>
      <c r="L55" s="402"/>
      <c r="M55" s="402"/>
    </row>
    <row r="56" spans="2:13" x14ac:dyDescent="0.25">
      <c r="B56" s="405"/>
      <c r="C56" s="402"/>
      <c r="D56" s="402"/>
      <c r="E56" s="402"/>
      <c r="F56" s="402"/>
      <c r="G56" s="402"/>
      <c r="H56" s="402"/>
      <c r="I56" s="402"/>
      <c r="J56" s="402"/>
      <c r="K56" s="402"/>
      <c r="L56" s="402"/>
      <c r="M56" s="402"/>
    </row>
    <row r="57" spans="2:13" x14ac:dyDescent="0.25">
      <c r="B57" s="405"/>
      <c r="C57" s="402"/>
      <c r="D57" s="402"/>
      <c r="E57" s="402"/>
      <c r="F57" s="402"/>
      <c r="G57" s="402"/>
      <c r="H57" s="402"/>
      <c r="I57" s="402"/>
      <c r="J57" s="402"/>
      <c r="K57" s="402"/>
      <c r="L57" s="402"/>
      <c r="M57" s="402"/>
    </row>
    <row r="58" spans="2:13" x14ac:dyDescent="0.25">
      <c r="B58" s="405"/>
      <c r="C58" s="402"/>
      <c r="D58" s="402"/>
      <c r="E58" s="402"/>
      <c r="F58" s="402"/>
      <c r="G58" s="402"/>
      <c r="H58" s="402"/>
      <c r="I58" s="402"/>
      <c r="J58" s="402"/>
      <c r="K58" s="402"/>
      <c r="L58" s="402"/>
      <c r="M58" s="402"/>
    </row>
    <row r="59" spans="2:13" x14ac:dyDescent="0.25">
      <c r="B59" s="405"/>
      <c r="C59" s="402"/>
      <c r="D59" s="402"/>
      <c r="E59" s="402"/>
      <c r="F59" s="402"/>
      <c r="G59" s="402"/>
      <c r="H59" s="402"/>
      <c r="I59" s="402"/>
      <c r="J59" s="402"/>
      <c r="K59" s="402"/>
      <c r="L59" s="402"/>
      <c r="M59" s="402"/>
    </row>
    <row r="60" spans="2:13" x14ac:dyDescent="0.25">
      <c r="B60" s="405"/>
      <c r="C60" s="402"/>
      <c r="D60" s="402"/>
      <c r="E60" s="402"/>
      <c r="F60" s="402"/>
      <c r="G60" s="402"/>
      <c r="H60" s="402"/>
      <c r="I60" s="402"/>
      <c r="J60" s="402"/>
      <c r="K60" s="402"/>
      <c r="L60" s="402"/>
      <c r="M60" s="402"/>
    </row>
    <row r="61" spans="2:13" x14ac:dyDescent="0.25">
      <c r="B61" s="405"/>
      <c r="C61" s="402"/>
      <c r="D61" s="402"/>
      <c r="E61" s="402"/>
      <c r="F61" s="402"/>
      <c r="G61" s="402"/>
      <c r="H61" s="402"/>
      <c r="I61" s="402"/>
      <c r="J61" s="402"/>
      <c r="K61" s="402"/>
      <c r="L61" s="402"/>
      <c r="M61" s="402"/>
    </row>
    <row r="62" spans="2:13" x14ac:dyDescent="0.25">
      <c r="B62" s="405"/>
      <c r="C62" s="402"/>
      <c r="D62" s="402"/>
      <c r="E62" s="402"/>
      <c r="F62" s="402"/>
      <c r="G62" s="402"/>
      <c r="H62" s="402"/>
      <c r="I62" s="402"/>
      <c r="J62" s="402"/>
      <c r="K62" s="402"/>
      <c r="L62" s="402"/>
      <c r="M62" s="402"/>
    </row>
    <row r="63" spans="2:13" x14ac:dyDescent="0.25">
      <c r="B63" s="405" t="s">
        <v>286</v>
      </c>
      <c r="C63" s="402"/>
      <c r="D63" s="402"/>
      <c r="E63" s="402"/>
      <c r="F63" s="402"/>
      <c r="G63" s="402"/>
      <c r="H63" s="407" t="str">
        <f>H9</f>
        <v>NI-MC-V-XXX-2020</v>
      </c>
      <c r="I63" s="402"/>
      <c r="J63" s="402"/>
      <c r="K63" s="402"/>
      <c r="L63" s="402"/>
      <c r="M63" s="402"/>
    </row>
    <row r="64" spans="2:13" x14ac:dyDescent="0.25">
      <c r="B64" s="405"/>
      <c r="C64" s="402"/>
      <c r="D64" s="402"/>
      <c r="E64" s="402"/>
      <c r="F64" s="402"/>
      <c r="G64" s="402"/>
      <c r="H64" s="405"/>
      <c r="I64" s="402"/>
      <c r="J64" s="402"/>
      <c r="K64" s="402"/>
      <c r="L64" s="402"/>
      <c r="M64" s="402"/>
    </row>
    <row r="65" spans="2:13" x14ac:dyDescent="0.25">
      <c r="B65" s="405"/>
      <c r="C65" s="402"/>
      <c r="D65" s="402"/>
      <c r="E65" s="402"/>
      <c r="F65" s="402"/>
      <c r="G65" s="402"/>
      <c r="H65" s="405"/>
      <c r="I65" s="402"/>
      <c r="J65" s="402"/>
      <c r="K65" s="402"/>
      <c r="L65" s="402"/>
      <c r="M65" s="402"/>
    </row>
    <row r="66" spans="2:13" x14ac:dyDescent="0.25">
      <c r="B66" s="405" t="s">
        <v>285</v>
      </c>
      <c r="C66" s="402"/>
      <c r="D66" s="402"/>
      <c r="E66" s="402"/>
      <c r="F66" s="402"/>
      <c r="G66" s="402"/>
      <c r="H66" s="402"/>
      <c r="I66" s="402"/>
      <c r="J66" s="402"/>
      <c r="K66" s="402"/>
      <c r="L66" s="402"/>
      <c r="M66" s="402"/>
    </row>
    <row r="67" spans="2:13" x14ac:dyDescent="0.25">
      <c r="B67" s="405"/>
      <c r="C67" s="402"/>
      <c r="D67" s="402"/>
      <c r="E67" s="402"/>
      <c r="F67" s="402"/>
      <c r="G67" s="402"/>
      <c r="H67" s="402"/>
      <c r="I67" s="402"/>
      <c r="J67" s="402"/>
      <c r="K67" s="402"/>
      <c r="L67" s="402"/>
      <c r="M67" s="402"/>
    </row>
    <row r="68" spans="2:13" x14ac:dyDescent="0.25">
      <c r="B68" s="535" t="str">
        <f>[1]Calibración!CP4</f>
        <v>Descripción</v>
      </c>
      <c r="C68" s="535"/>
      <c r="D68" s="510" t="str">
        <f>[1]Calibración!CR4</f>
        <v>Marca</v>
      </c>
      <c r="E68" s="511"/>
      <c r="F68" s="510" t="s">
        <v>284</v>
      </c>
      <c r="G68" s="511"/>
      <c r="H68" s="535" t="str">
        <f>[1]Calibración!CT4</f>
        <v>Trazabilidad</v>
      </c>
      <c r="I68" s="535"/>
      <c r="J68" s="535"/>
      <c r="K68" s="535"/>
      <c r="L68" s="536" t="str">
        <f>[1]Calibración!CU4</f>
        <v>Próx. Calibr.</v>
      </c>
      <c r="M68" s="536"/>
    </row>
    <row r="69" spans="2:13" ht="13.2" customHeight="1" x14ac:dyDescent="0.25">
      <c r="B69" s="537" t="s">
        <v>283</v>
      </c>
      <c r="C69" s="537"/>
      <c r="D69" s="533" t="s">
        <v>282</v>
      </c>
      <c r="E69" s="534"/>
      <c r="F69" s="533" t="s">
        <v>281</v>
      </c>
      <c r="G69" s="534"/>
      <c r="H69" s="538" t="s">
        <v>280</v>
      </c>
      <c r="I69" s="538"/>
      <c r="J69" s="538"/>
      <c r="K69" s="538"/>
      <c r="L69" s="539">
        <v>44697</v>
      </c>
      <c r="M69" s="539"/>
    </row>
    <row r="70" spans="2:13" hidden="1" x14ac:dyDescent="0.25">
      <c r="B70" s="509" t="str">
        <f>[1]Calibración!CP11</f>
        <v/>
      </c>
      <c r="C70" s="509"/>
      <c r="D70" s="406" t="str">
        <f>[1]Calibración!CR11</f>
        <v/>
      </c>
      <c r="E70" s="512" t="str">
        <f>[1]Calibración!CS11</f>
        <v/>
      </c>
      <c r="F70" s="512"/>
      <c r="G70" s="512"/>
      <c r="H70" s="512" t="str">
        <f>[1]Calibración!CT11</f>
        <v/>
      </c>
      <c r="I70" s="512"/>
      <c r="J70" s="512"/>
      <c r="K70" s="512"/>
      <c r="L70" s="513" t="str">
        <f>[1]Calibración!CU11</f>
        <v/>
      </c>
      <c r="M70" s="513"/>
    </row>
    <row r="71" spans="2:13" hidden="1" x14ac:dyDescent="0.25">
      <c r="B71" s="509" t="str">
        <f>[1]Calibración!CP12</f>
        <v/>
      </c>
      <c r="C71" s="509"/>
      <c r="D71" s="406" t="str">
        <f>[1]Calibración!CR12</f>
        <v/>
      </c>
      <c r="E71" s="512" t="str">
        <f>[1]Calibración!CS12</f>
        <v/>
      </c>
      <c r="F71" s="512"/>
      <c r="G71" s="512"/>
      <c r="H71" s="512" t="str">
        <f>[1]Calibración!CT12</f>
        <v/>
      </c>
      <c r="I71" s="512"/>
      <c r="J71" s="512"/>
      <c r="K71" s="512"/>
      <c r="L71" s="513" t="str">
        <f>[1]Calibración!CU12</f>
        <v/>
      </c>
      <c r="M71" s="513"/>
    </row>
    <row r="72" spans="2:13" hidden="1" x14ac:dyDescent="0.25">
      <c r="B72" s="509" t="str">
        <f>[1]Calibración!CP13</f>
        <v/>
      </c>
      <c r="C72" s="509"/>
      <c r="D72" s="406" t="str">
        <f>[1]Calibración!CR13</f>
        <v/>
      </c>
      <c r="E72" s="512" t="str">
        <f>[1]Calibración!CS13</f>
        <v/>
      </c>
      <c r="F72" s="512"/>
      <c r="G72" s="512"/>
      <c r="H72" s="512" t="str">
        <f>[1]Calibración!CT13</f>
        <v/>
      </c>
      <c r="I72" s="512"/>
      <c r="J72" s="512"/>
      <c r="K72" s="512"/>
      <c r="L72" s="513" t="str">
        <f>[1]Calibración!CU13</f>
        <v/>
      </c>
      <c r="M72" s="513"/>
    </row>
    <row r="73" spans="2:13" hidden="1" x14ac:dyDescent="0.25">
      <c r="B73" s="509" t="str">
        <f>[1]Calibración!CP14</f>
        <v/>
      </c>
      <c r="C73" s="509"/>
      <c r="D73" s="406" t="str">
        <f>[1]Calibración!CR14</f>
        <v/>
      </c>
      <c r="E73" s="512" t="str">
        <f>[1]Calibración!CS14</f>
        <v/>
      </c>
      <c r="F73" s="512"/>
      <c r="G73" s="512"/>
      <c r="H73" s="512" t="str">
        <f>[1]Calibración!CT14</f>
        <v/>
      </c>
      <c r="I73" s="512"/>
      <c r="J73" s="512"/>
      <c r="K73" s="512"/>
      <c r="L73" s="513" t="str">
        <f>[1]Calibración!CU14</f>
        <v/>
      </c>
      <c r="M73" s="513"/>
    </row>
    <row r="74" spans="2:13" hidden="1" x14ac:dyDescent="0.25">
      <c r="B74" s="509" t="str">
        <f>[1]Calibración!CP15</f>
        <v/>
      </c>
      <c r="C74" s="509"/>
      <c r="D74" s="406" t="str">
        <f>[1]Calibración!CR15</f>
        <v/>
      </c>
      <c r="E74" s="512" t="str">
        <f>[1]Calibración!CS15</f>
        <v/>
      </c>
      <c r="F74" s="512"/>
      <c r="G74" s="512"/>
      <c r="H74" s="512" t="str">
        <f>[1]Calibración!CT15</f>
        <v/>
      </c>
      <c r="I74" s="512"/>
      <c r="J74" s="512"/>
      <c r="K74" s="512"/>
      <c r="L74" s="513" t="str">
        <f>[1]Calibración!CU15</f>
        <v/>
      </c>
      <c r="M74" s="513"/>
    </row>
    <row r="75" spans="2:13" hidden="1" x14ac:dyDescent="0.25">
      <c r="B75" s="509" t="str">
        <f>[1]Calibración!CP16</f>
        <v/>
      </c>
      <c r="C75" s="509"/>
      <c r="D75" s="406" t="str">
        <f>[1]Calibración!CR16</f>
        <v/>
      </c>
      <c r="E75" s="512" t="str">
        <f>[1]Calibración!CS16</f>
        <v/>
      </c>
      <c r="F75" s="512"/>
      <c r="G75" s="512"/>
      <c r="H75" s="512" t="str">
        <f>[1]Calibración!CT16</f>
        <v/>
      </c>
      <c r="I75" s="512"/>
      <c r="J75" s="512"/>
      <c r="K75" s="512"/>
      <c r="L75" s="513" t="str">
        <f>[1]Calibración!CU16</f>
        <v/>
      </c>
      <c r="M75" s="513"/>
    </row>
    <row r="76" spans="2:13" hidden="1" x14ac:dyDescent="0.25">
      <c r="B76" s="509" t="str">
        <f>[1]Calibración!CP17</f>
        <v/>
      </c>
      <c r="C76" s="509"/>
      <c r="D76" s="406" t="str">
        <f>[1]Calibración!CR17</f>
        <v/>
      </c>
      <c r="E76" s="512" t="str">
        <f>[1]Calibración!CS17</f>
        <v/>
      </c>
      <c r="F76" s="512"/>
      <c r="G76" s="512"/>
      <c r="H76" s="512" t="str">
        <f>[1]Calibración!CT17</f>
        <v/>
      </c>
      <c r="I76" s="512"/>
      <c r="J76" s="512"/>
      <c r="K76" s="512"/>
      <c r="L76" s="513" t="str">
        <f>[1]Calibración!CU17</f>
        <v/>
      </c>
      <c r="M76" s="513"/>
    </row>
    <row r="77" spans="2:13" hidden="1" x14ac:dyDescent="0.25">
      <c r="B77" s="509" t="str">
        <f>[1]Calibración!CP18</f>
        <v/>
      </c>
      <c r="C77" s="509"/>
      <c r="D77" s="406" t="str">
        <f>[1]Calibración!CR18</f>
        <v/>
      </c>
      <c r="E77" s="512" t="str">
        <f>[1]Calibración!CS18</f>
        <v/>
      </c>
      <c r="F77" s="512"/>
      <c r="G77" s="512"/>
      <c r="H77" s="512" t="str">
        <f>[1]Calibración!CT18</f>
        <v/>
      </c>
      <c r="I77" s="512"/>
      <c r="J77" s="512"/>
      <c r="K77" s="512"/>
      <c r="L77" s="513" t="str">
        <f>[1]Calibración!CU18</f>
        <v/>
      </c>
      <c r="M77" s="513"/>
    </row>
    <row r="78" spans="2:13" hidden="1" x14ac:dyDescent="0.25">
      <c r="B78" s="509" t="str">
        <f>[1]Calibración!CP19</f>
        <v/>
      </c>
      <c r="C78" s="509"/>
      <c r="D78" s="406" t="str">
        <f>[1]Calibración!CR19</f>
        <v/>
      </c>
      <c r="E78" s="512" t="str">
        <f>[1]Calibración!CS19</f>
        <v/>
      </c>
      <c r="F78" s="512"/>
      <c r="G78" s="512"/>
      <c r="H78" s="512" t="str">
        <f>[1]Calibración!CT19</f>
        <v/>
      </c>
      <c r="I78" s="512"/>
      <c r="J78" s="512"/>
      <c r="K78" s="512"/>
      <c r="L78" s="513" t="str">
        <f>[1]Calibración!CU19</f>
        <v/>
      </c>
      <c r="M78" s="513"/>
    </row>
    <row r="79" spans="2:13" hidden="1" x14ac:dyDescent="0.25">
      <c r="B79" s="509" t="str">
        <f>[1]Calibración!CP20</f>
        <v/>
      </c>
      <c r="C79" s="509"/>
      <c r="D79" s="406" t="str">
        <f>[1]Calibración!CR20</f>
        <v/>
      </c>
      <c r="E79" s="512" t="str">
        <f>[1]Calibración!CS20</f>
        <v/>
      </c>
      <c r="F79" s="512"/>
      <c r="G79" s="512"/>
      <c r="H79" s="512" t="str">
        <f>[1]Calibración!CT20</f>
        <v/>
      </c>
      <c r="I79" s="512"/>
      <c r="J79" s="512"/>
      <c r="K79" s="512"/>
      <c r="L79" s="513" t="str">
        <f>[1]Calibración!CU20</f>
        <v/>
      </c>
      <c r="M79" s="513"/>
    </row>
    <row r="80" spans="2:13" hidden="1" x14ac:dyDescent="0.25">
      <c r="B80" s="509" t="str">
        <f>[1]Calibración!CP21</f>
        <v/>
      </c>
      <c r="C80" s="509"/>
      <c r="D80" s="406" t="str">
        <f>[1]Calibración!CR21</f>
        <v/>
      </c>
      <c r="E80" s="512" t="str">
        <f>[1]Calibración!CS21</f>
        <v/>
      </c>
      <c r="F80" s="512"/>
      <c r="G80" s="512"/>
      <c r="H80" s="512" t="str">
        <f>[1]Calibración!CT21</f>
        <v/>
      </c>
      <c r="I80" s="512"/>
      <c r="J80" s="512"/>
      <c r="K80" s="512"/>
      <c r="L80" s="513" t="str">
        <f>[1]Calibración!CU21</f>
        <v/>
      </c>
      <c r="M80" s="513"/>
    </row>
    <row r="81" spans="2:20" hidden="1" x14ac:dyDescent="0.25">
      <c r="B81" s="509" t="str">
        <f>[1]Calibración!CP22</f>
        <v/>
      </c>
      <c r="C81" s="509"/>
      <c r="D81" s="406" t="str">
        <f>[1]Calibración!CR22</f>
        <v/>
      </c>
      <c r="E81" s="512" t="str">
        <f>[1]Calibración!CS22</f>
        <v/>
      </c>
      <c r="F81" s="512"/>
      <c r="G81" s="512"/>
      <c r="H81" s="512" t="str">
        <f>[1]Calibración!CT22</f>
        <v/>
      </c>
      <c r="I81" s="512"/>
      <c r="J81" s="512"/>
      <c r="K81" s="512"/>
      <c r="L81" s="513" t="str">
        <f>[1]Calibración!CU22</f>
        <v/>
      </c>
      <c r="M81" s="513"/>
    </row>
    <row r="82" spans="2:20" hidden="1" x14ac:dyDescent="0.25">
      <c r="B82" s="509" t="str">
        <f>[1]Calibración!CP23</f>
        <v/>
      </c>
      <c r="C82" s="509"/>
      <c r="D82" s="406" t="str">
        <f>[1]Calibración!CR23</f>
        <v/>
      </c>
      <c r="E82" s="512" t="str">
        <f>[1]Calibración!CS23</f>
        <v/>
      </c>
      <c r="F82" s="512"/>
      <c r="G82" s="512"/>
      <c r="H82" s="512" t="str">
        <f>[1]Calibración!CT23</f>
        <v/>
      </c>
      <c r="I82" s="512"/>
      <c r="J82" s="512"/>
      <c r="K82" s="512"/>
      <c r="L82" s="513" t="str">
        <f>[1]Calibración!CU23</f>
        <v/>
      </c>
      <c r="M82" s="513"/>
    </row>
    <row r="83" spans="2:20" hidden="1" x14ac:dyDescent="0.25">
      <c r="B83" s="509" t="str">
        <f>[1]Calibración!CP24</f>
        <v/>
      </c>
      <c r="C83" s="509"/>
      <c r="D83" s="406" t="str">
        <f>[1]Calibración!CR24</f>
        <v/>
      </c>
      <c r="E83" s="512" t="str">
        <f>[1]Calibración!CS24</f>
        <v/>
      </c>
      <c r="F83" s="512"/>
      <c r="G83" s="512"/>
      <c r="H83" s="512" t="str">
        <f>[1]Calibración!CT24</f>
        <v/>
      </c>
      <c r="I83" s="512"/>
      <c r="J83" s="512"/>
      <c r="K83" s="512"/>
      <c r="L83" s="513" t="str">
        <f>[1]Calibración!CU24</f>
        <v/>
      </c>
      <c r="M83" s="513"/>
    </row>
    <row r="84" spans="2:20" hidden="1" x14ac:dyDescent="0.25">
      <c r="B84" s="509" t="str">
        <f>[1]Calibración!CP25</f>
        <v/>
      </c>
      <c r="C84" s="509"/>
      <c r="D84" s="406" t="str">
        <f>[1]Calibración!CR25</f>
        <v/>
      </c>
      <c r="E84" s="512" t="str">
        <f>[1]Calibración!CS25</f>
        <v/>
      </c>
      <c r="F84" s="512"/>
      <c r="G84" s="512"/>
      <c r="H84" s="512" t="str">
        <f>[1]Calibración!CT25</f>
        <v/>
      </c>
      <c r="I84" s="512"/>
      <c r="J84" s="512"/>
      <c r="K84" s="512"/>
      <c r="L84" s="513" t="str">
        <f>[1]Calibración!CU25</f>
        <v/>
      </c>
      <c r="M84" s="513"/>
    </row>
    <row r="85" spans="2:20" x14ac:dyDescent="0.25">
      <c r="B85" s="402"/>
      <c r="C85" s="402"/>
      <c r="D85" s="402"/>
      <c r="E85" s="402"/>
      <c r="F85" s="402"/>
      <c r="G85" s="402"/>
      <c r="H85" s="402"/>
      <c r="I85" s="402"/>
      <c r="J85" s="402"/>
      <c r="K85" s="402"/>
      <c r="L85" s="402"/>
      <c r="M85" s="402"/>
    </row>
    <row r="86" spans="2:20" x14ac:dyDescent="0.25">
      <c r="B86" s="405" t="s">
        <v>279</v>
      </c>
    </row>
    <row r="87" spans="2:20" x14ac:dyDescent="0.25">
      <c r="B87" s="514" t="s">
        <v>278</v>
      </c>
      <c r="C87" s="514"/>
      <c r="D87" s="514"/>
      <c r="E87" s="514"/>
      <c r="F87" s="514"/>
      <c r="G87" s="514"/>
      <c r="H87" s="514"/>
      <c r="I87" s="514"/>
      <c r="J87" s="514"/>
      <c r="K87" s="514"/>
      <c r="L87" s="514"/>
      <c r="M87" s="514"/>
    </row>
    <row r="88" spans="2:20" x14ac:dyDescent="0.25">
      <c r="B88" s="514" t="s">
        <v>277</v>
      </c>
      <c r="C88" s="514"/>
      <c r="D88" s="514"/>
      <c r="E88" s="514"/>
      <c r="F88" s="514"/>
      <c r="G88" s="514"/>
      <c r="H88" s="514"/>
      <c r="I88" s="514"/>
      <c r="J88" s="514"/>
      <c r="K88" s="514"/>
      <c r="L88" s="514"/>
      <c r="M88" s="514"/>
    </row>
    <row r="89" spans="2:20" ht="24.75" customHeight="1" x14ac:dyDescent="0.25">
      <c r="B89" s="515" t="s">
        <v>276</v>
      </c>
      <c r="C89" s="515"/>
      <c r="D89" s="515"/>
      <c r="E89" s="515"/>
      <c r="F89" s="515"/>
      <c r="G89" s="515"/>
      <c r="H89" s="515"/>
      <c r="I89" s="515"/>
      <c r="J89" s="515"/>
      <c r="K89" s="515"/>
      <c r="L89" s="515"/>
      <c r="M89" s="515"/>
    </row>
    <row r="90" spans="2:20" ht="24" customHeight="1" x14ac:dyDescent="0.25">
      <c r="B90" s="515" t="s">
        <v>275</v>
      </c>
      <c r="C90" s="515"/>
      <c r="D90" s="515"/>
      <c r="E90" s="515"/>
      <c r="F90" s="515"/>
      <c r="G90" s="515"/>
      <c r="H90" s="515"/>
      <c r="I90" s="515"/>
      <c r="J90" s="515"/>
      <c r="K90" s="515"/>
      <c r="L90" s="515"/>
      <c r="M90" s="515"/>
      <c r="S90" s="404"/>
      <c r="T90" s="404"/>
    </row>
    <row r="98" spans="2:19" x14ac:dyDescent="0.25">
      <c r="F98" s="507"/>
      <c r="G98" s="507"/>
      <c r="H98" s="507"/>
      <c r="I98" s="507"/>
    </row>
    <row r="99" spans="2:19" x14ac:dyDescent="0.25">
      <c r="F99" s="508" t="s">
        <v>274</v>
      </c>
      <c r="G99" s="508"/>
      <c r="H99" s="508"/>
      <c r="I99" s="508"/>
    </row>
    <row r="100" spans="2:19" x14ac:dyDescent="0.25">
      <c r="F100" s="508" t="s">
        <v>273</v>
      </c>
      <c r="G100" s="508"/>
      <c r="H100" s="508"/>
      <c r="I100" s="508"/>
      <c r="R100" s="403"/>
      <c r="S100" s="403"/>
    </row>
    <row r="101" spans="2:19" x14ac:dyDescent="0.25">
      <c r="F101" s="505" t="s">
        <v>272</v>
      </c>
      <c r="G101" s="505"/>
      <c r="H101" s="505"/>
      <c r="I101" s="505"/>
      <c r="R101" s="401"/>
      <c r="S101" s="401"/>
    </row>
    <row r="102" spans="2:19" x14ac:dyDescent="0.25">
      <c r="B102" s="402"/>
      <c r="C102" s="402"/>
      <c r="D102" s="402"/>
      <c r="K102" s="402"/>
      <c r="L102" s="402"/>
      <c r="M102" s="402"/>
    </row>
    <row r="103" spans="2:19" x14ac:dyDescent="0.25">
      <c r="B103" s="402"/>
      <c r="C103" s="402"/>
      <c r="D103" s="402"/>
      <c r="K103" s="402"/>
      <c r="L103" s="402"/>
      <c r="M103" s="402"/>
    </row>
    <row r="104" spans="2:19" x14ac:dyDescent="0.25">
      <c r="E104" s="505" t="s">
        <v>271</v>
      </c>
      <c r="F104" s="505"/>
      <c r="G104" s="505"/>
      <c r="H104" s="505"/>
      <c r="I104" s="505"/>
      <c r="J104" s="505"/>
    </row>
  </sheetData>
  <mergeCells count="117">
    <mergeCell ref="H30:K30"/>
    <mergeCell ref="B35:C35"/>
    <mergeCell ref="L35:M35"/>
    <mergeCell ref="B33:C33"/>
    <mergeCell ref="L33:M33"/>
    <mergeCell ref="B34:C34"/>
    <mergeCell ref="B31:C31"/>
    <mergeCell ref="D31:G31"/>
    <mergeCell ref="D32:G32"/>
    <mergeCell ref="L31:M31"/>
    <mergeCell ref="B32:C32"/>
    <mergeCell ref="B30:C30"/>
    <mergeCell ref="L30:M30"/>
    <mergeCell ref="D69:E69"/>
    <mergeCell ref="F69:G69"/>
    <mergeCell ref="B70:C70"/>
    <mergeCell ref="E70:G70"/>
    <mergeCell ref="H70:K70"/>
    <mergeCell ref="L70:M70"/>
    <mergeCell ref="B68:C68"/>
    <mergeCell ref="H68:K68"/>
    <mergeCell ref="L68:M68"/>
    <mergeCell ref="B69:C69"/>
    <mergeCell ref="H69:K69"/>
    <mergeCell ref="L69:M69"/>
    <mergeCell ref="F68:G68"/>
    <mergeCell ref="B72:C72"/>
    <mergeCell ref="E72:G72"/>
    <mergeCell ref="H72:K72"/>
    <mergeCell ref="L72:M72"/>
    <mergeCell ref="B73:C73"/>
    <mergeCell ref="E73:G73"/>
    <mergeCell ref="H73:K73"/>
    <mergeCell ref="L73:M73"/>
    <mergeCell ref="B71:C71"/>
    <mergeCell ref="E71:G71"/>
    <mergeCell ref="H71:K71"/>
    <mergeCell ref="L71:M71"/>
    <mergeCell ref="B76:C76"/>
    <mergeCell ref="E76:G76"/>
    <mergeCell ref="H76:K76"/>
    <mergeCell ref="L76:M76"/>
    <mergeCell ref="B77:C77"/>
    <mergeCell ref="E77:G77"/>
    <mergeCell ref="H77:K77"/>
    <mergeCell ref="L77:M77"/>
    <mergeCell ref="B74:C74"/>
    <mergeCell ref="E74:G74"/>
    <mergeCell ref="H74:K74"/>
    <mergeCell ref="L74:M74"/>
    <mergeCell ref="B75:C75"/>
    <mergeCell ref="E75:G75"/>
    <mergeCell ref="H75:K75"/>
    <mergeCell ref="L75:M75"/>
    <mergeCell ref="E80:G80"/>
    <mergeCell ref="H80:K80"/>
    <mergeCell ref="L80:M80"/>
    <mergeCell ref="B81:C81"/>
    <mergeCell ref="E81:G81"/>
    <mergeCell ref="H81:K81"/>
    <mergeCell ref="L81:M81"/>
    <mergeCell ref="B78:C78"/>
    <mergeCell ref="E78:G78"/>
    <mergeCell ref="H78:K78"/>
    <mergeCell ref="L78:M78"/>
    <mergeCell ref="B79:C79"/>
    <mergeCell ref="E79:G79"/>
    <mergeCell ref="H79:K79"/>
    <mergeCell ref="L79:M79"/>
    <mergeCell ref="H11:I11"/>
    <mergeCell ref="H15:J15"/>
    <mergeCell ref="H14:I14"/>
    <mergeCell ref="H16:J16"/>
    <mergeCell ref="D28:G29"/>
    <mergeCell ref="B42:M44"/>
    <mergeCell ref="L34:M34"/>
    <mergeCell ref="D34:G34"/>
    <mergeCell ref="D35:G35"/>
    <mergeCell ref="L32:M32"/>
    <mergeCell ref="H22:L22"/>
    <mergeCell ref="H13:I13"/>
    <mergeCell ref="B26:M26"/>
    <mergeCell ref="B28:C29"/>
    <mergeCell ref="L28:M29"/>
    <mergeCell ref="H28:K29"/>
    <mergeCell ref="H31:K31"/>
    <mergeCell ref="H32:K32"/>
    <mergeCell ref="H33:K33"/>
    <mergeCell ref="H34:K34"/>
    <mergeCell ref="H35:K35"/>
    <mergeCell ref="H12:I12"/>
    <mergeCell ref="D33:G33"/>
    <mergeCell ref="D30:G30"/>
    <mergeCell ref="E104:J104"/>
    <mergeCell ref="B47:M51"/>
    <mergeCell ref="F98:I98"/>
    <mergeCell ref="F99:I99"/>
    <mergeCell ref="B84:C84"/>
    <mergeCell ref="D68:E68"/>
    <mergeCell ref="E84:G84"/>
    <mergeCell ref="H84:K84"/>
    <mergeCell ref="L84:M84"/>
    <mergeCell ref="F100:I100"/>
    <mergeCell ref="F101:I101"/>
    <mergeCell ref="B88:M88"/>
    <mergeCell ref="B89:M89"/>
    <mergeCell ref="B90:M90"/>
    <mergeCell ref="B87:M87"/>
    <mergeCell ref="B82:C82"/>
    <mergeCell ref="E82:G82"/>
    <mergeCell ref="H82:K82"/>
    <mergeCell ref="L82:M82"/>
    <mergeCell ref="B83:C83"/>
    <mergeCell ref="E83:G83"/>
    <mergeCell ref="H83:K83"/>
    <mergeCell ref="L83:M83"/>
    <mergeCell ref="B80:C80"/>
  </mergeCells>
  <pageMargins left="0.62" right="0.52" top="0.75" bottom="0.75" header="0.3" footer="0.3"/>
  <pageSetup orientation="portrait" horizontalDpi="1200" verticalDpi="1200" r:id="rId1"/>
  <headerFooter>
    <oddHeader>&amp;C
&amp;G</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74F6-DCE5-40EC-9C5D-C065D505DE05}">
  <dimension ref="B2:Q27"/>
  <sheetViews>
    <sheetView workbookViewId="0">
      <selection activeCell="Q14" sqref="Q14"/>
    </sheetView>
  </sheetViews>
  <sheetFormatPr baseColWidth="10" defaultRowHeight="13.2" x14ac:dyDescent="0.25"/>
  <cols>
    <col min="1" max="2" width="8.88671875" style="1" customWidth="1"/>
    <col min="3" max="3" width="13" style="1" bestFit="1" customWidth="1"/>
    <col min="4" max="4" width="17.77734375" style="1" customWidth="1"/>
    <col min="5" max="9" width="8.88671875" style="1" customWidth="1"/>
    <col min="10" max="10" width="10.5546875" style="1" customWidth="1"/>
    <col min="11" max="11" width="10" style="1" customWidth="1"/>
    <col min="12" max="256" width="8.88671875" style="1" customWidth="1"/>
    <col min="257" max="16384" width="11.5546875" style="1"/>
  </cols>
  <sheetData>
    <row r="2" spans="2:17" x14ac:dyDescent="0.25">
      <c r="B2" s="455"/>
      <c r="C2" s="455"/>
      <c r="D2" s="455"/>
      <c r="I2" s="454"/>
    </row>
    <row r="3" spans="2:17" x14ac:dyDescent="0.25">
      <c r="B3" s="549" t="s">
        <v>1065</v>
      </c>
      <c r="C3" s="549"/>
      <c r="D3" s="549"/>
    </row>
    <row r="4" spans="2:17" ht="15" thickBot="1" x14ac:dyDescent="0.35">
      <c r="B4" s="453"/>
      <c r="C4" s="453"/>
      <c r="D4" s="453"/>
      <c r="I4" s="550" t="s">
        <v>1064</v>
      </c>
      <c r="J4" s="550"/>
      <c r="K4" s="550" t="s">
        <v>104</v>
      </c>
      <c r="L4" s="550"/>
      <c r="N4" s="448" t="s">
        <v>1048</v>
      </c>
      <c r="O4" s="447"/>
    </row>
    <row r="5" spans="2:17" ht="16.2" thickBot="1" x14ac:dyDescent="0.3">
      <c r="B5" s="551" t="s">
        <v>1051</v>
      </c>
      <c r="C5" s="552"/>
      <c r="D5" s="553" t="s">
        <v>1063</v>
      </c>
      <c r="E5" s="554"/>
      <c r="F5" s="555"/>
      <c r="I5" s="452" t="s">
        <v>1062</v>
      </c>
      <c r="J5" s="452" t="s">
        <v>1061</v>
      </c>
      <c r="K5" s="452" t="s">
        <v>1062</v>
      </c>
      <c r="L5" s="452" t="s">
        <v>1061</v>
      </c>
      <c r="M5" s="452" t="s">
        <v>1060</v>
      </c>
      <c r="N5" s="452" t="s">
        <v>1059</v>
      </c>
      <c r="O5" s="452" t="s">
        <v>1058</v>
      </c>
      <c r="P5" s="452" t="s">
        <v>1057</v>
      </c>
      <c r="Q5" s="452" t="s">
        <v>1056</v>
      </c>
    </row>
    <row r="6" spans="2:17" ht="13.8" thickBot="1" x14ac:dyDescent="0.3">
      <c r="B6" s="556" t="s">
        <v>1055</v>
      </c>
      <c r="C6" s="557"/>
      <c r="D6" s="451" t="s">
        <v>1054</v>
      </c>
      <c r="E6" s="560" t="s">
        <v>1049</v>
      </c>
      <c r="F6" s="561"/>
      <c r="I6" s="89">
        <v>10</v>
      </c>
      <c r="J6" s="89">
        <v>250</v>
      </c>
      <c r="K6" s="89">
        <v>2.3E-2</v>
      </c>
      <c r="L6" s="89">
        <v>9.8000000000000004E-2</v>
      </c>
      <c r="M6" s="449">
        <v>2.3E-2</v>
      </c>
      <c r="N6" s="450">
        <v>2.9999999999999997E-4</v>
      </c>
      <c r="O6" s="89"/>
      <c r="P6" s="89"/>
      <c r="Q6" s="450"/>
    </row>
    <row r="7" spans="2:17" ht="13.8" thickBot="1" x14ac:dyDescent="0.3">
      <c r="B7" s="558" t="s">
        <v>1053</v>
      </c>
      <c r="C7" s="559"/>
      <c r="D7" s="451" t="s">
        <v>1052</v>
      </c>
      <c r="E7" s="547" t="s">
        <v>1037</v>
      </c>
      <c r="F7" s="548"/>
      <c r="I7" s="89">
        <v>2000</v>
      </c>
      <c r="J7" s="89">
        <v>20000</v>
      </c>
      <c r="K7" s="89">
        <f>0.00025*1000</f>
        <v>0.25</v>
      </c>
      <c r="L7" s="89">
        <f>0.0025*1000</f>
        <v>2.5</v>
      </c>
      <c r="M7" s="449">
        <v>0</v>
      </c>
      <c r="N7" s="450">
        <f>0.000125</f>
        <v>1.25E-4</v>
      </c>
      <c r="O7" s="89"/>
      <c r="P7" s="89"/>
      <c r="Q7" s="89"/>
    </row>
    <row r="8" spans="2:17" ht="13.8" thickBot="1" x14ac:dyDescent="0.3">
      <c r="B8" s="435"/>
      <c r="C8" s="435"/>
      <c r="D8" s="440" t="s">
        <v>1051</v>
      </c>
      <c r="E8" s="545" t="s">
        <v>1050</v>
      </c>
      <c r="F8" s="546"/>
      <c r="I8" s="89"/>
      <c r="J8" s="89"/>
      <c r="K8" s="89"/>
      <c r="L8" s="89"/>
      <c r="M8" s="449"/>
      <c r="N8" s="449"/>
      <c r="O8" s="89"/>
      <c r="P8" s="89"/>
      <c r="Q8" s="89"/>
    </row>
    <row r="9" spans="2:17" x14ac:dyDescent="0.25">
      <c r="B9" s="435"/>
      <c r="C9" s="435"/>
      <c r="D9" s="435"/>
      <c r="I9" s="89"/>
      <c r="J9" s="89"/>
      <c r="K9" s="89"/>
      <c r="L9" s="89"/>
      <c r="M9" s="449"/>
      <c r="N9" s="449"/>
    </row>
    <row r="10" spans="2:17" ht="13.8" thickBot="1" x14ac:dyDescent="0.3">
      <c r="B10" s="435"/>
      <c r="C10" s="435"/>
      <c r="I10" s="89"/>
      <c r="J10" s="89"/>
      <c r="K10" s="89"/>
      <c r="L10" s="89"/>
      <c r="M10" s="449"/>
      <c r="N10" s="449"/>
    </row>
    <row r="11" spans="2:17" ht="13.8" thickBot="1" x14ac:dyDescent="0.3">
      <c r="B11" s="435"/>
      <c r="C11" s="440" t="s">
        <v>1033</v>
      </c>
      <c r="D11" s="439" t="s">
        <v>1049</v>
      </c>
      <c r="I11" s="89"/>
      <c r="J11" s="89"/>
      <c r="K11" s="89"/>
      <c r="L11" s="89"/>
      <c r="M11" s="449"/>
      <c r="N11" s="449"/>
    </row>
    <row r="12" spans="2:17" ht="13.8" thickBot="1" x14ac:dyDescent="0.3">
      <c r="B12" s="435"/>
      <c r="C12" s="440">
        <v>10</v>
      </c>
      <c r="D12" s="437">
        <f>0.0003*(C12) + 0.023</f>
        <v>2.5999999999999999E-2</v>
      </c>
    </row>
    <row r="13" spans="2:17" x14ac:dyDescent="0.25">
      <c r="B13" s="435"/>
      <c r="D13" s="435"/>
    </row>
    <row r="14" spans="2:17" ht="14.4" x14ac:dyDescent="0.3">
      <c r="B14" s="435"/>
      <c r="C14" s="436" t="s">
        <v>1033</v>
      </c>
      <c r="D14" s="436" t="s">
        <v>1032</v>
      </c>
      <c r="I14" s="448" t="s">
        <v>1048</v>
      </c>
      <c r="J14" s="447"/>
    </row>
    <row r="15" spans="2:17" ht="15.6" x14ac:dyDescent="0.25">
      <c r="B15" s="435"/>
      <c r="C15" s="443">
        <v>1</v>
      </c>
      <c r="D15" s="430">
        <f>0.0003*(C15) + 0.023</f>
        <v>2.3300000000000001E-2</v>
      </c>
      <c r="I15" s="444" t="s">
        <v>1047</v>
      </c>
      <c r="J15" s="446" t="s">
        <v>1046</v>
      </c>
      <c r="K15" s="445" t="s">
        <v>1045</v>
      </c>
      <c r="L15" s="444" t="s">
        <v>1044</v>
      </c>
      <c r="M15" s="444" t="s">
        <v>1043</v>
      </c>
    </row>
    <row r="16" spans="2:17" x14ac:dyDescent="0.25">
      <c r="B16" s="435"/>
      <c r="C16" s="443">
        <v>10</v>
      </c>
      <c r="D16" s="430">
        <f>0.0003*(C16) + 0.023</f>
        <v>2.5999999999999999E-2</v>
      </c>
      <c r="E16" s="435"/>
      <c r="I16" s="263" t="s">
        <v>1042</v>
      </c>
      <c r="J16" s="442">
        <f>Datos!$E$23</f>
        <v>10</v>
      </c>
      <c r="K16" s="433" t="e">
        <f>Datos!$I$27</f>
        <v>#N/A</v>
      </c>
      <c r="L16" s="441">
        <f>IF(J16=0,0,IF(J16&lt;=$J$6,$M$6+$N$6*J16+$O$6*J16^2+$P$6*J16^3+$Q$6*J16^4,IF(J16&gt;$J$7,$M$7+$N$7*J16+$O$7*J16^2+$P$7*J16^3+$Q$7*J16^4,$M$7+$N$7*J16+$O$7*J16^2+$P$7*J16^3+$Q$7*J16^4)))</f>
        <v>2.5999999999999999E-2</v>
      </c>
      <c r="M16" s="432" t="e">
        <f>IF(K16&gt;=L16,K16,IF(K16&lt;=L16,L16,L16))</f>
        <v>#N/A</v>
      </c>
    </row>
    <row r="17" spans="2:13" x14ac:dyDescent="0.25">
      <c r="B17" s="435"/>
      <c r="C17" s="443">
        <v>50</v>
      </c>
      <c r="D17" s="430">
        <f>0.0003*(C17) + 0.023</f>
        <v>3.7999999999999999E-2</v>
      </c>
      <c r="E17" s="435"/>
      <c r="I17" s="263" t="s">
        <v>1041</v>
      </c>
      <c r="J17" s="442">
        <f>Datos!$E$34</f>
        <v>10000</v>
      </c>
      <c r="K17" s="433" t="e">
        <f>Datos!$I$38</f>
        <v>#N/A</v>
      </c>
      <c r="L17" s="441">
        <f>IF(J17=0,0,IF(J17&lt;=$J$6,$M$6+$N$6*J17+$O$6*J17^2+$P$6*J17^3+$Q$6*J17^4,IF(J17&gt;$J$7,$M$7+$N$7*J17+$O$7*J17^2+$P$7*J17^3+$Q$7*J17^4,$M$7+$N$7*J17+$O$7*J17^2+$P$7*J17^3+$Q$7*J17^4)))</f>
        <v>1.25</v>
      </c>
      <c r="M17" s="432" t="e">
        <f>IF(K17&gt;=L17,K17,IF(K17&lt;=L17,L17,L17))</f>
        <v>#N/A</v>
      </c>
    </row>
    <row r="18" spans="2:13" x14ac:dyDescent="0.25">
      <c r="B18" s="435"/>
      <c r="C18" s="443">
        <v>100</v>
      </c>
      <c r="D18" s="430">
        <f>0.0003*(C18) + 0.023</f>
        <v>5.2999999999999999E-2</v>
      </c>
      <c r="E18" s="435"/>
      <c r="I18" s="263" t="s">
        <v>1040</v>
      </c>
      <c r="J18" s="442">
        <f>Datos!$E$44</f>
        <v>2000</v>
      </c>
      <c r="K18" s="433" t="e">
        <f>Datos!$I$48</f>
        <v>#N/A</v>
      </c>
      <c r="L18" s="441">
        <f>IF(J18=0,0,IF(J18&lt;=$J$6,$M$6+$N$6*J18+$O$6*J18^2+$P$6*J18^3+$Q$6*J18^4,IF(J18&gt;$J$7,$M$7+$N$7*J18+$O$7*J18^2+$P$7*J18^3+$Q$7*J18^4,$M$7+$N$7*J18+$O$7*J18^2+$P$7*J18^3+$Q$7*J18^4)))</f>
        <v>0.25</v>
      </c>
      <c r="M18" s="432" t="e">
        <f>IF(K18&gt;=L18,K18,IF(K18&lt;=L18,L18,L18))</f>
        <v>#N/A</v>
      </c>
    </row>
    <row r="19" spans="2:13" x14ac:dyDescent="0.25">
      <c r="B19" s="435"/>
      <c r="C19" s="443">
        <v>250</v>
      </c>
      <c r="D19" s="430">
        <f>0.0003*(C19) + 0.023</f>
        <v>9.8000000000000004E-2</v>
      </c>
      <c r="E19" s="435"/>
      <c r="I19" s="263" t="s">
        <v>1039</v>
      </c>
      <c r="J19" s="442">
        <f>Datos!$E$55</f>
        <v>10</v>
      </c>
      <c r="K19" s="433" t="e">
        <f>Datos!$I$59</f>
        <v>#N/A</v>
      </c>
      <c r="L19" s="441">
        <f>IF(J19=0,0,IF(J19&lt;=$J$6,$M$6+$N$6*J19+$O$6*J19^2+$P$6*J19^3+$Q$6*J19^4,IF(J19&gt;$J$7,$M$7+$N$7*J19+$O$7*J19^2+$P$7*J19^3+$Q$7*J19^4,$M$7+$N$7*J19+$O$7*J19^2+$P$7*J19^3+$Q$7*J19^4)))</f>
        <v>2.5999999999999999E-2</v>
      </c>
      <c r="M19" s="432" t="e">
        <f>IF(K19&gt;=L19,K19,IF(K19&lt;=L19,L19,L19))</f>
        <v>#N/A</v>
      </c>
    </row>
    <row r="20" spans="2:13" ht="13.8" thickBot="1" x14ac:dyDescent="0.3">
      <c r="B20" s="435"/>
      <c r="E20" s="435"/>
      <c r="I20" s="263" t="s">
        <v>1038</v>
      </c>
      <c r="J20" s="442">
        <f>Datos!E66</f>
        <v>10</v>
      </c>
      <c r="K20" s="433" t="e">
        <f>Datos!$I$70</f>
        <v>#N/A</v>
      </c>
      <c r="L20" s="441">
        <f>IF(J20=0,0,IF(J20&lt;=$J$6,$M$6+$N$6*J20+$O$6*J20^2+$P$6*J20^3+$Q$6*J20^4,IF(J20&gt;$J$7,$M$7+$N$7*J20+$O$7*J20^2+$P$7*J20^3+$Q$7*J20^4,$M$7+$N$7*J20+$O$7*J20^2+$P$7*J20^3+$Q$7*J20^4)))</f>
        <v>2.5999999999999999E-2</v>
      </c>
      <c r="M20" s="432" t="e">
        <f>IF(K20&gt;=L20,K20,IF(K20&lt;=L20,L20,L20))</f>
        <v>#N/A</v>
      </c>
    </row>
    <row r="21" spans="2:13" ht="13.8" thickBot="1" x14ac:dyDescent="0.3">
      <c r="B21" s="435"/>
      <c r="C21" s="440" t="s">
        <v>1033</v>
      </c>
      <c r="D21" s="439" t="s">
        <v>1037</v>
      </c>
      <c r="E21" s="435"/>
      <c r="I21" s="263" t="s">
        <v>1036</v>
      </c>
      <c r="J21" s="434"/>
      <c r="K21" s="433"/>
      <c r="L21" s="432"/>
      <c r="M21" s="432"/>
    </row>
    <row r="22" spans="2:13" ht="13.8" thickBot="1" x14ac:dyDescent="0.3">
      <c r="B22" s="435"/>
      <c r="C22" s="438">
        <v>2000</v>
      </c>
      <c r="D22" s="437">
        <f>0.000125*(C22)</f>
        <v>0.25</v>
      </c>
      <c r="E22" s="435"/>
      <c r="I22" s="263" t="s">
        <v>1035</v>
      </c>
      <c r="J22" s="434"/>
      <c r="K22" s="433"/>
      <c r="L22" s="432"/>
      <c r="M22" s="432"/>
    </row>
    <row r="23" spans="2:13" x14ac:dyDescent="0.25">
      <c r="B23" s="435"/>
      <c r="E23" s="435"/>
      <c r="I23" s="263" t="s">
        <v>1034</v>
      </c>
      <c r="J23" s="434"/>
      <c r="K23" s="433"/>
      <c r="L23" s="432"/>
      <c r="M23" s="432"/>
    </row>
    <row r="24" spans="2:13" x14ac:dyDescent="0.25">
      <c r="B24" s="435"/>
      <c r="C24" s="436" t="s">
        <v>1033</v>
      </c>
      <c r="D24" s="436" t="s">
        <v>1032</v>
      </c>
      <c r="E24" s="435"/>
      <c r="I24" s="263" t="s">
        <v>1031</v>
      </c>
      <c r="J24" s="434"/>
      <c r="K24" s="433"/>
      <c r="L24" s="432"/>
      <c r="M24" s="432"/>
    </row>
    <row r="25" spans="2:13" x14ac:dyDescent="0.25">
      <c r="B25" s="435"/>
      <c r="C25" s="431">
        <v>2000</v>
      </c>
      <c r="D25" s="430">
        <f>0.000125*(C25)</f>
        <v>0.25</v>
      </c>
      <c r="E25" s="435"/>
      <c r="I25" s="263" t="s">
        <v>1030</v>
      </c>
      <c r="J25" s="434"/>
      <c r="K25" s="433"/>
      <c r="L25" s="432"/>
      <c r="M25" s="432"/>
    </row>
    <row r="26" spans="2:13" x14ac:dyDescent="0.25">
      <c r="C26" s="431">
        <v>10000</v>
      </c>
      <c r="D26" s="430">
        <f>0.000125*(C26)</f>
        <v>1.25</v>
      </c>
    </row>
    <row r="27" spans="2:13" x14ac:dyDescent="0.25">
      <c r="C27" s="431">
        <v>20000</v>
      </c>
      <c r="D27" s="430">
        <f>0.000125*(C27)</f>
        <v>2.5</v>
      </c>
    </row>
  </sheetData>
  <mergeCells count="10">
    <mergeCell ref="E8:F8"/>
    <mergeCell ref="E7:F7"/>
    <mergeCell ref="B3:D3"/>
    <mergeCell ref="I4:J4"/>
    <mergeCell ref="K4:L4"/>
    <mergeCell ref="B5:C5"/>
    <mergeCell ref="D5:F5"/>
    <mergeCell ref="B6:C6"/>
    <mergeCell ref="B7:C7"/>
    <mergeCell ref="E6:F6"/>
  </mergeCells>
  <conditionalFormatting sqref="K16:M20">
    <cfRule type="colorScale" priority="1">
      <colorScale>
        <cfvo type="min"/>
        <cfvo type="percentile" val="50"/>
        <cfvo type="max"/>
        <color theme="3" tint="0.39997558519241921"/>
        <color rgb="FFFCFCFF"/>
        <color rgb="FFFF000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010F-683E-41EB-AFD7-B74811CED371}">
  <dimension ref="A1:BE260"/>
  <sheetViews>
    <sheetView topLeftCell="A7" zoomScale="70" zoomScaleNormal="70" workbookViewId="0">
      <selection activeCell="G24" sqref="G24"/>
    </sheetView>
  </sheetViews>
  <sheetFormatPr baseColWidth="10" defaultRowHeight="13.2" x14ac:dyDescent="0.25"/>
  <cols>
    <col min="1" max="1" width="17.6640625" style="1" customWidth="1"/>
    <col min="2" max="2" width="14.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91" t="s">
        <v>265</v>
      </c>
      <c r="AJ1" s="591"/>
      <c r="AK1" s="591"/>
      <c r="AL1" s="591"/>
      <c r="AN1" s="591" t="s">
        <v>264</v>
      </c>
      <c r="AO1" s="591"/>
      <c r="AP1" s="591"/>
      <c r="AQ1" s="591"/>
      <c r="AV1" s="583" t="s">
        <v>104</v>
      </c>
      <c r="AW1" s="583"/>
      <c r="AX1" s="583"/>
      <c r="AY1" s="583"/>
      <c r="AZ1" s="583"/>
      <c r="BA1" s="583"/>
    </row>
    <row r="2" spans="1:57" s="9" customFormat="1" ht="18.600000000000001" thickTop="1" x14ac:dyDescent="0.3">
      <c r="A2" s="112"/>
      <c r="B2" s="350"/>
      <c r="C2" s="349"/>
      <c r="D2" s="145"/>
      <c r="E2" s="323"/>
      <c r="G2" s="377" t="s">
        <v>21</v>
      </c>
      <c r="H2" s="376"/>
      <c r="I2" s="372"/>
      <c r="J2" s="460">
        <f>AO14</f>
        <v>4.1721998668247425E-5</v>
      </c>
      <c r="K2" s="461"/>
      <c r="L2" s="375"/>
      <c r="M2" s="308" t="s">
        <v>263</v>
      </c>
      <c r="W2" s="9" t="s">
        <v>262</v>
      </c>
    </row>
    <row r="3" spans="1:57" s="9" customFormat="1" ht="30.75" customHeight="1" x14ac:dyDescent="0.4">
      <c r="A3" s="374"/>
      <c r="B3" s="612" t="s">
        <v>261</v>
      </c>
      <c r="C3" s="612"/>
      <c r="D3" s="373"/>
      <c r="E3" s="373"/>
      <c r="G3" s="608" t="s">
        <v>17</v>
      </c>
      <c r="H3" s="609"/>
      <c r="I3" s="372"/>
      <c r="J3" s="364">
        <f>Datos!N26-M144</f>
        <v>-8.8060836501901149E-2</v>
      </c>
      <c r="K3" s="364">
        <f>Datos!O26-R144</f>
        <v>-8.6539923954372627E-2</v>
      </c>
      <c r="L3" s="363">
        <v>0.01</v>
      </c>
      <c r="M3" s="362">
        <f>AVERAGE(J3:K3)</f>
        <v>-8.7300380228136881E-2</v>
      </c>
      <c r="W3" s="9" t="s">
        <v>260</v>
      </c>
      <c r="AV3" s="564" t="s">
        <v>259</v>
      </c>
      <c r="AW3" s="564"/>
      <c r="AX3" s="564"/>
      <c r="AY3" s="564"/>
      <c r="AZ3" s="564"/>
      <c r="BA3" s="564"/>
      <c r="BB3" s="564"/>
      <c r="BC3" s="564"/>
      <c r="BD3" s="564"/>
      <c r="BE3" s="564"/>
    </row>
    <row r="4" spans="1:57" s="9" customFormat="1" ht="50.4" x14ac:dyDescent="0.3">
      <c r="A4" s="371"/>
      <c r="B4" s="370" t="s">
        <v>258</v>
      </c>
      <c r="C4" s="367" t="s">
        <v>54</v>
      </c>
      <c r="D4" s="366"/>
      <c r="E4" s="369"/>
      <c r="G4" s="610" t="s">
        <v>16</v>
      </c>
      <c r="H4" s="611"/>
      <c r="I4" s="368"/>
      <c r="J4" s="364">
        <f>Datos!N27-M162</f>
        <v>0.61162790697674441</v>
      </c>
      <c r="K4" s="364">
        <f>Datos!O27-R162</f>
        <v>0.48372093023255824</v>
      </c>
      <c r="L4" s="363">
        <f>Datos!P27</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606" t="s">
        <v>15</v>
      </c>
      <c r="H5" s="607"/>
      <c r="I5" s="309"/>
      <c r="J5" s="364">
        <f>Datos!N28-M177</f>
        <v>0</v>
      </c>
      <c r="K5" s="364">
        <f>Datos!O28-R177</f>
        <v>0</v>
      </c>
      <c r="L5" s="363">
        <f>Datos!P28</f>
        <v>0</v>
      </c>
      <c r="M5" s="362">
        <f>AVERAGE(J5:K5)</f>
        <v>0</v>
      </c>
      <c r="N5" s="347"/>
      <c r="O5" s="347"/>
      <c r="P5" s="347"/>
      <c r="Q5" s="347"/>
      <c r="R5" s="347"/>
      <c r="W5" s="9" t="s">
        <v>255</v>
      </c>
      <c r="AV5" s="189"/>
      <c r="AW5" s="568"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99" t="s">
        <v>249</v>
      </c>
      <c r="AP6" s="599"/>
      <c r="AV6" s="185" t="s">
        <v>132</v>
      </c>
      <c r="AW6" s="569"/>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69"/>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69"/>
      <c r="AX8" s="168"/>
      <c r="AY8" s="168"/>
      <c r="AZ8" s="168"/>
      <c r="BA8" s="165"/>
      <c r="BB8" s="167"/>
      <c r="BC8" s="166"/>
      <c r="BD8" s="165"/>
      <c r="BE8" s="164"/>
    </row>
    <row r="9" spans="1:57" s="9" customFormat="1" ht="18" customHeight="1" x14ac:dyDescent="0.45">
      <c r="A9" s="106"/>
      <c r="B9" s="313"/>
      <c r="C9" s="142"/>
      <c r="D9" s="348"/>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70"/>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65" t="s">
        <v>123</v>
      </c>
      <c r="AW10" s="566"/>
      <c r="AX10" s="566"/>
      <c r="AY10" s="566"/>
      <c r="AZ10" s="566"/>
      <c r="BA10" s="566"/>
      <c r="BB10" s="566"/>
      <c r="BC10" s="567"/>
      <c r="BD10" s="194" t="e">
        <f>SQRT(SUMSQ(BD6:BD7))</f>
        <v>#N/A</v>
      </c>
      <c r="BE10" s="156" t="e">
        <f>BD10^4/((BD6^4/BE6)+(BD7^4/BE7))</f>
        <v>#N/A</v>
      </c>
    </row>
    <row r="11" spans="1:57" s="9" customFormat="1" ht="19.2" x14ac:dyDescent="0.4">
      <c r="A11" s="106"/>
      <c r="B11" s="313"/>
      <c r="C11" s="142"/>
      <c r="D11" s="312"/>
      <c r="F11" s="149"/>
      <c r="G11" s="147"/>
      <c r="H11" s="342"/>
      <c r="I11" s="147"/>
      <c r="J11" s="147"/>
      <c r="K11" s="147"/>
      <c r="N11" s="601" t="s">
        <v>235</v>
      </c>
      <c r="O11" s="601"/>
      <c r="P11" s="592" t="s">
        <v>235</v>
      </c>
      <c r="Q11" s="592"/>
      <c r="R11" s="593" t="s">
        <v>235</v>
      </c>
      <c r="S11" s="593"/>
      <c r="T11" s="594" t="s">
        <v>235</v>
      </c>
      <c r="U11" s="594"/>
      <c r="V11" s="595" t="s">
        <v>235</v>
      </c>
      <c r="W11" s="595"/>
      <c r="AC11" s="206" t="s">
        <v>234</v>
      </c>
      <c r="AD11" s="206">
        <v>522528.9</v>
      </c>
      <c r="AE11" s="206" t="s">
        <v>233</v>
      </c>
    </row>
    <row r="12" spans="1:57" s="9" customFormat="1" ht="19.2" x14ac:dyDescent="0.4">
      <c r="A12" s="106"/>
      <c r="B12" s="313"/>
      <c r="C12" s="142"/>
      <c r="D12" s="312"/>
      <c r="F12" s="341"/>
      <c r="G12" s="341"/>
      <c r="H12" s="147"/>
      <c r="I12" s="581"/>
      <c r="J12" s="581"/>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564" t="s">
        <v>230</v>
      </c>
      <c r="AW12" s="564"/>
      <c r="AX12" s="564"/>
      <c r="AY12" s="564"/>
      <c r="AZ12" s="564"/>
      <c r="BA12" s="564"/>
      <c r="BB12" s="564"/>
      <c r="BC12" s="564"/>
      <c r="BD12" s="564"/>
      <c r="BE12" s="564"/>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F14" s="332"/>
      <c r="G14" s="331"/>
      <c r="H14" s="330"/>
      <c r="I14" s="313"/>
      <c r="J14" s="329"/>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68" t="s">
        <v>226</v>
      </c>
      <c r="AX14" s="189"/>
      <c r="AY14" s="189"/>
      <c r="AZ14" s="189"/>
      <c r="BA14" s="189"/>
      <c r="BB14" s="189"/>
      <c r="BC14" s="189"/>
      <c r="BD14" s="189"/>
      <c r="BE14" s="189"/>
    </row>
    <row r="15" spans="1:57" s="9" customFormat="1" ht="19.2" x14ac:dyDescent="0.3">
      <c r="A15" s="24"/>
      <c r="B15" s="327"/>
      <c r="C15" s="324"/>
      <c r="D15" s="24"/>
      <c r="E15" s="24"/>
      <c r="G15" s="326"/>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69"/>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69"/>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616" t="s">
        <v>225</v>
      </c>
      <c r="B17" s="317" t="s">
        <v>33</v>
      </c>
      <c r="C17" s="316"/>
      <c r="D17" s="315" t="s">
        <v>32</v>
      </c>
      <c r="E17" s="314" t="s">
        <v>31</v>
      </c>
      <c r="F17" s="619" t="s">
        <v>224</v>
      </c>
      <c r="G17" s="62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600" t="s">
        <v>223</v>
      </c>
      <c r="AD17" s="600"/>
      <c r="AE17" s="600"/>
      <c r="AF17" s="600"/>
      <c r="AV17" s="169" t="s">
        <v>145</v>
      </c>
      <c r="AW17" s="569"/>
      <c r="AX17" s="168"/>
      <c r="AY17" s="168"/>
      <c r="AZ17" s="168"/>
      <c r="BA17" s="165"/>
      <c r="BB17" s="167"/>
      <c r="BC17" s="166"/>
      <c r="BD17" s="165"/>
      <c r="BE17" s="164"/>
    </row>
    <row r="18" spans="1:57" ht="15.6" x14ac:dyDescent="0.3">
      <c r="A18" s="617"/>
      <c r="B18" s="306" t="s">
        <v>24</v>
      </c>
      <c r="C18" s="306" t="s">
        <v>23</v>
      </c>
      <c r="D18" s="307" t="s">
        <v>22</v>
      </c>
      <c r="E18" s="306" t="s">
        <v>22</v>
      </c>
      <c r="F18" s="619"/>
      <c r="G18" s="62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70"/>
      <c r="AX18" s="162"/>
      <c r="AY18" s="162"/>
      <c r="AZ18" s="162"/>
      <c r="BA18" s="159"/>
      <c r="BB18" s="161"/>
      <c r="BC18" s="160"/>
      <c r="BD18" s="159"/>
      <c r="BE18" s="158"/>
    </row>
    <row r="19" spans="1:57" ht="18.600000000000001" thickBot="1" x14ac:dyDescent="0.35">
      <c r="A19" s="61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65" t="s">
        <v>123</v>
      </c>
      <c r="AW19" s="566"/>
      <c r="AX19" s="566"/>
      <c r="AY19" s="566"/>
      <c r="AZ19" s="566"/>
      <c r="BA19" s="566"/>
      <c r="BB19" s="566"/>
      <c r="BC19" s="567"/>
      <c r="BD19" s="194" t="e">
        <f>SQRT(SUMSQ(BD15:BD16))</f>
        <v>#N/A</v>
      </c>
      <c r="BE19" s="156" t="e">
        <f>BD19^4/((BD15^4/BE15)+(BD16^4/BE16))</f>
        <v>#N/A</v>
      </c>
    </row>
    <row r="20" spans="1:57" ht="16.8" thickTop="1" thickBot="1" x14ac:dyDescent="0.35">
      <c r="A20" s="296">
        <v>1</v>
      </c>
      <c r="B20" s="287">
        <f>IF(Datos!$N$5=Datos!$S$8,(IF(Datos!$N$5=Datos!$S$8,Datos!D27/1000,IF(Datos!$N$5=Datos!$S$9,Datos!D27/1000,IF(Datos!$N$5=Datos!$S$10,Datos!D27," Error "))))-'punto 1'!$Y$144/1000000,IF(Datos!$N$5=Datos!$S$9,(IF(Datos!$N$5=Datos!$S$8,Datos!D27/1000000,IF(Datos!$N$5=Datos!$S$9,Datos!D27/1000,IF(Datos!$N$5=Datos!$S$10,Datos!D27," Error "))))-'punto 1'!$AJ$144/1000,IF(Datos!$N$5=Datos!$S$10,(IF(Datos!$N$5=Datos!$S$8,Datos!D27/1000000,IF(Datos!$N$5=Datos!$S$9,Datos!D27/1000,IF(Datos!$N$5=Datos!$S$10,Datos!D27," Error "))))-'punto 1'!$AU$144)))</f>
        <v>-1.0889075757575757E-10</v>
      </c>
      <c r="C20" s="287">
        <f>IF(Datos!$N$5=Datos!$S$8,(IF(Datos!$N$5=Datos!$S$8,Datos!E27/1000,IF(Datos!$N$5=Datos!$S$9,Datos!E27/1000,IF(Datos!$N$5=Datos!$S$10,Datos!E27," Error "))))-'punto 1'!$AD$144/1000000,IF(Datos!$N$5=Datos!$S$9,(IF(Datos!$N$5=Datos!$S$8,Datos!E27/1000000,IF(Datos!$N$5=Datos!$S$9,Datos!E27/1000,IF(Datos!$N$5=Datos!S10,Datos!E27," Error "))))-'punto 1'!$AO$144/1000,IF(Datos!$N$5=Datos!$S$9,(IF(Datos!$N$5=Datos!$S$8,Datos!E27/1000000,IF(Datos!$N$5=Datos!S9,Datos!E27/1000,IF(Datos!$N$5=Datos!$S$10,Datos!E27," Error "))))-'punto 1'!$AZ$144)))</f>
        <v>-9.3777727272727262E-11</v>
      </c>
      <c r="D20" s="286">
        <f>Datos!F27-E144</f>
        <v>3.7058964238727427E-3</v>
      </c>
      <c r="E20" s="295">
        <f>O18*1000</f>
        <v>999.85331435241267</v>
      </c>
      <c r="F20" s="284">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IF(Datos!$N$5=Datos!$S$8,(IF(Datos!$N$5=Datos!$S$8,Datos!D28/1000,IF(Datos!$N$5=Datos!$S$9,Datos!D28/1000,IF(Datos!$N$5=Datos!$S$10,Datos!D28," Error "))))-'punto 1'!$Y$164/1000000,IF(Datos!$N$5=Datos!$S$9,(IF(Datos!$N$5=Datos!$S$8,Datos!D28/1000000,IF(Datos!$N$5=Datos!$S$9,Datos!D28/1000,IF(Datos!$N$5=Datos!$S$10,Datos!D28," Error "))))-'punto 1'!$AJ$164/1000,IF(Datos!$N$5=Datos!$S$10,(IF(Datos!$N$5=Datos!$S$8,Datos!D28/1000000,IF(Datos!$N$5=Datos!$S$9,Datos!D28/1000,IF(Datos!$N$5=Datos!$S$10,Datos!D28," Error "))))-'punto 1'!$AU$164)))</f>
        <v>-1.0889060606060605E-10</v>
      </c>
      <c r="C21" s="287">
        <f>IF(Datos!$N$5=Datos!$S$8,(IF(Datos!$N$5=Datos!$S$8,Datos!E28/1000,IF(Datos!$N$5=Datos!$S$9,Datos!E28/1000,IF(Datos!$N$5=Datos!$S$10,Datos!E28," Error "))))-'punto 1'!$AD$164/1000000,IF(Datos!$N$5=Datos!$S$9,(IF(Datos!$N$5=Datos!$S$8,Datos!E28/1000000,IF(Datos!$N$5=Datos!$S$9,Datos!E28/1000,IF(Datos!$N$5=Datos!S11,Datos!E28," Error "))))-'punto 1'!$AO$164/1000,IF(Datos!$N$5=Datos!$S$9,(IF(Datos!$N$5=Datos!$S$8,Datos!E28/1000000,IF(Datos!$N$5=Datos!S10,Datos!E28/1000,IF(Datos!$N$5=Datos!$S$10,Datos!E28," Error "))))-'punto 1'!$AZ$164)))</f>
        <v>-9.3777727272727262E-11</v>
      </c>
      <c r="D21" s="286">
        <f>Datos!F28-E161</f>
        <v>3.7052984092811867E-3</v>
      </c>
      <c r="E21" s="295">
        <f>Q18*1000</f>
        <v>999.85331431461441</v>
      </c>
      <c r="F21" s="284">
        <f>(((B21-C21))/8000)*((1/(E21-($J$2)))*(8000-$J$2)*(1-Datos!$K$8*(D21-20)))</f>
        <v>-1.5119630196847576E-14</v>
      </c>
      <c r="G21" s="590" t="s">
        <v>219</v>
      </c>
      <c r="H21" s="590" t="s">
        <v>30</v>
      </c>
      <c r="I21" s="297"/>
      <c r="J21" s="585"/>
      <c r="AC21" s="89">
        <f>$AD$13*(1-(((D23+$AD$9)^2)*(D23+$AD$10)/($AD$11*(D23+$AD$12))))</f>
        <v>999.84012717049222</v>
      </c>
      <c r="AD21" s="89">
        <f>$AJ$6+($AJ$7*D23)</f>
        <v>-4.6116072003348878E-3</v>
      </c>
      <c r="AE21" s="293">
        <f>1+($AO$8+(($AO$9*D23)+($AO$10*D23^2)*($M$5-$AO$7)))</f>
        <v>1.0000000000506801</v>
      </c>
      <c r="AF21" s="292">
        <f>(AC21+AD21)*AE21</f>
        <v>999.83551561396371</v>
      </c>
      <c r="AV21" s="564" t="s">
        <v>218</v>
      </c>
      <c r="AW21" s="564"/>
      <c r="AX21" s="564"/>
      <c r="AY21" s="564"/>
      <c r="AZ21" s="564"/>
      <c r="BA21" s="564"/>
      <c r="BB21" s="564"/>
      <c r="BC21" s="564"/>
      <c r="BD21" s="564"/>
      <c r="BE21" s="564"/>
    </row>
    <row r="22" spans="1:57" ht="50.4" x14ac:dyDescent="0.3">
      <c r="A22" s="296">
        <v>3</v>
      </c>
      <c r="B22" s="287">
        <f>IF(Datos!$N$5=Datos!$S$8,(IF(Datos!$N$5=Datos!$S$8,Datos!D29/1000,IF(Datos!$N$5=Datos!$S$9,Datos!D29/1000,IF(Datos!$N$5=Datos!$S$10,Datos!D29," Error "))))-'punto 1'!$Y$184/1000000,IF(Datos!$N$5=Datos!$S$9,(IF(Datos!$N$5=Datos!$S$8,Datos!D29/1000000,IF(Datos!$N$5=Datos!$S$9,Datos!D29/1000,IF(Datos!$N$5=Datos!$S$10,Datos!D29," Error "))))-'punto 1'!$AJ$184/1000,IF(Datos!$N$5=Datos!$S$10,(IF(Datos!$N$5=Datos!$S$8,Datos!D29/1000000,IF(Datos!$N$5=Datos!$S$9,Datos!D29/1000,IF(Datos!$N$5=Datos!$S$10,Datos!D29," Error "))))-'punto 1'!$AU$184)))</f>
        <v>-1.0889075757575757E-10</v>
      </c>
      <c r="C22" s="287">
        <f>IF(Datos!$N$5=Datos!$S$8,(IF(Datos!$N$5=Datos!$S$8,Datos!E29/1000,IF(Datos!$N$5=Datos!$S$9,Datos!E29/1000,IF(Datos!$N$5=Datos!$S$10,Datos!E29," Error "))))-'punto 1'!$AD$184/1000000,IF(Datos!$N$5=Datos!$S$9,(IF(Datos!$N$5=Datos!$S$8,Datos!E29/1000000,IF(Datos!$N$5=Datos!$S$9,Datos!E29/1000,IF(Datos!$N$5=Datos!S12,Datos!E29," Error "))))-'punto 1'!$AO$184/1000,IF(Datos!$N$5=Datos!$S$9,(IF(Datos!$N$5=Datos!$S$8,Datos!E29/1000000,IF(Datos!$N$5=Datos!S11,Datos!E29/1000,IF(Datos!$N$5=Datos!$S$10,Datos!E29," Error "))))-'punto 1'!$AZ$184)))</f>
        <v>-9.3777575757575756E-11</v>
      </c>
      <c r="D22" s="286">
        <f>Datos!F29-E178</f>
        <v>3.7052984092811867E-3</v>
      </c>
      <c r="E22" s="295">
        <f>S18*1000</f>
        <v>999.85331431461441</v>
      </c>
      <c r="F22" s="284">
        <f>(((B22-C22))/8000)*((1/(E22-($J$2)))*(8000-$J$2)*(1-Datos!$K$8*(D22-20)))</f>
        <v>-1.5119933362523985E-14</v>
      </c>
      <c r="G22" s="590"/>
      <c r="H22" s="590"/>
      <c r="I22" s="294"/>
      <c r="J22" s="585"/>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IF(Datos!$N$5=Datos!$S$8,(IF(Datos!$N$5=Datos!$S$8,Datos!D30/1000,IF(Datos!$N$5=Datos!$S$9,Datos!D30/1000,IF(Datos!$N$5=Datos!$S$10,Datos!D30," Error "))))-'punto 1'!$Y$204/1000000,IF(Datos!$N$5=Datos!$S$9,(IF(Datos!$N$5=Datos!$S$8,Datos!D30/1000000,IF(Datos!$N$5=Datos!$S$9,Datos!D30/1000,IF(Datos!$N$5=Datos!$S$10,Datos!D30," Error "))))-'punto 1'!$AJ$204/1000,IF(Datos!$N$5=Datos!$S$10,(IF(Datos!$N$5=Datos!$S$8,Datos!D30/1000000,IF(Datos!$N$5=Datos!$S$9,Datos!D30/1000,IF(Datos!$N$5=Datos!$S$10,Datos!D30," Error "))))-'punto 1'!$AU$204)))</f>
        <v>-1.0889075757575757E-10</v>
      </c>
      <c r="C23" s="287">
        <f>IF(Datos!$N$5=Datos!$S$8,(IF(Datos!$N$5=Datos!$S$8,Datos!E30/1000,IF(Datos!$N$5=Datos!$S$9,Datos!E30/1000,IF(Datos!$N$5=Datos!$S$10,Datos!E30," Error "))))-'punto 1'!$AD$204/1000000,IF(Datos!$N$5=Datos!$S$9,(IF(Datos!$N$5=Datos!$S$8,Datos!E30/1000000,IF(Datos!$N$5=Datos!$S$9,Datos!E30/1000,IF(Datos!$N$5=Datos!S13,Datos!E30," Error "))))-'punto 1'!$AO$204/1000,IF(Datos!$N$5=Datos!$S$9,(IF(Datos!$N$5=Datos!$S$8,Datos!E30/1000000,IF(Datos!$N$5=Datos!S12,Datos!E30/1000,IF(Datos!$N$5=Datos!$S$10,Datos!E30," Error "))))-'punto 1'!$AZ$204)))</f>
        <v>-9.3777727272727262E-11</v>
      </c>
      <c r="D23" s="286">
        <f>Datos!F30-E195</f>
        <v>3.7056572180361202E-3</v>
      </c>
      <c r="E23" s="285">
        <f>U18*1000</f>
        <v>999.85331433729334</v>
      </c>
      <c r="F23" s="284">
        <f>(((B23-C23))/8000)*((1/(E23-($J$2)))*(8000-$J$2)*(1-Datos!$K$8*(D23-20)))</f>
        <v>-1.5119781779261485E-14</v>
      </c>
      <c r="G23" s="613" t="s">
        <v>18</v>
      </c>
      <c r="H23" s="614"/>
      <c r="I23" s="291"/>
      <c r="J23" s="290"/>
      <c r="AE23" s="289" t="s">
        <v>217</v>
      </c>
      <c r="AF23" s="289">
        <f>AVERAGE(AF18:AF22)</f>
        <v>999.83551560855381</v>
      </c>
      <c r="AV23" s="189"/>
      <c r="AW23" s="568" t="s">
        <v>216</v>
      </c>
      <c r="AX23" s="189"/>
      <c r="AY23" s="189"/>
      <c r="AZ23" s="189"/>
      <c r="BA23" s="189"/>
      <c r="BB23" s="189"/>
      <c r="BC23" s="189"/>
      <c r="BD23" s="189"/>
      <c r="BE23" s="189"/>
    </row>
    <row r="24" spans="1:57" ht="20.399999999999999" thickTop="1" thickBot="1" x14ac:dyDescent="0.35">
      <c r="A24" s="288">
        <v>5</v>
      </c>
      <c r="B24" s="287">
        <f>IF(Datos!$N$5=Datos!$S$8,(IF(Datos!$N$5=Datos!$S$8,Datos!D31/1000,IF(Datos!$N$5=Datos!$S$9,Datos!D31/1000,IF(Datos!$N$5=Datos!$S$10,Datos!D31," Error "))))-'punto 1'!$Y$224/1000000,IF(Datos!$N$5=Datos!$S$9,(IF(Datos!$N$5=Datos!$S$8,Datos!D31/1000000,IF(Datos!$N$5=Datos!$S$9,Datos!D31/1000,IF(Datos!$N$5=Datos!$S$10,Datos!D31," Error "))))-'punto 1'!$AJ$224/1000,IF(Datos!$N$5=Datos!$S$10,(IF(Datos!$N$5=Datos!$S$8,Datos!D31/1000000,IF(Datos!$N$5=Datos!$S$9,Datos!D31/1000,IF(Datos!$N$5=Datos!$S$10,Datos!D31," Error "))))-'punto 1'!$AU$224)))</f>
        <v>-1.0889075757575757E-10</v>
      </c>
      <c r="C24" s="287">
        <f>IF(Datos!$N$5=Datos!$S$8,(IF(Datos!$N$5=Datos!$S$8,Datos!E31/1000,IF(Datos!$N$5=Datos!$S$9,Datos!E31/1000,IF(Datos!$N$5=Datos!$S$10,Datos!E31," Error "))))-'punto 1'!$AD$224/1000000,IF(Datos!$N$5=Datos!$S$9,(IF(Datos!$N$5=Datos!$S$8,Datos!E31/1000000,IF(Datos!$N$5=Datos!$S$9,Datos!E31/1000,IF(Datos!$N$5=Datos!S14,Datos!E31," Error "))))-'punto 1'!$AO$224/1000,IF(Datos!$N$5=Datos!$S$9,(IF(Datos!$N$5=Datos!$S$8,Datos!E31/1000000,IF(Datos!$N$5=Datos!S13,Datos!E31/1000,IF(Datos!$N$5=Datos!$S$10,Datos!E31," Error "))))-'punto 1'!$AZ$224)))</f>
        <v>-9.3777727272727262E-11</v>
      </c>
      <c r="D24" s="286">
        <f>Datos!F31-E212</f>
        <v>3.7057369533149941E-3</v>
      </c>
      <c r="E24" s="285">
        <f>W18*1000</f>
        <v>999.85331434233319</v>
      </c>
      <c r="F24" s="284">
        <f>(((B24-C24))/8000)*((1/(E24-($J$2)))*(8000-$J$2)*(1-Datos!$K$8*(D24-20)))</f>
        <v>-1.5119781779167197E-14</v>
      </c>
      <c r="G24" s="283">
        <f>IF(Datos!U4=Datos!$U$5,AVERAGE(F20:F24)*1000000,IF(Datos!U4=Datos!$U$6,AVERAGE(F20:F24)*1000000))</f>
        <v>-1.5119781779355775E-8</v>
      </c>
      <c r="H24" s="282">
        <f>G24-Datos!E23</f>
        <v>-10.000000015119781</v>
      </c>
      <c r="I24" s="281"/>
      <c r="J24" s="280"/>
      <c r="AV24" s="185" t="s">
        <v>132</v>
      </c>
      <c r="AW24" s="569"/>
      <c r="AX24" s="184" t="s">
        <v>32</v>
      </c>
      <c r="AY24" s="183" t="s">
        <v>130</v>
      </c>
      <c r="AZ24" s="182" t="s">
        <v>213</v>
      </c>
      <c r="BA24" s="181">
        <f>BD36</f>
        <v>6.5064811654411567E-2</v>
      </c>
      <c r="BB24" s="180" t="s">
        <v>102</v>
      </c>
      <c r="BC24" s="179">
        <f>(((-M4*0.00252)*(273.15+M3))-((0.348444*M5/100)-(M4*((0.00252*M3)-0.02082))))/(273.15+M3)^2</f>
        <v>-5.2088362330320996E-6</v>
      </c>
      <c r="BD24" s="178">
        <f>BA24*BC24</f>
        <v>-3.3891194844090821E-7</v>
      </c>
      <c r="BE24" s="177">
        <f>BE36</f>
        <v>100.39904723919487</v>
      </c>
    </row>
    <row r="25" spans="1:57" ht="19.8" thickTop="1" x14ac:dyDescent="0.3">
      <c r="A25" s="19"/>
      <c r="B25" s="18"/>
      <c r="C25" s="18"/>
      <c r="D25" s="272"/>
      <c r="E25" s="279"/>
      <c r="F25" s="270"/>
      <c r="J25" s="141"/>
      <c r="AV25" s="176" t="s">
        <v>147</v>
      </c>
      <c r="AW25" s="569"/>
      <c r="AX25" s="175" t="s">
        <v>121</v>
      </c>
      <c r="AY25" s="175" t="s">
        <v>126</v>
      </c>
      <c r="AZ25" s="175" t="s">
        <v>213</v>
      </c>
      <c r="BA25" s="174">
        <f>BD44</f>
        <v>6.0719017313811798E-3</v>
      </c>
      <c r="BB25" s="173" t="str">
        <f>BB24</f>
        <v>kg</v>
      </c>
      <c r="BC25" s="172">
        <f>-((0.00252*M3)-0.020582)/(273.15+M3)</f>
        <v>7.618029480826491E-5</v>
      </c>
      <c r="BD25" s="171">
        <f>BA25*BC25</f>
        <v>4.625592639434324E-7</v>
      </c>
      <c r="BE25" s="170">
        <f>BE44</f>
        <v>169.15646554379103</v>
      </c>
    </row>
    <row r="26" spans="1:57" ht="28.8" x14ac:dyDescent="0.3">
      <c r="A26" s="19"/>
      <c r="B26" s="18"/>
      <c r="C26" s="18"/>
      <c r="D26" s="272"/>
      <c r="E26" s="24"/>
      <c r="F26" s="270"/>
      <c r="G26" s="17"/>
      <c r="AV26" s="278" t="s">
        <v>145</v>
      </c>
      <c r="AW26" s="569"/>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70"/>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65" t="s">
        <v>123</v>
      </c>
      <c r="AW28" s="566"/>
      <c r="AX28" s="566"/>
      <c r="AY28" s="566"/>
      <c r="AZ28" s="566"/>
      <c r="BA28" s="566"/>
      <c r="BB28" s="566"/>
      <c r="BC28" s="567"/>
      <c r="BD28" s="273">
        <f>SQRT(SUMSQ(BD24:BD27))</f>
        <v>1.531281029883775E-4</v>
      </c>
      <c r="BE28" s="156">
        <f>BD28^4/((BD24^4/BE24)+(BD25^4/BE25)+(BD26^4/BE26)+(BD27^4/BE27))</f>
        <v>100.00280477379563</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-1.0889072727272727E-10</v>
      </c>
      <c r="G31" s="239" t="s">
        <v>194</v>
      </c>
      <c r="H31" s="240" t="s">
        <v>193</v>
      </c>
      <c r="I31" s="222" t="s">
        <v>192</v>
      </c>
      <c r="J31" s="221" t="s">
        <v>164</v>
      </c>
      <c r="K31" s="239" t="s">
        <v>160</v>
      </c>
      <c r="L31" s="238">
        <f>BD28</f>
        <v>1.531281029883775E-4</v>
      </c>
      <c r="M31" s="220" t="s">
        <v>187</v>
      </c>
      <c r="N31" s="237">
        <f>((-(B31-B32)*(1-(Datos!K8*(B35-20))))/(8000*(X19-J2)))-(((B31-B32)*(8000-J2)*(1-(Datos!K8*(B35-20))))/(8000*(X19-J2)^2))</f>
        <v>1.7011973323306378E-17</v>
      </c>
      <c r="O31" s="236" t="s">
        <v>186</v>
      </c>
      <c r="P31" s="235">
        <f t="shared" si="0"/>
        <v>2.6050112030867898E-21</v>
      </c>
      <c r="Q31" s="259">
        <f>BE28</f>
        <v>100.00280477379563</v>
      </c>
      <c r="R31" s="233" t="e">
        <f t="shared" si="1"/>
        <v>#N/A</v>
      </c>
      <c r="AV31" s="189"/>
      <c r="AW31" s="568" t="s">
        <v>133</v>
      </c>
      <c r="AX31" s="189"/>
      <c r="AY31" s="189"/>
      <c r="AZ31" s="189"/>
      <c r="BA31" s="189"/>
      <c r="BB31" s="189"/>
      <c r="BC31" s="189"/>
      <c r="BD31" s="189"/>
      <c r="BE31" s="189"/>
    </row>
    <row r="32" spans="1:57" ht="24" x14ac:dyDescent="0.5">
      <c r="A32" s="258" t="s">
        <v>191</v>
      </c>
      <c r="B32" s="257">
        <f>AVERAGE(C20:C24)</f>
        <v>-9.3777696969696956E-11</v>
      </c>
      <c r="G32" s="91" t="s">
        <v>190</v>
      </c>
      <c r="H32" s="64" t="s">
        <v>189</v>
      </c>
      <c r="I32" s="89" t="s">
        <v>188</v>
      </c>
      <c r="J32" s="61" t="s">
        <v>164</v>
      </c>
      <c r="K32" s="91" t="s">
        <v>160</v>
      </c>
      <c r="L32" s="61">
        <v>70</v>
      </c>
      <c r="M32" s="230" t="s">
        <v>187</v>
      </c>
      <c r="N32" s="229">
        <f>(((B31-B32)*(1-(Datos!K8*(B35-20))))/(8000*(X19-J2)))-(((B31-B32)*(8000-J2)*(1-(Datos!K8*(B35-20))))/(8000^2*(X19-J2)))</f>
        <v>-9.8566798845245021E-27</v>
      </c>
      <c r="O32" s="64" t="s">
        <v>186</v>
      </c>
      <c r="P32" s="256">
        <f t="shared" si="0"/>
        <v>-6.8996759191671515E-25</v>
      </c>
      <c r="Q32" s="227">
        <v>100</v>
      </c>
      <c r="R32" s="226" t="e">
        <f t="shared" si="1"/>
        <v>#N/A</v>
      </c>
      <c r="AV32" s="185" t="s">
        <v>132</v>
      </c>
      <c r="AW32" s="569"/>
      <c r="AX32" s="184" t="s">
        <v>131</v>
      </c>
      <c r="AY32" s="183" t="s">
        <v>130</v>
      </c>
      <c r="AZ32" s="182"/>
      <c r="BA32" s="181">
        <f>MAX('punto 1'!N143:N145,'punto 1'!S143:S145)/2</f>
        <v>6.5000000000000002E-2</v>
      </c>
      <c r="BB32" s="180" t="s">
        <v>185</v>
      </c>
      <c r="BC32" s="179">
        <v>1</v>
      </c>
      <c r="BD32" s="178">
        <f>BA32*BC32</f>
        <v>6.5000000000000002E-2</v>
      </c>
      <c r="BE32" s="177">
        <v>100</v>
      </c>
    </row>
    <row r="33" spans="1:57" ht="31.2" x14ac:dyDescent="0.3">
      <c r="A33" s="255" t="s">
        <v>184</v>
      </c>
      <c r="B33" s="247">
        <f>STDEVA(B20:B24)</f>
        <v>6.7759635683619176E-17</v>
      </c>
      <c r="C33" s="207"/>
      <c r="D33" s="196"/>
      <c r="E33" s="254"/>
      <c r="F33" s="206"/>
      <c r="G33" s="253" t="s">
        <v>183</v>
      </c>
      <c r="H33" s="252" t="s">
        <v>182</v>
      </c>
      <c r="I33" s="212" t="s">
        <v>181</v>
      </c>
      <c r="J33" s="251" t="s">
        <v>41</v>
      </c>
      <c r="K33" s="212" t="s">
        <v>160</v>
      </c>
      <c r="L33" s="250">
        <f>L35</f>
        <v>1.0004165799695501E-2</v>
      </c>
      <c r="M33" s="220" t="s">
        <v>180</v>
      </c>
      <c r="N33" s="249">
        <f>(-(B31-B32)*(8000-J2)*(1-(Datos!K8*(B35-20))))/(8000*(X19-J2)^2)*(-0.0632693+(-0.008523829*B35*2)+(0.00006943248*3*B35^2)+(0.0000003821216*4*B35^3))</f>
        <v>-9.5771362695557753E-19</v>
      </c>
      <c r="O33" s="220" t="s">
        <v>179</v>
      </c>
      <c r="P33" s="217">
        <f t="shared" si="0"/>
        <v>-9.5811259126913244E-21</v>
      </c>
      <c r="Q33" s="223">
        <v>100</v>
      </c>
      <c r="R33" s="233" t="e">
        <f t="shared" si="1"/>
        <v>#N/A</v>
      </c>
      <c r="AV33" s="176" t="s">
        <v>147</v>
      </c>
      <c r="AW33" s="569"/>
      <c r="AX33" s="175" t="s">
        <v>146</v>
      </c>
      <c r="AY33" s="175" t="s">
        <v>126</v>
      </c>
      <c r="AZ33" s="175"/>
      <c r="BA33" s="174">
        <f>L3/SQRT(12)</f>
        <v>2.886751345948129E-3</v>
      </c>
      <c r="BB33" s="173" t="str">
        <f>BB32</f>
        <v>0C</v>
      </c>
      <c r="BC33" s="172">
        <v>1</v>
      </c>
      <c r="BD33" s="171">
        <f>BA33*BC33</f>
        <v>2.886751345948129E-3</v>
      </c>
      <c r="BE33" s="170">
        <v>100</v>
      </c>
    </row>
    <row r="34" spans="1:57" ht="31.2" x14ac:dyDescent="0.3">
      <c r="A34" s="248" t="s">
        <v>178</v>
      </c>
      <c r="B34" s="247">
        <f>STDEVA(C20:C24)</f>
        <v>6.7759635677839069E-17</v>
      </c>
      <c r="C34" s="207"/>
      <c r="F34" s="206"/>
      <c r="G34" s="91" t="s">
        <v>177</v>
      </c>
      <c r="H34" s="246" t="s">
        <v>176</v>
      </c>
      <c r="I34" s="89" t="s">
        <v>25</v>
      </c>
      <c r="J34" s="61" t="s">
        <v>164</v>
      </c>
      <c r="K34" s="91" t="s">
        <v>163</v>
      </c>
      <c r="L34" s="245">
        <f>Datos!K8*0.1/SQRT(12)</f>
        <v>4.3301270189221934E-7</v>
      </c>
      <c r="M34" s="230" t="s">
        <v>175</v>
      </c>
      <c r="N34" s="244">
        <f>--((B31-B32)*(8000-J2)*(B35-20))/(8000*(X19-J2))</f>
        <v>3.0224895017925964E-13</v>
      </c>
      <c r="O34" s="63" t="s">
        <v>174</v>
      </c>
      <c r="P34" s="243">
        <f t="shared" si="0"/>
        <v>1.30877634561208E-19</v>
      </c>
      <c r="Q34" s="62">
        <v>100</v>
      </c>
      <c r="R34" s="226" t="e">
        <f t="shared" si="1"/>
        <v>#N/A</v>
      </c>
      <c r="AV34" s="579" t="s">
        <v>145</v>
      </c>
      <c r="AW34" s="569"/>
      <c r="AX34" s="168" t="s">
        <v>111</v>
      </c>
      <c r="AY34" s="168" t="s">
        <v>124</v>
      </c>
      <c r="AZ34" s="205"/>
      <c r="BA34" s="562">
        <f>(MAX(J3:K3)-MIN(J3:K3))/SQRT(24)</f>
        <v>3.1045497373677892E-4</v>
      </c>
      <c r="BB34" s="573" t="str">
        <f>BB33</f>
        <v>0C</v>
      </c>
      <c r="BC34" s="571">
        <v>1</v>
      </c>
      <c r="BD34" s="562">
        <f>BA34*BC34</f>
        <v>3.1045497373677892E-4</v>
      </c>
      <c r="BE34" s="575">
        <v>100</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2.2672872067654644E-19</v>
      </c>
      <c r="O35" s="236" t="s">
        <v>168</v>
      </c>
      <c r="P35" s="235">
        <f t="shared" si="0"/>
        <v>2.2682317132010201E-21</v>
      </c>
      <c r="Q35" s="234">
        <v>100</v>
      </c>
      <c r="R35" s="233" t="e">
        <f t="shared" si="1"/>
        <v>#N/A</v>
      </c>
      <c r="AV35" s="580"/>
      <c r="AW35" s="570"/>
      <c r="AX35" s="162"/>
      <c r="AY35" s="162"/>
      <c r="AZ35" s="162"/>
      <c r="BA35" s="563"/>
      <c r="BB35" s="574"/>
      <c r="BC35" s="572"/>
      <c r="BD35" s="563"/>
      <c r="BE35" s="576"/>
    </row>
    <row r="36" spans="1:57" ht="19.2" x14ac:dyDescent="0.45">
      <c r="A36" s="206"/>
      <c r="B36" s="207"/>
      <c r="C36" s="207"/>
      <c r="F36" s="206"/>
      <c r="G36" s="91" t="s">
        <v>167</v>
      </c>
      <c r="H36" s="232" t="s">
        <v>166</v>
      </c>
      <c r="I36" s="89" t="s">
        <v>165</v>
      </c>
      <c r="J36" s="61" t="s">
        <v>164</v>
      </c>
      <c r="K36" s="89" t="s">
        <v>163</v>
      </c>
      <c r="L36" s="231">
        <f>(IF(Datos!$P$5=B5,VLOOKUP(Datos!P5,B5:C8,2,FALSE)/1000000,IF(Datos!$P$5=B6,VLOOKUP(Datos!P5,B5:C8,2,FALSE)/1000000,IF(Datos!$P$5=B7,VLOOKUP(Datos!P5,B5:C8,2,FALSE)/1000000,IF(Datos!$P$5=B8,VLOOKUP(Datos!P5,B5:C8,2,FALSE)/1000000," Error ")))))/SQRT(3)</f>
        <v>1.1547005383792517E-8</v>
      </c>
      <c r="M36" s="230" t="s">
        <v>159</v>
      </c>
      <c r="N36" s="229">
        <v>1</v>
      </c>
      <c r="O36" s="61">
        <v>1</v>
      </c>
      <c r="P36" s="228">
        <f t="shared" si="0"/>
        <v>1.1547005383792517E-8</v>
      </c>
      <c r="Q36" s="227">
        <v>100</v>
      </c>
      <c r="R36" s="226" t="e">
        <f t="shared" si="1"/>
        <v>#N/A</v>
      </c>
      <c r="AV36" s="565" t="s">
        <v>123</v>
      </c>
      <c r="AW36" s="566"/>
      <c r="AX36" s="566"/>
      <c r="AY36" s="566"/>
      <c r="AZ36" s="566"/>
      <c r="BA36" s="566"/>
      <c r="BB36" s="566"/>
      <c r="BC36" s="567"/>
      <c r="BD36" s="157">
        <f>SQRT(SUMSQ(BD32:BD34))</f>
        <v>6.5064811654411567E-2</v>
      </c>
      <c r="BE36" s="156">
        <f>BD36^4/((BD32^4/BE32)+(BD33^4/BE33)+(BD34^4/BE34))</f>
        <v>100.39904723919487</v>
      </c>
    </row>
    <row r="37" spans="1:57" ht="27" x14ac:dyDescent="0.3">
      <c r="A37" s="206"/>
      <c r="B37" s="207"/>
      <c r="C37" s="207"/>
      <c r="F37" s="206"/>
      <c r="G37" s="225" t="s">
        <v>162</v>
      </c>
      <c r="H37" s="224" t="s">
        <v>161</v>
      </c>
      <c r="I37" s="222"/>
      <c r="J37" s="223" t="s">
        <v>41</v>
      </c>
      <c r="K37" s="222" t="s">
        <v>160</v>
      </c>
      <c r="L37" s="221">
        <f>STDEV(F20:F24)</f>
        <v>1.0718525280624699E-19</v>
      </c>
      <c r="M37" s="220" t="s">
        <v>159</v>
      </c>
      <c r="N37" s="219">
        <v>1</v>
      </c>
      <c r="O37" s="218">
        <v>1</v>
      </c>
      <c r="P37" s="217">
        <f>L37*N37</f>
        <v>1.0718525280624699E-19</v>
      </c>
      <c r="Q37" s="216">
        <f>COUNT(F20:F24)-1</f>
        <v>4</v>
      </c>
      <c r="R37" s="215" t="e">
        <f>P37^2/$P$38^2</f>
        <v>#N/A</v>
      </c>
    </row>
    <row r="38" spans="1:57" ht="50.4" x14ac:dyDescent="0.3">
      <c r="A38" s="206"/>
      <c r="B38" s="24"/>
      <c r="C38" s="24"/>
      <c r="F38" s="206"/>
      <c r="G38" s="586" t="s">
        <v>158</v>
      </c>
      <c r="H38" s="587"/>
      <c r="I38" s="587"/>
      <c r="J38" s="587"/>
      <c r="K38" s="587"/>
      <c r="L38" s="587"/>
      <c r="M38" s="587"/>
      <c r="N38" s="588"/>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602" t="s">
        <v>157</v>
      </c>
      <c r="H39" s="603"/>
      <c r="I39" s="603"/>
      <c r="J39" s="603"/>
      <c r="K39" s="603"/>
      <c r="L39" s="603"/>
      <c r="M39" s="603"/>
      <c r="N39" s="603"/>
      <c r="O39" s="212"/>
      <c r="P39" s="211" t="e">
        <f>P38^4/((P29^4/Q29)+(P30^4/Q30)+(P31^4/Q31)+(P32^4/Q32)+(P33^4/Q33)+(P34^4/Q34)+(P35^4/Q35)+(P36^4/Q36))</f>
        <v>#N/A</v>
      </c>
      <c r="Q39" s="211"/>
      <c r="R39" s="210"/>
      <c r="AV39" s="189"/>
      <c r="AW39" s="568" t="s">
        <v>156</v>
      </c>
      <c r="AX39" s="189"/>
      <c r="AY39" s="189"/>
      <c r="AZ39" s="189"/>
      <c r="BA39" s="189"/>
      <c r="BB39" s="189"/>
      <c r="BC39" s="189"/>
      <c r="BD39" s="189"/>
      <c r="BE39" s="189"/>
    </row>
    <row r="40" spans="1:57" ht="19.2" x14ac:dyDescent="0.3">
      <c r="A40" s="206"/>
      <c r="B40" s="24"/>
      <c r="C40" s="207"/>
      <c r="F40" s="206"/>
      <c r="G40" s="604" t="s">
        <v>155</v>
      </c>
      <c r="H40" s="605"/>
      <c r="I40" s="605"/>
      <c r="J40" s="605"/>
      <c r="K40" s="605"/>
      <c r="L40" s="605"/>
      <c r="M40" s="605"/>
      <c r="N40" s="605"/>
      <c r="O40" s="89"/>
      <c r="P40" s="209" t="e">
        <f>IF(P39&gt;20,2,HLOOKUP(P39,A44:V45,2))</f>
        <v>#N/A</v>
      </c>
      <c r="Q40" s="208"/>
      <c r="R40" s="208"/>
      <c r="AV40" s="185" t="s">
        <v>132</v>
      </c>
      <c r="AW40" s="569"/>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69"/>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79" t="s">
        <v>145</v>
      </c>
      <c r="AW42" s="569"/>
      <c r="AX42" s="168" t="s">
        <v>111</v>
      </c>
      <c r="AY42" s="168" t="s">
        <v>124</v>
      </c>
      <c r="AZ42" s="168"/>
      <c r="BA42" s="562">
        <f>((MAX(J4:K4)-MIN(J4:K4)/SQRT(24))/100)</f>
        <v>5.1288878556222861E-3</v>
      </c>
      <c r="BB42" s="573" t="str">
        <f>BB41</f>
        <v>%</v>
      </c>
      <c r="BC42" s="571">
        <v>1</v>
      </c>
      <c r="BD42" s="562">
        <f>BA42*BC42</f>
        <v>5.1288878556222861E-3</v>
      </c>
      <c r="BE42" s="575">
        <v>100</v>
      </c>
    </row>
    <row r="43" spans="1:57" ht="13.8" thickBot="1" x14ac:dyDescent="0.3">
      <c r="A43" s="596" t="s">
        <v>153</v>
      </c>
      <c r="B43" s="597"/>
      <c r="C43" s="597"/>
      <c r="D43" s="597"/>
      <c r="E43" s="597"/>
      <c r="F43" s="597"/>
      <c r="G43" s="597"/>
      <c r="H43" s="597"/>
      <c r="I43" s="597"/>
      <c r="J43" s="597"/>
      <c r="K43" s="597"/>
      <c r="L43" s="597"/>
      <c r="M43" s="597"/>
      <c r="N43" s="597"/>
      <c r="O43" s="597"/>
      <c r="P43" s="597"/>
      <c r="Q43" s="597"/>
      <c r="R43" s="597"/>
      <c r="S43" s="597"/>
      <c r="T43" s="597"/>
      <c r="U43" s="597"/>
      <c r="V43" s="598"/>
      <c r="AV43" s="580"/>
      <c r="AW43" s="570"/>
      <c r="AX43" s="162"/>
      <c r="AY43" s="162"/>
      <c r="AZ43" s="205"/>
      <c r="BA43" s="563"/>
      <c r="BB43" s="574"/>
      <c r="BC43" s="572"/>
      <c r="BD43" s="563"/>
      <c r="BE43" s="576"/>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65" t="s">
        <v>123</v>
      </c>
      <c r="AW44" s="566"/>
      <c r="AX44" s="566"/>
      <c r="AY44" s="566"/>
      <c r="AZ44" s="566"/>
      <c r="BA44" s="566"/>
      <c r="BB44" s="566"/>
      <c r="BC44" s="567"/>
      <c r="BD44" s="157">
        <f>SQRT(SUMSQ(BD40:BD42))</f>
        <v>6.0719017313811798E-3</v>
      </c>
      <c r="BE44" s="156">
        <f>BD44^4/((BD40^4/BE40)+(BD41^4/BE41)+(BD42^4/BE42))</f>
        <v>169.15646554379103</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68" t="s">
        <v>149</v>
      </c>
      <c r="AX47" s="189"/>
      <c r="AY47" s="189"/>
      <c r="AZ47" s="189"/>
      <c r="BA47" s="189"/>
      <c r="BB47" s="189"/>
      <c r="BC47" s="189"/>
      <c r="BD47" s="189"/>
      <c r="BE47" s="189"/>
    </row>
    <row r="48" spans="1:57" ht="20.399999999999999" x14ac:dyDescent="0.35">
      <c r="A48" s="192"/>
      <c r="B48" s="187"/>
      <c r="D48" s="196"/>
      <c r="AV48" s="185" t="s">
        <v>132</v>
      </c>
      <c r="AW48" s="569"/>
      <c r="AX48" s="184" t="s">
        <v>131</v>
      </c>
      <c r="AY48" s="183" t="s">
        <v>130</v>
      </c>
      <c r="AZ48" s="182"/>
      <c r="BA48" s="181">
        <f>MAX(N176:N178,S176:S178)/2</f>
        <v>0.12</v>
      </c>
      <c r="BB48" s="198" t="s">
        <v>148</v>
      </c>
      <c r="BC48" s="179">
        <v>1</v>
      </c>
      <c r="BD48" s="178">
        <f>BA48*BC48</f>
        <v>0.12</v>
      </c>
      <c r="BE48" s="177">
        <v>100</v>
      </c>
    </row>
    <row r="49" spans="1:57" ht="20.399999999999999" x14ac:dyDescent="0.35">
      <c r="A49" s="192"/>
      <c r="B49" s="187"/>
      <c r="D49" s="196"/>
      <c r="AV49" s="176" t="s">
        <v>147</v>
      </c>
      <c r="AW49" s="569"/>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69"/>
      <c r="AX50" s="168" t="s">
        <v>111</v>
      </c>
      <c r="AY50" s="168" t="s">
        <v>124</v>
      </c>
      <c r="AZ50" s="168"/>
      <c r="BA50" s="165">
        <f>(MAX(J5:K5)-MIN(J5:K5))/SQRT(24)</f>
        <v>0</v>
      </c>
      <c r="BB50" s="167" t="str">
        <f>BB49</f>
        <v>Pa</v>
      </c>
      <c r="BC50" s="166">
        <v>1</v>
      </c>
      <c r="BD50" s="165">
        <f>BA50*BC50</f>
        <v>0</v>
      </c>
      <c r="BE50" s="164">
        <v>100</v>
      </c>
    </row>
    <row r="51" spans="1:57" ht="12.75" customHeight="1" x14ac:dyDescent="0.25">
      <c r="D51" s="195"/>
      <c r="AV51" s="163"/>
      <c r="AW51" s="570"/>
      <c r="AX51" s="162"/>
      <c r="AY51" s="162"/>
      <c r="AZ51" s="162"/>
      <c r="BA51" s="159"/>
      <c r="BB51" s="161"/>
      <c r="BC51" s="160"/>
      <c r="BD51" s="159"/>
      <c r="BE51" s="158"/>
    </row>
    <row r="52" spans="1:57" x14ac:dyDescent="0.25">
      <c r="AV52" s="565" t="s">
        <v>123</v>
      </c>
      <c r="AW52" s="566"/>
      <c r="AX52" s="566"/>
      <c r="AY52" s="566"/>
      <c r="AZ52" s="566"/>
      <c r="BA52" s="566"/>
      <c r="BB52" s="566"/>
      <c r="BC52" s="567"/>
      <c r="BD52" s="194">
        <f>SQRT(SUMSQ(BD48:BD50))</f>
        <v>0.12</v>
      </c>
      <c r="BE52" s="156">
        <f>BD52^4/((BD48^4/BE48)+(BD49^4/BE49)+(BD50^4/BE50))</f>
        <v>100</v>
      </c>
    </row>
    <row r="55" spans="1:57" ht="20.399999999999999" x14ac:dyDescent="0.35">
      <c r="A55" s="188"/>
      <c r="B55" s="141"/>
      <c r="C55" s="186"/>
      <c r="AV55" s="564" t="s">
        <v>144</v>
      </c>
      <c r="AW55" s="564"/>
      <c r="AX55" s="564"/>
      <c r="AY55" s="564"/>
      <c r="AZ55" s="564"/>
      <c r="BA55" s="564"/>
      <c r="BB55" s="564"/>
      <c r="BC55" s="564"/>
      <c r="BD55" s="564"/>
      <c r="BE55" s="564"/>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68"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69"/>
      <c r="AX59" s="184" t="s">
        <v>131</v>
      </c>
      <c r="AY59" s="183" t="s">
        <v>130</v>
      </c>
      <c r="AZ59" s="182"/>
      <c r="BA59" s="181">
        <f>MAX('punto 1'!F143:F145)/2</f>
        <v>0.01</v>
      </c>
      <c r="BB59" s="180" t="s">
        <v>129</v>
      </c>
      <c r="BC59" s="179">
        <v>1</v>
      </c>
      <c r="BD59" s="178">
        <f>BA59*BC59</f>
        <v>0.01</v>
      </c>
      <c r="BE59" s="177">
        <v>100</v>
      </c>
    </row>
    <row r="60" spans="1:57" ht="19.2" x14ac:dyDescent="0.25">
      <c r="AV60" s="176" t="s">
        <v>128</v>
      </c>
      <c r="AW60" s="569"/>
      <c r="AX60" s="175" t="s">
        <v>127</v>
      </c>
      <c r="AY60" s="175" t="s">
        <v>126</v>
      </c>
      <c r="AZ60" s="175"/>
      <c r="BA60" s="174">
        <f>Datos!G9/SQRT(12)</f>
        <v>2.886751345948129E-4</v>
      </c>
      <c r="BB60" s="173" t="str">
        <f>BB59</f>
        <v>C</v>
      </c>
      <c r="BC60" s="172">
        <v>1</v>
      </c>
      <c r="BD60" s="171">
        <f>BA60*BC60</f>
        <v>2.886751345948129E-4</v>
      </c>
      <c r="BE60" s="170">
        <v>100</v>
      </c>
    </row>
    <row r="61" spans="1:57" ht="28.8" x14ac:dyDescent="0.25">
      <c r="AV61" s="169" t="s">
        <v>125</v>
      </c>
      <c r="AW61" s="569"/>
      <c r="AX61" s="168" t="s">
        <v>111</v>
      </c>
      <c r="AY61" s="168" t="s">
        <v>124</v>
      </c>
      <c r="AZ61" s="168"/>
      <c r="BA61" s="562">
        <f>STDEVA(D20:D24)/SQRT(5)</f>
        <v>1.2026554342775768E-7</v>
      </c>
      <c r="BB61" s="167" t="str">
        <f>BB60</f>
        <v>C</v>
      </c>
      <c r="BC61" s="166">
        <v>1</v>
      </c>
      <c r="BD61" s="165">
        <f>BA61*BC61</f>
        <v>1.2026554342775768E-7</v>
      </c>
      <c r="BE61" s="164">
        <v>4</v>
      </c>
    </row>
    <row r="62" spans="1:57" ht="15" customHeight="1" x14ac:dyDescent="0.25">
      <c r="AV62" s="163"/>
      <c r="AW62" s="570"/>
      <c r="AX62" s="162"/>
      <c r="AY62" s="162"/>
      <c r="AZ62" s="162"/>
      <c r="BA62" s="563"/>
      <c r="BB62" s="161"/>
      <c r="BC62" s="160"/>
      <c r="BD62" s="159"/>
      <c r="BE62" s="158"/>
    </row>
    <row r="63" spans="1:57" x14ac:dyDescent="0.25">
      <c r="AV63" s="565" t="s">
        <v>123</v>
      </c>
      <c r="AW63" s="566"/>
      <c r="AX63" s="566"/>
      <c r="AY63" s="566"/>
      <c r="AZ63" s="566"/>
      <c r="BA63" s="566"/>
      <c r="BB63" s="566"/>
      <c r="BC63" s="567"/>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89"/>
      <c r="C79" s="589"/>
      <c r="D79" s="589"/>
      <c r="E79" s="589"/>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584"/>
      <c r="C95" s="584"/>
      <c r="D95" s="584"/>
      <c r="E95" s="584"/>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581"/>
      <c r="C97" s="581"/>
      <c r="D97" s="581"/>
      <c r="E97" s="581"/>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581"/>
      <c r="C103" s="581"/>
      <c r="D103" s="581"/>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582" t="s">
        <v>122</v>
      </c>
      <c r="D139" s="582"/>
      <c r="E139" s="582"/>
      <c r="F139" s="582"/>
      <c r="J139" s="112"/>
      <c r="K139" s="615" t="s">
        <v>28</v>
      </c>
      <c r="L139" s="615"/>
      <c r="M139" s="615"/>
      <c r="N139" s="615"/>
      <c r="O139" s="615"/>
      <c r="P139" s="615"/>
      <c r="Q139" s="615"/>
      <c r="R139" s="615"/>
      <c r="S139" s="615"/>
      <c r="W139" s="577" t="s">
        <v>111</v>
      </c>
      <c r="X139" s="577"/>
      <c r="Y139" s="577"/>
      <c r="Z139" s="577"/>
      <c r="AA139" s="577"/>
      <c r="AB139" s="577"/>
      <c r="AC139" s="577"/>
      <c r="AD139" s="577"/>
      <c r="AE139" s="577"/>
      <c r="AH139" s="577" t="s">
        <v>111</v>
      </c>
      <c r="AI139" s="577"/>
      <c r="AJ139" s="577"/>
      <c r="AK139" s="577"/>
      <c r="AL139" s="577"/>
      <c r="AM139" s="577"/>
      <c r="AN139" s="577"/>
      <c r="AO139" s="577"/>
      <c r="AP139" s="577"/>
      <c r="AS139" s="577" t="s">
        <v>111</v>
      </c>
      <c r="AT139" s="577"/>
      <c r="AU139" s="577"/>
      <c r="AV139" s="577"/>
      <c r="AW139" s="577"/>
      <c r="AX139" s="577"/>
      <c r="AY139" s="577"/>
      <c r="AZ139" s="577"/>
      <c r="BA139" s="577"/>
    </row>
    <row r="140" spans="2:53" ht="12.75" customHeight="1" x14ac:dyDescent="0.25">
      <c r="J140" s="112"/>
      <c r="K140" s="112"/>
      <c r="L140" s="112"/>
      <c r="M140" s="112"/>
      <c r="N140" s="112"/>
      <c r="O140" s="112"/>
      <c r="P140" s="112"/>
      <c r="Q140" s="112"/>
      <c r="R140" s="112"/>
      <c r="S140" s="112"/>
      <c r="W140" s="577"/>
      <c r="X140" s="577"/>
      <c r="Y140" s="577"/>
      <c r="Z140" s="577"/>
      <c r="AA140" s="577"/>
      <c r="AB140" s="577"/>
      <c r="AC140" s="577"/>
      <c r="AD140" s="577"/>
      <c r="AE140" s="577"/>
      <c r="AH140" s="577"/>
      <c r="AI140" s="577"/>
      <c r="AJ140" s="577"/>
      <c r="AK140" s="577"/>
      <c r="AL140" s="577"/>
      <c r="AM140" s="577"/>
      <c r="AN140" s="577"/>
      <c r="AO140" s="577"/>
      <c r="AP140" s="577"/>
      <c r="AS140" s="577"/>
      <c r="AT140" s="577"/>
      <c r="AU140" s="577"/>
      <c r="AV140" s="577"/>
      <c r="AW140" s="577"/>
      <c r="AX140" s="577"/>
      <c r="AY140" s="577"/>
      <c r="AZ140" s="577"/>
      <c r="BA140" s="577"/>
    </row>
    <row r="141" spans="2:53" ht="15.6" x14ac:dyDescent="0.3">
      <c r="B141" s="112"/>
      <c r="C141" s="578" t="s">
        <v>115</v>
      </c>
      <c r="D141" s="578"/>
      <c r="E141" s="578"/>
      <c r="F141" s="578"/>
      <c r="J141" s="112"/>
      <c r="K141" s="578" t="s">
        <v>115</v>
      </c>
      <c r="L141" s="578"/>
      <c r="M141" s="578"/>
      <c r="N141" s="578"/>
      <c r="O141" s="112"/>
      <c r="P141" s="578" t="s">
        <v>115</v>
      </c>
      <c r="Q141" s="578"/>
      <c r="R141" s="578"/>
      <c r="S141" s="578"/>
      <c r="V141" s="112"/>
      <c r="W141" s="578" t="s">
        <v>95</v>
      </c>
      <c r="X141" s="578"/>
      <c r="Y141" s="578"/>
      <c r="Z141" s="578"/>
      <c r="AA141" s="112"/>
      <c r="AB141" s="578" t="s">
        <v>81</v>
      </c>
      <c r="AC141" s="578"/>
      <c r="AD141" s="578"/>
      <c r="AE141" s="578"/>
      <c r="AG141" s="112"/>
      <c r="AH141" s="578" t="s">
        <v>95</v>
      </c>
      <c r="AI141" s="578"/>
      <c r="AJ141" s="578"/>
      <c r="AK141" s="578"/>
      <c r="AL141" s="112"/>
      <c r="AM141" s="578" t="s">
        <v>81</v>
      </c>
      <c r="AN141" s="578"/>
      <c r="AO141" s="578"/>
      <c r="AP141" s="578"/>
      <c r="AR141" s="112"/>
      <c r="AS141" s="578" t="s">
        <v>95</v>
      </c>
      <c r="AT141" s="578"/>
      <c r="AU141" s="578"/>
      <c r="AV141" s="578"/>
      <c r="AW141" s="112"/>
      <c r="AX141" s="578" t="s">
        <v>81</v>
      </c>
      <c r="AY141" s="578"/>
      <c r="AZ141" s="578"/>
      <c r="BA141" s="578"/>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78" t="s">
        <v>115</v>
      </c>
      <c r="D147" s="578"/>
      <c r="E147" s="578"/>
      <c r="F147" s="111"/>
      <c r="J147" s="112"/>
      <c r="K147" s="578" t="s">
        <v>114</v>
      </c>
      <c r="L147" s="578"/>
      <c r="M147" s="578"/>
      <c r="N147" s="111"/>
      <c r="O147" s="589" t="s">
        <v>114</v>
      </c>
      <c r="P147" s="589"/>
      <c r="Q147" s="589"/>
      <c r="R147" s="589"/>
      <c r="S147" s="589"/>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78" t="s">
        <v>115</v>
      </c>
      <c r="D158" s="578"/>
      <c r="E158" s="578"/>
      <c r="F158" s="578"/>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89" t="s">
        <v>119</v>
      </c>
      <c r="L159" s="589"/>
      <c r="M159" s="589"/>
      <c r="N159" s="589"/>
      <c r="O159" s="112"/>
      <c r="P159" s="589" t="s">
        <v>119</v>
      </c>
      <c r="Q159" s="589"/>
      <c r="R159" s="589"/>
      <c r="S159" s="589"/>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78" t="s">
        <v>95</v>
      </c>
      <c r="X161" s="578"/>
      <c r="Y161" s="578"/>
      <c r="Z161" s="578"/>
      <c r="AA161" s="112"/>
      <c r="AB161" s="578" t="s">
        <v>81</v>
      </c>
      <c r="AC161" s="578"/>
      <c r="AD161" s="578"/>
      <c r="AE161" s="578"/>
      <c r="AG161" s="112"/>
      <c r="AH161" s="578" t="s">
        <v>95</v>
      </c>
      <c r="AI161" s="578"/>
      <c r="AJ161" s="578"/>
      <c r="AK161" s="578"/>
      <c r="AL161" s="112"/>
      <c r="AM161" s="578" t="s">
        <v>81</v>
      </c>
      <c r="AN161" s="578"/>
      <c r="AO161" s="578"/>
      <c r="AP161" s="578"/>
      <c r="AR161" s="112"/>
      <c r="AS161" s="578" t="s">
        <v>95</v>
      </c>
      <c r="AT161" s="578"/>
      <c r="AU161" s="578"/>
      <c r="AV161" s="578"/>
      <c r="AW161" s="112"/>
      <c r="AX161" s="578" t="s">
        <v>81</v>
      </c>
      <c r="AY161" s="578"/>
      <c r="AZ161" s="578"/>
      <c r="BA161" s="578"/>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78" t="s">
        <v>115</v>
      </c>
      <c r="D164" s="578"/>
      <c r="E164" s="578"/>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89" t="s">
        <v>120</v>
      </c>
      <c r="L165" s="589"/>
      <c r="M165" s="589"/>
      <c r="N165" s="589"/>
      <c r="O165" s="112"/>
      <c r="P165" s="589" t="s">
        <v>120</v>
      </c>
      <c r="Q165" s="589"/>
      <c r="R165" s="589"/>
      <c r="S165" s="589"/>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78" t="s">
        <v>118</v>
      </c>
      <c r="L174" s="578"/>
      <c r="M174" s="578"/>
      <c r="N174" s="578"/>
      <c r="O174" s="112"/>
      <c r="P174" s="578" t="s">
        <v>118</v>
      </c>
      <c r="Q174" s="578"/>
      <c r="R174" s="578"/>
      <c r="S174" s="578"/>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78" t="s">
        <v>115</v>
      </c>
      <c r="D175" s="578"/>
      <c r="E175" s="578"/>
      <c r="F175" s="578"/>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78" t="s">
        <v>115</v>
      </c>
      <c r="D181" s="578"/>
      <c r="E181" s="578"/>
      <c r="F181" s="111"/>
      <c r="J181" s="106">
        <v>1</v>
      </c>
      <c r="K181" s="126">
        <v>0</v>
      </c>
      <c r="L181" s="125">
        <v>0</v>
      </c>
      <c r="M181" s="125">
        <v>0.24</v>
      </c>
      <c r="N181" s="106">
        <v>1</v>
      </c>
      <c r="O181" s="106">
        <v>1</v>
      </c>
      <c r="P181" s="126">
        <v>0</v>
      </c>
      <c r="Q181" s="125">
        <v>0</v>
      </c>
      <c r="R181" s="125">
        <v>0.24</v>
      </c>
      <c r="S181" s="106">
        <v>1</v>
      </c>
      <c r="V181" s="112"/>
      <c r="W181" s="578" t="s">
        <v>95</v>
      </c>
      <c r="X181" s="578"/>
      <c r="Y181" s="578"/>
      <c r="Z181" s="578"/>
      <c r="AA181" s="112"/>
      <c r="AB181" s="578" t="s">
        <v>81</v>
      </c>
      <c r="AC181" s="578"/>
      <c r="AD181" s="578"/>
      <c r="AE181" s="578"/>
      <c r="AG181" s="112"/>
      <c r="AH181" s="578" t="s">
        <v>95</v>
      </c>
      <c r="AI181" s="578"/>
      <c r="AJ181" s="578"/>
      <c r="AK181" s="578"/>
      <c r="AL181" s="112"/>
      <c r="AM181" s="578" t="s">
        <v>81</v>
      </c>
      <c r="AN181" s="578"/>
      <c r="AO181" s="578"/>
      <c r="AP181" s="578"/>
      <c r="AR181" s="112"/>
      <c r="AS181" s="578" t="s">
        <v>95</v>
      </c>
      <c r="AT181" s="578"/>
      <c r="AU181" s="578"/>
      <c r="AV181" s="578"/>
      <c r="AW181" s="112"/>
      <c r="AX181" s="578" t="s">
        <v>81</v>
      </c>
      <c r="AY181" s="578"/>
      <c r="AZ181" s="578"/>
      <c r="BA181" s="578"/>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78" t="s">
        <v>115</v>
      </c>
      <c r="D192" s="578"/>
      <c r="E192" s="578"/>
      <c r="F192" s="578"/>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78" t="s">
        <v>115</v>
      </c>
      <c r="D198" s="578"/>
      <c r="E198" s="578"/>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78" t="s">
        <v>95</v>
      </c>
      <c r="X201" s="578"/>
      <c r="Y201" s="578"/>
      <c r="Z201" s="578"/>
      <c r="AA201" s="112"/>
      <c r="AB201" s="578" t="s">
        <v>81</v>
      </c>
      <c r="AC201" s="578"/>
      <c r="AD201" s="578"/>
      <c r="AE201" s="578"/>
      <c r="AG201" s="112"/>
      <c r="AH201" s="578" t="s">
        <v>95</v>
      </c>
      <c r="AI201" s="578"/>
      <c r="AJ201" s="578"/>
      <c r="AK201" s="578"/>
      <c r="AL201" s="112"/>
      <c r="AM201" s="578" t="s">
        <v>81</v>
      </c>
      <c r="AN201" s="578"/>
      <c r="AO201" s="578"/>
      <c r="AP201" s="578"/>
      <c r="AR201" s="112"/>
      <c r="AS201" s="578" t="s">
        <v>95</v>
      </c>
      <c r="AT201" s="578"/>
      <c r="AU201" s="578"/>
      <c r="AV201" s="578"/>
      <c r="AW201" s="112"/>
      <c r="AX201" s="578" t="s">
        <v>81</v>
      </c>
      <c r="AY201" s="578"/>
      <c r="AZ201" s="578"/>
      <c r="BA201" s="578"/>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78" t="s">
        <v>115</v>
      </c>
      <c r="D209" s="578"/>
      <c r="E209" s="578"/>
      <c r="F209" s="578"/>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78" t="s">
        <v>114</v>
      </c>
      <c r="D215" s="578"/>
      <c r="E215" s="578"/>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78" t="s">
        <v>95</v>
      </c>
      <c r="X221" s="578"/>
      <c r="Y221" s="578"/>
      <c r="Z221" s="578"/>
      <c r="AA221" s="112"/>
      <c r="AB221" s="578" t="s">
        <v>81</v>
      </c>
      <c r="AC221" s="578"/>
      <c r="AD221" s="578"/>
      <c r="AE221" s="578"/>
      <c r="AG221" s="112"/>
      <c r="AH221" s="578" t="s">
        <v>95</v>
      </c>
      <c r="AI221" s="578"/>
      <c r="AJ221" s="578"/>
      <c r="AK221" s="578"/>
      <c r="AL221" s="112"/>
      <c r="AM221" s="578" t="s">
        <v>81</v>
      </c>
      <c r="AN221" s="578"/>
      <c r="AO221" s="578"/>
      <c r="AP221" s="578"/>
      <c r="AR221" s="112"/>
      <c r="AS221" s="578" t="s">
        <v>95</v>
      </c>
      <c r="AT221" s="578"/>
      <c r="AU221" s="578"/>
      <c r="AV221" s="578"/>
      <c r="AW221" s="112"/>
      <c r="AX221" s="578" t="s">
        <v>81</v>
      </c>
      <c r="AY221" s="578"/>
      <c r="AZ221" s="578"/>
      <c r="BA221" s="578"/>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77" t="s">
        <v>111</v>
      </c>
      <c r="C241" s="577"/>
      <c r="D241" s="577"/>
      <c r="E241" s="577"/>
      <c r="F241" s="577"/>
      <c r="G241" s="577"/>
      <c r="H241" s="577"/>
      <c r="I241" s="577"/>
      <c r="J241" s="577"/>
      <c r="M241" s="577" t="s">
        <v>111</v>
      </c>
      <c r="N241" s="577"/>
      <c r="O241" s="577"/>
      <c r="P241" s="577"/>
      <c r="Q241" s="577"/>
      <c r="R241" s="577"/>
      <c r="S241" s="577"/>
      <c r="T241" s="577"/>
      <c r="U241" s="577"/>
      <c r="X241" s="577" t="s">
        <v>111</v>
      </c>
      <c r="Y241" s="577"/>
      <c r="Z241" s="577"/>
      <c r="AA241" s="577"/>
      <c r="AB241" s="577"/>
      <c r="AC241" s="577"/>
      <c r="AD241" s="577"/>
      <c r="AE241" s="577"/>
      <c r="AF241" s="577"/>
    </row>
    <row r="242" spans="1:32" ht="13.2" customHeight="1" x14ac:dyDescent="0.25">
      <c r="B242" s="577"/>
      <c r="C242" s="577"/>
      <c r="D242" s="577"/>
      <c r="E242" s="577"/>
      <c r="F242" s="577"/>
      <c r="G242" s="577"/>
      <c r="H242" s="577"/>
      <c r="I242" s="577"/>
      <c r="J242" s="577"/>
      <c r="M242" s="577"/>
      <c r="N242" s="577"/>
      <c r="O242" s="577"/>
      <c r="P242" s="577"/>
      <c r="Q242" s="577"/>
      <c r="R242" s="577"/>
      <c r="S242" s="577"/>
      <c r="T242" s="577"/>
      <c r="U242" s="577"/>
      <c r="X242" s="577"/>
      <c r="Y242" s="577"/>
      <c r="Z242" s="577"/>
      <c r="AA242" s="577"/>
      <c r="AB242" s="577"/>
      <c r="AC242" s="577"/>
      <c r="AD242" s="577"/>
      <c r="AE242" s="577"/>
      <c r="AF242" s="577"/>
    </row>
    <row r="243" spans="1:32" ht="15.6" x14ac:dyDescent="0.3">
      <c r="A243" s="112"/>
      <c r="B243" s="578" t="s">
        <v>95</v>
      </c>
      <c r="C243" s="578"/>
      <c r="D243" s="578"/>
      <c r="E243" s="578"/>
      <c r="F243" s="112"/>
      <c r="G243" s="578" t="s">
        <v>81</v>
      </c>
      <c r="H243" s="578"/>
      <c r="I243" s="578"/>
      <c r="J243" s="578"/>
      <c r="L243" s="112"/>
      <c r="M243" s="578" t="s">
        <v>95</v>
      </c>
      <c r="N243" s="578"/>
      <c r="O243" s="578"/>
      <c r="P243" s="578"/>
      <c r="Q243" s="112"/>
      <c r="R243" s="578" t="s">
        <v>81</v>
      </c>
      <c r="S243" s="578"/>
      <c r="T243" s="578"/>
      <c r="U243" s="578"/>
      <c r="W243" s="112"/>
      <c r="X243" s="578" t="s">
        <v>95</v>
      </c>
      <c r="Y243" s="578"/>
      <c r="Z243" s="578"/>
      <c r="AA243" s="578"/>
      <c r="AB243" s="112"/>
      <c r="AC243" s="578" t="s">
        <v>81</v>
      </c>
      <c r="AD243" s="578"/>
      <c r="AE243" s="578"/>
      <c r="AF243" s="578"/>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-1.0889072727272727E-10</v>
      </c>
      <c r="D246" s="116" t="e">
        <f>(D247-D245)/(C247-C245)*(C246-C245)+D245</f>
        <v>#N/A</v>
      </c>
      <c r="E246" s="116" t="e">
        <f>(E247-E245)/(C247-C245)*(C246-C245)+E245</f>
        <v>#N/A</v>
      </c>
      <c r="F246" s="112"/>
      <c r="G246" s="114"/>
      <c r="H246" s="117">
        <f>B32</f>
        <v>-9.3777696969696956E-11</v>
      </c>
      <c r="I246" s="116" t="e">
        <f>(I247-I245)/(H247-H245)*(H246-H245)+I245</f>
        <v>#N/A</v>
      </c>
      <c r="J246" s="116" t="e">
        <f>(J247-J245)/(H247-H245)*(H246-H245)+J245</f>
        <v>#N/A</v>
      </c>
      <c r="L246" s="112"/>
      <c r="M246" s="114"/>
      <c r="N246" s="117">
        <f>C246</f>
        <v>-1.0889072727272727E-10</v>
      </c>
      <c r="O246" s="116" t="e">
        <f>(O247-O245)/(N247-N245)*(N246-N245)+O245</f>
        <v>#N/A</v>
      </c>
      <c r="P246" s="116" t="e">
        <f>(P247-P245)/(N247-N245)*(N246-N245)+P245</f>
        <v>#N/A</v>
      </c>
      <c r="Q246" s="112"/>
      <c r="R246" s="114"/>
      <c r="S246" s="117">
        <f>H246</f>
        <v>-9.3777696969696956E-11</v>
      </c>
      <c r="T246" s="116" t="e">
        <f>(T247-T245)/(S247-S245)*(S246-S245)+T245</f>
        <v>#N/A</v>
      </c>
      <c r="U246" s="116" t="e">
        <f>(U247-U245)/(S247-S245)*(S246-S245)+U245</f>
        <v>#N/A</v>
      </c>
      <c r="W246" s="112"/>
      <c r="X246" s="114"/>
      <c r="Y246" s="117">
        <f>N246</f>
        <v>-1.0889072727272727E-10</v>
      </c>
      <c r="Z246" s="116" t="e">
        <f>(Z247-Z245)/(Y247-Y245)*(Y246-Y245)+Z245</f>
        <v>#N/A</v>
      </c>
      <c r="AA246" s="116" t="e">
        <f>(AA247-AA245)/(Y247-Y245)*(Y246-Y245)+AA245</f>
        <v>#N/A</v>
      </c>
      <c r="AB246" s="112"/>
      <c r="AC246" s="114"/>
      <c r="AD246" s="117">
        <f>S246</f>
        <v>-9.3777696969696956E-11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8">
        <v>0</v>
      </c>
      <c r="C251" s="108">
        <v>0</v>
      </c>
      <c r="D251" s="108">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8">
        <v>1</v>
      </c>
      <c r="C252" s="108">
        <v>6.9999999999999994E-5</v>
      </c>
      <c r="D252" s="108">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8">
        <v>100</v>
      </c>
      <c r="C253" s="108">
        <v>2.2000000000000001E-4</v>
      </c>
      <c r="D253" s="108">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8">
        <v>200</v>
      </c>
      <c r="C254" s="108">
        <v>1.7000000000000001E-4</v>
      </c>
      <c r="D254" s="108">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8">
        <v>300</v>
      </c>
      <c r="C255" s="108">
        <v>2.4000000000000001E-4</v>
      </c>
      <c r="D255" s="108">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8">
        <v>400</v>
      </c>
      <c r="C256" s="108">
        <v>1.6000000000000001E-4</v>
      </c>
      <c r="D256" s="108">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8">
        <v>500</v>
      </c>
      <c r="C257" s="108">
        <v>-1.9000000000000001E-4</v>
      </c>
      <c r="D257" s="108">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8"/>
      <c r="C258" s="108"/>
      <c r="D258" s="108"/>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8"/>
      <c r="C259" s="108"/>
      <c r="D259" s="108"/>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8"/>
      <c r="C260" s="108"/>
      <c r="D260" s="108"/>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AS201:AV201"/>
    <mergeCell ref="AX201:BA201"/>
    <mergeCell ref="AS221:AV221"/>
    <mergeCell ref="AX221:BA221"/>
    <mergeCell ref="AH201:AK201"/>
    <mergeCell ref="AM201:AP201"/>
    <mergeCell ref="AH221:AK221"/>
    <mergeCell ref="AM221:AP221"/>
    <mergeCell ref="AH139:AP140"/>
    <mergeCell ref="AH141:AK141"/>
    <mergeCell ref="AM141:AP141"/>
    <mergeCell ref="AH161:AK161"/>
    <mergeCell ref="AM161:AP161"/>
    <mergeCell ref="AH181:AK181"/>
    <mergeCell ref="AM181:AP181"/>
    <mergeCell ref="AS139:BA140"/>
    <mergeCell ref="AS141:AV141"/>
    <mergeCell ref="AX141:BA141"/>
    <mergeCell ref="AS161:AV161"/>
    <mergeCell ref="AX161:BA161"/>
    <mergeCell ref="AS181:AV181"/>
    <mergeCell ref="AX181:BA181"/>
    <mergeCell ref="K174:N174"/>
    <mergeCell ref="P174:S174"/>
    <mergeCell ref="C175:F175"/>
    <mergeCell ref="C181:E181"/>
    <mergeCell ref="W201:Z201"/>
    <mergeCell ref="AB201:AE201"/>
    <mergeCell ref="W141:Z141"/>
    <mergeCell ref="AB141:AE141"/>
    <mergeCell ref="W161:Z161"/>
    <mergeCell ref="AB161:AE161"/>
    <mergeCell ref="W181:Z181"/>
    <mergeCell ref="K139:S139"/>
    <mergeCell ref="K165:N165"/>
    <mergeCell ref="K141:N141"/>
    <mergeCell ref="P141:S141"/>
    <mergeCell ref="P159:S159"/>
    <mergeCell ref="P165:S165"/>
    <mergeCell ref="K159:N159"/>
    <mergeCell ref="K147:M147"/>
    <mergeCell ref="A17:A19"/>
    <mergeCell ref="F17:F18"/>
    <mergeCell ref="G17:G18"/>
    <mergeCell ref="O147:S147"/>
    <mergeCell ref="AN1:AQ1"/>
    <mergeCell ref="P11:Q11"/>
    <mergeCell ref="R11:S11"/>
    <mergeCell ref="T11:U11"/>
    <mergeCell ref="V11:W11"/>
    <mergeCell ref="A43:V43"/>
    <mergeCell ref="AW5:AW9"/>
    <mergeCell ref="AV34:AV35"/>
    <mergeCell ref="AV28:BC28"/>
    <mergeCell ref="J2:K2"/>
    <mergeCell ref="AO6:AP6"/>
    <mergeCell ref="AC17:AF17"/>
    <mergeCell ref="AI1:AL1"/>
    <mergeCell ref="H21:H22"/>
    <mergeCell ref="N11:O11"/>
    <mergeCell ref="G39:N39"/>
    <mergeCell ref="G40:N40"/>
    <mergeCell ref="G5:H5"/>
    <mergeCell ref="G3:H3"/>
    <mergeCell ref="G4:H4"/>
    <mergeCell ref="B3:C3"/>
    <mergeCell ref="G23:H23"/>
    <mergeCell ref="I12:J12"/>
    <mergeCell ref="C215:E215"/>
    <mergeCell ref="C192:F192"/>
    <mergeCell ref="C198:E198"/>
    <mergeCell ref="AV1:BA1"/>
    <mergeCell ref="AV10:BC10"/>
    <mergeCell ref="BA34:BA35"/>
    <mergeCell ref="AV55:BE55"/>
    <mergeCell ref="AW58:AW62"/>
    <mergeCell ref="BE34:BE35"/>
    <mergeCell ref="BD34:BD35"/>
    <mergeCell ref="BC34:BC35"/>
    <mergeCell ref="BB34:BB35"/>
    <mergeCell ref="AV3:BE3"/>
    <mergeCell ref="AW31:AW35"/>
    <mergeCell ref="AV63:BC63"/>
    <mergeCell ref="B95:E95"/>
    <mergeCell ref="AV44:BC44"/>
    <mergeCell ref="AW39:AW43"/>
    <mergeCell ref="J21:J22"/>
    <mergeCell ref="G38:N38"/>
    <mergeCell ref="B79:E79"/>
    <mergeCell ref="BA61:BA62"/>
    <mergeCell ref="BA42:BA43"/>
    <mergeCell ref="G21:G22"/>
    <mergeCell ref="X241:AF242"/>
    <mergeCell ref="X243:AA243"/>
    <mergeCell ref="AV42:AV43"/>
    <mergeCell ref="AV52:BC52"/>
    <mergeCell ref="AB181:AE181"/>
    <mergeCell ref="W221:Z221"/>
    <mergeCell ref="AB221:AE221"/>
    <mergeCell ref="W139:AE140"/>
    <mergeCell ref="C141:F141"/>
    <mergeCell ref="C147:E147"/>
    <mergeCell ref="C158:F158"/>
    <mergeCell ref="C164:E164"/>
    <mergeCell ref="AC243:AF243"/>
    <mergeCell ref="AW47:AW51"/>
    <mergeCell ref="B97:E97"/>
    <mergeCell ref="B243:E243"/>
    <mergeCell ref="G243:J243"/>
    <mergeCell ref="M243:P243"/>
    <mergeCell ref="R243:U243"/>
    <mergeCell ref="C209:F209"/>
    <mergeCell ref="B103:D103"/>
    <mergeCell ref="B241:J242"/>
    <mergeCell ref="M241:U242"/>
    <mergeCell ref="C139:F139"/>
    <mergeCell ref="BD42:BD43"/>
    <mergeCell ref="AV12:BE12"/>
    <mergeCell ref="AV19:BC19"/>
    <mergeCell ref="AW14:AW18"/>
    <mergeCell ref="BC42:BC43"/>
    <mergeCell ref="AV21:BE21"/>
    <mergeCell ref="AW23:AW27"/>
    <mergeCell ref="BB42:BB43"/>
    <mergeCell ref="AV36:BC36"/>
    <mergeCell ref="BE42:BE43"/>
  </mergeCells>
  <printOptions horizontalCentered="1" verticalCentered="1"/>
  <pageMargins left="0.28999999999999998" right="0.59055118110236227" top="1.3385826771653544" bottom="0.62" header="0.82677165354330717" footer="0.36"/>
  <pageSetup scale="85" orientation="landscape" horizontalDpi="180" verticalDpi="180" r:id="rId1"/>
  <headerFooter alignWithMargins="0">
    <oddHeader xml:space="preserve">&amp;C&amp;"Arial,Negrita"&amp;16Laboratorio Nacional de Metrología Legal
(MIFIC-UNI)&amp;"Arial,Normal"&amp;10
Hoja de Protocolo de Calibración Reg. No. CVOL </oddHeader>
    <oddFooter>&amp;CD:\lanamet\volumen\...&amp;F&amp;RPágina &amp;P</oddFooter>
  </headerFooter>
  <rowBreaks count="1" manualBreakCount="1">
    <brk id="24" max="65535" man="1"/>
  </rowBreaks>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9">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10">
          <objectPr defaultSize="0" autoPict="0" r:id="rId11">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1028" r:id="rId10"/>
      </mc:Fallback>
    </mc:AlternateContent>
    <mc:AlternateContent xmlns:mc="http://schemas.openxmlformats.org/markup-compatibility/2006">
      <mc:Choice Requires="x14">
        <oleObject progId="Equation.3" shapeId="1029" r:id="rId12">
          <objectPr defaultSize="0" autoPict="0" r:id="rId13">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1029" r:id="rId12"/>
      </mc:Fallback>
    </mc:AlternateContent>
    <mc:AlternateContent xmlns:mc="http://schemas.openxmlformats.org/markup-compatibility/2006">
      <mc:Choice Requires="x14">
        <oleObject progId="Equation.3" shapeId="1030" r:id="rId14">
          <objectPr defaultSize="0" autoPict="0" r:id="rId11">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1030" r:id="rId14"/>
      </mc:Fallback>
    </mc:AlternateContent>
    <mc:AlternateContent xmlns:mc="http://schemas.openxmlformats.org/markup-compatibility/2006">
      <mc:Choice Requires="x14">
        <oleObject progId="Equation.3" shapeId="1031" r:id="rId15">
          <objectPr defaultSize="0" autoPict="0" r:id="rId16">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1">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11">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1">
          <objectPr defaultSize="0" autoPict="0" r:id="rId22">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1035" r:id="rId21"/>
      </mc:Fallback>
    </mc:AlternateContent>
    <mc:AlternateContent xmlns:mc="http://schemas.openxmlformats.org/markup-compatibility/2006">
      <mc:Choice Requires="x14">
        <oleObject progId="Equation.3" shapeId="1036" r:id="rId23">
          <objectPr defaultSize="0" autoPict="0" r:id="rId11">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1036" r:id="rId23"/>
      </mc:Fallback>
    </mc:AlternateContent>
    <mc:AlternateContent xmlns:mc="http://schemas.openxmlformats.org/markup-compatibility/2006">
      <mc:Choice Requires="x14">
        <oleObject progId="Equation.3" shapeId="1037" r:id="rId24">
          <objectPr defaultSize="0" autoPict="0" r:id="rId25">
            <anchor moveWithCells="1" sizeWithCells="1">
              <from>
                <xdr:col>0</xdr:col>
                <xdr:colOff>365760</xdr:colOff>
                <xdr:row>12</xdr:row>
                <xdr:rowOff>83820</xdr:rowOff>
              </from>
              <to>
                <xdr:col>2</xdr:col>
                <xdr:colOff>297180</xdr:colOff>
                <xdr:row>15</xdr:row>
                <xdr:rowOff>99060</xdr:rowOff>
              </to>
            </anchor>
          </objectPr>
        </oleObject>
      </mc:Choice>
      <mc:Fallback>
        <oleObject progId="Equation.3" shapeId="1037" r:id="rId24"/>
      </mc:Fallback>
    </mc:AlternateContent>
    <mc:AlternateContent xmlns:mc="http://schemas.openxmlformats.org/markup-compatibility/2006">
      <mc:Choice Requires="x14">
        <oleObject progId="Equation.3" shapeId="1038" r:id="rId26">
          <objectPr defaultSize="0" autoPict="0" r:id="rId11">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1038" r:id="rId26"/>
      </mc:Fallback>
    </mc:AlternateContent>
    <mc:AlternateContent xmlns:mc="http://schemas.openxmlformats.org/markup-compatibility/2006">
      <mc:Choice Requires="x14">
        <oleObject progId="Equation.3" shapeId="1039" r:id="rId27">
          <objectPr defaultSize="0" autoPict="0" r:id="rId28">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1039" r:id="rId27"/>
      </mc:Fallback>
    </mc:AlternateContent>
    <mc:AlternateContent xmlns:mc="http://schemas.openxmlformats.org/markup-compatibility/2006">
      <mc:Choice Requires="x14">
        <oleObject progId="Equation.3" shapeId="1040" r:id="rId29">
          <objectPr defaultSize="0" autoPict="0" r:id="rId11">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1040" r:id="rId29"/>
      </mc:Fallback>
    </mc:AlternateContent>
    <mc:AlternateContent xmlns:mc="http://schemas.openxmlformats.org/markup-compatibility/2006">
      <mc:Choice Requires="x14">
        <oleObject progId="Equation.3" shapeId="1041" r:id="rId30">
          <objectPr defaultSize="0" autoPict="0" r:id="rId31">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1041" r:id="rId30"/>
      </mc:Fallback>
    </mc:AlternateContent>
    <mc:AlternateContent xmlns:mc="http://schemas.openxmlformats.org/markup-compatibility/2006">
      <mc:Choice Requires="x14">
        <oleObject progId="Equation.3" shapeId="1042" r:id="rId32">
          <objectPr defaultSize="0" autoPict="0" r:id="rId11">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1042" r:id="rId32"/>
      </mc:Fallback>
    </mc:AlternateContent>
    <mc:AlternateContent xmlns:mc="http://schemas.openxmlformats.org/markup-compatibility/2006">
      <mc:Choice Requires="x14">
        <oleObject progId="Equation.3" shapeId="1043" r:id="rId33">
          <objectPr defaultSize="0" autoPict="0" r:id="rId34">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1043" r:id="rId33"/>
      </mc:Fallback>
    </mc:AlternateContent>
    <mc:AlternateContent xmlns:mc="http://schemas.openxmlformats.org/markup-compatibility/2006">
      <mc:Choice Requires="x14">
        <oleObject progId="Equation.3" shapeId="1044" r:id="rId35">
          <objectPr defaultSize="0" autoPict="0" r:id="rId31">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1044" r:id="rId35"/>
      </mc:Fallback>
    </mc:AlternateContent>
    <mc:AlternateContent xmlns:mc="http://schemas.openxmlformats.org/markup-compatibility/2006">
      <mc:Choice Requires="x14">
        <oleObject progId="Equation.3" shapeId="1045" r:id="rId36">
          <objectPr defaultSize="0" autoPict="0" r:id="rId37">
            <anchor moveWithCells="1" sizeWithCells="1">
              <from>
                <xdr:col>50</xdr:col>
                <xdr:colOff>1074420</xdr:colOff>
                <xdr:row>41</xdr:row>
                <xdr:rowOff>83820</xdr:rowOff>
              </from>
              <to>
                <xdr:col>52</xdr:col>
                <xdr:colOff>15240</xdr:colOff>
                <xdr:row>42</xdr:row>
                <xdr:rowOff>152400</xdr:rowOff>
              </to>
            </anchor>
          </objectPr>
        </oleObject>
      </mc:Choice>
      <mc:Fallback>
        <oleObject progId="Equation.3" shapeId="1045" r:id="rId36"/>
      </mc:Fallback>
    </mc:AlternateContent>
    <mc:AlternateContent xmlns:mc="http://schemas.openxmlformats.org/markup-compatibility/2006">
      <mc:Choice Requires="x14">
        <oleObject progId="Equation.3" shapeId="1046" r:id="rId38">
          <objectPr defaultSize="0" autoPict="0" r:id="rId39">
            <anchor moveWithCells="1" sizeWithCells="1">
              <from>
                <xdr:col>51</xdr:col>
                <xdr:colOff>68580</xdr:colOff>
                <xdr:row>33</xdr:row>
                <xdr:rowOff>91440</xdr:rowOff>
              </from>
              <to>
                <xdr:col>51</xdr:col>
                <xdr:colOff>762000</xdr:colOff>
                <xdr:row>34</xdr:row>
                <xdr:rowOff>160020</xdr:rowOff>
              </to>
            </anchor>
          </objectPr>
        </oleObject>
      </mc:Choice>
      <mc:Fallback>
        <oleObject progId="Equation.3" shapeId="1046" r:id="rId38"/>
      </mc:Fallback>
    </mc:AlternateContent>
    <mc:AlternateContent xmlns:mc="http://schemas.openxmlformats.org/markup-compatibility/2006">
      <mc:Choice Requires="x14">
        <oleObject progId="Equation.3" shapeId="1047" r:id="rId40">
          <objectPr defaultSize="0" autoPict="0" r:id="rId41">
            <anchor moveWithCells="1" sizeWithCells="1">
              <from>
                <xdr:col>51</xdr:col>
                <xdr:colOff>0</xdr:colOff>
                <xdr:row>49</xdr:row>
                <xdr:rowOff>38100</xdr:rowOff>
              </from>
              <to>
                <xdr:col>51</xdr:col>
                <xdr:colOff>731520</xdr:colOff>
                <xdr:row>50</xdr:row>
                <xdr:rowOff>152400</xdr:rowOff>
              </to>
            </anchor>
          </objectPr>
        </oleObject>
      </mc:Choice>
      <mc:Fallback>
        <oleObject progId="Equation.3" shapeId="1047" r:id="rId40"/>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F513-46FA-4574-8A57-DBF53D206BA8}">
  <dimension ref="A1:BE260"/>
  <sheetViews>
    <sheetView topLeftCell="AK1" zoomScale="70" zoomScaleNormal="70" workbookViewId="0">
      <selection activeCell="BA15" sqref="BA15"/>
    </sheetView>
  </sheetViews>
  <sheetFormatPr baseColWidth="10" defaultRowHeight="13.2" x14ac:dyDescent="0.25"/>
  <cols>
    <col min="1" max="1" width="17.6640625" style="1" customWidth="1"/>
    <col min="2" max="2" width="11.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91" t="s">
        <v>265</v>
      </c>
      <c r="AJ1" s="591"/>
      <c r="AK1" s="591"/>
      <c r="AL1" s="591"/>
      <c r="AN1" s="591" t="s">
        <v>264</v>
      </c>
      <c r="AO1" s="591"/>
      <c r="AP1" s="591"/>
      <c r="AQ1" s="591"/>
      <c r="AV1" s="583" t="s">
        <v>104</v>
      </c>
      <c r="AW1" s="583"/>
      <c r="AX1" s="583"/>
      <c r="AY1" s="583"/>
      <c r="AZ1" s="583"/>
      <c r="BA1" s="583"/>
    </row>
    <row r="2" spans="1:57" s="9" customFormat="1" ht="18.600000000000001" thickTop="1" x14ac:dyDescent="0.3">
      <c r="A2" s="112"/>
      <c r="B2" s="350"/>
      <c r="C2" s="349"/>
      <c r="D2" s="145"/>
      <c r="E2" s="323"/>
      <c r="G2" s="377" t="s">
        <v>21</v>
      </c>
      <c r="H2" s="376"/>
      <c r="I2" s="372"/>
      <c r="J2" s="460">
        <f>AO14</f>
        <v>4.1721998668247425E-5</v>
      </c>
      <c r="K2" s="461"/>
      <c r="L2" s="375"/>
      <c r="M2" s="308" t="s">
        <v>263</v>
      </c>
      <c r="W2" s="9" t="s">
        <v>262</v>
      </c>
    </row>
    <row r="3" spans="1:57" s="9" customFormat="1" ht="22.8" x14ac:dyDescent="0.4">
      <c r="A3" s="374"/>
      <c r="B3" s="612" t="s">
        <v>261</v>
      </c>
      <c r="C3" s="612"/>
      <c r="D3" s="373"/>
      <c r="E3" s="390"/>
      <c r="G3" s="608" t="s">
        <v>17</v>
      </c>
      <c r="H3" s="609"/>
      <c r="I3" s="372"/>
      <c r="J3" s="364">
        <f>Datos!N37-M144</f>
        <v>-8.8060836501901149E-2</v>
      </c>
      <c r="K3" s="364">
        <f>Datos!O37-R144</f>
        <v>-8.6539923954372627E-2</v>
      </c>
      <c r="L3" s="363">
        <f>Datos!P37</f>
        <v>0</v>
      </c>
      <c r="M3" s="362">
        <f>AVERAGE(J3:K3)</f>
        <v>-8.7300380228136881E-2</v>
      </c>
      <c r="W3" s="9" t="s">
        <v>260</v>
      </c>
      <c r="AV3" s="564" t="s">
        <v>259</v>
      </c>
      <c r="AW3" s="564"/>
      <c r="AX3" s="564"/>
      <c r="AY3" s="564"/>
      <c r="AZ3" s="564"/>
      <c r="BA3" s="564"/>
      <c r="BB3" s="564"/>
      <c r="BC3" s="564"/>
      <c r="BD3" s="564"/>
      <c r="BE3" s="564"/>
    </row>
    <row r="4" spans="1:57" s="9" customFormat="1" ht="50.4" x14ac:dyDescent="0.3">
      <c r="A4" s="371"/>
      <c r="B4" s="370" t="s">
        <v>258</v>
      </c>
      <c r="C4" s="367" t="s">
        <v>54</v>
      </c>
      <c r="D4" s="366"/>
      <c r="E4" s="369"/>
      <c r="G4" s="610" t="s">
        <v>16</v>
      </c>
      <c r="H4" s="611"/>
      <c r="I4" s="368"/>
      <c r="J4" s="364">
        <f>Datos!N38-M162</f>
        <v>0.61162790697674441</v>
      </c>
      <c r="K4" s="364">
        <f>Datos!O38-R162</f>
        <v>0.48372093023255824</v>
      </c>
      <c r="L4" s="363">
        <f>Datos!P38</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606" t="s">
        <v>15</v>
      </c>
      <c r="H5" s="607"/>
      <c r="I5" s="309"/>
      <c r="J5" s="364">
        <f>Datos!N39-M177</f>
        <v>0</v>
      </c>
      <c r="K5" s="364">
        <f>Datos!O39-R177</f>
        <v>0</v>
      </c>
      <c r="L5" s="363">
        <f>Datos!P39</f>
        <v>0</v>
      </c>
      <c r="M5" s="362">
        <f>AVERAGE(J5:K5)</f>
        <v>0</v>
      </c>
      <c r="N5" s="347"/>
      <c r="O5" s="347"/>
      <c r="P5" s="347"/>
      <c r="Q5" s="347"/>
      <c r="R5" s="347"/>
      <c r="W5" s="9" t="s">
        <v>255</v>
      </c>
      <c r="AV5" s="189"/>
      <c r="AW5" s="568"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99" t="s">
        <v>249</v>
      </c>
      <c r="AP6" s="599"/>
      <c r="AV6" s="185" t="s">
        <v>132</v>
      </c>
      <c r="AW6" s="569"/>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69"/>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69"/>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c r="P9" s="347"/>
      <c r="AC9" s="346" t="s">
        <v>241</v>
      </c>
      <c r="AD9" s="206">
        <v>-3.9830350000000001</v>
      </c>
      <c r="AE9" s="206" t="s">
        <v>231</v>
      </c>
      <c r="AN9" s="206" t="s">
        <v>240</v>
      </c>
      <c r="AO9" s="206">
        <v>-3.2599999999999998E-12</v>
      </c>
      <c r="AP9" s="345" t="s">
        <v>239</v>
      </c>
      <c r="AV9" s="163"/>
      <c r="AW9" s="570"/>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65" t="s">
        <v>123</v>
      </c>
      <c r="AW10" s="566"/>
      <c r="AX10" s="566"/>
      <c r="AY10" s="566"/>
      <c r="AZ10" s="566"/>
      <c r="BA10" s="566"/>
      <c r="BB10" s="566"/>
      <c r="BC10" s="567"/>
      <c r="BD10" s="194" t="e">
        <f>SQRT(SUMSQ(BD6:BD7))</f>
        <v>#N/A</v>
      </c>
      <c r="BE10" s="156" t="e">
        <f>BD10^4/((BD6^4/BE6)+(BD7^4/BE7))</f>
        <v>#N/A</v>
      </c>
    </row>
    <row r="11" spans="1:57" s="9" customFormat="1" ht="19.2" x14ac:dyDescent="0.4">
      <c r="A11" s="106"/>
      <c r="B11" s="313"/>
      <c r="C11" s="142"/>
      <c r="D11" s="312"/>
      <c r="F11" s="149"/>
      <c r="G11" s="147"/>
      <c r="H11" s="342"/>
      <c r="I11" s="147"/>
      <c r="J11" s="147"/>
      <c r="K11" s="147"/>
      <c r="N11" s="601" t="s">
        <v>235</v>
      </c>
      <c r="O11" s="601"/>
      <c r="P11" s="592" t="s">
        <v>235</v>
      </c>
      <c r="Q11" s="592"/>
      <c r="R11" s="593" t="s">
        <v>235</v>
      </c>
      <c r="S11" s="593"/>
      <c r="T11" s="594" t="s">
        <v>235</v>
      </c>
      <c r="U11" s="594"/>
      <c r="V11" s="595" t="s">
        <v>235</v>
      </c>
      <c r="W11" s="595"/>
      <c r="AC11" s="206" t="s">
        <v>234</v>
      </c>
      <c r="AD11" s="206">
        <v>522528.9</v>
      </c>
      <c r="AE11" s="206" t="s">
        <v>233</v>
      </c>
    </row>
    <row r="12" spans="1:57" s="9" customFormat="1" ht="19.2" x14ac:dyDescent="0.4">
      <c r="A12" s="106"/>
      <c r="B12" s="313"/>
      <c r="C12" s="142"/>
      <c r="D12" s="312"/>
      <c r="F12" s="341"/>
      <c r="G12" s="341"/>
      <c r="H12" s="147"/>
      <c r="I12" s="581"/>
      <c r="J12" s="581"/>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564" t="s">
        <v>230</v>
      </c>
      <c r="AW12" s="564"/>
      <c r="AX12" s="564"/>
      <c r="AY12" s="564"/>
      <c r="AZ12" s="564"/>
      <c r="BA12" s="564"/>
      <c r="BB12" s="564"/>
      <c r="BC12" s="564"/>
      <c r="BD12" s="564"/>
      <c r="BE12" s="564"/>
    </row>
    <row r="13" spans="1:57" s="9" customFormat="1" ht="27" customHeight="1" x14ac:dyDescent="0.4">
      <c r="A13" s="24"/>
      <c r="B13" s="24"/>
      <c r="C13" s="24"/>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8"/>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68"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69"/>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69"/>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616" t="s">
        <v>225</v>
      </c>
      <c r="B17" s="317" t="s">
        <v>33</v>
      </c>
      <c r="C17" s="316"/>
      <c r="D17" s="315" t="s">
        <v>32</v>
      </c>
      <c r="E17" s="314" t="s">
        <v>31</v>
      </c>
      <c r="F17" s="619" t="s">
        <v>224</v>
      </c>
      <c r="G17" s="62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600" t="s">
        <v>223</v>
      </c>
      <c r="AD17" s="600"/>
      <c r="AE17" s="600"/>
      <c r="AF17" s="600"/>
      <c r="AV17" s="169" t="s">
        <v>145</v>
      </c>
      <c r="AW17" s="569"/>
      <c r="AX17" s="168"/>
      <c r="AY17" s="168"/>
      <c r="AZ17" s="168"/>
      <c r="BA17" s="165"/>
      <c r="BB17" s="167"/>
      <c r="BC17" s="166"/>
      <c r="BD17" s="165"/>
      <c r="BE17" s="164"/>
    </row>
    <row r="18" spans="1:57" ht="15.6" x14ac:dyDescent="0.3">
      <c r="A18" s="617"/>
      <c r="B18" s="306" t="s">
        <v>24</v>
      </c>
      <c r="C18" s="306" t="s">
        <v>23</v>
      </c>
      <c r="D18" s="307" t="s">
        <v>22</v>
      </c>
      <c r="E18" s="306" t="s">
        <v>22</v>
      </c>
      <c r="F18" s="619"/>
      <c r="G18" s="62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70"/>
      <c r="AX18" s="162"/>
      <c r="AY18" s="162"/>
      <c r="AZ18" s="162"/>
      <c r="BA18" s="159"/>
      <c r="BB18" s="161"/>
      <c r="BC18" s="160"/>
      <c r="BD18" s="159"/>
      <c r="BE18" s="158"/>
    </row>
    <row r="19" spans="1:57" ht="18.600000000000001" thickBot="1" x14ac:dyDescent="0.35">
      <c r="A19" s="61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65" t="s">
        <v>123</v>
      </c>
      <c r="AW19" s="566"/>
      <c r="AX19" s="566"/>
      <c r="AY19" s="566"/>
      <c r="AZ19" s="566"/>
      <c r="BA19" s="566"/>
      <c r="BB19" s="566"/>
      <c r="BC19" s="567"/>
      <c r="BD19" s="194" t="e">
        <f>SQRT(SUMSQ(BD15:BD16))</f>
        <v>#N/A</v>
      </c>
      <c r="BE19" s="156" t="e">
        <f>BD19^4/((BD15^4/BE15)+(BD16^4/BE16))</f>
        <v>#N/A</v>
      </c>
    </row>
    <row r="20" spans="1:57" ht="16.8" thickTop="1" thickBot="1" x14ac:dyDescent="0.35">
      <c r="A20" s="296">
        <v>1</v>
      </c>
      <c r="B20" s="287">
        <f>IF(Datos!$N$5=Datos!$S$8,(IF(Datos!$N$5=Datos!$S$8,Datos!D38/1000,IF(Datos!$N$5=Datos!$S$9,Datos!D38/1000,IF(Datos!$N$5=Datos!$S$10,Datos!D38," Error "))))-'punto 1'!$Y$144/1000000,IF(Datos!$N$5=Datos!$S$9,(IF(Datos!$N$5=Datos!$S$8,Datos!D38/1000000,IF(Datos!$N$5=Datos!$S$9,Datos!D38/1000,IF(Datos!$N$5=Datos!$S$10,Datos!D38," Error "))))-'punto 1'!$AJ$144/1000,IF(Datos!$N$5=Datos!$S$10,(IF(Datos!$N$5=Datos!$S$8,Datos!D38/1000000,IF(Datos!$N$5=Datos!$S$9,Datos!D38/1000,IF(Datos!$N$5=Datos!$S$10,Datos!D38," Error "))))-'punto 1'!$AU$144)))</f>
        <v>-1.0889075757575757E-10</v>
      </c>
      <c r="C20" s="287">
        <f>IF(Datos!$N$5=Datos!$S$8,(IF(Datos!$N$5=Datos!$S$8,Datos!E38/1000,IF(Datos!$N$5=Datos!$S$9,Datos!E38/1000,IF(Datos!$N$5=Datos!$S$10,Datos!E38," Error "))))-'punto 1'!$AD$144/1000000,IF(Datos!$N$5=Datos!$S$9,(IF(Datos!$N$5=Datos!$S$8,Datos!E38/1000000,IF(Datos!$N$5=Datos!$S$9,Datos!E38/1000,IF(Datos!$N$5=Datos!S10,Datos!E38," Error "))))-'punto 1'!$AO$144/1000,IF(Datos!$N$5=Datos!$S$9,(IF(Datos!$N$5=Datos!$S$8,Datos!E38/1000000,IF(Datos!$N$5=Datos!S9,Datos!E38/1000,IF(Datos!$N$5=Datos!$S$10,Datos!E38," Error "))))-'punto 1'!$AZ$144)))</f>
        <v>-9.3777727272727262E-11</v>
      </c>
      <c r="D20" s="286">
        <f>Datos!F38-E144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IF(Datos!$N$5=Datos!$S$8,(IF(Datos!$N$5=Datos!$S$8,Datos!D39/1000,IF(Datos!$N$5=Datos!$S$9,Datos!D39/1000,IF(Datos!$N$5=Datos!$S$10,Datos!D39," Error "))))-'punto 1'!$Y$144/1000000,IF(Datos!$N$5=Datos!$S$9,(IF(Datos!$N$5=Datos!$S$8,Datos!D39/1000000,IF(Datos!$N$5=Datos!$S$9,Datos!D39/1000,IF(Datos!$N$5=Datos!$S$10,Datos!D39," Error "))))-'punto 1'!$AJ$144/1000,IF(Datos!$N$5=Datos!$S$10,(IF(Datos!$N$5=Datos!$S$8,Datos!D39/1000000,IF(Datos!$N$5=Datos!$S$9,Datos!D39/1000,IF(Datos!$N$5=Datos!$S$10,Datos!D39," Error "))))-'punto 1'!$AU$144)))</f>
        <v>-1.0889075757575757E-10</v>
      </c>
      <c r="C21" s="287">
        <f>IF(Datos!$N$5=Datos!$S$8,(IF(Datos!$N$5=Datos!$S$8,Datos!E39/1000,IF(Datos!$N$5=Datos!$S$9,Datos!E39/1000,IF(Datos!$N$5=Datos!$S$10,Datos!E39," Error "))))-'punto 1'!$AD$144/1000000,IF(Datos!$N$5=Datos!$S$9,(IF(Datos!$N$5=Datos!$S$8,Datos!E39/1000000,IF(Datos!$N$5=Datos!$S$9,Datos!E39/1000,IF(Datos!$N$5=Datos!S11,Datos!E39," Error "))))-'punto 1'!$AO$144/1000,IF(Datos!$N$5=Datos!$S$9,(IF(Datos!$N$5=Datos!$S$8,Datos!E39/1000000,IF(Datos!$N$5=Datos!S10,Datos!E39/1000,IF(Datos!$N$5=Datos!$S$10,Datos!E39," Error "))))-'punto 1'!$AZ$144)))</f>
        <v>-9.3777727272727262E-11</v>
      </c>
      <c r="D21" s="286">
        <f>Datos!F39-E161</f>
        <v>3.7052984092811867E-3</v>
      </c>
      <c r="E21" s="295">
        <f>Q18*1000</f>
        <v>999.85331431461441</v>
      </c>
      <c r="F21" s="388">
        <f>(((B21-C21))/8000)*((1/(E21-($J$2)))*(8000-$J$2)*(1-Datos!$K$8*(D21-20)))</f>
        <v>-1.5119781779685788E-14</v>
      </c>
      <c r="G21" s="622" t="s">
        <v>219</v>
      </c>
      <c r="H21" s="590" t="s">
        <v>30</v>
      </c>
      <c r="I21" s="297"/>
      <c r="J21" s="585"/>
      <c r="AC21" s="89">
        <f>$AD$13*(1-(((D23+$AD$9)^2)*(D23+$AD$10)/($AD$11*(D23+$AD$12))))</f>
        <v>999.84012717049222</v>
      </c>
      <c r="AD21" s="89">
        <f>$AJ$6+($AJ$7*D23)</f>
        <v>-4.6116072003348878E-3</v>
      </c>
      <c r="AE21" s="293">
        <f>1+($AO$8+(($AO$9*D23)+($AO$10*D23^2)*($M$5-$AO$7)))</f>
        <v>1.0000000000506801</v>
      </c>
      <c r="AF21" s="292">
        <f>(AC21+AD21)*AE21</f>
        <v>999.83551561396371</v>
      </c>
      <c r="AV21" s="564" t="s">
        <v>218</v>
      </c>
      <c r="AW21" s="564"/>
      <c r="AX21" s="564"/>
      <c r="AY21" s="564"/>
      <c r="AZ21" s="564"/>
      <c r="BA21" s="564"/>
      <c r="BB21" s="564"/>
      <c r="BC21" s="564"/>
      <c r="BD21" s="564"/>
      <c r="BE21" s="564"/>
    </row>
    <row r="22" spans="1:57" ht="50.4" x14ac:dyDescent="0.3">
      <c r="A22" s="296">
        <v>3</v>
      </c>
      <c r="B22" s="287">
        <f>IF(Datos!$N$5=Datos!$S$8,(IF(Datos!$N$5=Datos!$S$8,Datos!D40/1000,IF(Datos!$N$5=Datos!$S$9,Datos!D40/1000,IF(Datos!$N$5=Datos!$S$10,Datos!D40," Error "))))-'punto 1'!$Y$144/1000000,IF(Datos!$N$5=Datos!$S$9,(IF(Datos!$N$5=Datos!$S$8,Datos!D40/1000000,IF(Datos!$N$5=Datos!$S$9,Datos!D40/1000,IF(Datos!$N$5=Datos!$S$10,Datos!D40," Error "))))-'punto 1'!$AJ$144/1000,IF(Datos!$N$5=Datos!$S$10,(IF(Datos!$N$5=Datos!$S$8,Datos!D40/1000000,IF(Datos!$N$5=Datos!$S$9,Datos!D40/1000,IF(Datos!$N$5=Datos!$S$10,Datos!D40," Error "))))-'punto 1'!$AU$144)))</f>
        <v>-1.0889075757575757E-10</v>
      </c>
      <c r="C22" s="287">
        <f>IF(Datos!$N$5=Datos!$S$8,(IF(Datos!$N$5=Datos!$S$8,Datos!E40/1000,IF(Datos!$N$5=Datos!$S$9,Datos!E40/1000,IF(Datos!$N$5=Datos!$S$10,Datos!E40," Error "))))-'punto 1'!$AD$144/1000000,IF(Datos!$N$5=Datos!$S$9,(IF(Datos!$N$5=Datos!$S$8,Datos!E40/1000000,IF(Datos!$N$5=Datos!$S$9,Datos!E40/1000,IF(Datos!$N$5=Datos!S12,Datos!E40," Error "))))-'punto 1'!$AO$144/1000,IF(Datos!$N$5=Datos!$S$9,(IF(Datos!$N$5=Datos!$S$8,Datos!E40/1000000,IF(Datos!$N$5=Datos!S11,Datos!E40/1000,IF(Datos!$N$5=Datos!$S$10,Datos!E40," Error "))))-'punto 1'!$AZ$144)))</f>
        <v>-9.3777727272727262E-11</v>
      </c>
      <c r="D22" s="286">
        <f>Datos!F40-E178</f>
        <v>3.7052984092811867E-3</v>
      </c>
      <c r="E22" s="295">
        <f>S18*1000</f>
        <v>999.85331431461441</v>
      </c>
      <c r="F22" s="388">
        <f>(((B22-C22))/8000)*((1/(E22-($J$2)))*(8000-$J$2)*(1-Datos!$K$8*(D22-20)))</f>
        <v>-1.5119781779685788E-14</v>
      </c>
      <c r="G22" s="622"/>
      <c r="H22" s="590"/>
      <c r="I22" s="294"/>
      <c r="J22" s="585"/>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IF(Datos!$N$5=Datos!$S$8,(IF(Datos!$N$5=Datos!$S$8,Datos!D41/1000,IF(Datos!$N$5=Datos!$S$9,Datos!D41/1000,IF(Datos!$N$5=Datos!$S$10,Datos!D41," Error "))))-'punto 1'!$Y$144/1000000,IF(Datos!$N$5=Datos!$S$9,(IF(Datos!$N$5=Datos!$S$8,Datos!D41/1000000,IF(Datos!$N$5=Datos!$S$9,Datos!D41/1000,IF(Datos!$N$5=Datos!$S$10,Datos!D41," Error "))))-'punto 1'!$AJ$144/1000,IF(Datos!$N$5=Datos!$S$10,(IF(Datos!$N$5=Datos!$S$8,Datos!D41/1000000,IF(Datos!$N$5=Datos!$S$9,Datos!D41/1000,IF(Datos!$N$5=Datos!$S$10,Datos!D41," Error "))))-'punto 1'!$AU$144)))</f>
        <v>-1.0889075757575757E-10</v>
      </c>
      <c r="C23" s="287">
        <f>IF(Datos!$N$5=Datos!$S$8,(IF(Datos!$N$5=Datos!$S$8,Datos!E41/1000,IF(Datos!$N$5=Datos!$S$9,Datos!E41/1000,IF(Datos!$N$5=Datos!$S$10,Datos!E41," Error "))))-'punto 1'!$AD$144/1000000,IF(Datos!$N$5=Datos!$S$9,(IF(Datos!$N$5=Datos!$S$8,Datos!E41/1000000,IF(Datos!$N$5=Datos!$S$9,Datos!E41/1000,IF(Datos!$N$5=Datos!S13,Datos!E41," Error "))))-'punto 1'!$AO$144/1000,IF(Datos!$N$5=Datos!$S$9,(IF(Datos!$N$5=Datos!$S$8,Datos!E41/1000000,IF(Datos!$N$5=Datos!S12,Datos!E41/1000,IF(Datos!$N$5=Datos!$S$10,Datos!E41," Error "))))-'punto 1'!$AZ$144)))</f>
        <v>-9.3777727272727262E-11</v>
      </c>
      <c r="D23" s="286">
        <f>Datos!F41-E195</f>
        <v>3.7056572180361202E-3</v>
      </c>
      <c r="E23" s="285">
        <f>U18*1000</f>
        <v>999.85331433729334</v>
      </c>
      <c r="F23" s="388">
        <f>(((B23-C23))/8000)*((1/(E23-($J$2)))*(8000-$J$2)*(1-Datos!$K$8*(D23-20)))</f>
        <v>-1.5119781779261485E-14</v>
      </c>
      <c r="G23" s="621" t="s">
        <v>18</v>
      </c>
      <c r="H23" s="622"/>
      <c r="I23" s="291"/>
      <c r="J23" s="290"/>
      <c r="AE23" s="289" t="s">
        <v>217</v>
      </c>
      <c r="AF23" s="289">
        <f>AVERAGE(AF18:AF22)</f>
        <v>999.83551560855381</v>
      </c>
      <c r="AV23" s="189"/>
      <c r="AW23" s="568" t="s">
        <v>216</v>
      </c>
      <c r="AX23" s="189"/>
      <c r="AY23" s="189"/>
      <c r="AZ23" s="189"/>
      <c r="BA23" s="189"/>
      <c r="BB23" s="189"/>
      <c r="BC23" s="189"/>
      <c r="BD23" s="189"/>
      <c r="BE23" s="189"/>
    </row>
    <row r="24" spans="1:57" ht="20.399999999999999" thickTop="1" thickBot="1" x14ac:dyDescent="0.35">
      <c r="A24" s="288">
        <v>5</v>
      </c>
      <c r="B24" s="287">
        <f>IF(Datos!$N$5=Datos!$S$8,(IF(Datos!$N$5=Datos!$S$8,Datos!D42/1000,IF(Datos!$N$5=Datos!$S$9,Datos!D42/1000,IF(Datos!$N$5=Datos!$S$10,Datos!D42," Error "))))-'punto 1'!$Y$144/1000000,IF(Datos!$N$5=Datos!$S$9,(IF(Datos!$N$5=Datos!$S$8,Datos!D42/1000000,IF(Datos!$N$5=Datos!$S$9,Datos!D42/1000,IF(Datos!$N$5=Datos!$S$10,Datos!D42," Error "))))-'punto 1'!$AJ$144/1000,IF(Datos!$N$5=Datos!$S$10,(IF(Datos!$N$5=Datos!$S$8,Datos!D42/1000000,IF(Datos!$N$5=Datos!$S$9,Datos!D42/1000,IF(Datos!$N$5=Datos!$S$10,Datos!D42," Error "))))-'punto 1'!$AU$144)))</f>
        <v>-1.0889075757575757E-10</v>
      </c>
      <c r="C24" s="287">
        <f>IF(Datos!$N$5=Datos!$S$8,(IF(Datos!$N$5=Datos!$S$8,Datos!E42/1000,IF(Datos!$N$5=Datos!$S$9,Datos!E42/1000,IF(Datos!$N$5=Datos!$S$10,Datos!E42," Error "))))-'punto 1'!$AD$144/1000000,IF(Datos!$N$5=Datos!$S$9,(IF(Datos!$N$5=Datos!$S$8,Datos!E42/1000000,IF(Datos!$N$5=Datos!$S$9,Datos!E42/1000,IF(Datos!$N$5=Datos!S14,Datos!E42," Error "))))-'punto 1'!$AO$144/1000,IF(Datos!$N$5=Datos!$S$9,(IF(Datos!$N$5=Datos!$S$8,Datos!E42/1000000,IF(Datos!$N$5=Datos!S13,Datos!E42/1000,IF(Datos!$N$5=Datos!$S$10,Datos!E42," Error "))))-'punto 1'!$AZ$144)))</f>
        <v>-9.3777727272727262E-11</v>
      </c>
      <c r="D24" s="286">
        <f>Datos!F42-E212</f>
        <v>3.7057369533149941E-3</v>
      </c>
      <c r="E24" s="285">
        <f>W18*1000</f>
        <v>999.85331434233319</v>
      </c>
      <c r="F24" s="388">
        <f>(((B24-C24))/8000)*((1/(E24-($J$2)))*(8000-$J$2)*(1-Datos!$K$8*(D24-20)))</f>
        <v>-1.5119781779167197E-14</v>
      </c>
      <c r="G24" s="387">
        <f>IF(Datos!U4=Datos!$U$5,AVERAGE(F20:F24)*1000000,IF(Datos!U4=Datos!$U$6,AVERAGE(F20:F24)*1000000))</f>
        <v>-1.5119781779355775E-8</v>
      </c>
      <c r="H24" s="386">
        <f>G24-Datos!E34</f>
        <v>-10000.000000015119</v>
      </c>
      <c r="I24" s="385"/>
      <c r="J24" s="280"/>
      <c r="AV24" s="185" t="s">
        <v>132</v>
      </c>
      <c r="AW24" s="569"/>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69"/>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69"/>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70"/>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65" t="s">
        <v>123</v>
      </c>
      <c r="AW28" s="566"/>
      <c r="AX28" s="566"/>
      <c r="AY28" s="566"/>
      <c r="AZ28" s="566"/>
      <c r="BA28" s="566"/>
      <c r="BB28" s="566"/>
      <c r="BC28" s="567"/>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68"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69"/>
      <c r="AX32" s="184" t="s">
        <v>131</v>
      </c>
      <c r="AY32" s="183" t="s">
        <v>130</v>
      </c>
      <c r="AZ32" s="182"/>
      <c r="BA32" s="181">
        <f>MAX('punto 1'!N143:N145,'punto 1'!S143:S145)/2</f>
        <v>6.5000000000000002E-2</v>
      </c>
      <c r="BB32" s="180" t="s">
        <v>185</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69"/>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79" t="s">
        <v>145</v>
      </c>
      <c r="AW34" s="569"/>
      <c r="AX34" s="168" t="s">
        <v>111</v>
      </c>
      <c r="AY34" s="168" t="s">
        <v>124</v>
      </c>
      <c r="AZ34" s="168"/>
      <c r="BA34" s="562">
        <f>(MAX(J3:K3)-MIN(J3:K3))/SQRT(24)</f>
        <v>3.1045497373677892E-4</v>
      </c>
      <c r="BB34" s="573" t="str">
        <f>BB33</f>
        <v>0C</v>
      </c>
      <c r="BC34" s="571">
        <v>1</v>
      </c>
      <c r="BD34" s="562">
        <f>BA34*BC34</f>
        <v>3.1045497373677892E-4</v>
      </c>
      <c r="BE34" s="575">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0"/>
      <c r="AW35" s="570"/>
      <c r="AX35" s="162"/>
      <c r="AY35" s="162"/>
      <c r="AZ35" s="162"/>
      <c r="BA35" s="563"/>
      <c r="BB35" s="574"/>
      <c r="BC35" s="572"/>
      <c r="BD35" s="563"/>
      <c r="BE35" s="576"/>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1.1547005383792517E-8</v>
      </c>
      <c r="M36" s="230" t="s">
        <v>159</v>
      </c>
      <c r="N36" s="229">
        <v>1</v>
      </c>
      <c r="O36" s="61">
        <v>1</v>
      </c>
      <c r="P36" s="228">
        <f t="shared" si="0"/>
        <v>1.1547005383792517E-8</v>
      </c>
      <c r="Q36" s="227">
        <v>100</v>
      </c>
      <c r="R36" s="226" t="e">
        <f t="shared" si="1"/>
        <v>#N/A</v>
      </c>
      <c r="AV36" s="565" t="s">
        <v>123</v>
      </c>
      <c r="AW36" s="566"/>
      <c r="AX36" s="566"/>
      <c r="AY36" s="566"/>
      <c r="AZ36" s="566"/>
      <c r="BA36" s="566"/>
      <c r="BB36" s="566"/>
      <c r="BC36" s="567"/>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586" t="s">
        <v>158</v>
      </c>
      <c r="H38" s="587"/>
      <c r="I38" s="587"/>
      <c r="J38" s="587"/>
      <c r="K38" s="587"/>
      <c r="L38" s="587"/>
      <c r="M38" s="587"/>
      <c r="N38" s="588"/>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602" t="s">
        <v>157</v>
      </c>
      <c r="H39" s="603"/>
      <c r="I39" s="603"/>
      <c r="J39" s="603"/>
      <c r="K39" s="603"/>
      <c r="L39" s="603"/>
      <c r="M39" s="603"/>
      <c r="N39" s="603"/>
      <c r="O39" s="212"/>
      <c r="P39" s="211" t="e">
        <f>P38^4/((P29^4/Q29)+(P30^4/Q30)+(P31^4/Q31)+(P32^4/Q32)+(P33^4/Q33)+(P34^4/Q34)+(P35^4/Q35)+(P36^4/Q36))</f>
        <v>#N/A</v>
      </c>
      <c r="Q39" s="211"/>
      <c r="R39" s="210"/>
      <c r="AV39" s="189"/>
      <c r="AW39" s="568" t="s">
        <v>156</v>
      </c>
      <c r="AX39" s="189"/>
      <c r="AY39" s="189"/>
      <c r="AZ39" s="189"/>
      <c r="BA39" s="189"/>
      <c r="BB39" s="189"/>
      <c r="BC39" s="189"/>
      <c r="BD39" s="189"/>
      <c r="BE39" s="189"/>
    </row>
    <row r="40" spans="1:57" ht="19.2" x14ac:dyDescent="0.3">
      <c r="A40" s="206"/>
      <c r="B40" s="24"/>
      <c r="C40" s="207"/>
      <c r="F40" s="206"/>
      <c r="G40" s="604" t="s">
        <v>155</v>
      </c>
      <c r="H40" s="605"/>
      <c r="I40" s="605"/>
      <c r="J40" s="605"/>
      <c r="K40" s="605"/>
      <c r="L40" s="605"/>
      <c r="M40" s="605"/>
      <c r="N40" s="605"/>
      <c r="O40" s="89"/>
      <c r="P40" s="209" t="e">
        <f>IF(P39&gt;20,2,HLOOKUP(P39,A44:V45,2))</f>
        <v>#N/A</v>
      </c>
      <c r="Q40" s="208"/>
      <c r="R40" s="208"/>
      <c r="AV40" s="185" t="s">
        <v>132</v>
      </c>
      <c r="AW40" s="569"/>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69"/>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79" t="s">
        <v>145</v>
      </c>
      <c r="AW42" s="569"/>
      <c r="AX42" s="168" t="s">
        <v>111</v>
      </c>
      <c r="AY42" s="168" t="s">
        <v>124</v>
      </c>
      <c r="AZ42" s="168"/>
      <c r="BA42" s="562">
        <f>((MAX(J4:K4)-MIN(J4:K4))/100)/SQRT(24)</f>
        <v>2.6108902297107545E-4</v>
      </c>
      <c r="BB42" s="573" t="str">
        <f>BB41</f>
        <v>%</v>
      </c>
      <c r="BC42" s="571">
        <v>1</v>
      </c>
      <c r="BD42" s="562">
        <f>BA42*BC42</f>
        <v>2.6108902297107545E-4</v>
      </c>
      <c r="BE42" s="575">
        <v>1</v>
      </c>
    </row>
    <row r="43" spans="1:57" ht="13.8" thickBot="1" x14ac:dyDescent="0.3">
      <c r="A43" s="596" t="s">
        <v>153</v>
      </c>
      <c r="B43" s="597"/>
      <c r="C43" s="597"/>
      <c r="D43" s="597"/>
      <c r="E43" s="597"/>
      <c r="F43" s="597"/>
      <c r="G43" s="597"/>
      <c r="H43" s="597"/>
      <c r="I43" s="597"/>
      <c r="J43" s="597"/>
      <c r="K43" s="597"/>
      <c r="L43" s="597"/>
      <c r="M43" s="597"/>
      <c r="N43" s="597"/>
      <c r="O43" s="597"/>
      <c r="P43" s="597"/>
      <c r="Q43" s="597"/>
      <c r="R43" s="597"/>
      <c r="S43" s="597"/>
      <c r="T43" s="597"/>
      <c r="U43" s="597"/>
      <c r="V43" s="598"/>
      <c r="AV43" s="580"/>
      <c r="AW43" s="570"/>
      <c r="AX43" s="162"/>
      <c r="AY43" s="162"/>
      <c r="AZ43" s="162"/>
      <c r="BA43" s="563"/>
      <c r="BB43" s="574"/>
      <c r="BC43" s="572"/>
      <c r="BD43" s="563"/>
      <c r="BE43" s="576"/>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65" t="s">
        <v>123</v>
      </c>
      <c r="AW44" s="566"/>
      <c r="AX44" s="566"/>
      <c r="AY44" s="566"/>
      <c r="AZ44" s="566"/>
      <c r="BA44" s="566"/>
      <c r="BB44" s="566"/>
      <c r="BC44" s="567"/>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68" t="s">
        <v>149</v>
      </c>
      <c r="AX47" s="189"/>
      <c r="AY47" s="189"/>
      <c r="AZ47" s="189"/>
      <c r="BA47" s="189"/>
      <c r="BB47" s="189"/>
      <c r="BC47" s="189"/>
      <c r="BD47" s="189"/>
      <c r="BE47" s="189"/>
    </row>
    <row r="48" spans="1:57" ht="20.399999999999999" x14ac:dyDescent="0.35">
      <c r="A48" s="192"/>
      <c r="B48" s="187"/>
      <c r="D48" s="196"/>
      <c r="AV48" s="185" t="s">
        <v>132</v>
      </c>
      <c r="AW48" s="569"/>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69"/>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69"/>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70"/>
      <c r="AX51" s="162"/>
      <c r="AY51" s="162"/>
      <c r="AZ51" s="162"/>
      <c r="BA51" s="159"/>
      <c r="BB51" s="161"/>
      <c r="BC51" s="160"/>
      <c r="BD51" s="159"/>
      <c r="BE51" s="158"/>
    </row>
    <row r="52" spans="1:57" x14ac:dyDescent="0.25">
      <c r="AV52" s="565" t="s">
        <v>123</v>
      </c>
      <c r="AW52" s="566"/>
      <c r="AX52" s="566"/>
      <c r="AY52" s="566"/>
      <c r="AZ52" s="566"/>
      <c r="BA52" s="566"/>
      <c r="BB52" s="566"/>
      <c r="BC52" s="567"/>
      <c r="BD52" s="194">
        <f>SQRT(SUMSQ(BD48:BD50))</f>
        <v>0.12</v>
      </c>
      <c r="BE52" s="156">
        <f>BD52^4/((BD48^4/BE48)+(BD49^4/BE49)+(BD50^4/BE50))</f>
        <v>100</v>
      </c>
    </row>
    <row r="55" spans="1:57" ht="20.399999999999999" x14ac:dyDescent="0.35">
      <c r="A55" s="188"/>
      <c r="B55" s="141"/>
      <c r="C55" s="186"/>
      <c r="AV55" s="564" t="s">
        <v>144</v>
      </c>
      <c r="AW55" s="564"/>
      <c r="AX55" s="564"/>
      <c r="AY55" s="564"/>
      <c r="AZ55" s="564"/>
      <c r="BA55" s="564"/>
      <c r="BB55" s="564"/>
      <c r="BC55" s="564"/>
      <c r="BD55" s="564"/>
      <c r="BE55" s="564"/>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68"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69"/>
      <c r="AX59" s="184" t="s">
        <v>131</v>
      </c>
      <c r="AY59" s="183" t="s">
        <v>130</v>
      </c>
      <c r="AZ59" s="182"/>
      <c r="BA59" s="181">
        <f>MAX('punto 1'!F143:F145)/2</f>
        <v>0.01</v>
      </c>
      <c r="BB59" s="180" t="s">
        <v>185</v>
      </c>
      <c r="BC59" s="179">
        <v>1</v>
      </c>
      <c r="BD59" s="178">
        <f>BA59*BC59</f>
        <v>0.01</v>
      </c>
      <c r="BE59" s="177">
        <v>100</v>
      </c>
    </row>
    <row r="60" spans="1:57" ht="19.2" x14ac:dyDescent="0.25">
      <c r="AV60" s="176" t="s">
        <v>128</v>
      </c>
      <c r="AW60" s="569"/>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69"/>
      <c r="AX61" s="168" t="s">
        <v>111</v>
      </c>
      <c r="AY61" s="168" t="s">
        <v>124</v>
      </c>
      <c r="AZ61" s="168"/>
      <c r="BA61" s="562">
        <f>STDEVA(D20:D24)/SQRT(5)</f>
        <v>1.2026554342775768E-7</v>
      </c>
      <c r="BB61" s="167" t="str">
        <f>BB60</f>
        <v>0C</v>
      </c>
      <c r="BC61" s="166">
        <v>1</v>
      </c>
      <c r="BD61" s="165">
        <f>BA61*BC61</f>
        <v>1.2026554342775768E-7</v>
      </c>
      <c r="BE61" s="164">
        <v>4</v>
      </c>
    </row>
    <row r="62" spans="1:57" ht="15" customHeight="1" x14ac:dyDescent="0.25">
      <c r="AV62" s="163"/>
      <c r="AW62" s="570"/>
      <c r="AX62" s="162"/>
      <c r="AY62" s="162"/>
      <c r="AZ62" s="162"/>
      <c r="BA62" s="563"/>
      <c r="BB62" s="161"/>
      <c r="BC62" s="160"/>
      <c r="BD62" s="159"/>
      <c r="BE62" s="158"/>
    </row>
    <row r="63" spans="1:57" x14ac:dyDescent="0.25">
      <c r="AV63" s="565" t="s">
        <v>123</v>
      </c>
      <c r="AW63" s="566"/>
      <c r="AX63" s="566"/>
      <c r="AY63" s="566"/>
      <c r="AZ63" s="566"/>
      <c r="BA63" s="566"/>
      <c r="BB63" s="566"/>
      <c r="BC63" s="567"/>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89"/>
      <c r="C79" s="589"/>
      <c r="D79" s="589"/>
      <c r="E79" s="589"/>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584"/>
      <c r="C95" s="584"/>
      <c r="D95" s="584"/>
      <c r="E95" s="584"/>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581"/>
      <c r="C97" s="581"/>
      <c r="D97" s="581"/>
      <c r="E97" s="581"/>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581"/>
      <c r="C103" s="581"/>
      <c r="D103" s="581"/>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582" t="s">
        <v>122</v>
      </c>
      <c r="D139" s="582"/>
      <c r="E139" s="582"/>
      <c r="F139" s="582"/>
      <c r="J139" s="112"/>
      <c r="K139" s="615" t="s">
        <v>28</v>
      </c>
      <c r="L139" s="615"/>
      <c r="M139" s="615"/>
      <c r="N139" s="615"/>
      <c r="O139" s="615"/>
      <c r="P139" s="615"/>
      <c r="Q139" s="615"/>
      <c r="R139" s="615"/>
      <c r="S139" s="615"/>
      <c r="W139" s="577" t="s">
        <v>111</v>
      </c>
      <c r="X139" s="577"/>
      <c r="Y139" s="577"/>
      <c r="Z139" s="577"/>
      <c r="AA139" s="577"/>
      <c r="AB139" s="577"/>
      <c r="AC139" s="577"/>
      <c r="AD139" s="577"/>
      <c r="AE139" s="577"/>
      <c r="AH139" s="577" t="s">
        <v>111</v>
      </c>
      <c r="AI139" s="577"/>
      <c r="AJ139" s="577"/>
      <c r="AK139" s="577"/>
      <c r="AL139" s="577"/>
      <c r="AM139" s="577"/>
      <c r="AN139" s="577"/>
      <c r="AO139" s="577"/>
      <c r="AP139" s="577"/>
      <c r="AS139" s="577" t="s">
        <v>111</v>
      </c>
      <c r="AT139" s="577"/>
      <c r="AU139" s="577"/>
      <c r="AV139" s="577"/>
      <c r="AW139" s="577"/>
      <c r="AX139" s="577"/>
      <c r="AY139" s="577"/>
      <c r="AZ139" s="577"/>
      <c r="BA139" s="577"/>
    </row>
    <row r="140" spans="2:53" ht="12.75" customHeight="1" x14ac:dyDescent="0.25">
      <c r="J140" s="112"/>
      <c r="K140" s="112"/>
      <c r="L140" s="112"/>
      <c r="M140" s="112"/>
      <c r="N140" s="112"/>
      <c r="O140" s="112"/>
      <c r="P140" s="112"/>
      <c r="Q140" s="112"/>
      <c r="R140" s="112"/>
      <c r="S140" s="112"/>
      <c r="W140" s="577"/>
      <c r="X140" s="577"/>
      <c r="Y140" s="577"/>
      <c r="Z140" s="577"/>
      <c r="AA140" s="577"/>
      <c r="AB140" s="577"/>
      <c r="AC140" s="577"/>
      <c r="AD140" s="577"/>
      <c r="AE140" s="577"/>
      <c r="AH140" s="577"/>
      <c r="AI140" s="577"/>
      <c r="AJ140" s="577"/>
      <c r="AK140" s="577"/>
      <c r="AL140" s="577"/>
      <c r="AM140" s="577"/>
      <c r="AN140" s="577"/>
      <c r="AO140" s="577"/>
      <c r="AP140" s="577"/>
      <c r="AS140" s="577"/>
      <c r="AT140" s="577"/>
      <c r="AU140" s="577"/>
      <c r="AV140" s="577"/>
      <c r="AW140" s="577"/>
      <c r="AX140" s="577"/>
      <c r="AY140" s="577"/>
      <c r="AZ140" s="577"/>
      <c r="BA140" s="577"/>
    </row>
    <row r="141" spans="2:53" ht="15.6" x14ac:dyDescent="0.3">
      <c r="B141" s="112"/>
      <c r="C141" s="578" t="s">
        <v>115</v>
      </c>
      <c r="D141" s="578"/>
      <c r="E141" s="578"/>
      <c r="F141" s="578"/>
      <c r="J141" s="112"/>
      <c r="K141" s="578" t="s">
        <v>115</v>
      </c>
      <c r="L141" s="578"/>
      <c r="M141" s="578"/>
      <c r="N141" s="578"/>
      <c r="O141" s="112"/>
      <c r="P141" s="578" t="s">
        <v>115</v>
      </c>
      <c r="Q141" s="578"/>
      <c r="R141" s="578"/>
      <c r="S141" s="578"/>
      <c r="V141" s="112"/>
      <c r="W141" s="578" t="s">
        <v>95</v>
      </c>
      <c r="X141" s="578"/>
      <c r="Y141" s="578"/>
      <c r="Z141" s="578"/>
      <c r="AA141" s="112"/>
      <c r="AB141" s="578" t="s">
        <v>81</v>
      </c>
      <c r="AC141" s="578"/>
      <c r="AD141" s="578"/>
      <c r="AE141" s="578"/>
      <c r="AG141" s="112"/>
      <c r="AH141" s="578" t="s">
        <v>95</v>
      </c>
      <c r="AI141" s="578"/>
      <c r="AJ141" s="578"/>
      <c r="AK141" s="578"/>
      <c r="AL141" s="112"/>
      <c r="AM141" s="578" t="s">
        <v>81</v>
      </c>
      <c r="AN141" s="578"/>
      <c r="AO141" s="578"/>
      <c r="AP141" s="578"/>
      <c r="AR141" s="112"/>
      <c r="AS141" s="578" t="s">
        <v>95</v>
      </c>
      <c r="AT141" s="578"/>
      <c r="AU141" s="578"/>
      <c r="AV141" s="578"/>
      <c r="AW141" s="112"/>
      <c r="AX141" s="578" t="s">
        <v>81</v>
      </c>
      <c r="AY141" s="578"/>
      <c r="AZ141" s="578"/>
      <c r="BA141" s="578"/>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78" t="s">
        <v>115</v>
      </c>
      <c r="D147" s="578"/>
      <c r="E147" s="578"/>
      <c r="F147" s="111"/>
      <c r="J147" s="112"/>
      <c r="K147" s="578" t="s">
        <v>114</v>
      </c>
      <c r="L147" s="578"/>
      <c r="M147" s="578"/>
      <c r="N147" s="111"/>
      <c r="O147" s="589" t="s">
        <v>114</v>
      </c>
      <c r="P147" s="589"/>
      <c r="Q147" s="589"/>
      <c r="R147" s="589"/>
      <c r="S147" s="589"/>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78" t="s">
        <v>115</v>
      </c>
      <c r="D158" s="578"/>
      <c r="E158" s="578"/>
      <c r="F158" s="578"/>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89" t="s">
        <v>119</v>
      </c>
      <c r="L159" s="589"/>
      <c r="M159" s="589"/>
      <c r="N159" s="589"/>
      <c r="O159" s="112"/>
      <c r="P159" s="589" t="s">
        <v>119</v>
      </c>
      <c r="Q159" s="589"/>
      <c r="R159" s="589"/>
      <c r="S159" s="589"/>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78" t="s">
        <v>95</v>
      </c>
      <c r="X161" s="578"/>
      <c r="Y161" s="578"/>
      <c r="Z161" s="578"/>
      <c r="AA161" s="112"/>
      <c r="AB161" s="578" t="s">
        <v>81</v>
      </c>
      <c r="AC161" s="578"/>
      <c r="AD161" s="578"/>
      <c r="AE161" s="578"/>
      <c r="AG161" s="112"/>
      <c r="AH161" s="578" t="s">
        <v>95</v>
      </c>
      <c r="AI161" s="578"/>
      <c r="AJ161" s="578"/>
      <c r="AK161" s="578"/>
      <c r="AL161" s="112"/>
      <c r="AM161" s="578" t="s">
        <v>81</v>
      </c>
      <c r="AN161" s="578"/>
      <c r="AO161" s="578"/>
      <c r="AP161" s="578"/>
      <c r="AR161" s="112"/>
      <c r="AS161" s="578" t="s">
        <v>95</v>
      </c>
      <c r="AT161" s="578"/>
      <c r="AU161" s="578"/>
      <c r="AV161" s="578"/>
      <c r="AW161" s="112"/>
      <c r="AX161" s="578" t="s">
        <v>81</v>
      </c>
      <c r="AY161" s="578"/>
      <c r="AZ161" s="578"/>
      <c r="BA161" s="578"/>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78" t="s">
        <v>115</v>
      </c>
      <c r="D164" s="578"/>
      <c r="E164" s="578"/>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89" t="s">
        <v>120</v>
      </c>
      <c r="L165" s="589"/>
      <c r="M165" s="589"/>
      <c r="N165" s="589"/>
      <c r="O165" s="112"/>
      <c r="P165" s="589" t="s">
        <v>120</v>
      </c>
      <c r="Q165" s="589"/>
      <c r="R165" s="589"/>
      <c r="S165" s="589"/>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78" t="s">
        <v>118</v>
      </c>
      <c r="L174" s="578"/>
      <c r="M174" s="578"/>
      <c r="N174" s="578"/>
      <c r="O174" s="112"/>
      <c r="P174" s="578" t="s">
        <v>118</v>
      </c>
      <c r="Q174" s="578"/>
      <c r="R174" s="578"/>
      <c r="S174" s="578"/>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78" t="s">
        <v>115</v>
      </c>
      <c r="D175" s="578"/>
      <c r="E175" s="578"/>
      <c r="F175" s="578"/>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78" t="s">
        <v>115</v>
      </c>
      <c r="D181" s="578"/>
      <c r="E181" s="578"/>
      <c r="F181" s="111"/>
      <c r="J181" s="106">
        <v>1</v>
      </c>
      <c r="K181" s="126">
        <v>0</v>
      </c>
      <c r="L181" s="125">
        <v>0</v>
      </c>
      <c r="M181" s="125">
        <v>0.24</v>
      </c>
      <c r="N181" s="106">
        <v>1</v>
      </c>
      <c r="O181" s="106">
        <v>1</v>
      </c>
      <c r="P181" s="126">
        <v>0</v>
      </c>
      <c r="Q181" s="125">
        <v>0</v>
      </c>
      <c r="R181" s="125">
        <v>0.24</v>
      </c>
      <c r="S181" s="106">
        <v>1</v>
      </c>
      <c r="V181" s="112"/>
      <c r="W181" s="578" t="s">
        <v>95</v>
      </c>
      <c r="X181" s="578"/>
      <c r="Y181" s="578"/>
      <c r="Z181" s="578"/>
      <c r="AA181" s="112"/>
      <c r="AB181" s="578" t="s">
        <v>81</v>
      </c>
      <c r="AC181" s="578"/>
      <c r="AD181" s="578"/>
      <c r="AE181" s="578"/>
      <c r="AG181" s="112"/>
      <c r="AH181" s="578" t="s">
        <v>95</v>
      </c>
      <c r="AI181" s="578"/>
      <c r="AJ181" s="578"/>
      <c r="AK181" s="578"/>
      <c r="AL181" s="112"/>
      <c r="AM181" s="578" t="s">
        <v>81</v>
      </c>
      <c r="AN181" s="578"/>
      <c r="AO181" s="578"/>
      <c r="AP181" s="578"/>
      <c r="AR181" s="112"/>
      <c r="AS181" s="578" t="s">
        <v>95</v>
      </c>
      <c r="AT181" s="578"/>
      <c r="AU181" s="578"/>
      <c r="AV181" s="578"/>
      <c r="AW181" s="112"/>
      <c r="AX181" s="578" t="s">
        <v>81</v>
      </c>
      <c r="AY181" s="578"/>
      <c r="AZ181" s="578"/>
      <c r="BA181" s="578"/>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78" t="s">
        <v>115</v>
      </c>
      <c r="D192" s="578"/>
      <c r="E192" s="578"/>
      <c r="F192" s="578"/>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78" t="s">
        <v>115</v>
      </c>
      <c r="D198" s="578"/>
      <c r="E198" s="578"/>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78" t="s">
        <v>95</v>
      </c>
      <c r="X201" s="578"/>
      <c r="Y201" s="578"/>
      <c r="Z201" s="578"/>
      <c r="AA201" s="112"/>
      <c r="AB201" s="578" t="s">
        <v>81</v>
      </c>
      <c r="AC201" s="578"/>
      <c r="AD201" s="578"/>
      <c r="AE201" s="578"/>
      <c r="AG201" s="112"/>
      <c r="AH201" s="578" t="s">
        <v>95</v>
      </c>
      <c r="AI201" s="578"/>
      <c r="AJ201" s="578"/>
      <c r="AK201" s="578"/>
      <c r="AL201" s="112"/>
      <c r="AM201" s="578" t="s">
        <v>81</v>
      </c>
      <c r="AN201" s="578"/>
      <c r="AO201" s="578"/>
      <c r="AP201" s="578"/>
      <c r="AR201" s="112"/>
      <c r="AS201" s="578" t="s">
        <v>95</v>
      </c>
      <c r="AT201" s="578"/>
      <c r="AU201" s="578"/>
      <c r="AV201" s="578"/>
      <c r="AW201" s="112"/>
      <c r="AX201" s="578" t="s">
        <v>81</v>
      </c>
      <c r="AY201" s="578"/>
      <c r="AZ201" s="578"/>
      <c r="BA201" s="578"/>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78" t="s">
        <v>115</v>
      </c>
      <c r="D209" s="578"/>
      <c r="E209" s="578"/>
      <c r="F209" s="578"/>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78" t="s">
        <v>114</v>
      </c>
      <c r="D215" s="578"/>
      <c r="E215" s="578"/>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78" t="s">
        <v>95</v>
      </c>
      <c r="X221" s="578"/>
      <c r="Y221" s="578"/>
      <c r="Z221" s="578"/>
      <c r="AA221" s="112"/>
      <c r="AB221" s="578" t="s">
        <v>81</v>
      </c>
      <c r="AC221" s="578"/>
      <c r="AD221" s="578"/>
      <c r="AE221" s="578"/>
      <c r="AG221" s="112"/>
      <c r="AH221" s="578" t="s">
        <v>95</v>
      </c>
      <c r="AI221" s="578"/>
      <c r="AJ221" s="578"/>
      <c r="AK221" s="578"/>
      <c r="AL221" s="112"/>
      <c r="AM221" s="578" t="s">
        <v>81</v>
      </c>
      <c r="AN221" s="578"/>
      <c r="AO221" s="578"/>
      <c r="AP221" s="578"/>
      <c r="AR221" s="112"/>
      <c r="AS221" s="578" t="s">
        <v>95</v>
      </c>
      <c r="AT221" s="578"/>
      <c r="AU221" s="578"/>
      <c r="AV221" s="578"/>
      <c r="AW221" s="112"/>
      <c r="AX221" s="578" t="s">
        <v>81</v>
      </c>
      <c r="AY221" s="578"/>
      <c r="AZ221" s="578"/>
      <c r="BA221" s="578"/>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77" t="s">
        <v>111</v>
      </c>
      <c r="C241" s="577"/>
      <c r="D241" s="577"/>
      <c r="E241" s="577"/>
      <c r="F241" s="577"/>
      <c r="G241" s="577"/>
      <c r="H241" s="577"/>
      <c r="I241" s="577"/>
      <c r="J241" s="577"/>
      <c r="M241" s="577" t="s">
        <v>111</v>
      </c>
      <c r="N241" s="577"/>
      <c r="O241" s="577"/>
      <c r="P241" s="577"/>
      <c r="Q241" s="577"/>
      <c r="R241" s="577"/>
      <c r="S241" s="577"/>
      <c r="T241" s="577"/>
      <c r="U241" s="577"/>
      <c r="X241" s="577" t="s">
        <v>111</v>
      </c>
      <c r="Y241" s="577"/>
      <c r="Z241" s="577"/>
      <c r="AA241" s="577"/>
      <c r="AB241" s="577"/>
      <c r="AC241" s="577"/>
      <c r="AD241" s="577"/>
      <c r="AE241" s="577"/>
      <c r="AF241" s="577"/>
    </row>
    <row r="242" spans="1:32" ht="13.2" customHeight="1" x14ac:dyDescent="0.25">
      <c r="B242" s="577"/>
      <c r="C242" s="577"/>
      <c r="D242" s="577"/>
      <c r="E242" s="577"/>
      <c r="F242" s="577"/>
      <c r="G242" s="577"/>
      <c r="H242" s="577"/>
      <c r="I242" s="577"/>
      <c r="J242" s="577"/>
      <c r="M242" s="577"/>
      <c r="N242" s="577"/>
      <c r="O242" s="577"/>
      <c r="P242" s="577"/>
      <c r="Q242" s="577"/>
      <c r="R242" s="577"/>
      <c r="S242" s="577"/>
      <c r="T242" s="577"/>
      <c r="U242" s="577"/>
      <c r="X242" s="577"/>
      <c r="Y242" s="577"/>
      <c r="Z242" s="577"/>
      <c r="AA242" s="577"/>
      <c r="AB242" s="577"/>
      <c r="AC242" s="577"/>
      <c r="AD242" s="577"/>
      <c r="AE242" s="577"/>
      <c r="AF242" s="577"/>
    </row>
    <row r="243" spans="1:32" ht="15.6" x14ac:dyDescent="0.3">
      <c r="A243" s="112"/>
      <c r="B243" s="578" t="s">
        <v>95</v>
      </c>
      <c r="C243" s="578"/>
      <c r="D243" s="578"/>
      <c r="E243" s="578"/>
      <c r="F243" s="112"/>
      <c r="G243" s="578" t="s">
        <v>81</v>
      </c>
      <c r="H243" s="578"/>
      <c r="I243" s="578"/>
      <c r="J243" s="578"/>
      <c r="L243" s="112"/>
      <c r="M243" s="578" t="s">
        <v>95</v>
      </c>
      <c r="N243" s="578"/>
      <c r="O243" s="578"/>
      <c r="P243" s="578"/>
      <c r="Q243" s="112"/>
      <c r="R243" s="578" t="s">
        <v>81</v>
      </c>
      <c r="S243" s="578"/>
      <c r="T243" s="578"/>
      <c r="U243" s="578"/>
      <c r="W243" s="112"/>
      <c r="X243" s="578" t="s">
        <v>95</v>
      </c>
      <c r="Y243" s="578"/>
      <c r="Z243" s="578"/>
      <c r="AA243" s="578"/>
      <c r="AB243" s="112"/>
      <c r="AC243" s="578" t="s">
        <v>81</v>
      </c>
      <c r="AD243" s="578"/>
      <c r="AE243" s="578"/>
      <c r="AF243" s="578"/>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G4:H4"/>
    <mergeCell ref="G5:H5"/>
    <mergeCell ref="AW5:AW9"/>
    <mergeCell ref="AO6:AP6"/>
    <mergeCell ref="AI1:AL1"/>
    <mergeCell ref="AN1:AQ1"/>
    <mergeCell ref="AV1:BA1"/>
    <mergeCell ref="J2:K2"/>
    <mergeCell ref="G3:H3"/>
    <mergeCell ref="AV3:BE3"/>
    <mergeCell ref="V11:W11"/>
    <mergeCell ref="AV12:BE12"/>
    <mergeCell ref="AW14:AW18"/>
    <mergeCell ref="A17:A19"/>
    <mergeCell ref="AV10:BC10"/>
    <mergeCell ref="N11:O11"/>
    <mergeCell ref="P11:Q11"/>
    <mergeCell ref="R11:S11"/>
    <mergeCell ref="T11:U11"/>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B95:E95"/>
    <mergeCell ref="B97:E97"/>
    <mergeCell ref="B103:D103"/>
    <mergeCell ref="C139:F139"/>
    <mergeCell ref="K139:S139"/>
    <mergeCell ref="W139:AE140"/>
    <mergeCell ref="AV52:BC52"/>
    <mergeCell ref="AV55:BE55"/>
    <mergeCell ref="AW58:AW62"/>
    <mergeCell ref="BA61:BA62"/>
    <mergeCell ref="AV63:BC63"/>
    <mergeCell ref="B79:E79"/>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B243:E243"/>
    <mergeCell ref="G243:J243"/>
    <mergeCell ref="M243:P243"/>
    <mergeCell ref="R243:U243"/>
    <mergeCell ref="X243:AA243"/>
    <mergeCell ref="C209:F209"/>
    <mergeCell ref="C215:E215"/>
    <mergeCell ref="W221:Z221"/>
    <mergeCell ref="AC243:AF243"/>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s>
  <pageMargins left="0.7" right="0.7" top="0.75" bottom="0.75" header="0.3" footer="0.3"/>
  <drawing r:id="rId1"/>
  <legacyDrawing r:id="rId2"/>
  <oleObjects>
    <mc:AlternateContent xmlns:mc="http://schemas.openxmlformats.org/markup-compatibility/2006">
      <mc:Choice Requires="x14">
        <oleObject progId="Equation.3" shapeId="2050"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2050" r:id="rId3"/>
      </mc:Fallback>
    </mc:AlternateContent>
    <mc:AlternateContent xmlns:mc="http://schemas.openxmlformats.org/markup-compatibility/2006">
      <mc:Choice Requires="x14">
        <oleObject progId="Equation.3" shapeId="2051"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2051" r:id="rId5"/>
      </mc:Fallback>
    </mc:AlternateContent>
    <mc:AlternateContent xmlns:mc="http://schemas.openxmlformats.org/markup-compatibility/2006">
      <mc:Choice Requires="x14">
        <oleObject progId="Equation.3" shapeId="2052"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2052" r:id="rId7"/>
      </mc:Fallback>
    </mc:AlternateContent>
    <mc:AlternateContent xmlns:mc="http://schemas.openxmlformats.org/markup-compatibility/2006">
      <mc:Choice Requires="x14">
        <oleObject progId="Equation.3" shapeId="2053"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2053" r:id="rId9"/>
      </mc:Fallback>
    </mc:AlternateContent>
    <mc:AlternateContent xmlns:mc="http://schemas.openxmlformats.org/markup-compatibility/2006">
      <mc:Choice Requires="x14">
        <oleObject progId="Equation.3" shapeId="2054"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2054" r:id="rId11"/>
      </mc:Fallback>
    </mc:AlternateContent>
    <mc:AlternateContent xmlns:mc="http://schemas.openxmlformats.org/markup-compatibility/2006">
      <mc:Choice Requires="x14">
        <oleObject progId="Equation.3" shapeId="2055"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2055" r:id="rId13"/>
      </mc:Fallback>
    </mc:AlternateContent>
    <mc:AlternateContent xmlns:mc="http://schemas.openxmlformats.org/markup-compatibility/2006">
      <mc:Choice Requires="x14">
        <oleObject progId="Equation.3" shapeId="2056"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2056" r:id="rId14"/>
      </mc:Fallback>
    </mc:AlternateContent>
    <mc:AlternateContent xmlns:mc="http://schemas.openxmlformats.org/markup-compatibility/2006">
      <mc:Choice Requires="x14">
        <oleObject progId="Equation.3" shapeId="2057"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2057" r:id="rId16"/>
      </mc:Fallback>
    </mc:AlternateContent>
    <mc:AlternateContent xmlns:mc="http://schemas.openxmlformats.org/markup-compatibility/2006">
      <mc:Choice Requires="x14">
        <oleObject progId="Equation.3" shapeId="2058"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2058" r:id="rId17"/>
      </mc:Fallback>
    </mc:AlternateContent>
    <mc:AlternateContent xmlns:mc="http://schemas.openxmlformats.org/markup-compatibility/2006">
      <mc:Choice Requires="x14">
        <oleObject progId="Equation.3" shapeId="2059"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2059" r:id="rId19"/>
      </mc:Fallback>
    </mc:AlternateContent>
    <mc:AlternateContent xmlns:mc="http://schemas.openxmlformats.org/markup-compatibility/2006">
      <mc:Choice Requires="x14">
        <oleObject progId="Equation.3" shapeId="2060"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2060" r:id="rId21"/>
      </mc:Fallback>
    </mc:AlternateContent>
    <mc:AlternateContent xmlns:mc="http://schemas.openxmlformats.org/markup-compatibility/2006">
      <mc:Choice Requires="x14">
        <oleObject progId="Equation.3" shapeId="2061"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2061" r:id="rId22"/>
      </mc:Fallback>
    </mc:AlternateContent>
    <mc:AlternateContent xmlns:mc="http://schemas.openxmlformats.org/markup-compatibility/2006">
      <mc:Choice Requires="x14">
        <oleObject progId="Equation.3" shapeId="2062"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2062" r:id="rId24"/>
      </mc:Fallback>
    </mc:AlternateContent>
    <mc:AlternateContent xmlns:mc="http://schemas.openxmlformats.org/markup-compatibility/2006">
      <mc:Choice Requires="x14">
        <oleObject progId="Equation.3" shapeId="2063"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2063" r:id="rId25"/>
      </mc:Fallback>
    </mc:AlternateContent>
    <mc:AlternateContent xmlns:mc="http://schemas.openxmlformats.org/markup-compatibility/2006">
      <mc:Choice Requires="x14">
        <oleObject progId="Equation.3" shapeId="2064"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2064" r:id="rId26"/>
      </mc:Fallback>
    </mc:AlternateContent>
    <mc:AlternateContent xmlns:mc="http://schemas.openxmlformats.org/markup-compatibility/2006">
      <mc:Choice Requires="x14">
        <oleObject progId="Equation.3" shapeId="2065" r:id="rId27">
          <objectPr defaultSize="0" autoPict="0" r:id="rId28">
            <anchor moveWithCells="1" sizeWithCells="1">
              <from>
                <xdr:col>0</xdr:col>
                <xdr:colOff>731520</xdr:colOff>
                <xdr:row>10</xdr:row>
                <xdr:rowOff>152400</xdr:rowOff>
              </from>
              <to>
                <xdr:col>2</xdr:col>
                <xdr:colOff>198120</xdr:colOff>
                <xdr:row>12</xdr:row>
                <xdr:rowOff>220980</xdr:rowOff>
              </to>
            </anchor>
          </objectPr>
        </oleObject>
      </mc:Choice>
      <mc:Fallback>
        <oleObject progId="Equation.3" shapeId="2065" r:id="rId27"/>
      </mc:Fallback>
    </mc:AlternateContent>
    <mc:AlternateContent xmlns:mc="http://schemas.openxmlformats.org/markup-compatibility/2006">
      <mc:Choice Requires="x14">
        <oleObject progId="Equation.3" shapeId="2066"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2066" r:id="rId29"/>
      </mc:Fallback>
    </mc:AlternateContent>
    <mc:AlternateContent xmlns:mc="http://schemas.openxmlformats.org/markup-compatibility/2006">
      <mc:Choice Requires="x14">
        <oleObject progId="Equation.3" shapeId="2067"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2067" r:id="rId30"/>
      </mc:Fallback>
    </mc:AlternateContent>
    <mc:AlternateContent xmlns:mc="http://schemas.openxmlformats.org/markup-compatibility/2006">
      <mc:Choice Requires="x14">
        <oleObject progId="Equation.3" shapeId="2068"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2068" r:id="rId32"/>
      </mc:Fallback>
    </mc:AlternateContent>
    <mc:AlternateContent xmlns:mc="http://schemas.openxmlformats.org/markup-compatibility/2006">
      <mc:Choice Requires="x14">
        <oleObject progId="Equation.3" shapeId="2069"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2069" r:id="rId33"/>
      </mc:Fallback>
    </mc:AlternateContent>
    <mc:AlternateContent xmlns:mc="http://schemas.openxmlformats.org/markup-compatibility/2006">
      <mc:Choice Requires="x14">
        <oleObject progId="Equation.3" shapeId="2070"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2070" r:id="rId34"/>
      </mc:Fallback>
    </mc:AlternateContent>
    <mc:AlternateContent xmlns:mc="http://schemas.openxmlformats.org/markup-compatibility/2006">
      <mc:Choice Requires="x14">
        <oleObject progId="Equation.3" shapeId="2071"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2071" r:id="rId35"/>
      </mc:Fallback>
    </mc:AlternateContent>
    <mc:AlternateContent xmlns:mc="http://schemas.openxmlformats.org/markup-compatibility/2006">
      <mc:Choice Requires="x14">
        <oleObject progId="Equation.3" shapeId="2072"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2072" r:id="rId36"/>
      </mc:Fallback>
    </mc:AlternateContent>
    <mc:AlternateContent xmlns:mc="http://schemas.openxmlformats.org/markup-compatibility/2006">
      <mc:Choice Requires="x14">
        <oleObject progId="Equation.3" shapeId="2073"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2073" r:id="rId38"/>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A45D-7D29-4341-A6A1-1965CFA5D192}">
  <dimension ref="A1:BE260"/>
  <sheetViews>
    <sheetView topLeftCell="AM1" zoomScale="85" zoomScaleNormal="85" workbookViewId="0">
      <selection activeCell="BA15" sqref="BA15"/>
    </sheetView>
  </sheetViews>
  <sheetFormatPr baseColWidth="10" defaultRowHeight="13.2" x14ac:dyDescent="0.25"/>
  <cols>
    <col min="1" max="1" width="17.6640625" style="1" customWidth="1"/>
    <col min="2" max="2" width="11.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91" t="s">
        <v>265</v>
      </c>
      <c r="AJ1" s="591"/>
      <c r="AK1" s="591"/>
      <c r="AL1" s="591"/>
      <c r="AN1" s="591" t="s">
        <v>264</v>
      </c>
      <c r="AO1" s="591"/>
      <c r="AP1" s="591"/>
      <c r="AQ1" s="591"/>
      <c r="AV1" s="583" t="s">
        <v>104</v>
      </c>
      <c r="AW1" s="583"/>
      <c r="AX1" s="583"/>
      <c r="AY1" s="583"/>
      <c r="AZ1" s="583"/>
      <c r="BA1" s="583"/>
    </row>
    <row r="2" spans="1:57" s="9" customFormat="1" ht="18.600000000000001" thickTop="1" x14ac:dyDescent="0.3">
      <c r="A2" s="112"/>
      <c r="B2" s="350"/>
      <c r="C2" s="349"/>
      <c r="D2" s="145"/>
      <c r="E2" s="323"/>
      <c r="G2" s="377" t="s">
        <v>21</v>
      </c>
      <c r="H2" s="376"/>
      <c r="I2" s="372"/>
      <c r="J2" s="460">
        <f>AO14</f>
        <v>4.1721998668247425E-5</v>
      </c>
      <c r="K2" s="461"/>
      <c r="L2" s="375"/>
      <c r="M2" s="308" t="s">
        <v>263</v>
      </c>
      <c r="W2" s="9" t="s">
        <v>262</v>
      </c>
    </row>
    <row r="3" spans="1:57" s="9" customFormat="1" ht="22.8" x14ac:dyDescent="0.4">
      <c r="A3" s="374"/>
      <c r="B3" s="612" t="s">
        <v>261</v>
      </c>
      <c r="C3" s="612"/>
      <c r="D3" s="373"/>
      <c r="E3" s="390"/>
      <c r="G3" s="608" t="s">
        <v>17</v>
      </c>
      <c r="H3" s="609"/>
      <c r="I3" s="372"/>
      <c r="J3" s="364">
        <f>Datos!N47-M144</f>
        <v>-8.8060836501901149E-2</v>
      </c>
      <c r="K3" s="364">
        <f>Datos!O47-R144</f>
        <v>-8.6539923954372627E-2</v>
      </c>
      <c r="L3" s="363">
        <f>Datos!P47</f>
        <v>0</v>
      </c>
      <c r="M3" s="362">
        <f>AVERAGE(J3:K3)</f>
        <v>-8.7300380228136881E-2</v>
      </c>
      <c r="W3" s="9" t="s">
        <v>260</v>
      </c>
      <c r="AV3" s="564" t="s">
        <v>259</v>
      </c>
      <c r="AW3" s="564"/>
      <c r="AX3" s="564"/>
      <c r="AY3" s="564"/>
      <c r="AZ3" s="564"/>
      <c r="BA3" s="564"/>
      <c r="BB3" s="564"/>
      <c r="BC3" s="564"/>
      <c r="BD3" s="564"/>
      <c r="BE3" s="564"/>
    </row>
    <row r="4" spans="1:57" s="9" customFormat="1" ht="50.4" x14ac:dyDescent="0.3">
      <c r="A4" s="371"/>
      <c r="B4" s="370" t="s">
        <v>258</v>
      </c>
      <c r="C4" s="367" t="s">
        <v>54</v>
      </c>
      <c r="D4" s="366"/>
      <c r="E4" s="369"/>
      <c r="G4" s="610" t="s">
        <v>16</v>
      </c>
      <c r="H4" s="611"/>
      <c r="I4" s="368"/>
      <c r="J4" s="364">
        <f>Datos!N48-M162</f>
        <v>0.61162790697674441</v>
      </c>
      <c r="K4" s="364">
        <f>Datos!O48-R162</f>
        <v>0.48372093023255824</v>
      </c>
      <c r="L4" s="363">
        <f>Datos!P48</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606" t="s">
        <v>15</v>
      </c>
      <c r="H5" s="607"/>
      <c r="I5" s="309"/>
      <c r="J5" s="364">
        <f>Datos!N49-M177</f>
        <v>0</v>
      </c>
      <c r="K5" s="364">
        <f>Datos!O49-R177</f>
        <v>0</v>
      </c>
      <c r="L5" s="363">
        <f>Datos!P49</f>
        <v>0</v>
      </c>
      <c r="M5" s="362">
        <f>AVERAGE(J5:K5)</f>
        <v>0</v>
      </c>
      <c r="N5" s="347"/>
      <c r="O5" s="347"/>
      <c r="P5" s="347"/>
      <c r="Q5" s="347"/>
      <c r="R5" s="347"/>
      <c r="W5" s="9" t="s">
        <v>255</v>
      </c>
      <c r="AV5" s="189"/>
      <c r="AW5" s="568"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99" t="s">
        <v>249</v>
      </c>
      <c r="AP6" s="599"/>
      <c r="AV6" s="185" t="s">
        <v>132</v>
      </c>
      <c r="AW6" s="569"/>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69"/>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69"/>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70"/>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65" t="s">
        <v>123</v>
      </c>
      <c r="AW10" s="566"/>
      <c r="AX10" s="566"/>
      <c r="AY10" s="566"/>
      <c r="AZ10" s="566"/>
      <c r="BA10" s="566"/>
      <c r="BB10" s="566"/>
      <c r="BC10" s="567"/>
      <c r="BD10" s="194" t="e">
        <f>SQRT(SUMSQ(BD6:BD7))</f>
        <v>#N/A</v>
      </c>
      <c r="BE10" s="156" t="e">
        <f>BD10^4/((BD6^4/BE6)+(BD7^4/BE7))</f>
        <v>#N/A</v>
      </c>
    </row>
    <row r="11" spans="1:57" s="9" customFormat="1" ht="19.2" x14ac:dyDescent="0.4">
      <c r="A11" s="106"/>
      <c r="B11" s="313"/>
      <c r="C11" s="142"/>
      <c r="D11" s="312"/>
      <c r="F11" s="149"/>
      <c r="G11" s="147"/>
      <c r="H11" s="342"/>
      <c r="I11" s="147"/>
      <c r="J11" s="147"/>
      <c r="K11" s="147"/>
      <c r="N11" s="601" t="s">
        <v>235</v>
      </c>
      <c r="O11" s="601"/>
      <c r="P11" s="592" t="s">
        <v>235</v>
      </c>
      <c r="Q11" s="592"/>
      <c r="R11" s="593" t="s">
        <v>235</v>
      </c>
      <c r="S11" s="593"/>
      <c r="T11" s="594" t="s">
        <v>235</v>
      </c>
      <c r="U11" s="594"/>
      <c r="V11" s="595" t="s">
        <v>235</v>
      </c>
      <c r="W11" s="595"/>
      <c r="AC11" s="206" t="s">
        <v>234</v>
      </c>
      <c r="AD11" s="206">
        <v>522528.9</v>
      </c>
      <c r="AE11" s="206" t="s">
        <v>233</v>
      </c>
    </row>
    <row r="12" spans="1:57" s="9" customFormat="1" ht="19.2" x14ac:dyDescent="0.4">
      <c r="A12" s="106"/>
      <c r="B12" s="313"/>
      <c r="C12" s="142"/>
      <c r="D12" s="312"/>
      <c r="F12" s="341"/>
      <c r="G12" s="341"/>
      <c r="H12" s="147"/>
      <c r="I12" s="581"/>
      <c r="J12" s="581"/>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564" t="s">
        <v>230</v>
      </c>
      <c r="AW12" s="564"/>
      <c r="AX12" s="564"/>
      <c r="AY12" s="564"/>
      <c r="AZ12" s="564"/>
      <c r="BA12" s="564"/>
      <c r="BB12" s="564"/>
      <c r="BC12" s="564"/>
      <c r="BD12" s="564"/>
      <c r="BE12" s="564"/>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68"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69"/>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69"/>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616" t="s">
        <v>225</v>
      </c>
      <c r="B17" s="317" t="s">
        <v>33</v>
      </c>
      <c r="C17" s="316"/>
      <c r="D17" s="315" t="s">
        <v>32</v>
      </c>
      <c r="E17" s="314" t="s">
        <v>31</v>
      </c>
      <c r="F17" s="619" t="s">
        <v>224</v>
      </c>
      <c r="G17" s="62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600" t="s">
        <v>223</v>
      </c>
      <c r="AD17" s="600"/>
      <c r="AE17" s="600"/>
      <c r="AF17" s="600"/>
      <c r="AV17" s="169" t="s">
        <v>145</v>
      </c>
      <c r="AW17" s="569"/>
      <c r="AX17" s="168"/>
      <c r="AY17" s="168"/>
      <c r="AZ17" s="168"/>
      <c r="BA17" s="165"/>
      <c r="BB17" s="167"/>
      <c r="BC17" s="166"/>
      <c r="BD17" s="165"/>
      <c r="BE17" s="164"/>
    </row>
    <row r="18" spans="1:57" ht="15.6" x14ac:dyDescent="0.3">
      <c r="A18" s="617"/>
      <c r="B18" s="306" t="s">
        <v>24</v>
      </c>
      <c r="C18" s="306" t="s">
        <v>23</v>
      </c>
      <c r="D18" s="307" t="s">
        <v>22</v>
      </c>
      <c r="E18" s="306" t="s">
        <v>22</v>
      </c>
      <c r="F18" s="619"/>
      <c r="G18" s="62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70"/>
      <c r="AX18" s="162"/>
      <c r="AY18" s="162"/>
      <c r="AZ18" s="162"/>
      <c r="BA18" s="159"/>
      <c r="BB18" s="161"/>
      <c r="BC18" s="160"/>
      <c r="BD18" s="159"/>
      <c r="BE18" s="158"/>
    </row>
    <row r="19" spans="1:57" ht="18.600000000000001" thickBot="1" x14ac:dyDescent="0.35">
      <c r="A19" s="61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65" t="s">
        <v>123</v>
      </c>
      <c r="AW19" s="566"/>
      <c r="AX19" s="566"/>
      <c r="AY19" s="566"/>
      <c r="AZ19" s="566"/>
      <c r="BA19" s="566"/>
      <c r="BB19" s="566"/>
      <c r="BC19" s="567"/>
      <c r="BD19" s="194" t="e">
        <f>SQRT(SUMSQ(BD15:BD16))</f>
        <v>#N/A</v>
      </c>
      <c r="BE19" s="156" t="e">
        <f>BD19^4/((BD15^4/BE15)+(BD16^4/BE16))</f>
        <v>#N/A</v>
      </c>
    </row>
    <row r="20" spans="1:57" ht="16.8" thickTop="1" thickBot="1" x14ac:dyDescent="0.35">
      <c r="A20" s="296">
        <v>1</v>
      </c>
      <c r="B20" s="287">
        <f>IF(Datos!$N$5=Datos!$S$8,(IF(Datos!$N$5=Datos!$S$8,Datos!D48/1000,IF(Datos!$N$5=Datos!$S$9,Datos!D48/1000,IF(Datos!$N$5=Datos!$S$10,Datos!D48," Error "))))-'punto 1'!$Y$144/1000000,IF(Datos!$N$5=Datos!$S$9,(IF(Datos!$N$5=Datos!$S$8,Datos!D48/1000000,IF(Datos!$N$5=Datos!$S$9,Datos!D48/1000,IF(Datos!$N$5=Datos!$S$10,Datos!D48," Error "))))-'punto 1'!$AJ$144/1000,IF(Datos!$N$5=Datos!$S$10,(IF(Datos!$N$5=Datos!$S$8,Datos!D48/1000000,IF(Datos!$N$5=Datos!$S$9,Datos!D48/1000,IF(Datos!$N$5=Datos!$S$10,Datos!D48," Error "))))-'punto 1'!$AU$144)))</f>
        <v>-1.0889075757575757E-10</v>
      </c>
      <c r="C20" s="287">
        <f>IF(Datos!$N$5=Datos!$S$8,(IF(Datos!$N$5=Datos!$S$8,Datos!E48/1000,IF(Datos!$N$5=Datos!$S$9,Datos!E48/1000,IF(Datos!$N$5=Datos!$S$10,Datos!E48," Error "))))-'punto 1'!$AD$144/1000000,IF(Datos!$N$5=Datos!$S$9,(IF(Datos!$N$5=Datos!$S$8,Datos!E48/1000000,IF(Datos!$N$5=Datos!$S$9,Datos!E48/1000,IF(Datos!$N$5=Datos!S10,Datos!E48," Error "))))-'punto 1'!$AO$144/1000,IF(Datos!$N$5=Datos!$S$9,(IF(Datos!$N$5=Datos!$S$8,Datos!E48/1000000,IF(Datos!$N$5=Datos!S9,Datos!E48/1000,IF(Datos!$N$5=Datos!$S$10,Datos!E48," Error "))))-'punto 1'!$AZ$144)))</f>
        <v>-9.3777727272727262E-11</v>
      </c>
      <c r="D20" s="286">
        <f>Datos!F48-E144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IF(Datos!$N$5=Datos!$S$8,(IF(Datos!$N$5=Datos!$S$8,Datos!D49/1000,IF(Datos!$N$5=Datos!$S$9,Datos!D49/1000,IF(Datos!$N$5=Datos!$S$10,Datos!D49," Error "))))-'punto 1'!$Y$144/1000000,IF(Datos!$N$5=Datos!$S$9,(IF(Datos!$N$5=Datos!$S$8,Datos!D49/1000000,IF(Datos!$N$5=Datos!$S$9,Datos!D49/1000,IF(Datos!$N$5=Datos!$S$10,Datos!D49," Error "))))-'punto 1'!$AJ$144/1000,IF(Datos!$N$5=Datos!$S$10,(IF(Datos!$N$5=Datos!$S$8,Datos!D49/1000000,IF(Datos!$N$5=Datos!$S$9,Datos!D49/1000,IF(Datos!$N$5=Datos!$S$10,Datos!D49," Error "))))-'punto 1'!$AU$144)))</f>
        <v>-1.0889075757575757E-10</v>
      </c>
      <c r="C21" s="287">
        <f>IF(Datos!$N$5=Datos!$S$8,(IF(Datos!$N$5=Datos!$S$8,Datos!E49/1000,IF(Datos!$N$5=Datos!$S$9,Datos!E49/1000,IF(Datos!$N$5=Datos!$S$10,Datos!E49," Error "))))-'punto 1'!$AD$144/1000000,IF(Datos!$N$5=Datos!$S$9,(IF(Datos!$N$5=Datos!$S$8,Datos!E49/1000000,IF(Datos!$N$5=Datos!$S$9,Datos!E49/1000,IF(Datos!$N$5=Datos!S11,Datos!E49," Error "))))-'punto 1'!$AO$144/1000,IF(Datos!$N$5=Datos!$S$9,(IF(Datos!$N$5=Datos!$S$8,Datos!E49/1000000,IF(Datos!$N$5=Datos!S10,Datos!E49/1000,IF(Datos!$N$5=Datos!$S$10,Datos!E49," Error "))))-'punto 1'!$AZ$144)))</f>
        <v>-9.3777727272727262E-11</v>
      </c>
      <c r="D21" s="286">
        <f>Datos!F49-E161</f>
        <v>3.7052984092811867E-3</v>
      </c>
      <c r="E21" s="295">
        <f>Q18*1000</f>
        <v>999.85331431461441</v>
      </c>
      <c r="F21" s="388">
        <f>(((B21-C21))/8000)*((1/(E21-($J$2)))*(8000-$J$2)*(1-Datos!$K$8*(D21-20)))</f>
        <v>-1.5119781779685788E-14</v>
      </c>
      <c r="G21" s="627" t="s">
        <v>219</v>
      </c>
      <c r="H21" s="625" t="s">
        <v>30</v>
      </c>
      <c r="I21" s="392"/>
      <c r="J21" s="585"/>
      <c r="AC21" s="89">
        <f>$AD$13*(1-(((D23+$AD$9)^2)*(D23+$AD$10)/($AD$11*(D23+$AD$12))))</f>
        <v>999.84012717049222</v>
      </c>
      <c r="AD21" s="89">
        <f>$AJ$6+($AJ$7*D23)</f>
        <v>-4.6116072003348878E-3</v>
      </c>
      <c r="AE21" s="293">
        <f>1+($AO$8+(($AO$9*D23)+($AO$10*D23^2)*($M$5-$AO$7)))</f>
        <v>1.0000000000506801</v>
      </c>
      <c r="AF21" s="292">
        <f>(AC21+AD21)*AE21</f>
        <v>999.83551561396371</v>
      </c>
      <c r="AV21" s="564" t="s">
        <v>218</v>
      </c>
      <c r="AW21" s="564"/>
      <c r="AX21" s="564"/>
      <c r="AY21" s="564"/>
      <c r="AZ21" s="564"/>
      <c r="BA21" s="564"/>
      <c r="BB21" s="564"/>
      <c r="BC21" s="564"/>
      <c r="BD21" s="564"/>
      <c r="BE21" s="564"/>
    </row>
    <row r="22" spans="1:57" ht="50.4" x14ac:dyDescent="0.3">
      <c r="A22" s="296">
        <v>3</v>
      </c>
      <c r="B22" s="287">
        <f>IF(Datos!$N$5=Datos!$S$8,(IF(Datos!$N$5=Datos!$S$8,Datos!D50/1000,IF(Datos!$N$5=Datos!$S$9,Datos!D50/1000,IF(Datos!$N$5=Datos!$S$10,Datos!D50," Error "))))-'punto 1'!$Y$144/1000000,IF(Datos!$N$5=Datos!$S$9,(IF(Datos!$N$5=Datos!$S$8,Datos!D50/1000000,IF(Datos!$N$5=Datos!$S$9,Datos!D50/1000,IF(Datos!$N$5=Datos!$S$10,Datos!D50," Error "))))-'punto 1'!$AJ$144/1000,IF(Datos!$N$5=Datos!$S$10,(IF(Datos!$N$5=Datos!$S$8,Datos!D50/1000000,IF(Datos!$N$5=Datos!$S$9,Datos!D50/1000,IF(Datos!$N$5=Datos!$S$10,Datos!D50," Error "))))-'punto 1'!$AU$144)))</f>
        <v>-1.0889075757575757E-10</v>
      </c>
      <c r="C22" s="287">
        <f>IF(Datos!$N$5=Datos!$S$8,(IF(Datos!$N$5=Datos!$S$8,Datos!E50/1000,IF(Datos!$N$5=Datos!$S$9,Datos!E50/1000,IF(Datos!$N$5=Datos!$S$10,Datos!E50," Error "))))-'punto 1'!$AD$144/1000000,IF(Datos!$N$5=Datos!$S$9,(IF(Datos!$N$5=Datos!$S$8,Datos!E50/1000000,IF(Datos!$N$5=Datos!$S$9,Datos!E50/1000,IF(Datos!$N$5=Datos!S12,Datos!E50," Error "))))-'punto 1'!$AO$144/1000,IF(Datos!$N$5=Datos!$S$9,(IF(Datos!$N$5=Datos!$S$8,Datos!E50/1000000,IF(Datos!$N$5=Datos!S11,Datos!E50/1000,IF(Datos!$N$5=Datos!$S$10,Datos!E50," Error "))))-'punto 1'!$AZ$144)))</f>
        <v>-9.3777727272727262E-11</v>
      </c>
      <c r="D22" s="286">
        <f>Datos!F50-E178</f>
        <v>3.7052984092811867E-3</v>
      </c>
      <c r="E22" s="295">
        <f>S18*1000</f>
        <v>999.85331431461441</v>
      </c>
      <c r="F22" s="388">
        <f>(((B22-C22))/8000)*((1/(E22-($J$2)))*(8000-$J$2)*(1-Datos!$K$8*(D22-20)))</f>
        <v>-1.5119781779685788E-14</v>
      </c>
      <c r="G22" s="628"/>
      <c r="H22" s="626"/>
      <c r="I22" s="389"/>
      <c r="J22" s="585"/>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IF(Datos!$N$5=Datos!$S$8,(IF(Datos!$N$5=Datos!$S$8,Datos!D51/1000,IF(Datos!$N$5=Datos!$S$9,Datos!D51/1000,IF(Datos!$N$5=Datos!$S$10,Datos!D51," Error "))))-'punto 1'!$Y$144/1000000,IF(Datos!$N$5=Datos!$S$9,(IF(Datos!$N$5=Datos!$S$8,Datos!D51/1000000,IF(Datos!$N$5=Datos!$S$9,Datos!D51/1000,IF(Datos!$N$5=Datos!$S$10,Datos!D51," Error "))))-'punto 1'!$AJ$144/1000,IF(Datos!$N$5=Datos!$S$10,(IF(Datos!$N$5=Datos!$S$8,Datos!D51/1000000,IF(Datos!$N$5=Datos!$S$9,Datos!D51/1000,IF(Datos!$N$5=Datos!$S$10,Datos!D51," Error "))))-'punto 1'!$AU$144)))</f>
        <v>-1.0889075757575757E-10</v>
      </c>
      <c r="C23" s="287">
        <f>IF(Datos!$N$5=Datos!$S$8,(IF(Datos!$N$5=Datos!$S$8,Datos!E51/1000,IF(Datos!$N$5=Datos!$S$9,Datos!E51/1000,IF(Datos!$N$5=Datos!$S$10,Datos!E51," Error "))))-'punto 1'!$AD$144/1000000,IF(Datos!$N$5=Datos!$S$9,(IF(Datos!$N$5=Datos!$S$8,Datos!E51/1000000,IF(Datos!$N$5=Datos!$S$9,Datos!E51/1000,IF(Datos!$N$5=Datos!S13,Datos!E51," Error "))))-'punto 1'!$AO$144/1000,IF(Datos!$N$5=Datos!$S$9,(IF(Datos!$N$5=Datos!$S$8,Datos!E51/1000000,IF(Datos!$N$5=Datos!S12,Datos!E51/1000,IF(Datos!$N$5=Datos!$S$10,Datos!E51," Error "))))-'punto 1'!$AZ$144)))</f>
        <v>-9.3777727272727262E-11</v>
      </c>
      <c r="D23" s="286">
        <f>Datos!F51-E195</f>
        <v>3.7056572180361202E-3</v>
      </c>
      <c r="E23" s="285">
        <f>U18*1000</f>
        <v>999.85331433729334</v>
      </c>
      <c r="F23" s="388">
        <f>(((B23-C23))/8000)*((1/(E23-($J$2)))*(8000-$J$2)*(1-Datos!$K$8*(D23-20)))</f>
        <v>-1.5119781779261485E-14</v>
      </c>
      <c r="G23" s="623" t="s">
        <v>18</v>
      </c>
      <c r="H23" s="624"/>
      <c r="I23" s="291"/>
      <c r="J23" s="290"/>
      <c r="AE23" s="289" t="s">
        <v>217</v>
      </c>
      <c r="AF23" s="289">
        <f>AVERAGE(AF18:AF22)</f>
        <v>999.83551560855381</v>
      </c>
      <c r="AV23" s="189"/>
      <c r="AW23" s="568" t="s">
        <v>216</v>
      </c>
      <c r="AX23" s="189"/>
      <c r="AY23" s="189"/>
      <c r="AZ23" s="189"/>
      <c r="BA23" s="189"/>
      <c r="BB23" s="189"/>
      <c r="BC23" s="189"/>
      <c r="BD23" s="189"/>
      <c r="BE23" s="189"/>
    </row>
    <row r="24" spans="1:57" ht="20.399999999999999" thickTop="1" thickBot="1" x14ac:dyDescent="0.35">
      <c r="A24" s="288">
        <v>5</v>
      </c>
      <c r="B24" s="287">
        <f>IF(Datos!$N$5=Datos!$S$8,(IF(Datos!$N$5=Datos!$S$8,Datos!D52/1000,IF(Datos!$N$5=Datos!$S$9,Datos!D52/1000,IF(Datos!$N$5=Datos!$S$10,Datos!D52," Error "))))-'punto 1'!$Y$144/1000000,IF(Datos!$N$5=Datos!$S$9,(IF(Datos!$N$5=Datos!$S$8,Datos!D52/1000000,IF(Datos!$N$5=Datos!$S$9,Datos!D52/1000,IF(Datos!$N$5=Datos!$S$10,Datos!D52," Error "))))-'punto 1'!$AJ$144/1000,IF(Datos!$N$5=Datos!$S$10,(IF(Datos!$N$5=Datos!$S$8,Datos!D52/1000000,IF(Datos!$N$5=Datos!$S$9,Datos!D52/1000,IF(Datos!$N$5=Datos!$S$10,Datos!D52," Error "))))-'punto 1'!$AU$144)))</f>
        <v>-1.0889075757575757E-10</v>
      </c>
      <c r="C24" s="287">
        <f>IF(Datos!$N$5=Datos!$S$8,(IF(Datos!$N$5=Datos!$S$8,Datos!E52/1000,IF(Datos!$N$5=Datos!$S$9,Datos!E52/1000,IF(Datos!$N$5=Datos!$S$10,Datos!E52," Error "))))-'punto 1'!$AD$144/1000000,IF(Datos!$N$5=Datos!$S$9,(IF(Datos!$N$5=Datos!$S$8,Datos!E52/1000000,IF(Datos!$N$5=Datos!$S$9,Datos!E52/1000,IF(Datos!$N$5=Datos!S14,Datos!E52," Error "))))-'punto 1'!$AO$144/1000,IF(Datos!$N$5=Datos!$S$9,(IF(Datos!$N$5=Datos!$S$8,Datos!E52/1000000,IF(Datos!$N$5=Datos!S13,Datos!E52/1000,IF(Datos!$N$5=Datos!$S$10,Datos!E52," Error "))))-'punto 1'!$AZ$144)))</f>
        <v>-9.3777727272727262E-11</v>
      </c>
      <c r="D24" s="286">
        <f>Datos!F52-E212</f>
        <v>3.7057369533149941E-3</v>
      </c>
      <c r="E24" s="285">
        <f>W18*1000</f>
        <v>999.85331434233319</v>
      </c>
      <c r="F24" s="388">
        <f>(((B24-C24))/8000)*((1/(E24-($J$2)))*(8000-$J$2)*(1-Datos!$K$8*(D24-20)))</f>
        <v>-1.5119781779167197E-14</v>
      </c>
      <c r="G24" s="387">
        <f>IF(Datos!U4=Datos!$U$5,AVERAGE(F20:F24)*1000000,IF(Datos!U4=Datos!$U$6,AVERAGE(F20:F24)*1000000))</f>
        <v>-1.5119781779355775E-8</v>
      </c>
      <c r="H24" s="391">
        <f>G24-Datos!E44</f>
        <v>-2000.0000000151199</v>
      </c>
      <c r="I24" s="281"/>
      <c r="J24" s="280"/>
      <c r="AV24" s="185" t="s">
        <v>132</v>
      </c>
      <c r="AW24" s="569"/>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69"/>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69"/>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70"/>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65" t="s">
        <v>123</v>
      </c>
      <c r="AW28" s="566"/>
      <c r="AX28" s="566"/>
      <c r="AY28" s="566"/>
      <c r="AZ28" s="566"/>
      <c r="BA28" s="566"/>
      <c r="BB28" s="566"/>
      <c r="BC28" s="567"/>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68"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69"/>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69"/>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79" t="s">
        <v>145</v>
      </c>
      <c r="AW34" s="569"/>
      <c r="AX34" s="168" t="s">
        <v>111</v>
      </c>
      <c r="AY34" s="168" t="s">
        <v>124</v>
      </c>
      <c r="AZ34" s="168"/>
      <c r="BA34" s="562">
        <f>(MAX(J3:K3)-MIN(J3:K3))/SQRT(24)</f>
        <v>3.1045497373677892E-4</v>
      </c>
      <c r="BB34" s="573" t="str">
        <f>BB33</f>
        <v>0C</v>
      </c>
      <c r="BC34" s="571">
        <v>1</v>
      </c>
      <c r="BD34" s="562">
        <f>BA34*BC34</f>
        <v>3.1045497373677892E-4</v>
      </c>
      <c r="BE34" s="575">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0"/>
      <c r="AW35" s="570"/>
      <c r="AX35" s="162"/>
      <c r="AY35" s="162"/>
      <c r="AZ35" s="162"/>
      <c r="BA35" s="563"/>
      <c r="BB35" s="574"/>
      <c r="BC35" s="572"/>
      <c r="BD35" s="563"/>
      <c r="BE35" s="576"/>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1.1547005383792517E-8</v>
      </c>
      <c r="M36" s="230" t="s">
        <v>159</v>
      </c>
      <c r="N36" s="229">
        <v>1</v>
      </c>
      <c r="O36" s="61">
        <v>1</v>
      </c>
      <c r="P36" s="228">
        <f t="shared" si="0"/>
        <v>1.1547005383792517E-8</v>
      </c>
      <c r="Q36" s="227">
        <v>100</v>
      </c>
      <c r="R36" s="226" t="e">
        <f t="shared" si="1"/>
        <v>#N/A</v>
      </c>
      <c r="AV36" s="565" t="s">
        <v>123</v>
      </c>
      <c r="AW36" s="566"/>
      <c r="AX36" s="566"/>
      <c r="AY36" s="566"/>
      <c r="AZ36" s="566"/>
      <c r="BA36" s="566"/>
      <c r="BB36" s="566"/>
      <c r="BC36" s="567"/>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586" t="s">
        <v>158</v>
      </c>
      <c r="H38" s="587"/>
      <c r="I38" s="587"/>
      <c r="J38" s="587"/>
      <c r="K38" s="587"/>
      <c r="L38" s="587"/>
      <c r="M38" s="587"/>
      <c r="N38" s="588"/>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602" t="s">
        <v>157</v>
      </c>
      <c r="H39" s="603"/>
      <c r="I39" s="603"/>
      <c r="J39" s="603"/>
      <c r="K39" s="603"/>
      <c r="L39" s="603"/>
      <c r="M39" s="603"/>
      <c r="N39" s="603"/>
      <c r="O39" s="212"/>
      <c r="P39" s="211" t="e">
        <f>P38^4/((P29^4/Q29)+(P30^4/Q30)+(P31^4/Q31)+(P32^4/Q32)+(P33^4/Q33)+(P34^4/Q34)+(P35^4/Q35)+(P36^4/Q36))</f>
        <v>#N/A</v>
      </c>
      <c r="Q39" s="211"/>
      <c r="R39" s="210"/>
      <c r="AV39" s="189"/>
      <c r="AW39" s="568" t="s">
        <v>156</v>
      </c>
      <c r="AX39" s="189"/>
      <c r="AY39" s="189"/>
      <c r="AZ39" s="189"/>
      <c r="BA39" s="189"/>
      <c r="BB39" s="189"/>
      <c r="BC39" s="189"/>
      <c r="BD39" s="189"/>
      <c r="BE39" s="189"/>
    </row>
    <row r="40" spans="1:57" ht="19.2" x14ac:dyDescent="0.3">
      <c r="A40" s="206"/>
      <c r="B40" s="24"/>
      <c r="C40" s="207"/>
      <c r="F40" s="206"/>
      <c r="G40" s="604" t="s">
        <v>155</v>
      </c>
      <c r="H40" s="605"/>
      <c r="I40" s="605"/>
      <c r="J40" s="605"/>
      <c r="K40" s="605"/>
      <c r="L40" s="605"/>
      <c r="M40" s="605"/>
      <c r="N40" s="605"/>
      <c r="O40" s="89"/>
      <c r="P40" s="209" t="e">
        <f>IF(P39&gt;20,2,HLOOKUP(P39,A44:V45,2))</f>
        <v>#N/A</v>
      </c>
      <c r="Q40" s="208"/>
      <c r="R40" s="208"/>
      <c r="AV40" s="185" t="s">
        <v>132</v>
      </c>
      <c r="AW40" s="569"/>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69"/>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79" t="s">
        <v>145</v>
      </c>
      <c r="AW42" s="569"/>
      <c r="AX42" s="168" t="s">
        <v>111</v>
      </c>
      <c r="AY42" s="168" t="s">
        <v>124</v>
      </c>
      <c r="AZ42" s="168"/>
      <c r="BA42" s="562">
        <f>((MAX(J4:K4)-MIN(J4:K4))/100)/SQRT(24)</f>
        <v>2.6108902297107545E-4</v>
      </c>
      <c r="BB42" s="573" t="str">
        <f>BB41</f>
        <v>%</v>
      </c>
      <c r="BC42" s="571">
        <v>1</v>
      </c>
      <c r="BD42" s="562">
        <f>BA42*BC42</f>
        <v>2.6108902297107545E-4</v>
      </c>
      <c r="BE42" s="575">
        <v>1</v>
      </c>
    </row>
    <row r="43" spans="1:57" ht="13.8" thickBot="1" x14ac:dyDescent="0.3">
      <c r="A43" s="596" t="s">
        <v>153</v>
      </c>
      <c r="B43" s="597"/>
      <c r="C43" s="597"/>
      <c r="D43" s="597"/>
      <c r="E43" s="597"/>
      <c r="F43" s="597"/>
      <c r="G43" s="597"/>
      <c r="H43" s="597"/>
      <c r="I43" s="597"/>
      <c r="J43" s="597"/>
      <c r="K43" s="597"/>
      <c r="L43" s="597"/>
      <c r="M43" s="597"/>
      <c r="N43" s="597"/>
      <c r="O43" s="597"/>
      <c r="P43" s="597"/>
      <c r="Q43" s="597"/>
      <c r="R43" s="597"/>
      <c r="S43" s="597"/>
      <c r="T43" s="597"/>
      <c r="U43" s="597"/>
      <c r="V43" s="598"/>
      <c r="AV43" s="580"/>
      <c r="AW43" s="570"/>
      <c r="AX43" s="162"/>
      <c r="AY43" s="162"/>
      <c r="AZ43" s="162"/>
      <c r="BA43" s="563"/>
      <c r="BB43" s="574"/>
      <c r="BC43" s="572"/>
      <c r="BD43" s="563"/>
      <c r="BE43" s="576"/>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65" t="s">
        <v>123</v>
      </c>
      <c r="AW44" s="566"/>
      <c r="AX44" s="566"/>
      <c r="AY44" s="566"/>
      <c r="AZ44" s="566"/>
      <c r="BA44" s="566"/>
      <c r="BB44" s="566"/>
      <c r="BC44" s="567"/>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68" t="s">
        <v>149</v>
      </c>
      <c r="AX47" s="189"/>
      <c r="AY47" s="189"/>
      <c r="AZ47" s="189"/>
      <c r="BA47" s="189"/>
      <c r="BB47" s="189"/>
      <c r="BC47" s="189"/>
      <c r="BD47" s="189"/>
      <c r="BE47" s="189"/>
    </row>
    <row r="48" spans="1:57" ht="20.399999999999999" x14ac:dyDescent="0.35">
      <c r="A48" s="192"/>
      <c r="B48" s="187"/>
      <c r="D48" s="196"/>
      <c r="AV48" s="185" t="s">
        <v>132</v>
      </c>
      <c r="AW48" s="569"/>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69"/>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69"/>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70"/>
      <c r="AX51" s="162"/>
      <c r="AY51" s="162"/>
      <c r="AZ51" s="162"/>
      <c r="BA51" s="159"/>
      <c r="BB51" s="161"/>
      <c r="BC51" s="160"/>
      <c r="BD51" s="159"/>
      <c r="BE51" s="158"/>
    </row>
    <row r="52" spans="1:57" x14ac:dyDescent="0.25">
      <c r="AV52" s="565" t="s">
        <v>123</v>
      </c>
      <c r="AW52" s="566"/>
      <c r="AX52" s="566"/>
      <c r="AY52" s="566"/>
      <c r="AZ52" s="566"/>
      <c r="BA52" s="566"/>
      <c r="BB52" s="566"/>
      <c r="BC52" s="567"/>
      <c r="BD52" s="194">
        <f>SQRT(SUMSQ(BD48:BD50))</f>
        <v>0.12</v>
      </c>
      <c r="BE52" s="156">
        <f>BD52^4/((BD48^4/BE48)+(BD49^4/BE49)+(BD50^4/BE50))</f>
        <v>100</v>
      </c>
    </row>
    <row r="55" spans="1:57" ht="20.399999999999999" x14ac:dyDescent="0.35">
      <c r="A55" s="188"/>
      <c r="B55" s="141"/>
      <c r="C55" s="186"/>
      <c r="AV55" s="564" t="s">
        <v>144</v>
      </c>
      <c r="AW55" s="564"/>
      <c r="AX55" s="564"/>
      <c r="AY55" s="564"/>
      <c r="AZ55" s="564"/>
      <c r="BA55" s="564"/>
      <c r="BB55" s="564"/>
      <c r="BC55" s="564"/>
      <c r="BD55" s="564"/>
      <c r="BE55" s="564"/>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68"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69"/>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69"/>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69"/>
      <c r="AX61" s="168" t="s">
        <v>111</v>
      </c>
      <c r="AY61" s="168" t="s">
        <v>124</v>
      </c>
      <c r="AZ61" s="168"/>
      <c r="BA61" s="562">
        <f>STDEVA(D20:D24)/SQRT(5)</f>
        <v>1.2026554342775768E-7</v>
      </c>
      <c r="BB61" s="167" t="str">
        <f>BB60</f>
        <v>0C</v>
      </c>
      <c r="BC61" s="166">
        <v>1</v>
      </c>
      <c r="BD61" s="165">
        <f>BA61*BC61</f>
        <v>1.2026554342775768E-7</v>
      </c>
      <c r="BE61" s="164">
        <v>4</v>
      </c>
    </row>
    <row r="62" spans="1:57" ht="15" customHeight="1" x14ac:dyDescent="0.25">
      <c r="AV62" s="163"/>
      <c r="AW62" s="570"/>
      <c r="AX62" s="162"/>
      <c r="AY62" s="162"/>
      <c r="AZ62" s="162"/>
      <c r="BA62" s="563"/>
      <c r="BB62" s="161"/>
      <c r="BC62" s="160"/>
      <c r="BD62" s="159"/>
      <c r="BE62" s="158"/>
    </row>
    <row r="63" spans="1:57" x14ac:dyDescent="0.25">
      <c r="AV63" s="565" t="s">
        <v>123</v>
      </c>
      <c r="AW63" s="566"/>
      <c r="AX63" s="566"/>
      <c r="AY63" s="566"/>
      <c r="AZ63" s="566"/>
      <c r="BA63" s="566"/>
      <c r="BB63" s="566"/>
      <c r="BC63" s="567"/>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89"/>
      <c r="C79" s="589"/>
      <c r="D79" s="589"/>
      <c r="E79" s="589"/>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584"/>
      <c r="C95" s="584"/>
      <c r="D95" s="584"/>
      <c r="E95" s="584"/>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581"/>
      <c r="C97" s="581"/>
      <c r="D97" s="581"/>
      <c r="E97" s="581"/>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581"/>
      <c r="C103" s="581"/>
      <c r="D103" s="581"/>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582" t="s">
        <v>122</v>
      </c>
      <c r="D139" s="582"/>
      <c r="E139" s="582"/>
      <c r="F139" s="582"/>
      <c r="J139" s="112"/>
      <c r="K139" s="615" t="s">
        <v>28</v>
      </c>
      <c r="L139" s="615"/>
      <c r="M139" s="615"/>
      <c r="N139" s="615"/>
      <c r="O139" s="615"/>
      <c r="P139" s="615"/>
      <c r="Q139" s="615"/>
      <c r="R139" s="615"/>
      <c r="S139" s="615"/>
      <c r="W139" s="577" t="s">
        <v>111</v>
      </c>
      <c r="X139" s="577"/>
      <c r="Y139" s="577"/>
      <c r="Z139" s="577"/>
      <c r="AA139" s="577"/>
      <c r="AB139" s="577"/>
      <c r="AC139" s="577"/>
      <c r="AD139" s="577"/>
      <c r="AE139" s="577"/>
      <c r="AH139" s="577" t="s">
        <v>111</v>
      </c>
      <c r="AI139" s="577"/>
      <c r="AJ139" s="577"/>
      <c r="AK139" s="577"/>
      <c r="AL139" s="577"/>
      <c r="AM139" s="577"/>
      <c r="AN139" s="577"/>
      <c r="AO139" s="577"/>
      <c r="AP139" s="577"/>
      <c r="AS139" s="577" t="s">
        <v>111</v>
      </c>
      <c r="AT139" s="577"/>
      <c r="AU139" s="577"/>
      <c r="AV139" s="577"/>
      <c r="AW139" s="577"/>
      <c r="AX139" s="577"/>
      <c r="AY139" s="577"/>
      <c r="AZ139" s="577"/>
      <c r="BA139" s="577"/>
    </row>
    <row r="140" spans="2:53" ht="12.75" customHeight="1" x14ac:dyDescent="0.25">
      <c r="J140" s="112"/>
      <c r="K140" s="112"/>
      <c r="L140" s="112"/>
      <c r="M140" s="112"/>
      <c r="N140" s="112"/>
      <c r="O140" s="112"/>
      <c r="P140" s="112"/>
      <c r="Q140" s="112"/>
      <c r="R140" s="112"/>
      <c r="S140" s="112"/>
      <c r="W140" s="577"/>
      <c r="X140" s="577"/>
      <c r="Y140" s="577"/>
      <c r="Z140" s="577"/>
      <c r="AA140" s="577"/>
      <c r="AB140" s="577"/>
      <c r="AC140" s="577"/>
      <c r="AD140" s="577"/>
      <c r="AE140" s="577"/>
      <c r="AH140" s="577"/>
      <c r="AI140" s="577"/>
      <c r="AJ140" s="577"/>
      <c r="AK140" s="577"/>
      <c r="AL140" s="577"/>
      <c r="AM140" s="577"/>
      <c r="AN140" s="577"/>
      <c r="AO140" s="577"/>
      <c r="AP140" s="577"/>
      <c r="AS140" s="577"/>
      <c r="AT140" s="577"/>
      <c r="AU140" s="577"/>
      <c r="AV140" s="577"/>
      <c r="AW140" s="577"/>
      <c r="AX140" s="577"/>
      <c r="AY140" s="577"/>
      <c r="AZ140" s="577"/>
      <c r="BA140" s="577"/>
    </row>
    <row r="141" spans="2:53" ht="15.6" x14ac:dyDescent="0.3">
      <c r="B141" s="112"/>
      <c r="C141" s="578" t="s">
        <v>115</v>
      </c>
      <c r="D141" s="578"/>
      <c r="E141" s="578"/>
      <c r="F141" s="578"/>
      <c r="J141" s="112"/>
      <c r="K141" s="578" t="s">
        <v>115</v>
      </c>
      <c r="L141" s="578"/>
      <c r="M141" s="578"/>
      <c r="N141" s="578"/>
      <c r="O141" s="112"/>
      <c r="P141" s="578" t="s">
        <v>115</v>
      </c>
      <c r="Q141" s="578"/>
      <c r="R141" s="578"/>
      <c r="S141" s="578"/>
      <c r="V141" s="112"/>
      <c r="W141" s="578" t="s">
        <v>95</v>
      </c>
      <c r="X141" s="578"/>
      <c r="Y141" s="578"/>
      <c r="Z141" s="578"/>
      <c r="AA141" s="112"/>
      <c r="AB141" s="578" t="s">
        <v>81</v>
      </c>
      <c r="AC141" s="578"/>
      <c r="AD141" s="578"/>
      <c r="AE141" s="578"/>
      <c r="AG141" s="112"/>
      <c r="AH141" s="578" t="s">
        <v>95</v>
      </c>
      <c r="AI141" s="578"/>
      <c r="AJ141" s="578"/>
      <c r="AK141" s="578"/>
      <c r="AL141" s="112"/>
      <c r="AM141" s="578" t="s">
        <v>81</v>
      </c>
      <c r="AN141" s="578"/>
      <c r="AO141" s="578"/>
      <c r="AP141" s="578"/>
      <c r="AR141" s="112"/>
      <c r="AS141" s="578" t="s">
        <v>95</v>
      </c>
      <c r="AT141" s="578"/>
      <c r="AU141" s="578"/>
      <c r="AV141" s="578"/>
      <c r="AW141" s="112"/>
      <c r="AX141" s="578" t="s">
        <v>81</v>
      </c>
      <c r="AY141" s="578"/>
      <c r="AZ141" s="578"/>
      <c r="BA141" s="578"/>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78" t="s">
        <v>115</v>
      </c>
      <c r="D147" s="578"/>
      <c r="E147" s="578"/>
      <c r="F147" s="111"/>
      <c r="J147" s="112"/>
      <c r="K147" s="578" t="s">
        <v>114</v>
      </c>
      <c r="L147" s="578"/>
      <c r="M147" s="578"/>
      <c r="N147" s="111"/>
      <c r="O147" s="589" t="s">
        <v>114</v>
      </c>
      <c r="P147" s="589"/>
      <c r="Q147" s="589"/>
      <c r="R147" s="589"/>
      <c r="S147" s="589"/>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78" t="s">
        <v>115</v>
      </c>
      <c r="D158" s="578"/>
      <c r="E158" s="578"/>
      <c r="F158" s="578"/>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89" t="s">
        <v>119</v>
      </c>
      <c r="L159" s="589"/>
      <c r="M159" s="589"/>
      <c r="N159" s="589"/>
      <c r="O159" s="112"/>
      <c r="P159" s="589" t="s">
        <v>119</v>
      </c>
      <c r="Q159" s="589"/>
      <c r="R159" s="589"/>
      <c r="S159" s="589"/>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78" t="s">
        <v>95</v>
      </c>
      <c r="X161" s="578"/>
      <c r="Y161" s="578"/>
      <c r="Z161" s="578"/>
      <c r="AA161" s="112"/>
      <c r="AB161" s="578" t="s">
        <v>81</v>
      </c>
      <c r="AC161" s="578"/>
      <c r="AD161" s="578"/>
      <c r="AE161" s="578"/>
      <c r="AG161" s="112"/>
      <c r="AH161" s="578" t="s">
        <v>95</v>
      </c>
      <c r="AI161" s="578"/>
      <c r="AJ161" s="578"/>
      <c r="AK161" s="578"/>
      <c r="AL161" s="112"/>
      <c r="AM161" s="578" t="s">
        <v>81</v>
      </c>
      <c r="AN161" s="578"/>
      <c r="AO161" s="578"/>
      <c r="AP161" s="578"/>
      <c r="AR161" s="112"/>
      <c r="AS161" s="578" t="s">
        <v>95</v>
      </c>
      <c r="AT161" s="578"/>
      <c r="AU161" s="578"/>
      <c r="AV161" s="578"/>
      <c r="AW161" s="112"/>
      <c r="AX161" s="578" t="s">
        <v>81</v>
      </c>
      <c r="AY161" s="578"/>
      <c r="AZ161" s="578"/>
      <c r="BA161" s="578"/>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78" t="s">
        <v>115</v>
      </c>
      <c r="D164" s="578"/>
      <c r="E164" s="578"/>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89" t="s">
        <v>120</v>
      </c>
      <c r="L165" s="589"/>
      <c r="M165" s="589"/>
      <c r="N165" s="589"/>
      <c r="O165" s="112"/>
      <c r="P165" s="589" t="s">
        <v>120</v>
      </c>
      <c r="Q165" s="589"/>
      <c r="R165" s="589"/>
      <c r="S165" s="589"/>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78" t="s">
        <v>118</v>
      </c>
      <c r="L174" s="578"/>
      <c r="M174" s="578"/>
      <c r="N174" s="578"/>
      <c r="O174" s="112"/>
      <c r="P174" s="578" t="s">
        <v>118</v>
      </c>
      <c r="Q174" s="578"/>
      <c r="R174" s="578"/>
      <c r="S174" s="578"/>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78" t="s">
        <v>115</v>
      </c>
      <c r="D175" s="578"/>
      <c r="E175" s="578"/>
      <c r="F175" s="578"/>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78" t="s">
        <v>115</v>
      </c>
      <c r="D181" s="578"/>
      <c r="E181" s="578"/>
      <c r="F181" s="111"/>
      <c r="J181" s="106">
        <v>1</v>
      </c>
      <c r="K181" s="126">
        <v>0</v>
      </c>
      <c r="L181" s="125">
        <v>0</v>
      </c>
      <c r="M181" s="125">
        <v>0.24</v>
      </c>
      <c r="N181" s="106">
        <v>1</v>
      </c>
      <c r="O181" s="106">
        <v>1</v>
      </c>
      <c r="P181" s="126">
        <v>0</v>
      </c>
      <c r="Q181" s="125">
        <v>0</v>
      </c>
      <c r="R181" s="125">
        <v>0.24</v>
      </c>
      <c r="S181" s="106">
        <v>1</v>
      </c>
      <c r="V181" s="112"/>
      <c r="W181" s="578" t="s">
        <v>95</v>
      </c>
      <c r="X181" s="578"/>
      <c r="Y181" s="578"/>
      <c r="Z181" s="578"/>
      <c r="AA181" s="112"/>
      <c r="AB181" s="578" t="s">
        <v>81</v>
      </c>
      <c r="AC181" s="578"/>
      <c r="AD181" s="578"/>
      <c r="AE181" s="578"/>
      <c r="AG181" s="112"/>
      <c r="AH181" s="578" t="s">
        <v>95</v>
      </c>
      <c r="AI181" s="578"/>
      <c r="AJ181" s="578"/>
      <c r="AK181" s="578"/>
      <c r="AL181" s="112"/>
      <c r="AM181" s="578" t="s">
        <v>81</v>
      </c>
      <c r="AN181" s="578"/>
      <c r="AO181" s="578"/>
      <c r="AP181" s="578"/>
      <c r="AR181" s="112"/>
      <c r="AS181" s="578" t="s">
        <v>95</v>
      </c>
      <c r="AT181" s="578"/>
      <c r="AU181" s="578"/>
      <c r="AV181" s="578"/>
      <c r="AW181" s="112"/>
      <c r="AX181" s="578" t="s">
        <v>81</v>
      </c>
      <c r="AY181" s="578"/>
      <c r="AZ181" s="578"/>
      <c r="BA181" s="578"/>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78" t="s">
        <v>115</v>
      </c>
      <c r="D192" s="578"/>
      <c r="E192" s="578"/>
      <c r="F192" s="578"/>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78" t="s">
        <v>115</v>
      </c>
      <c r="D198" s="578"/>
      <c r="E198" s="578"/>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78" t="s">
        <v>95</v>
      </c>
      <c r="X201" s="578"/>
      <c r="Y201" s="578"/>
      <c r="Z201" s="578"/>
      <c r="AA201" s="112"/>
      <c r="AB201" s="578" t="s">
        <v>81</v>
      </c>
      <c r="AC201" s="578"/>
      <c r="AD201" s="578"/>
      <c r="AE201" s="578"/>
      <c r="AG201" s="112"/>
      <c r="AH201" s="578" t="s">
        <v>95</v>
      </c>
      <c r="AI201" s="578"/>
      <c r="AJ201" s="578"/>
      <c r="AK201" s="578"/>
      <c r="AL201" s="112"/>
      <c r="AM201" s="578" t="s">
        <v>81</v>
      </c>
      <c r="AN201" s="578"/>
      <c r="AO201" s="578"/>
      <c r="AP201" s="578"/>
      <c r="AR201" s="112"/>
      <c r="AS201" s="578" t="s">
        <v>95</v>
      </c>
      <c r="AT201" s="578"/>
      <c r="AU201" s="578"/>
      <c r="AV201" s="578"/>
      <c r="AW201" s="112"/>
      <c r="AX201" s="578" t="s">
        <v>81</v>
      </c>
      <c r="AY201" s="578"/>
      <c r="AZ201" s="578"/>
      <c r="BA201" s="578"/>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78" t="s">
        <v>115</v>
      </c>
      <c r="D209" s="578"/>
      <c r="E209" s="578"/>
      <c r="F209" s="578"/>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78" t="s">
        <v>114</v>
      </c>
      <c r="D215" s="578"/>
      <c r="E215" s="578"/>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78" t="s">
        <v>95</v>
      </c>
      <c r="X221" s="578"/>
      <c r="Y221" s="578"/>
      <c r="Z221" s="578"/>
      <c r="AA221" s="112"/>
      <c r="AB221" s="578" t="s">
        <v>81</v>
      </c>
      <c r="AC221" s="578"/>
      <c r="AD221" s="578"/>
      <c r="AE221" s="578"/>
      <c r="AG221" s="112"/>
      <c r="AH221" s="578" t="s">
        <v>95</v>
      </c>
      <c r="AI221" s="578"/>
      <c r="AJ221" s="578"/>
      <c r="AK221" s="578"/>
      <c r="AL221" s="112"/>
      <c r="AM221" s="578" t="s">
        <v>81</v>
      </c>
      <c r="AN221" s="578"/>
      <c r="AO221" s="578"/>
      <c r="AP221" s="578"/>
      <c r="AR221" s="112"/>
      <c r="AS221" s="578" t="s">
        <v>95</v>
      </c>
      <c r="AT221" s="578"/>
      <c r="AU221" s="578"/>
      <c r="AV221" s="578"/>
      <c r="AW221" s="112"/>
      <c r="AX221" s="578" t="s">
        <v>81</v>
      </c>
      <c r="AY221" s="578"/>
      <c r="AZ221" s="578"/>
      <c r="BA221" s="578"/>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77" t="s">
        <v>111</v>
      </c>
      <c r="C241" s="577"/>
      <c r="D241" s="577"/>
      <c r="E241" s="577"/>
      <c r="F241" s="577"/>
      <c r="G241" s="577"/>
      <c r="H241" s="577"/>
      <c r="I241" s="577"/>
      <c r="J241" s="577"/>
      <c r="M241" s="577" t="s">
        <v>111</v>
      </c>
      <c r="N241" s="577"/>
      <c r="O241" s="577"/>
      <c r="P241" s="577"/>
      <c r="Q241" s="577"/>
      <c r="R241" s="577"/>
      <c r="S241" s="577"/>
      <c r="T241" s="577"/>
      <c r="U241" s="577"/>
      <c r="X241" s="577" t="s">
        <v>111</v>
      </c>
      <c r="Y241" s="577"/>
      <c r="Z241" s="577"/>
      <c r="AA241" s="577"/>
      <c r="AB241" s="577"/>
      <c r="AC241" s="577"/>
      <c r="AD241" s="577"/>
      <c r="AE241" s="577"/>
      <c r="AF241" s="577"/>
    </row>
    <row r="242" spans="1:32" ht="13.2" customHeight="1" x14ac:dyDescent="0.25">
      <c r="B242" s="577"/>
      <c r="C242" s="577"/>
      <c r="D242" s="577"/>
      <c r="E242" s="577"/>
      <c r="F242" s="577"/>
      <c r="G242" s="577"/>
      <c r="H242" s="577"/>
      <c r="I242" s="577"/>
      <c r="J242" s="577"/>
      <c r="M242" s="577"/>
      <c r="N242" s="577"/>
      <c r="O242" s="577"/>
      <c r="P242" s="577"/>
      <c r="Q242" s="577"/>
      <c r="R242" s="577"/>
      <c r="S242" s="577"/>
      <c r="T242" s="577"/>
      <c r="U242" s="577"/>
      <c r="X242" s="577"/>
      <c r="Y242" s="577"/>
      <c r="Z242" s="577"/>
      <c r="AA242" s="577"/>
      <c r="AB242" s="577"/>
      <c r="AC242" s="577"/>
      <c r="AD242" s="577"/>
      <c r="AE242" s="577"/>
      <c r="AF242" s="577"/>
    </row>
    <row r="243" spans="1:32" ht="15.6" x14ac:dyDescent="0.3">
      <c r="A243" s="112"/>
      <c r="B243" s="578" t="s">
        <v>95</v>
      </c>
      <c r="C243" s="578"/>
      <c r="D243" s="578"/>
      <c r="E243" s="578"/>
      <c r="F243" s="112"/>
      <c r="G243" s="578" t="s">
        <v>81</v>
      </c>
      <c r="H243" s="578"/>
      <c r="I243" s="578"/>
      <c r="J243" s="578"/>
      <c r="L243" s="112"/>
      <c r="M243" s="578" t="s">
        <v>95</v>
      </c>
      <c r="N243" s="578"/>
      <c r="O243" s="578"/>
      <c r="P243" s="578"/>
      <c r="Q243" s="112"/>
      <c r="R243" s="578" t="s">
        <v>81</v>
      </c>
      <c r="S243" s="578"/>
      <c r="T243" s="578"/>
      <c r="U243" s="578"/>
      <c r="W243" s="112"/>
      <c r="X243" s="578" t="s">
        <v>95</v>
      </c>
      <c r="Y243" s="578"/>
      <c r="Z243" s="578"/>
      <c r="AA243" s="578"/>
      <c r="AB243" s="112"/>
      <c r="AC243" s="578" t="s">
        <v>81</v>
      </c>
      <c r="AD243" s="578"/>
      <c r="AE243" s="578"/>
      <c r="AF243" s="578"/>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G4:H4"/>
    <mergeCell ref="G5:H5"/>
    <mergeCell ref="AW5:AW9"/>
    <mergeCell ref="AO6:AP6"/>
    <mergeCell ref="AI1:AL1"/>
    <mergeCell ref="AN1:AQ1"/>
    <mergeCell ref="AV1:BA1"/>
    <mergeCell ref="J2:K2"/>
    <mergeCell ref="G3:H3"/>
    <mergeCell ref="AV3:BE3"/>
    <mergeCell ref="V11:W11"/>
    <mergeCell ref="AV12:BE12"/>
    <mergeCell ref="AW14:AW18"/>
    <mergeCell ref="A17:A19"/>
    <mergeCell ref="AV10:BC10"/>
    <mergeCell ref="N11:O11"/>
    <mergeCell ref="P11:Q11"/>
    <mergeCell ref="R11:S11"/>
    <mergeCell ref="T11:U11"/>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B95:E95"/>
    <mergeCell ref="B97:E97"/>
    <mergeCell ref="B103:D103"/>
    <mergeCell ref="C139:F139"/>
    <mergeCell ref="K139:S139"/>
    <mergeCell ref="W139:AE140"/>
    <mergeCell ref="AV52:BC52"/>
    <mergeCell ref="AV55:BE55"/>
    <mergeCell ref="AW58:AW62"/>
    <mergeCell ref="BA61:BA62"/>
    <mergeCell ref="AV63:BC63"/>
    <mergeCell ref="B79:E79"/>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B243:E243"/>
    <mergeCell ref="G243:J243"/>
    <mergeCell ref="M243:P243"/>
    <mergeCell ref="R243:U243"/>
    <mergeCell ref="X243:AA243"/>
    <mergeCell ref="C209:F209"/>
    <mergeCell ref="C215:E215"/>
    <mergeCell ref="W221:Z221"/>
    <mergeCell ref="AC243:AF243"/>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s>
  <pageMargins left="0.7" right="0.7" top="0.75" bottom="0.75" header="0.3" footer="0.3"/>
  <drawing r:id="rId1"/>
  <legacyDrawing r:id="rId2"/>
  <oleObjects>
    <mc:AlternateContent xmlns:mc="http://schemas.openxmlformats.org/markup-compatibility/2006">
      <mc:Choice Requires="x14">
        <oleObject progId="Equation.3" shapeId="3074"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3074" r:id="rId3"/>
      </mc:Fallback>
    </mc:AlternateContent>
    <mc:AlternateContent xmlns:mc="http://schemas.openxmlformats.org/markup-compatibility/2006">
      <mc:Choice Requires="x14">
        <oleObject progId="Equation.3" shapeId="3075"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3075" r:id="rId5"/>
      </mc:Fallback>
    </mc:AlternateContent>
    <mc:AlternateContent xmlns:mc="http://schemas.openxmlformats.org/markup-compatibility/2006">
      <mc:Choice Requires="x14">
        <oleObject progId="Equation.3" shapeId="3076"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3076" r:id="rId7"/>
      </mc:Fallback>
    </mc:AlternateContent>
    <mc:AlternateContent xmlns:mc="http://schemas.openxmlformats.org/markup-compatibility/2006">
      <mc:Choice Requires="x14">
        <oleObject progId="Equation.3" shapeId="3077"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3077" r:id="rId9"/>
      </mc:Fallback>
    </mc:AlternateContent>
    <mc:AlternateContent xmlns:mc="http://schemas.openxmlformats.org/markup-compatibility/2006">
      <mc:Choice Requires="x14">
        <oleObject progId="Equation.3" shapeId="3078"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3078" r:id="rId11"/>
      </mc:Fallback>
    </mc:AlternateContent>
    <mc:AlternateContent xmlns:mc="http://schemas.openxmlformats.org/markup-compatibility/2006">
      <mc:Choice Requires="x14">
        <oleObject progId="Equation.3" shapeId="3079"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3079" r:id="rId13"/>
      </mc:Fallback>
    </mc:AlternateContent>
    <mc:AlternateContent xmlns:mc="http://schemas.openxmlformats.org/markup-compatibility/2006">
      <mc:Choice Requires="x14">
        <oleObject progId="Equation.3" shapeId="3080"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3080" r:id="rId14"/>
      </mc:Fallback>
    </mc:AlternateContent>
    <mc:AlternateContent xmlns:mc="http://schemas.openxmlformats.org/markup-compatibility/2006">
      <mc:Choice Requires="x14">
        <oleObject progId="Equation.3" shapeId="3081"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3081" r:id="rId16"/>
      </mc:Fallback>
    </mc:AlternateContent>
    <mc:AlternateContent xmlns:mc="http://schemas.openxmlformats.org/markup-compatibility/2006">
      <mc:Choice Requires="x14">
        <oleObject progId="Equation.3" shapeId="3082"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3082" r:id="rId17"/>
      </mc:Fallback>
    </mc:AlternateContent>
    <mc:AlternateContent xmlns:mc="http://schemas.openxmlformats.org/markup-compatibility/2006">
      <mc:Choice Requires="x14">
        <oleObject progId="Equation.3" shapeId="3083"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3083" r:id="rId19"/>
      </mc:Fallback>
    </mc:AlternateContent>
    <mc:AlternateContent xmlns:mc="http://schemas.openxmlformats.org/markup-compatibility/2006">
      <mc:Choice Requires="x14">
        <oleObject progId="Equation.3" shapeId="3084"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3084" r:id="rId21"/>
      </mc:Fallback>
    </mc:AlternateContent>
    <mc:AlternateContent xmlns:mc="http://schemas.openxmlformats.org/markup-compatibility/2006">
      <mc:Choice Requires="x14">
        <oleObject progId="Equation.3" shapeId="3085"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3085" r:id="rId22"/>
      </mc:Fallback>
    </mc:AlternateContent>
    <mc:AlternateContent xmlns:mc="http://schemas.openxmlformats.org/markup-compatibility/2006">
      <mc:Choice Requires="x14">
        <oleObject progId="Equation.3" shapeId="3086"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3086" r:id="rId24"/>
      </mc:Fallback>
    </mc:AlternateContent>
    <mc:AlternateContent xmlns:mc="http://schemas.openxmlformats.org/markup-compatibility/2006">
      <mc:Choice Requires="x14">
        <oleObject progId="Equation.3" shapeId="3087"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3087" r:id="rId25"/>
      </mc:Fallback>
    </mc:AlternateContent>
    <mc:AlternateContent xmlns:mc="http://schemas.openxmlformats.org/markup-compatibility/2006">
      <mc:Choice Requires="x14">
        <oleObject progId="Equation.3" shapeId="3088"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3088" r:id="rId26"/>
      </mc:Fallback>
    </mc:AlternateContent>
    <mc:AlternateContent xmlns:mc="http://schemas.openxmlformats.org/markup-compatibility/2006">
      <mc:Choice Requires="x14">
        <oleObject progId="Equation.3" shapeId="3089" r:id="rId27">
          <objectPr defaultSize="0" autoPict="0" r:id="rId28">
            <anchor moveWithCells="1" sizeWithCells="1">
              <from>
                <xdr:col>0</xdr:col>
                <xdr:colOff>693420</xdr:colOff>
                <xdr:row>10</xdr:row>
                <xdr:rowOff>15240</xdr:rowOff>
              </from>
              <to>
                <xdr:col>2</xdr:col>
                <xdr:colOff>76200</xdr:colOff>
                <xdr:row>12</xdr:row>
                <xdr:rowOff>228600</xdr:rowOff>
              </to>
            </anchor>
          </objectPr>
        </oleObject>
      </mc:Choice>
      <mc:Fallback>
        <oleObject progId="Equation.3" shapeId="3089" r:id="rId27"/>
      </mc:Fallback>
    </mc:AlternateContent>
    <mc:AlternateContent xmlns:mc="http://schemas.openxmlformats.org/markup-compatibility/2006">
      <mc:Choice Requires="x14">
        <oleObject progId="Equation.3" shapeId="3090"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3090" r:id="rId29"/>
      </mc:Fallback>
    </mc:AlternateContent>
    <mc:AlternateContent xmlns:mc="http://schemas.openxmlformats.org/markup-compatibility/2006">
      <mc:Choice Requires="x14">
        <oleObject progId="Equation.3" shapeId="3091"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3091" r:id="rId30"/>
      </mc:Fallback>
    </mc:AlternateContent>
    <mc:AlternateContent xmlns:mc="http://schemas.openxmlformats.org/markup-compatibility/2006">
      <mc:Choice Requires="x14">
        <oleObject progId="Equation.3" shapeId="3092"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3092" r:id="rId32"/>
      </mc:Fallback>
    </mc:AlternateContent>
    <mc:AlternateContent xmlns:mc="http://schemas.openxmlformats.org/markup-compatibility/2006">
      <mc:Choice Requires="x14">
        <oleObject progId="Equation.3" shapeId="3093"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3093" r:id="rId33"/>
      </mc:Fallback>
    </mc:AlternateContent>
    <mc:AlternateContent xmlns:mc="http://schemas.openxmlformats.org/markup-compatibility/2006">
      <mc:Choice Requires="x14">
        <oleObject progId="Equation.3" shapeId="3094"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3094" r:id="rId34"/>
      </mc:Fallback>
    </mc:AlternateContent>
    <mc:AlternateContent xmlns:mc="http://schemas.openxmlformats.org/markup-compatibility/2006">
      <mc:Choice Requires="x14">
        <oleObject progId="Equation.3" shapeId="3095"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3095" r:id="rId35"/>
      </mc:Fallback>
    </mc:AlternateContent>
    <mc:AlternateContent xmlns:mc="http://schemas.openxmlformats.org/markup-compatibility/2006">
      <mc:Choice Requires="x14">
        <oleObject progId="Equation.3" shapeId="3096"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3096" r:id="rId36"/>
      </mc:Fallback>
    </mc:AlternateContent>
    <mc:AlternateContent xmlns:mc="http://schemas.openxmlformats.org/markup-compatibility/2006">
      <mc:Choice Requires="x14">
        <oleObject progId="Equation.3" shapeId="3097"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3097" r:id="rId38"/>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6C83-DF91-4748-99CE-6FFED835CB9C}">
  <dimension ref="A1:BE260"/>
  <sheetViews>
    <sheetView topLeftCell="AT1" workbookViewId="0">
      <selection activeCell="BA15" sqref="BA15"/>
    </sheetView>
  </sheetViews>
  <sheetFormatPr baseColWidth="10" defaultRowHeight="13.2" x14ac:dyDescent="0.25"/>
  <cols>
    <col min="1" max="1" width="17.6640625" style="1" customWidth="1"/>
    <col min="2" max="2" width="13.332031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91" t="s">
        <v>265</v>
      </c>
      <c r="AJ1" s="591"/>
      <c r="AK1" s="591"/>
      <c r="AL1" s="591"/>
      <c r="AN1" s="591" t="s">
        <v>264</v>
      </c>
      <c r="AO1" s="591"/>
      <c r="AP1" s="591"/>
      <c r="AQ1" s="591"/>
      <c r="AV1" s="583" t="s">
        <v>104</v>
      </c>
      <c r="AW1" s="583"/>
      <c r="AX1" s="583"/>
      <c r="AY1" s="583"/>
      <c r="AZ1" s="583"/>
      <c r="BA1" s="583"/>
    </row>
    <row r="2" spans="1:57" s="9" customFormat="1" ht="18.600000000000001" thickTop="1" x14ac:dyDescent="0.3">
      <c r="A2" s="112"/>
      <c r="B2" s="350"/>
      <c r="C2" s="349"/>
      <c r="D2" s="145"/>
      <c r="E2" s="323"/>
      <c r="G2" s="377" t="s">
        <v>21</v>
      </c>
      <c r="H2" s="376"/>
      <c r="I2" s="372"/>
      <c r="J2" s="460">
        <f>AO14</f>
        <v>4.1721998668247425E-5</v>
      </c>
      <c r="K2" s="461"/>
      <c r="L2" s="375"/>
      <c r="M2" s="308" t="s">
        <v>263</v>
      </c>
      <c r="W2" s="9" t="s">
        <v>262</v>
      </c>
    </row>
    <row r="3" spans="1:57" s="9" customFormat="1" ht="22.8" x14ac:dyDescent="0.4">
      <c r="A3" s="374"/>
      <c r="B3" s="612" t="s">
        <v>261</v>
      </c>
      <c r="C3" s="612"/>
      <c r="D3" s="373"/>
      <c r="E3" s="390"/>
      <c r="G3" s="608" t="s">
        <v>17</v>
      </c>
      <c r="H3" s="609"/>
      <c r="I3" s="372"/>
      <c r="J3" s="364">
        <f>Datos!N58-M144</f>
        <v>-8.8060836501901149E-2</v>
      </c>
      <c r="K3" s="364">
        <f>Datos!O58-R144</f>
        <v>-8.6539923954372627E-2</v>
      </c>
      <c r="L3" s="363">
        <f>Datos!P58</f>
        <v>0</v>
      </c>
      <c r="M3" s="362">
        <f>AVERAGE(J3:K3)</f>
        <v>-8.7300380228136881E-2</v>
      </c>
      <c r="W3" s="9" t="s">
        <v>260</v>
      </c>
      <c r="AV3" s="564" t="s">
        <v>259</v>
      </c>
      <c r="AW3" s="564"/>
      <c r="AX3" s="564"/>
      <c r="AY3" s="564"/>
      <c r="AZ3" s="564"/>
      <c r="BA3" s="564"/>
      <c r="BB3" s="564"/>
      <c r="BC3" s="564"/>
      <c r="BD3" s="564"/>
      <c r="BE3" s="564"/>
    </row>
    <row r="4" spans="1:57" s="9" customFormat="1" ht="50.4" x14ac:dyDescent="0.3">
      <c r="A4" s="371"/>
      <c r="B4" s="370" t="s">
        <v>258</v>
      </c>
      <c r="C4" s="367" t="s">
        <v>54</v>
      </c>
      <c r="D4" s="366"/>
      <c r="E4" s="369"/>
      <c r="G4" s="610" t="s">
        <v>16</v>
      </c>
      <c r="H4" s="611"/>
      <c r="I4" s="368"/>
      <c r="J4" s="364">
        <f>Datos!N59-M162</f>
        <v>0.61162790697674441</v>
      </c>
      <c r="K4" s="364">
        <f>Datos!O59-R162</f>
        <v>0.48372093023255824</v>
      </c>
      <c r="L4" s="363">
        <f>Datos!P59</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606" t="s">
        <v>15</v>
      </c>
      <c r="H5" s="607"/>
      <c r="I5" s="309"/>
      <c r="J5" s="364">
        <f>Datos!N60-M177</f>
        <v>0</v>
      </c>
      <c r="K5" s="364">
        <f>Datos!O60-R177</f>
        <v>0</v>
      </c>
      <c r="L5" s="363">
        <f>Datos!P60</f>
        <v>0</v>
      </c>
      <c r="M5" s="362">
        <f>AVERAGE(J5:K5)</f>
        <v>0</v>
      </c>
      <c r="N5" s="347"/>
      <c r="O5" s="347"/>
      <c r="P5" s="347"/>
      <c r="Q5" s="347"/>
      <c r="R5" s="347"/>
      <c r="W5" s="9" t="s">
        <v>255</v>
      </c>
      <c r="AV5" s="189"/>
      <c r="AW5" s="568"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99" t="s">
        <v>249</v>
      </c>
      <c r="AP6" s="599"/>
      <c r="AV6" s="185" t="s">
        <v>132</v>
      </c>
      <c r="AW6" s="569"/>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69"/>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69"/>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70"/>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65" t="s">
        <v>123</v>
      </c>
      <c r="AW10" s="566"/>
      <c r="AX10" s="566"/>
      <c r="AY10" s="566"/>
      <c r="AZ10" s="566"/>
      <c r="BA10" s="566"/>
      <c r="BB10" s="566"/>
      <c r="BC10" s="567"/>
      <c r="BD10" s="194" t="e">
        <f>SQRT(SUMSQ(BD6:BD7))</f>
        <v>#N/A</v>
      </c>
      <c r="BE10" s="156" t="e">
        <f>BD10^4/((BD6^4/BE6)+(BD7^4/BE7))</f>
        <v>#N/A</v>
      </c>
    </row>
    <row r="11" spans="1:57" s="9" customFormat="1" ht="19.2" x14ac:dyDescent="0.4">
      <c r="A11" s="106"/>
      <c r="B11" s="313"/>
      <c r="C11" s="142"/>
      <c r="D11" s="312"/>
      <c r="F11" s="149"/>
      <c r="G11" s="147"/>
      <c r="H11" s="342"/>
      <c r="I11" s="147"/>
      <c r="J11" s="147"/>
      <c r="K11" s="147"/>
      <c r="N11" s="601" t="s">
        <v>235</v>
      </c>
      <c r="O11" s="601"/>
      <c r="P11" s="592" t="s">
        <v>235</v>
      </c>
      <c r="Q11" s="592"/>
      <c r="R11" s="593" t="s">
        <v>235</v>
      </c>
      <c r="S11" s="593"/>
      <c r="T11" s="594" t="s">
        <v>235</v>
      </c>
      <c r="U11" s="594"/>
      <c r="V11" s="595" t="s">
        <v>235</v>
      </c>
      <c r="W11" s="595"/>
      <c r="AC11" s="206" t="s">
        <v>234</v>
      </c>
      <c r="AD11" s="206">
        <v>522528.9</v>
      </c>
      <c r="AE11" s="206" t="s">
        <v>233</v>
      </c>
    </row>
    <row r="12" spans="1:57" s="9" customFormat="1" ht="19.2" x14ac:dyDescent="0.4">
      <c r="A12" s="106"/>
      <c r="B12" s="313"/>
      <c r="C12" s="142"/>
      <c r="D12" s="312"/>
      <c r="F12" s="341"/>
      <c r="G12" s="341"/>
      <c r="H12" s="147"/>
      <c r="I12" s="581"/>
      <c r="J12" s="581"/>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564" t="s">
        <v>230</v>
      </c>
      <c r="AW12" s="564"/>
      <c r="AX12" s="564"/>
      <c r="AY12" s="564"/>
      <c r="AZ12" s="564"/>
      <c r="BA12" s="564"/>
      <c r="BB12" s="564"/>
      <c r="BC12" s="564"/>
      <c r="BD12" s="564"/>
      <c r="BE12" s="564"/>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68"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69"/>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69"/>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616" t="s">
        <v>225</v>
      </c>
      <c r="B17" s="317" t="s">
        <v>33</v>
      </c>
      <c r="C17" s="316"/>
      <c r="D17" s="315" t="s">
        <v>32</v>
      </c>
      <c r="E17" s="314" t="s">
        <v>31</v>
      </c>
      <c r="F17" s="619" t="s">
        <v>224</v>
      </c>
      <c r="G17" s="62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600" t="s">
        <v>223</v>
      </c>
      <c r="AD17" s="600"/>
      <c r="AE17" s="600"/>
      <c r="AF17" s="600"/>
      <c r="AV17" s="169" t="s">
        <v>145</v>
      </c>
      <c r="AW17" s="569"/>
      <c r="AX17" s="168"/>
      <c r="AY17" s="168"/>
      <c r="AZ17" s="168"/>
      <c r="BA17" s="165"/>
      <c r="BB17" s="167"/>
      <c r="BC17" s="166"/>
      <c r="BD17" s="165"/>
      <c r="BE17" s="164"/>
    </row>
    <row r="18" spans="1:57" ht="15.6" x14ac:dyDescent="0.3">
      <c r="A18" s="617"/>
      <c r="B18" s="306" t="s">
        <v>24</v>
      </c>
      <c r="C18" s="306" t="s">
        <v>23</v>
      </c>
      <c r="D18" s="307" t="s">
        <v>22</v>
      </c>
      <c r="E18" s="306" t="s">
        <v>22</v>
      </c>
      <c r="F18" s="619"/>
      <c r="G18" s="62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70"/>
      <c r="AX18" s="162"/>
      <c r="AY18" s="162"/>
      <c r="AZ18" s="162"/>
      <c r="BA18" s="159"/>
      <c r="BB18" s="161"/>
      <c r="BC18" s="160"/>
      <c r="BD18" s="159"/>
      <c r="BE18" s="158"/>
    </row>
    <row r="19" spans="1:57" ht="18.600000000000001" thickBot="1" x14ac:dyDescent="0.35">
      <c r="A19" s="61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65" t="s">
        <v>123</v>
      </c>
      <c r="AW19" s="566"/>
      <c r="AX19" s="566"/>
      <c r="AY19" s="566"/>
      <c r="AZ19" s="566"/>
      <c r="BA19" s="566"/>
      <c r="BB19" s="566"/>
      <c r="BC19" s="567"/>
      <c r="BD19" s="194" t="e">
        <f>SQRT(SUMSQ(BD15:BD16))</f>
        <v>#N/A</v>
      </c>
      <c r="BE19" s="156" t="e">
        <f>BD19^4/((BD15^4/BE15)+(BD16^4/BE16))</f>
        <v>#N/A</v>
      </c>
    </row>
    <row r="20" spans="1:57" ht="16.8" thickTop="1" thickBot="1" x14ac:dyDescent="0.35">
      <c r="A20" s="296">
        <v>1</v>
      </c>
      <c r="B20" s="287">
        <f>IF(Datos!$N$5=Datos!$S$8,(IF(Datos!$N$5=Datos!$S$8,Datos!D59/1000,IF(Datos!$N$5=Datos!$S$9,Datos!D59/1000,IF(Datos!$N$5=Datos!$S$10,Datos!D59," Error "))))-'punto 1'!$Y$144/1000000,IF(Datos!$N$5=Datos!$S$9,(IF(Datos!$N$5=Datos!$S$8,Datos!D59/1000000,IF(Datos!$N$5=Datos!$S$9,Datos!D59/1000,IF(Datos!$N$5=Datos!$S$10,Datos!D59," Error "))))-'punto 1'!$AJ$144/1000,IF(Datos!$N$5=Datos!$S$10,(IF(Datos!$N$5=Datos!$S$8,Datos!D59/1000000,IF(Datos!$N$5=Datos!$S$9,Datos!D59/1000,IF(Datos!$N$5=Datos!$S$10,Datos!D59," Error "))))-'punto 1'!$AU$144)))</f>
        <v>-1.0889075757575757E-10</v>
      </c>
      <c r="C20" s="287">
        <f>IF(Datos!$N$5=Datos!$S$8,(IF(Datos!$N$5=Datos!$S$8,Datos!E59/1000,IF(Datos!$N$5=Datos!$S$9,Datos!E59/1000,IF(Datos!$N$5=Datos!$S$10,Datos!E59," Error "))))-'punto 1'!$AD$144/1000000,IF(Datos!$N$5=Datos!$S$9,(IF(Datos!$N$5=Datos!$S$8,Datos!E59/1000000,IF(Datos!$N$5=Datos!$S$9,Datos!E59/1000,IF(Datos!$N$5=Datos!S10,Datos!E59," Error "))))-'punto 1'!$AO$144/1000,IF(Datos!$N$5=Datos!$S$9,(IF(Datos!$N$5=Datos!$S$8,Datos!E59/1000000,IF(Datos!$N$5=Datos!S9,Datos!E59/1000,IF(Datos!$N$5=Datos!$S$10,Datos!E59," Error "))))-'punto 1'!$AZ$144)))</f>
        <v>-9.3777727272727262E-11</v>
      </c>
      <c r="D20" s="286">
        <f>Datos!F59-E144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IF(Datos!$N$5=Datos!$S$8,(IF(Datos!$N$5=Datos!$S$8,Datos!D60/1000,IF(Datos!$N$5=Datos!$S$9,Datos!D60/1000,IF(Datos!$N$5=Datos!$S$10,Datos!D60," Error "))))-'punto 1'!$Y$144/1000000,IF(Datos!$N$5=Datos!$S$9,(IF(Datos!$N$5=Datos!$S$8,Datos!D60/1000000,IF(Datos!$N$5=Datos!$S$9,Datos!D60/1000,IF(Datos!$N$5=Datos!$S$10,Datos!D60," Error "))))-'punto 1'!$AJ$144/1000,IF(Datos!$N$5=Datos!$S$10,(IF(Datos!$N$5=Datos!$S$8,Datos!D60/1000000,IF(Datos!$N$5=Datos!$S$9,Datos!D60/1000,IF(Datos!$N$5=Datos!$S$10,Datos!D60," Error "))))-'punto 1'!$AU$144)))</f>
        <v>-1.0889075757575757E-10</v>
      </c>
      <c r="C21" s="287">
        <f>IF(Datos!$N$5=Datos!$S$8,(IF(Datos!$N$5=Datos!$S$8,Datos!E60/1000,IF(Datos!$N$5=Datos!$S$9,Datos!E60/1000,IF(Datos!$N$5=Datos!$S$10,Datos!E60," Error "))))-'punto 1'!$AD$144/1000000,IF(Datos!$N$5=Datos!$S$9,(IF(Datos!$N$5=Datos!$S$8,Datos!E60/1000000,IF(Datos!$N$5=Datos!$S$9,Datos!E60/1000,IF(Datos!$N$5=Datos!S11,Datos!E60," Error "))))-'punto 1'!$AO$144/1000,IF(Datos!$N$5=Datos!$S$9,(IF(Datos!$N$5=Datos!$S$8,Datos!E60/1000000,IF(Datos!$N$5=Datos!S10,Datos!E60/1000,IF(Datos!$N$5=Datos!$S$10,Datos!E60," Error "))))-'punto 1'!$AZ$144)))</f>
        <v>-9.3777727272727262E-11</v>
      </c>
      <c r="D21" s="286">
        <f>Datos!F60-E161</f>
        <v>3.7052984092811867E-3</v>
      </c>
      <c r="E21" s="295">
        <f>Q18*1000</f>
        <v>999.85331431461441</v>
      </c>
      <c r="F21" s="388">
        <f>(((B21-C21))/8000)*((1/(E21-($J$2)))*(8000-$J$2)*(1-Datos!$K$8*(D21-20)))</f>
        <v>-1.5119781779685788E-14</v>
      </c>
      <c r="G21" s="622" t="s">
        <v>219</v>
      </c>
      <c r="H21" s="590" t="s">
        <v>30</v>
      </c>
      <c r="I21" s="297"/>
      <c r="J21" s="585"/>
      <c r="AC21" s="89">
        <f>$AD$13*(1-(((D23+$AD$9)^2)*(D23+$AD$10)/($AD$11*(D23+$AD$12))))</f>
        <v>999.84012717049222</v>
      </c>
      <c r="AD21" s="89">
        <f>$AJ$6+($AJ$7*D23)</f>
        <v>-4.6116072003348878E-3</v>
      </c>
      <c r="AE21" s="293">
        <f>1+($AO$8+(($AO$9*D23)+($AO$10*D23^2)*($M$5-$AO$7)))</f>
        <v>1.0000000000506801</v>
      </c>
      <c r="AF21" s="292">
        <f>(AC21+AD21)*AE21</f>
        <v>999.83551561396371</v>
      </c>
      <c r="AV21" s="564" t="s">
        <v>218</v>
      </c>
      <c r="AW21" s="564"/>
      <c r="AX21" s="564"/>
      <c r="AY21" s="564"/>
      <c r="AZ21" s="564"/>
      <c r="BA21" s="564"/>
      <c r="BB21" s="564"/>
      <c r="BC21" s="564"/>
      <c r="BD21" s="564"/>
      <c r="BE21" s="564"/>
    </row>
    <row r="22" spans="1:57" ht="50.4" x14ac:dyDescent="0.3">
      <c r="A22" s="296">
        <v>3</v>
      </c>
      <c r="B22" s="287">
        <f>IF(Datos!$N$5=Datos!$S$8,(IF(Datos!$N$5=Datos!$S$8,Datos!D61/1000,IF(Datos!$N$5=Datos!$S$9,Datos!D61/1000,IF(Datos!$N$5=Datos!$S$10,Datos!D61," Error "))))-'punto 1'!$Y$144/1000000,IF(Datos!$N$5=Datos!$S$9,(IF(Datos!$N$5=Datos!$S$8,Datos!D61/1000000,IF(Datos!$N$5=Datos!$S$9,Datos!D61/1000,IF(Datos!$N$5=Datos!$S$10,Datos!D61," Error "))))-'punto 1'!$AJ$144/1000,IF(Datos!$N$5=Datos!$S$10,(IF(Datos!$N$5=Datos!$S$8,Datos!D61/1000000,IF(Datos!$N$5=Datos!$S$9,Datos!D61/1000,IF(Datos!$N$5=Datos!$S$10,Datos!D61," Error "))))-'punto 1'!$AU$144)))</f>
        <v>-1.0889075757575757E-10</v>
      </c>
      <c r="C22" s="287">
        <f>IF(Datos!$N$5=Datos!$S$8,(IF(Datos!$N$5=Datos!$S$8,Datos!E61/1000,IF(Datos!$N$5=Datos!$S$9,Datos!E61/1000,IF(Datos!$N$5=Datos!$S$10,Datos!E61," Error "))))-'punto 1'!$AD$144/1000000,IF(Datos!$N$5=Datos!$S$9,(IF(Datos!$N$5=Datos!$S$8,Datos!E61/1000000,IF(Datos!$N$5=Datos!$S$9,Datos!E61/1000,IF(Datos!$N$5=Datos!S12,Datos!E61," Error "))))-'punto 1'!$AO$144/1000,IF(Datos!$N$5=Datos!$S$9,(IF(Datos!$N$5=Datos!$S$8,Datos!E61/1000000,IF(Datos!$N$5=Datos!S11,Datos!E61/1000,IF(Datos!$N$5=Datos!$S$10,Datos!E61," Error "))))-'punto 1'!$AZ$144)))</f>
        <v>-9.3777727272727262E-11</v>
      </c>
      <c r="D22" s="286">
        <f>Datos!F61-E178</f>
        <v>3.7052984092811867E-3</v>
      </c>
      <c r="E22" s="295">
        <f>S18*1000</f>
        <v>999.85331431461441</v>
      </c>
      <c r="F22" s="388">
        <f>(((B22-C22))/8000)*((1/(E22-($J$2)))*(8000-$J$2)*(1-Datos!$K$8*(D22-20)))</f>
        <v>-1.5119781779685788E-14</v>
      </c>
      <c r="G22" s="622"/>
      <c r="H22" s="590"/>
      <c r="I22" s="294"/>
      <c r="J22" s="585"/>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IF(Datos!$N$5=Datos!$S$8,(IF(Datos!$N$5=Datos!$S$8,Datos!D62/1000,IF(Datos!$N$5=Datos!$S$9,Datos!D62/1000,IF(Datos!$N$5=Datos!$S$10,Datos!D62," Error "))))-'punto 1'!$Y$144/1000000,IF(Datos!$N$5=Datos!$S$9,(IF(Datos!$N$5=Datos!$S$8,Datos!D62/1000000,IF(Datos!$N$5=Datos!$S$9,Datos!D62/1000,IF(Datos!$N$5=Datos!$S$10,Datos!D62," Error "))))-'punto 1'!$AJ$144/1000,IF(Datos!$N$5=Datos!$S$10,(IF(Datos!$N$5=Datos!$S$8,Datos!D62/1000000,IF(Datos!$N$5=Datos!$S$9,Datos!D62/1000,IF(Datos!$N$5=Datos!$S$10,Datos!D62," Error "))))-'punto 1'!$AU$144)))</f>
        <v>-1.0889075757575757E-10</v>
      </c>
      <c r="C23" s="287">
        <f>IF(Datos!$N$5=Datos!$S$8,(IF(Datos!$N$5=Datos!$S$8,Datos!E62/1000,IF(Datos!$N$5=Datos!$S$9,Datos!E62/1000,IF(Datos!$N$5=Datos!$S$10,Datos!E62," Error "))))-'punto 1'!$AD$144/1000000,IF(Datos!$N$5=Datos!$S$9,(IF(Datos!$N$5=Datos!$S$8,Datos!E62/1000000,IF(Datos!$N$5=Datos!$S$9,Datos!E62/1000,IF(Datos!$N$5=Datos!S13,Datos!E62," Error "))))-'punto 1'!$AO$144/1000,IF(Datos!$N$5=Datos!$S$9,(IF(Datos!$N$5=Datos!$S$8,Datos!E62/1000000,IF(Datos!$N$5=Datos!S12,Datos!E62/1000,IF(Datos!$N$5=Datos!$S$10,Datos!E62," Error "))))-'punto 1'!$AZ$144)))</f>
        <v>-9.3777727272727262E-11</v>
      </c>
      <c r="D23" s="286">
        <f>Datos!F62-E195</f>
        <v>3.7056572180361202E-3</v>
      </c>
      <c r="E23" s="285">
        <f>U18*1000</f>
        <v>999.85331433729334</v>
      </c>
      <c r="F23" s="388">
        <f>(((B23-C23))/8000)*((1/(E23-($J$2)))*(8000-$J$2)*(1-Datos!$K$8*(D23-20)))</f>
        <v>-1.5119781779261485E-14</v>
      </c>
      <c r="G23" s="629" t="s">
        <v>18</v>
      </c>
      <c r="H23" s="630"/>
      <c r="I23" s="291"/>
      <c r="J23" s="290"/>
      <c r="AE23" s="289" t="s">
        <v>217</v>
      </c>
      <c r="AF23" s="289">
        <f>AVERAGE(AF18:AF22)</f>
        <v>999.83551560855381</v>
      </c>
      <c r="AV23" s="189"/>
      <c r="AW23" s="568" t="s">
        <v>216</v>
      </c>
      <c r="AX23" s="189"/>
      <c r="AY23" s="189"/>
      <c r="AZ23" s="189"/>
      <c r="BA23" s="189"/>
      <c r="BB23" s="189"/>
      <c r="BC23" s="189"/>
      <c r="BD23" s="189"/>
      <c r="BE23" s="189"/>
    </row>
    <row r="24" spans="1:57" ht="20.399999999999999" thickTop="1" thickBot="1" x14ac:dyDescent="0.35">
      <c r="A24" s="288">
        <v>5</v>
      </c>
      <c r="B24" s="287">
        <f>IF(Datos!$N$5=Datos!$S$8,(IF(Datos!$N$5=Datos!$S$8,Datos!D63/1000,IF(Datos!$N$5=Datos!$S$9,Datos!D63/1000,IF(Datos!$N$5=Datos!$S$10,Datos!D63," Error "))))-'punto 1'!$Y$144/1000000,IF(Datos!$N$5=Datos!$S$9,(IF(Datos!$N$5=Datos!$S$8,Datos!D63/1000000,IF(Datos!$N$5=Datos!$S$9,Datos!D63/1000,IF(Datos!$N$5=Datos!$S$10,Datos!D63," Error "))))-'punto 1'!$AJ$144/1000,IF(Datos!$N$5=Datos!$S$10,(IF(Datos!$N$5=Datos!$S$8,Datos!D63/1000000,IF(Datos!$N$5=Datos!$S$9,Datos!D63/1000,IF(Datos!$N$5=Datos!$S$10,Datos!D63," Error "))))-'punto 1'!$AU$144)))</f>
        <v>-1.0889075757575757E-10</v>
      </c>
      <c r="C24" s="287">
        <f>IF(Datos!$N$5=Datos!$S$8,(IF(Datos!$N$5=Datos!$S$8,Datos!E63/1000,IF(Datos!$N$5=Datos!$S$9,Datos!E63/1000,IF(Datos!$N$5=Datos!$S$10,Datos!E63," Error "))))-'punto 1'!$AD$144/1000000,IF(Datos!$N$5=Datos!$S$9,(IF(Datos!$N$5=Datos!$S$8,Datos!E63/1000000,IF(Datos!$N$5=Datos!$S$9,Datos!E63/1000,IF(Datos!$N$5=Datos!S14,Datos!E63," Error "))))-'punto 1'!$AO$144/1000,IF(Datos!$N$5=Datos!$S$9,(IF(Datos!$N$5=Datos!$S$8,Datos!E63/1000000,IF(Datos!$N$5=Datos!S13,Datos!E63/1000,IF(Datos!$N$5=Datos!$S$10,Datos!E63," Error "))))-'punto 1'!$AZ$144)))</f>
        <v>-9.3777727272727262E-11</v>
      </c>
      <c r="D24" s="286">
        <f>Datos!F63-E212</f>
        <v>3.7057369533149941E-3</v>
      </c>
      <c r="E24" s="285">
        <f>W18*1000</f>
        <v>999.85331434233319</v>
      </c>
      <c r="F24" s="388">
        <f>(((B24-C24))/8000)*((1/(E24-($J$2)))*(8000-$J$2)*(1-Datos!$K$8*(D24-20)))</f>
        <v>-1.5119781779167197E-14</v>
      </c>
      <c r="G24" s="393">
        <f>IF(Datos!U4=Datos!$U$5,AVERAGE(F20:F24)*1000000,IF(Datos!U4=Datos!$U$6,AVERAGE(F20:F24)*1000000))</f>
        <v>-1.5119781779355775E-8</v>
      </c>
      <c r="H24" s="386">
        <f>G24-Datos!E55</f>
        <v>-10.000000015119781</v>
      </c>
      <c r="I24" s="385"/>
      <c r="J24" s="280"/>
      <c r="AV24" s="185" t="s">
        <v>132</v>
      </c>
      <c r="AW24" s="569"/>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69"/>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69"/>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70"/>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65" t="s">
        <v>123</v>
      </c>
      <c r="AW28" s="566"/>
      <c r="AX28" s="566"/>
      <c r="AY28" s="566"/>
      <c r="AZ28" s="566"/>
      <c r="BA28" s="566"/>
      <c r="BB28" s="566"/>
      <c r="BC28" s="567"/>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68"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69"/>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69"/>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79" t="s">
        <v>145</v>
      </c>
      <c r="AW34" s="569"/>
      <c r="AX34" s="168" t="s">
        <v>111</v>
      </c>
      <c r="AY34" s="168" t="s">
        <v>124</v>
      </c>
      <c r="AZ34" s="168"/>
      <c r="BA34" s="562">
        <f>(MAX(J3:K3)-MIN(J3:K3))/SQRT(24)</f>
        <v>3.1045497373677892E-4</v>
      </c>
      <c r="BB34" s="573" t="str">
        <f>BB33</f>
        <v>0C</v>
      </c>
      <c r="BC34" s="571">
        <v>1</v>
      </c>
      <c r="BD34" s="562">
        <f>BA34*BC34</f>
        <v>3.1045497373677892E-4</v>
      </c>
      <c r="BE34" s="575">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0"/>
      <c r="AW35" s="570"/>
      <c r="AX35" s="162"/>
      <c r="AY35" s="162"/>
      <c r="AZ35" s="162"/>
      <c r="BA35" s="563"/>
      <c r="BB35" s="574"/>
      <c r="BC35" s="572"/>
      <c r="BD35" s="563"/>
      <c r="BE35" s="576"/>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1.1547005383792517E-8</v>
      </c>
      <c r="M36" s="230" t="s">
        <v>159</v>
      </c>
      <c r="N36" s="229">
        <v>1</v>
      </c>
      <c r="O36" s="61">
        <v>1</v>
      </c>
      <c r="P36" s="228">
        <f t="shared" si="0"/>
        <v>1.1547005383792517E-8</v>
      </c>
      <c r="Q36" s="227">
        <v>100</v>
      </c>
      <c r="R36" s="226" t="e">
        <f t="shared" si="1"/>
        <v>#N/A</v>
      </c>
      <c r="AV36" s="565" t="s">
        <v>123</v>
      </c>
      <c r="AW36" s="566"/>
      <c r="AX36" s="566"/>
      <c r="AY36" s="566"/>
      <c r="AZ36" s="566"/>
      <c r="BA36" s="566"/>
      <c r="BB36" s="566"/>
      <c r="BC36" s="567"/>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586" t="s">
        <v>158</v>
      </c>
      <c r="H38" s="587"/>
      <c r="I38" s="587"/>
      <c r="J38" s="587"/>
      <c r="K38" s="587"/>
      <c r="L38" s="587"/>
      <c r="M38" s="587"/>
      <c r="N38" s="588"/>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602" t="s">
        <v>157</v>
      </c>
      <c r="H39" s="603"/>
      <c r="I39" s="603"/>
      <c r="J39" s="603"/>
      <c r="K39" s="603"/>
      <c r="L39" s="603"/>
      <c r="M39" s="603"/>
      <c r="N39" s="603"/>
      <c r="O39" s="212"/>
      <c r="P39" s="211" t="e">
        <f>P38^4/((P29^4/Q29)+(P30^4/Q30)+(P31^4/Q31)+(P32^4/Q32)+(P33^4/Q33)+(P34^4/Q34)+(P35^4/Q35)+(P36^4/Q36))</f>
        <v>#N/A</v>
      </c>
      <c r="Q39" s="211"/>
      <c r="R39" s="210"/>
      <c r="AV39" s="189"/>
      <c r="AW39" s="568" t="s">
        <v>156</v>
      </c>
      <c r="AX39" s="189"/>
      <c r="AY39" s="189"/>
      <c r="AZ39" s="189"/>
      <c r="BA39" s="189"/>
      <c r="BB39" s="189"/>
      <c r="BC39" s="189"/>
      <c r="BD39" s="189"/>
      <c r="BE39" s="189"/>
    </row>
    <row r="40" spans="1:57" ht="19.2" x14ac:dyDescent="0.3">
      <c r="A40" s="206"/>
      <c r="B40" s="24"/>
      <c r="C40" s="207"/>
      <c r="F40" s="206"/>
      <c r="G40" s="604" t="s">
        <v>155</v>
      </c>
      <c r="H40" s="605"/>
      <c r="I40" s="605"/>
      <c r="J40" s="605"/>
      <c r="K40" s="605"/>
      <c r="L40" s="605"/>
      <c r="M40" s="605"/>
      <c r="N40" s="605"/>
      <c r="O40" s="89"/>
      <c r="P40" s="209" t="e">
        <f>IF(P39&gt;20,2,HLOOKUP(P39,A44:V45,2))</f>
        <v>#N/A</v>
      </c>
      <c r="Q40" s="208"/>
      <c r="R40" s="208"/>
      <c r="AV40" s="185" t="s">
        <v>132</v>
      </c>
      <c r="AW40" s="569"/>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69"/>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79" t="s">
        <v>145</v>
      </c>
      <c r="AW42" s="569"/>
      <c r="AX42" s="168" t="s">
        <v>111</v>
      </c>
      <c r="AY42" s="168" t="s">
        <v>124</v>
      </c>
      <c r="AZ42" s="168"/>
      <c r="BA42" s="562">
        <f>((MAX(J4:K4)-MIN(J4:K4))/100)/SQRT(24)</f>
        <v>2.6108902297107545E-4</v>
      </c>
      <c r="BB42" s="573" t="str">
        <f>BB41</f>
        <v>%</v>
      </c>
      <c r="BC42" s="571">
        <v>1</v>
      </c>
      <c r="BD42" s="562">
        <f>BA42*BC42</f>
        <v>2.6108902297107545E-4</v>
      </c>
      <c r="BE42" s="575">
        <v>1</v>
      </c>
    </row>
    <row r="43" spans="1:57" ht="13.8" thickBot="1" x14ac:dyDescent="0.3">
      <c r="A43" s="596" t="s">
        <v>153</v>
      </c>
      <c r="B43" s="597"/>
      <c r="C43" s="597"/>
      <c r="D43" s="597"/>
      <c r="E43" s="597"/>
      <c r="F43" s="597"/>
      <c r="G43" s="597"/>
      <c r="H43" s="597"/>
      <c r="I43" s="597"/>
      <c r="J43" s="597"/>
      <c r="K43" s="597"/>
      <c r="L43" s="597"/>
      <c r="M43" s="597"/>
      <c r="N43" s="597"/>
      <c r="O43" s="597"/>
      <c r="P43" s="597"/>
      <c r="Q43" s="597"/>
      <c r="R43" s="597"/>
      <c r="S43" s="597"/>
      <c r="T43" s="597"/>
      <c r="U43" s="597"/>
      <c r="V43" s="598"/>
      <c r="AV43" s="580"/>
      <c r="AW43" s="570"/>
      <c r="AX43" s="162"/>
      <c r="AY43" s="162"/>
      <c r="AZ43" s="162"/>
      <c r="BA43" s="563"/>
      <c r="BB43" s="574"/>
      <c r="BC43" s="572"/>
      <c r="BD43" s="563"/>
      <c r="BE43" s="576"/>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65" t="s">
        <v>123</v>
      </c>
      <c r="AW44" s="566"/>
      <c r="AX44" s="566"/>
      <c r="AY44" s="566"/>
      <c r="AZ44" s="566"/>
      <c r="BA44" s="566"/>
      <c r="BB44" s="566"/>
      <c r="BC44" s="567"/>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68" t="s">
        <v>149</v>
      </c>
      <c r="AX47" s="189"/>
      <c r="AY47" s="189"/>
      <c r="AZ47" s="189"/>
      <c r="BA47" s="189"/>
      <c r="BB47" s="189"/>
      <c r="BC47" s="189"/>
      <c r="BD47" s="189"/>
      <c r="BE47" s="189"/>
    </row>
    <row r="48" spans="1:57" ht="20.399999999999999" x14ac:dyDescent="0.35">
      <c r="A48" s="192"/>
      <c r="B48" s="187"/>
      <c r="D48" s="196"/>
      <c r="AV48" s="185" t="s">
        <v>132</v>
      </c>
      <c r="AW48" s="569"/>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69"/>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69"/>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70"/>
      <c r="AX51" s="162"/>
      <c r="AY51" s="162"/>
      <c r="AZ51" s="162"/>
      <c r="BA51" s="159"/>
      <c r="BB51" s="161"/>
      <c r="BC51" s="160"/>
      <c r="BD51" s="159"/>
      <c r="BE51" s="158"/>
    </row>
    <row r="52" spans="1:57" x14ac:dyDescent="0.25">
      <c r="AV52" s="565" t="s">
        <v>123</v>
      </c>
      <c r="AW52" s="566"/>
      <c r="AX52" s="566"/>
      <c r="AY52" s="566"/>
      <c r="AZ52" s="566"/>
      <c r="BA52" s="566"/>
      <c r="BB52" s="566"/>
      <c r="BC52" s="567"/>
      <c r="BD52" s="194">
        <f>SQRT(SUMSQ(BD48:BD50))</f>
        <v>0.12</v>
      </c>
      <c r="BE52" s="156">
        <f>BD52^4/((BD48^4/BE48)+(BD49^4/BE49)+(BD50^4/BE50))</f>
        <v>100</v>
      </c>
    </row>
    <row r="55" spans="1:57" ht="20.399999999999999" x14ac:dyDescent="0.35">
      <c r="A55" s="188"/>
      <c r="B55" s="141"/>
      <c r="C55" s="186"/>
      <c r="AV55" s="564" t="s">
        <v>144</v>
      </c>
      <c r="AW55" s="564"/>
      <c r="AX55" s="564"/>
      <c r="AY55" s="564"/>
      <c r="AZ55" s="564"/>
      <c r="BA55" s="564"/>
      <c r="BB55" s="564"/>
      <c r="BC55" s="564"/>
      <c r="BD55" s="564"/>
      <c r="BE55" s="564"/>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68"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69"/>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69"/>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69"/>
      <c r="AX61" s="168" t="s">
        <v>111</v>
      </c>
      <c r="AY61" s="168" t="s">
        <v>124</v>
      </c>
      <c r="AZ61" s="168"/>
      <c r="BA61" s="562">
        <f>STDEVA(D20:D24)/SQRT(5)</f>
        <v>1.2026554342775768E-7</v>
      </c>
      <c r="BB61" s="167" t="str">
        <f>BB60</f>
        <v>0C</v>
      </c>
      <c r="BC61" s="166">
        <v>1</v>
      </c>
      <c r="BD61" s="165">
        <f>BA61*BC61</f>
        <v>1.2026554342775768E-7</v>
      </c>
      <c r="BE61" s="164">
        <v>4</v>
      </c>
    </row>
    <row r="62" spans="1:57" ht="15" customHeight="1" x14ac:dyDescent="0.25">
      <c r="AV62" s="163"/>
      <c r="AW62" s="570"/>
      <c r="AX62" s="162"/>
      <c r="AY62" s="162"/>
      <c r="AZ62" s="162"/>
      <c r="BA62" s="563"/>
      <c r="BB62" s="161"/>
      <c r="BC62" s="160"/>
      <c r="BD62" s="159"/>
      <c r="BE62" s="158"/>
    </row>
    <row r="63" spans="1:57" x14ac:dyDescent="0.25">
      <c r="AV63" s="565" t="s">
        <v>123</v>
      </c>
      <c r="AW63" s="566"/>
      <c r="AX63" s="566"/>
      <c r="AY63" s="566"/>
      <c r="AZ63" s="566"/>
      <c r="BA63" s="566"/>
      <c r="BB63" s="566"/>
      <c r="BC63" s="567"/>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89"/>
      <c r="C79" s="589"/>
      <c r="D79" s="589"/>
      <c r="E79" s="589"/>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584"/>
      <c r="C95" s="584"/>
      <c r="D95" s="584"/>
      <c r="E95" s="584"/>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581"/>
      <c r="C97" s="581"/>
      <c r="D97" s="581"/>
      <c r="E97" s="581"/>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581"/>
      <c r="C103" s="581"/>
      <c r="D103" s="581"/>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582" t="s">
        <v>122</v>
      </c>
      <c r="D139" s="582"/>
      <c r="E139" s="582"/>
      <c r="F139" s="582"/>
      <c r="J139" s="112"/>
      <c r="K139" s="615" t="s">
        <v>28</v>
      </c>
      <c r="L139" s="615"/>
      <c r="M139" s="615"/>
      <c r="N139" s="615"/>
      <c r="O139" s="615"/>
      <c r="P139" s="615"/>
      <c r="Q139" s="615"/>
      <c r="R139" s="615"/>
      <c r="S139" s="615"/>
      <c r="W139" s="577" t="s">
        <v>111</v>
      </c>
      <c r="X139" s="577"/>
      <c r="Y139" s="577"/>
      <c r="Z139" s="577"/>
      <c r="AA139" s="577"/>
      <c r="AB139" s="577"/>
      <c r="AC139" s="577"/>
      <c r="AD139" s="577"/>
      <c r="AE139" s="577"/>
      <c r="AH139" s="577" t="s">
        <v>111</v>
      </c>
      <c r="AI139" s="577"/>
      <c r="AJ139" s="577"/>
      <c r="AK139" s="577"/>
      <c r="AL139" s="577"/>
      <c r="AM139" s="577"/>
      <c r="AN139" s="577"/>
      <c r="AO139" s="577"/>
      <c r="AP139" s="577"/>
      <c r="AS139" s="577" t="s">
        <v>111</v>
      </c>
      <c r="AT139" s="577"/>
      <c r="AU139" s="577"/>
      <c r="AV139" s="577"/>
      <c r="AW139" s="577"/>
      <c r="AX139" s="577"/>
      <c r="AY139" s="577"/>
      <c r="AZ139" s="577"/>
      <c r="BA139" s="577"/>
    </row>
    <row r="140" spans="2:53" ht="12.75" customHeight="1" x14ac:dyDescent="0.25">
      <c r="J140" s="112"/>
      <c r="K140" s="112"/>
      <c r="L140" s="112"/>
      <c r="M140" s="112"/>
      <c r="N140" s="112"/>
      <c r="O140" s="112"/>
      <c r="P140" s="112"/>
      <c r="Q140" s="112"/>
      <c r="R140" s="112"/>
      <c r="S140" s="112"/>
      <c r="W140" s="577"/>
      <c r="X140" s="577"/>
      <c r="Y140" s="577"/>
      <c r="Z140" s="577"/>
      <c r="AA140" s="577"/>
      <c r="AB140" s="577"/>
      <c r="AC140" s="577"/>
      <c r="AD140" s="577"/>
      <c r="AE140" s="577"/>
      <c r="AH140" s="577"/>
      <c r="AI140" s="577"/>
      <c r="AJ140" s="577"/>
      <c r="AK140" s="577"/>
      <c r="AL140" s="577"/>
      <c r="AM140" s="577"/>
      <c r="AN140" s="577"/>
      <c r="AO140" s="577"/>
      <c r="AP140" s="577"/>
      <c r="AS140" s="577"/>
      <c r="AT140" s="577"/>
      <c r="AU140" s="577"/>
      <c r="AV140" s="577"/>
      <c r="AW140" s="577"/>
      <c r="AX140" s="577"/>
      <c r="AY140" s="577"/>
      <c r="AZ140" s="577"/>
      <c r="BA140" s="577"/>
    </row>
    <row r="141" spans="2:53" ht="15.6" x14ac:dyDescent="0.3">
      <c r="B141" s="112"/>
      <c r="C141" s="578" t="s">
        <v>115</v>
      </c>
      <c r="D141" s="578"/>
      <c r="E141" s="578"/>
      <c r="F141" s="578"/>
      <c r="J141" s="112"/>
      <c r="K141" s="578" t="s">
        <v>115</v>
      </c>
      <c r="L141" s="578"/>
      <c r="M141" s="578"/>
      <c r="N141" s="578"/>
      <c r="O141" s="112"/>
      <c r="P141" s="578" t="s">
        <v>115</v>
      </c>
      <c r="Q141" s="578"/>
      <c r="R141" s="578"/>
      <c r="S141" s="578"/>
      <c r="V141" s="112"/>
      <c r="W141" s="578" t="s">
        <v>95</v>
      </c>
      <c r="X141" s="578"/>
      <c r="Y141" s="578"/>
      <c r="Z141" s="578"/>
      <c r="AA141" s="112"/>
      <c r="AB141" s="578" t="s">
        <v>81</v>
      </c>
      <c r="AC141" s="578"/>
      <c r="AD141" s="578"/>
      <c r="AE141" s="578"/>
      <c r="AG141" s="112"/>
      <c r="AH141" s="578" t="s">
        <v>95</v>
      </c>
      <c r="AI141" s="578"/>
      <c r="AJ141" s="578"/>
      <c r="AK141" s="578"/>
      <c r="AL141" s="112"/>
      <c r="AM141" s="578" t="s">
        <v>81</v>
      </c>
      <c r="AN141" s="578"/>
      <c r="AO141" s="578"/>
      <c r="AP141" s="578"/>
      <c r="AR141" s="112"/>
      <c r="AS141" s="578" t="s">
        <v>95</v>
      </c>
      <c r="AT141" s="578"/>
      <c r="AU141" s="578"/>
      <c r="AV141" s="578"/>
      <c r="AW141" s="112"/>
      <c r="AX141" s="578" t="s">
        <v>81</v>
      </c>
      <c r="AY141" s="578"/>
      <c r="AZ141" s="578"/>
      <c r="BA141" s="578"/>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78" t="s">
        <v>115</v>
      </c>
      <c r="D147" s="578"/>
      <c r="E147" s="578"/>
      <c r="F147" s="111"/>
      <c r="J147" s="112"/>
      <c r="K147" s="578" t="s">
        <v>114</v>
      </c>
      <c r="L147" s="578"/>
      <c r="M147" s="578"/>
      <c r="N147" s="111"/>
      <c r="O147" s="589" t="s">
        <v>114</v>
      </c>
      <c r="P147" s="589"/>
      <c r="Q147" s="589"/>
      <c r="R147" s="589"/>
      <c r="S147" s="589"/>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78" t="s">
        <v>115</v>
      </c>
      <c r="D158" s="578"/>
      <c r="E158" s="578"/>
      <c r="F158" s="578"/>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1" x14ac:dyDescent="0.3">
      <c r="B159" s="112"/>
      <c r="C159" s="119" t="s">
        <v>109</v>
      </c>
      <c r="D159" s="118" t="s">
        <v>32</v>
      </c>
      <c r="E159" s="110" t="s">
        <v>105</v>
      </c>
      <c r="F159" s="118" t="s">
        <v>107</v>
      </c>
      <c r="H159" s="124">
        <v>2</v>
      </c>
      <c r="J159" s="112"/>
      <c r="K159" s="589" t="s">
        <v>119</v>
      </c>
      <c r="L159" s="589"/>
      <c r="M159" s="589"/>
      <c r="N159" s="589"/>
      <c r="O159" s="112"/>
      <c r="P159" s="589" t="s">
        <v>119</v>
      </c>
      <c r="Q159" s="589"/>
      <c r="R159" s="589"/>
      <c r="S159" s="589"/>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78" t="s">
        <v>95</v>
      </c>
      <c r="X161" s="578"/>
      <c r="Y161" s="578"/>
      <c r="Z161" s="578"/>
      <c r="AA161" s="112"/>
      <c r="AB161" s="578" t="s">
        <v>81</v>
      </c>
      <c r="AC161" s="578"/>
      <c r="AD161" s="578"/>
      <c r="AE161" s="578"/>
      <c r="AG161" s="112"/>
      <c r="AH161" s="578" t="s">
        <v>95</v>
      </c>
      <c r="AI161" s="578"/>
      <c r="AJ161" s="578"/>
      <c r="AK161" s="578"/>
      <c r="AL161" s="112"/>
      <c r="AM161" s="578" t="s">
        <v>81</v>
      </c>
      <c r="AN161" s="578"/>
      <c r="AO161" s="578"/>
      <c r="AP161" s="578"/>
      <c r="AR161" s="112"/>
      <c r="AS161" s="578" t="s">
        <v>95</v>
      </c>
      <c r="AT161" s="578"/>
      <c r="AU161" s="578"/>
      <c r="AV161" s="578"/>
      <c r="AW161" s="112"/>
      <c r="AX161" s="578" t="s">
        <v>81</v>
      </c>
      <c r="AY161" s="578"/>
      <c r="AZ161" s="578"/>
      <c r="BA161" s="578"/>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78" t="s">
        <v>115</v>
      </c>
      <c r="D164" s="578"/>
      <c r="E164" s="578"/>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89" t="s">
        <v>120</v>
      </c>
      <c r="L165" s="589"/>
      <c r="M165" s="589"/>
      <c r="N165" s="589"/>
      <c r="O165" s="112"/>
      <c r="P165" s="589" t="s">
        <v>120</v>
      </c>
      <c r="Q165" s="589"/>
      <c r="R165" s="589"/>
      <c r="S165" s="589"/>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78" t="s">
        <v>118</v>
      </c>
      <c r="L174" s="578"/>
      <c r="M174" s="578"/>
      <c r="N174" s="578"/>
      <c r="O174" s="112"/>
      <c r="P174" s="578" t="s">
        <v>118</v>
      </c>
      <c r="Q174" s="578"/>
      <c r="R174" s="578"/>
      <c r="S174" s="578"/>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78" t="s">
        <v>115</v>
      </c>
      <c r="D175" s="578"/>
      <c r="E175" s="578"/>
      <c r="F175" s="578"/>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1"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78" t="s">
        <v>115</v>
      </c>
      <c r="D181" s="578"/>
      <c r="E181" s="578"/>
      <c r="F181" s="111"/>
      <c r="J181" s="106">
        <v>1</v>
      </c>
      <c r="K181" s="126">
        <v>0</v>
      </c>
      <c r="L181" s="125">
        <v>0</v>
      </c>
      <c r="M181" s="125">
        <v>0.24</v>
      </c>
      <c r="N181" s="106">
        <v>1</v>
      </c>
      <c r="O181" s="106">
        <v>1</v>
      </c>
      <c r="P181" s="126">
        <v>0</v>
      </c>
      <c r="Q181" s="125">
        <v>0</v>
      </c>
      <c r="R181" s="125">
        <v>0.24</v>
      </c>
      <c r="S181" s="106">
        <v>1</v>
      </c>
      <c r="V181" s="112"/>
      <c r="W181" s="578" t="s">
        <v>95</v>
      </c>
      <c r="X181" s="578"/>
      <c r="Y181" s="578"/>
      <c r="Z181" s="578"/>
      <c r="AA181" s="112"/>
      <c r="AB181" s="578" t="s">
        <v>81</v>
      </c>
      <c r="AC181" s="578"/>
      <c r="AD181" s="578"/>
      <c r="AE181" s="578"/>
      <c r="AG181" s="112"/>
      <c r="AH181" s="578" t="s">
        <v>95</v>
      </c>
      <c r="AI181" s="578"/>
      <c r="AJ181" s="578"/>
      <c r="AK181" s="578"/>
      <c r="AL181" s="112"/>
      <c r="AM181" s="578" t="s">
        <v>81</v>
      </c>
      <c r="AN181" s="578"/>
      <c r="AO181" s="578"/>
      <c r="AP181" s="578"/>
      <c r="AR181" s="112"/>
      <c r="AS181" s="578" t="s">
        <v>95</v>
      </c>
      <c r="AT181" s="578"/>
      <c r="AU181" s="578"/>
      <c r="AV181" s="578"/>
      <c r="AW181" s="112"/>
      <c r="AX181" s="578" t="s">
        <v>81</v>
      </c>
      <c r="AY181" s="578"/>
      <c r="AZ181" s="578"/>
      <c r="BA181" s="578"/>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78" t="s">
        <v>115</v>
      </c>
      <c r="D192" s="578"/>
      <c r="E192" s="578"/>
      <c r="F192" s="578"/>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1"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78" t="s">
        <v>115</v>
      </c>
      <c r="D198" s="578"/>
      <c r="E198" s="578"/>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78" t="s">
        <v>95</v>
      </c>
      <c r="X201" s="578"/>
      <c r="Y201" s="578"/>
      <c r="Z201" s="578"/>
      <c r="AA201" s="112"/>
      <c r="AB201" s="578" t="s">
        <v>81</v>
      </c>
      <c r="AC201" s="578"/>
      <c r="AD201" s="578"/>
      <c r="AE201" s="578"/>
      <c r="AG201" s="112"/>
      <c r="AH201" s="578" t="s">
        <v>95</v>
      </c>
      <c r="AI201" s="578"/>
      <c r="AJ201" s="578"/>
      <c r="AK201" s="578"/>
      <c r="AL201" s="112"/>
      <c r="AM201" s="578" t="s">
        <v>81</v>
      </c>
      <c r="AN201" s="578"/>
      <c r="AO201" s="578"/>
      <c r="AP201" s="578"/>
      <c r="AR201" s="112"/>
      <c r="AS201" s="578" t="s">
        <v>95</v>
      </c>
      <c r="AT201" s="578"/>
      <c r="AU201" s="578"/>
      <c r="AV201" s="578"/>
      <c r="AW201" s="112"/>
      <c r="AX201" s="578" t="s">
        <v>81</v>
      </c>
      <c r="AY201" s="578"/>
      <c r="AZ201" s="578"/>
      <c r="BA201" s="578"/>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78" t="s">
        <v>115</v>
      </c>
      <c r="D209" s="578"/>
      <c r="E209" s="578"/>
      <c r="F209" s="578"/>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1"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78" t="s">
        <v>114</v>
      </c>
      <c r="D215" s="578"/>
      <c r="E215" s="578"/>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78" t="s">
        <v>95</v>
      </c>
      <c r="X221" s="578"/>
      <c r="Y221" s="578"/>
      <c r="Z221" s="578"/>
      <c r="AA221" s="112"/>
      <c r="AB221" s="578" t="s">
        <v>81</v>
      </c>
      <c r="AC221" s="578"/>
      <c r="AD221" s="578"/>
      <c r="AE221" s="578"/>
      <c r="AG221" s="112"/>
      <c r="AH221" s="578" t="s">
        <v>95</v>
      </c>
      <c r="AI221" s="578"/>
      <c r="AJ221" s="578"/>
      <c r="AK221" s="578"/>
      <c r="AL221" s="112"/>
      <c r="AM221" s="578" t="s">
        <v>81</v>
      </c>
      <c r="AN221" s="578"/>
      <c r="AO221" s="578"/>
      <c r="AP221" s="578"/>
      <c r="AR221" s="112"/>
      <c r="AS221" s="578" t="s">
        <v>95</v>
      </c>
      <c r="AT221" s="578"/>
      <c r="AU221" s="578"/>
      <c r="AV221" s="578"/>
      <c r="AW221" s="112"/>
      <c r="AX221" s="578" t="s">
        <v>81</v>
      </c>
      <c r="AY221" s="578"/>
      <c r="AZ221" s="578"/>
      <c r="BA221" s="578"/>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77" t="s">
        <v>111</v>
      </c>
      <c r="C241" s="577"/>
      <c r="D241" s="577"/>
      <c r="E241" s="577"/>
      <c r="F241" s="577"/>
      <c r="G241" s="577"/>
      <c r="H241" s="577"/>
      <c r="I241" s="577"/>
      <c r="J241" s="577"/>
      <c r="M241" s="577" t="s">
        <v>111</v>
      </c>
      <c r="N241" s="577"/>
      <c r="O241" s="577"/>
      <c r="P241" s="577"/>
      <c r="Q241" s="577"/>
      <c r="R241" s="577"/>
      <c r="S241" s="577"/>
      <c r="T241" s="577"/>
      <c r="U241" s="577"/>
      <c r="X241" s="577" t="s">
        <v>111</v>
      </c>
      <c r="Y241" s="577"/>
      <c r="Z241" s="577"/>
      <c r="AA241" s="577"/>
      <c r="AB241" s="577"/>
      <c r="AC241" s="577"/>
      <c r="AD241" s="577"/>
      <c r="AE241" s="577"/>
      <c r="AF241" s="577"/>
    </row>
    <row r="242" spans="1:32" ht="13.2" customHeight="1" x14ac:dyDescent="0.25">
      <c r="B242" s="577"/>
      <c r="C242" s="577"/>
      <c r="D242" s="577"/>
      <c r="E242" s="577"/>
      <c r="F242" s="577"/>
      <c r="G242" s="577"/>
      <c r="H242" s="577"/>
      <c r="I242" s="577"/>
      <c r="J242" s="577"/>
      <c r="M242" s="577"/>
      <c r="N242" s="577"/>
      <c r="O242" s="577"/>
      <c r="P242" s="577"/>
      <c r="Q242" s="577"/>
      <c r="R242" s="577"/>
      <c r="S242" s="577"/>
      <c r="T242" s="577"/>
      <c r="U242" s="577"/>
      <c r="X242" s="577"/>
      <c r="Y242" s="577"/>
      <c r="Z242" s="577"/>
      <c r="AA242" s="577"/>
      <c r="AB242" s="577"/>
      <c r="AC242" s="577"/>
      <c r="AD242" s="577"/>
      <c r="AE242" s="577"/>
      <c r="AF242" s="577"/>
    </row>
    <row r="243" spans="1:32" ht="15.6" x14ac:dyDescent="0.3">
      <c r="A243" s="112"/>
      <c r="B243" s="578" t="s">
        <v>95</v>
      </c>
      <c r="C243" s="578"/>
      <c r="D243" s="578"/>
      <c r="E243" s="578"/>
      <c r="F243" s="112"/>
      <c r="G243" s="578" t="s">
        <v>81</v>
      </c>
      <c r="H243" s="578"/>
      <c r="I243" s="578"/>
      <c r="J243" s="578"/>
      <c r="L243" s="112"/>
      <c r="M243" s="578" t="s">
        <v>95</v>
      </c>
      <c r="N243" s="578"/>
      <c r="O243" s="578"/>
      <c r="P243" s="578"/>
      <c r="Q243" s="112"/>
      <c r="R243" s="578" t="s">
        <v>81</v>
      </c>
      <c r="S243" s="578"/>
      <c r="T243" s="578"/>
      <c r="U243" s="578"/>
      <c r="W243" s="112"/>
      <c r="X243" s="578" t="s">
        <v>95</v>
      </c>
      <c r="Y243" s="578"/>
      <c r="Z243" s="578"/>
      <c r="AA243" s="578"/>
      <c r="AB243" s="112"/>
      <c r="AC243" s="578" t="s">
        <v>81</v>
      </c>
      <c r="AD243" s="578"/>
      <c r="AE243" s="578"/>
      <c r="AF243" s="578"/>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G4:H4"/>
    <mergeCell ref="G5:H5"/>
    <mergeCell ref="AW5:AW9"/>
    <mergeCell ref="AO6:AP6"/>
    <mergeCell ref="AI1:AL1"/>
    <mergeCell ref="AN1:AQ1"/>
    <mergeCell ref="AV1:BA1"/>
    <mergeCell ref="J2:K2"/>
    <mergeCell ref="G3:H3"/>
    <mergeCell ref="AV3:BE3"/>
    <mergeCell ref="V11:W11"/>
    <mergeCell ref="AV12:BE12"/>
    <mergeCell ref="AW14:AW18"/>
    <mergeCell ref="A17:A19"/>
    <mergeCell ref="AV10:BC10"/>
    <mergeCell ref="N11:O11"/>
    <mergeCell ref="P11:Q11"/>
    <mergeCell ref="R11:S11"/>
    <mergeCell ref="T11:U11"/>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B95:E95"/>
    <mergeCell ref="B97:E97"/>
    <mergeCell ref="B103:D103"/>
    <mergeCell ref="C139:F139"/>
    <mergeCell ref="K139:S139"/>
    <mergeCell ref="W139:AE140"/>
    <mergeCell ref="AV52:BC52"/>
    <mergeCell ref="AV55:BE55"/>
    <mergeCell ref="AW58:AW62"/>
    <mergeCell ref="BA61:BA62"/>
    <mergeCell ref="AV63:BC63"/>
    <mergeCell ref="B79:E79"/>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B243:E243"/>
    <mergeCell ref="G243:J243"/>
    <mergeCell ref="M243:P243"/>
    <mergeCell ref="R243:U243"/>
    <mergeCell ref="X243:AA243"/>
    <mergeCell ref="C209:F209"/>
    <mergeCell ref="C215:E215"/>
    <mergeCell ref="W221:Z221"/>
    <mergeCell ref="AC243:AF243"/>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s>
  <pageMargins left="0.7" right="0.7" top="0.75" bottom="0.75" header="0.3" footer="0.3"/>
  <drawing r:id="rId1"/>
  <legacyDrawing r:id="rId2"/>
  <oleObjects>
    <mc:AlternateContent xmlns:mc="http://schemas.openxmlformats.org/markup-compatibility/2006">
      <mc:Choice Requires="x14">
        <oleObject progId="Equation.3" shapeId="4098"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4098" r:id="rId3"/>
      </mc:Fallback>
    </mc:AlternateContent>
    <mc:AlternateContent xmlns:mc="http://schemas.openxmlformats.org/markup-compatibility/2006">
      <mc:Choice Requires="x14">
        <oleObject progId="Equation.3" shapeId="4099"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4099" r:id="rId5"/>
      </mc:Fallback>
    </mc:AlternateContent>
    <mc:AlternateContent xmlns:mc="http://schemas.openxmlformats.org/markup-compatibility/2006">
      <mc:Choice Requires="x14">
        <oleObject progId="Equation.3" shapeId="4100"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4100" r:id="rId7"/>
      </mc:Fallback>
    </mc:AlternateContent>
    <mc:AlternateContent xmlns:mc="http://schemas.openxmlformats.org/markup-compatibility/2006">
      <mc:Choice Requires="x14">
        <oleObject progId="Equation.3" shapeId="4101"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4101" r:id="rId9"/>
      </mc:Fallback>
    </mc:AlternateContent>
    <mc:AlternateContent xmlns:mc="http://schemas.openxmlformats.org/markup-compatibility/2006">
      <mc:Choice Requires="x14">
        <oleObject progId="Equation.3" shapeId="4102"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4102" r:id="rId11"/>
      </mc:Fallback>
    </mc:AlternateContent>
    <mc:AlternateContent xmlns:mc="http://schemas.openxmlformats.org/markup-compatibility/2006">
      <mc:Choice Requires="x14">
        <oleObject progId="Equation.3" shapeId="4103"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4103" r:id="rId13"/>
      </mc:Fallback>
    </mc:AlternateContent>
    <mc:AlternateContent xmlns:mc="http://schemas.openxmlformats.org/markup-compatibility/2006">
      <mc:Choice Requires="x14">
        <oleObject progId="Equation.3" shapeId="4104"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4104" r:id="rId14"/>
      </mc:Fallback>
    </mc:AlternateContent>
    <mc:AlternateContent xmlns:mc="http://schemas.openxmlformats.org/markup-compatibility/2006">
      <mc:Choice Requires="x14">
        <oleObject progId="Equation.3" shapeId="4105"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4105" r:id="rId16"/>
      </mc:Fallback>
    </mc:AlternateContent>
    <mc:AlternateContent xmlns:mc="http://schemas.openxmlformats.org/markup-compatibility/2006">
      <mc:Choice Requires="x14">
        <oleObject progId="Equation.3" shapeId="4106"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4106" r:id="rId17"/>
      </mc:Fallback>
    </mc:AlternateContent>
    <mc:AlternateContent xmlns:mc="http://schemas.openxmlformats.org/markup-compatibility/2006">
      <mc:Choice Requires="x14">
        <oleObject progId="Equation.3" shapeId="4107"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4107" r:id="rId19"/>
      </mc:Fallback>
    </mc:AlternateContent>
    <mc:AlternateContent xmlns:mc="http://schemas.openxmlformats.org/markup-compatibility/2006">
      <mc:Choice Requires="x14">
        <oleObject progId="Equation.3" shapeId="4108"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4108" r:id="rId21"/>
      </mc:Fallback>
    </mc:AlternateContent>
    <mc:AlternateContent xmlns:mc="http://schemas.openxmlformats.org/markup-compatibility/2006">
      <mc:Choice Requires="x14">
        <oleObject progId="Equation.3" shapeId="4109"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4109" r:id="rId22"/>
      </mc:Fallback>
    </mc:AlternateContent>
    <mc:AlternateContent xmlns:mc="http://schemas.openxmlformats.org/markup-compatibility/2006">
      <mc:Choice Requires="x14">
        <oleObject progId="Equation.3" shapeId="4110"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4110" r:id="rId24"/>
      </mc:Fallback>
    </mc:AlternateContent>
    <mc:AlternateContent xmlns:mc="http://schemas.openxmlformats.org/markup-compatibility/2006">
      <mc:Choice Requires="x14">
        <oleObject progId="Equation.3" shapeId="4111"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4111" r:id="rId25"/>
      </mc:Fallback>
    </mc:AlternateContent>
    <mc:AlternateContent xmlns:mc="http://schemas.openxmlformats.org/markup-compatibility/2006">
      <mc:Choice Requires="x14">
        <oleObject progId="Equation.3" shapeId="4112"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4112" r:id="rId26"/>
      </mc:Fallback>
    </mc:AlternateContent>
    <mc:AlternateContent xmlns:mc="http://schemas.openxmlformats.org/markup-compatibility/2006">
      <mc:Choice Requires="x14">
        <oleObject progId="Equation.3" shapeId="4113" r:id="rId27">
          <objectPr defaultSize="0" autoPict="0" r:id="rId28">
            <anchor moveWithCells="1" sizeWithCells="1">
              <from>
                <xdr:col>0</xdr:col>
                <xdr:colOff>457200</xdr:colOff>
                <xdr:row>9</xdr:row>
                <xdr:rowOff>53340</xdr:rowOff>
              </from>
              <to>
                <xdr:col>2</xdr:col>
                <xdr:colOff>99060</xdr:colOff>
                <xdr:row>12</xdr:row>
                <xdr:rowOff>228600</xdr:rowOff>
              </to>
            </anchor>
          </objectPr>
        </oleObject>
      </mc:Choice>
      <mc:Fallback>
        <oleObject progId="Equation.3" shapeId="4113" r:id="rId27"/>
      </mc:Fallback>
    </mc:AlternateContent>
    <mc:AlternateContent xmlns:mc="http://schemas.openxmlformats.org/markup-compatibility/2006">
      <mc:Choice Requires="x14">
        <oleObject progId="Equation.3" shapeId="4114"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4114" r:id="rId29"/>
      </mc:Fallback>
    </mc:AlternateContent>
    <mc:AlternateContent xmlns:mc="http://schemas.openxmlformats.org/markup-compatibility/2006">
      <mc:Choice Requires="x14">
        <oleObject progId="Equation.3" shapeId="4115"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4115" r:id="rId30"/>
      </mc:Fallback>
    </mc:AlternateContent>
    <mc:AlternateContent xmlns:mc="http://schemas.openxmlformats.org/markup-compatibility/2006">
      <mc:Choice Requires="x14">
        <oleObject progId="Equation.3" shapeId="4116"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4116" r:id="rId32"/>
      </mc:Fallback>
    </mc:AlternateContent>
    <mc:AlternateContent xmlns:mc="http://schemas.openxmlformats.org/markup-compatibility/2006">
      <mc:Choice Requires="x14">
        <oleObject progId="Equation.3" shapeId="4117"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4117" r:id="rId33"/>
      </mc:Fallback>
    </mc:AlternateContent>
    <mc:AlternateContent xmlns:mc="http://schemas.openxmlformats.org/markup-compatibility/2006">
      <mc:Choice Requires="x14">
        <oleObject progId="Equation.3" shapeId="4118"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4118" r:id="rId34"/>
      </mc:Fallback>
    </mc:AlternateContent>
    <mc:AlternateContent xmlns:mc="http://schemas.openxmlformats.org/markup-compatibility/2006">
      <mc:Choice Requires="x14">
        <oleObject progId="Equation.3" shapeId="4119"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4119" r:id="rId35"/>
      </mc:Fallback>
    </mc:AlternateContent>
    <mc:AlternateContent xmlns:mc="http://schemas.openxmlformats.org/markup-compatibility/2006">
      <mc:Choice Requires="x14">
        <oleObject progId="Equation.3" shapeId="4120"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4120" r:id="rId36"/>
      </mc:Fallback>
    </mc:AlternateContent>
    <mc:AlternateContent xmlns:mc="http://schemas.openxmlformats.org/markup-compatibility/2006">
      <mc:Choice Requires="x14">
        <oleObject progId="Equation.3" shapeId="4121"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4121" r:id="rId3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1B03-E923-49AA-B4B1-2788A59D3E15}">
  <dimension ref="A1:BE260"/>
  <sheetViews>
    <sheetView zoomScale="90" zoomScaleNormal="90" workbookViewId="0">
      <selection activeCell="E9" sqref="E9"/>
    </sheetView>
  </sheetViews>
  <sheetFormatPr baseColWidth="10" defaultRowHeight="13.2" x14ac:dyDescent="0.25"/>
  <cols>
    <col min="1" max="1" width="17.6640625" style="1" customWidth="1"/>
    <col min="2" max="2" width="12.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91" t="s">
        <v>265</v>
      </c>
      <c r="AJ1" s="591"/>
      <c r="AK1" s="591"/>
      <c r="AL1" s="591"/>
      <c r="AN1" s="591" t="s">
        <v>264</v>
      </c>
      <c r="AO1" s="591"/>
      <c r="AP1" s="591"/>
      <c r="AQ1" s="591"/>
      <c r="AV1" s="583" t="s">
        <v>104</v>
      </c>
      <c r="AW1" s="583"/>
      <c r="AX1" s="583"/>
      <c r="AY1" s="583"/>
      <c r="AZ1" s="583"/>
      <c r="BA1" s="583"/>
    </row>
    <row r="2" spans="1:57" s="9" customFormat="1" ht="18.600000000000001" thickTop="1" x14ac:dyDescent="0.3">
      <c r="A2" s="112"/>
      <c r="B2" s="350"/>
      <c r="C2" s="349"/>
      <c r="D2" s="145"/>
      <c r="E2" s="323"/>
      <c r="G2" s="377" t="s">
        <v>21</v>
      </c>
      <c r="H2" s="376"/>
      <c r="I2" s="372"/>
      <c r="J2" s="460">
        <f>AO14</f>
        <v>4.1721998668247425E-5</v>
      </c>
      <c r="K2" s="461"/>
      <c r="L2" s="375"/>
      <c r="M2" s="308" t="s">
        <v>263</v>
      </c>
      <c r="W2" s="9" t="s">
        <v>262</v>
      </c>
    </row>
    <row r="3" spans="1:57" s="9" customFormat="1" ht="22.8" x14ac:dyDescent="0.4">
      <c r="A3" s="374"/>
      <c r="B3" s="612" t="s">
        <v>261</v>
      </c>
      <c r="C3" s="612"/>
      <c r="D3" s="373"/>
      <c r="E3" s="390"/>
      <c r="G3" s="608" t="s">
        <v>17</v>
      </c>
      <c r="H3" s="609"/>
      <c r="I3" s="372"/>
      <c r="J3" s="364">
        <f>Datos!N69-M144</f>
        <v>-8.8060836501901149E-2</v>
      </c>
      <c r="K3" s="364">
        <f>Datos!O69-R144</f>
        <v>-8.6539923954372627E-2</v>
      </c>
      <c r="L3" s="363">
        <f>Datos!P69</f>
        <v>0</v>
      </c>
      <c r="M3" s="362">
        <f>AVERAGE(J3:K3)</f>
        <v>-8.7300380228136881E-2</v>
      </c>
      <c r="W3" s="9" t="s">
        <v>260</v>
      </c>
      <c r="AV3" s="564" t="s">
        <v>259</v>
      </c>
      <c r="AW3" s="564"/>
      <c r="AX3" s="564"/>
      <c r="AY3" s="564"/>
      <c r="AZ3" s="564"/>
      <c r="BA3" s="564"/>
      <c r="BB3" s="564"/>
      <c r="BC3" s="564"/>
      <c r="BD3" s="564"/>
      <c r="BE3" s="564"/>
    </row>
    <row r="4" spans="1:57" s="9" customFormat="1" ht="50.4" x14ac:dyDescent="0.3">
      <c r="A4" s="371"/>
      <c r="B4" s="370" t="s">
        <v>258</v>
      </c>
      <c r="C4" s="367" t="s">
        <v>54</v>
      </c>
      <c r="D4" s="366"/>
      <c r="E4" s="369"/>
      <c r="G4" s="610" t="s">
        <v>16</v>
      </c>
      <c r="H4" s="611"/>
      <c r="I4" s="368"/>
      <c r="J4" s="364">
        <f>Datos!N70-M162</f>
        <v>0.61162790697674441</v>
      </c>
      <c r="K4" s="364">
        <f>Datos!O70-R162</f>
        <v>0.48372093023255824</v>
      </c>
      <c r="L4" s="363">
        <f>Datos!P70</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606" t="s">
        <v>15</v>
      </c>
      <c r="H5" s="607"/>
      <c r="I5" s="309"/>
      <c r="J5" s="364">
        <f>Datos!N71-M177</f>
        <v>0</v>
      </c>
      <c r="K5" s="364">
        <f>Datos!O71-R177</f>
        <v>0</v>
      </c>
      <c r="L5" s="363">
        <f>Datos!P71</f>
        <v>0</v>
      </c>
      <c r="M5" s="362">
        <f>AVERAGE(J5:K5)</f>
        <v>0</v>
      </c>
      <c r="N5" s="347"/>
      <c r="O5" s="347"/>
      <c r="P5" s="347"/>
      <c r="Q5" s="347"/>
      <c r="R5" s="347"/>
      <c r="W5" s="9" t="s">
        <v>255</v>
      </c>
      <c r="AV5" s="189"/>
      <c r="AW5" s="568"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99" t="s">
        <v>249</v>
      </c>
      <c r="AP6" s="599"/>
      <c r="AV6" s="185" t="s">
        <v>132</v>
      </c>
      <c r="AW6" s="569"/>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69"/>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69"/>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70"/>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65" t="s">
        <v>123</v>
      </c>
      <c r="AW10" s="566"/>
      <c r="AX10" s="566"/>
      <c r="AY10" s="566"/>
      <c r="AZ10" s="566"/>
      <c r="BA10" s="566"/>
      <c r="BB10" s="566"/>
      <c r="BC10" s="567"/>
      <c r="BD10" s="194" t="e">
        <f>SQRT(SUMSQ(BD6:BD7))</f>
        <v>#N/A</v>
      </c>
      <c r="BE10" s="156" t="e">
        <f>BD10^4/((BD6^4/BE6)+(BD7^4/BE7))</f>
        <v>#N/A</v>
      </c>
    </row>
    <row r="11" spans="1:57" s="9" customFormat="1" ht="19.2" x14ac:dyDescent="0.4">
      <c r="A11" s="106"/>
      <c r="B11" s="313"/>
      <c r="C11" s="142"/>
      <c r="D11" s="312"/>
      <c r="F11" s="149"/>
      <c r="G11" s="147"/>
      <c r="H11" s="342"/>
      <c r="I11" s="147"/>
      <c r="J11" s="147"/>
      <c r="K11" s="147"/>
      <c r="N11" s="601" t="s">
        <v>235</v>
      </c>
      <c r="O11" s="601"/>
      <c r="P11" s="592" t="s">
        <v>235</v>
      </c>
      <c r="Q11" s="592"/>
      <c r="R11" s="593" t="s">
        <v>235</v>
      </c>
      <c r="S11" s="593"/>
      <c r="T11" s="594" t="s">
        <v>235</v>
      </c>
      <c r="U11" s="594"/>
      <c r="V11" s="595" t="s">
        <v>235</v>
      </c>
      <c r="W11" s="595"/>
      <c r="AC11" s="206" t="s">
        <v>234</v>
      </c>
      <c r="AD11" s="206">
        <v>522528.9</v>
      </c>
      <c r="AE11" s="206" t="s">
        <v>233</v>
      </c>
    </row>
    <row r="12" spans="1:57" s="9" customFormat="1" ht="19.2" x14ac:dyDescent="0.4">
      <c r="A12" s="106"/>
      <c r="B12" s="313"/>
      <c r="C12" s="142"/>
      <c r="D12" s="312"/>
      <c r="F12" s="341"/>
      <c r="G12" s="341"/>
      <c r="H12" s="147"/>
      <c r="I12" s="581"/>
      <c r="J12" s="581"/>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564" t="s">
        <v>230</v>
      </c>
      <c r="AW12" s="564"/>
      <c r="AX12" s="564"/>
      <c r="AY12" s="564"/>
      <c r="AZ12" s="564"/>
      <c r="BA12" s="564"/>
      <c r="BB12" s="564"/>
      <c r="BC12" s="564"/>
      <c r="BD12" s="564"/>
      <c r="BE12" s="564"/>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68"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69"/>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69"/>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616" t="s">
        <v>225</v>
      </c>
      <c r="B17" s="317" t="s">
        <v>33</v>
      </c>
      <c r="C17" s="316"/>
      <c r="D17" s="315" t="s">
        <v>32</v>
      </c>
      <c r="E17" s="314" t="s">
        <v>31</v>
      </c>
      <c r="F17" s="619" t="s">
        <v>224</v>
      </c>
      <c r="G17" s="62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600" t="s">
        <v>223</v>
      </c>
      <c r="AD17" s="600"/>
      <c r="AE17" s="600"/>
      <c r="AF17" s="600"/>
      <c r="AV17" s="169" t="s">
        <v>145</v>
      </c>
      <c r="AW17" s="569"/>
      <c r="AX17" s="168"/>
      <c r="AY17" s="168"/>
      <c r="AZ17" s="168"/>
      <c r="BA17" s="165"/>
      <c r="BB17" s="167"/>
      <c r="BC17" s="166"/>
      <c r="BD17" s="165"/>
      <c r="BE17" s="164"/>
    </row>
    <row r="18" spans="1:57" ht="15.6" x14ac:dyDescent="0.3">
      <c r="A18" s="617"/>
      <c r="B18" s="306" t="s">
        <v>24</v>
      </c>
      <c r="C18" s="306" t="s">
        <v>23</v>
      </c>
      <c r="D18" s="307" t="s">
        <v>22</v>
      </c>
      <c r="E18" s="306" t="s">
        <v>22</v>
      </c>
      <c r="F18" s="619"/>
      <c r="G18" s="62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70"/>
      <c r="AX18" s="162"/>
      <c r="AY18" s="162"/>
      <c r="AZ18" s="162"/>
      <c r="BA18" s="159"/>
      <c r="BB18" s="161"/>
      <c r="BC18" s="160"/>
      <c r="BD18" s="159"/>
      <c r="BE18" s="158"/>
    </row>
    <row r="19" spans="1:57" ht="18.600000000000001" thickBot="1" x14ac:dyDescent="0.35">
      <c r="A19" s="61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65" t="s">
        <v>123</v>
      </c>
      <c r="AW19" s="566"/>
      <c r="AX19" s="566"/>
      <c r="AY19" s="566"/>
      <c r="AZ19" s="566"/>
      <c r="BA19" s="566"/>
      <c r="BB19" s="566"/>
      <c r="BC19" s="567"/>
      <c r="BD19" s="194" t="e">
        <f>SQRT(SUMSQ(BD15:BD16))</f>
        <v>#N/A</v>
      </c>
      <c r="BE19" s="156" t="e">
        <f>BD19^4/((BD15^4/BE15)+(BD16^4/BE16))</f>
        <v>#N/A</v>
      </c>
    </row>
    <row r="20" spans="1:57" ht="16.8" thickTop="1" thickBot="1" x14ac:dyDescent="0.35">
      <c r="A20" s="296">
        <v>1</v>
      </c>
      <c r="B20" s="287">
        <f>IF(Datos!$N$5=Datos!$S$8,(IF(Datos!$N$5=Datos!$S$8,Datos!D70/1000,IF(Datos!$N$5=Datos!$S$9,Datos!D70/1000,IF(Datos!$N$5=Datos!$S$10,Datos!D70," Error "))))-'punto 1'!$Y$144/1000000,IF(Datos!$N$5=Datos!$S$9,(IF(Datos!$N$5=Datos!$S$8,Datos!D70/1000000,IF(Datos!$N$5=Datos!$S$9,Datos!D70/1000,IF(Datos!$N$5=Datos!$S$10,Datos!D70," Error "))))-'punto 1'!$AJ$144/1000,IF(Datos!$N$5=Datos!$S$10,(IF(Datos!$N$5=Datos!$S$8,Datos!D70/1000000,IF(Datos!$N$5=Datos!$S$9,Datos!D70/1000,IF(Datos!$N$5=Datos!$S$10,Datos!D70," Error "))))-'punto 1'!$AU$144)))</f>
        <v>-1.0889075757575757E-10</v>
      </c>
      <c r="C20" s="287">
        <f>IF(Datos!$N$5=Datos!$S$8,(IF(Datos!$N$5=Datos!$S$8,Datos!E70/1000,IF(Datos!$N$5=Datos!$S$9,Datos!E70/1000,IF(Datos!$N$5=Datos!$S$10,Datos!E70," Error "))))-'punto 1'!$AD$144/1000000,IF(Datos!$N$5=Datos!$S$9,(IF(Datos!$N$5=Datos!$S$8,Datos!E70/1000000,IF(Datos!$N$5=Datos!$S$9,Datos!E70/1000,IF(Datos!$N$5=Datos!S10,Datos!E70," Error "))))-'punto 1'!$AO$144/1000,IF(Datos!$N$5=Datos!$S$9,(IF(Datos!$N$5=Datos!$S$8,Datos!E70/1000000,IF(Datos!$N$5=Datos!S9,Datos!E70/1000,IF(Datos!$N$5=Datos!$S$10,Datos!E70," Error "))))-'punto 1'!$AZ$144)))</f>
        <v>-9.3777727272727262E-11</v>
      </c>
      <c r="D20" s="286">
        <f>Datos!F70-E144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IF(Datos!$N$5=Datos!$S$8,(IF(Datos!$N$5=Datos!$S$8,Datos!D71/1000,IF(Datos!$N$5=Datos!$S$9,Datos!D71/1000,IF(Datos!$N$5=Datos!$S$10,Datos!D71," Error "))))-'punto 1'!$Y$144/1000000,IF(Datos!$N$5=Datos!$S$9,(IF(Datos!$N$5=Datos!$S$8,Datos!D71/1000000,IF(Datos!$N$5=Datos!$S$9,Datos!D71/1000,IF(Datos!$N$5=Datos!$S$10,Datos!D71," Error "))))-'punto 1'!$AJ$144/1000,IF(Datos!$N$5=Datos!$S$10,(IF(Datos!$N$5=Datos!$S$8,Datos!D71/1000000,IF(Datos!$N$5=Datos!$S$9,Datos!D71/1000,IF(Datos!$N$5=Datos!$S$10,Datos!D71," Error "))))-'punto 1'!$AU$144)))</f>
        <v>-1.0889075757575757E-10</v>
      </c>
      <c r="C21" s="287">
        <f>IF(Datos!$N$5=Datos!$S$8,(IF(Datos!$N$5=Datos!$S$8,Datos!E71/1000,IF(Datos!$N$5=Datos!$S$9,Datos!E71/1000,IF(Datos!$N$5=Datos!$S$10,Datos!E71," Error "))))-'punto 1'!$AD$144/1000000,IF(Datos!$N$5=Datos!$S$9,(IF(Datos!$N$5=Datos!$S$8,Datos!E71/1000000,IF(Datos!$N$5=Datos!$S$9,Datos!E71/1000,IF(Datos!$N$5=Datos!S11,Datos!E71," Error "))))-'punto 1'!$AO$144/1000,IF(Datos!$N$5=Datos!$S$9,(IF(Datos!$N$5=Datos!$S$8,Datos!E71/1000000,IF(Datos!$N$5=Datos!S10,Datos!E71/1000,IF(Datos!$N$5=Datos!$S$10,Datos!E71," Error "))))-'punto 1'!$AZ$144)))</f>
        <v>-9.3777727272727262E-11</v>
      </c>
      <c r="D21" s="286">
        <f>Datos!F71-E161</f>
        <v>3.7052984092811867E-3</v>
      </c>
      <c r="E21" s="295">
        <f>Q18*1000</f>
        <v>999.85331431461441</v>
      </c>
      <c r="F21" s="388">
        <f>(((B21-C21))/8000)*((1/(E21-($J$2)))*(8000-$J$2)*(1-Datos!$K$8*(D21-20)))</f>
        <v>-1.5119781779685788E-14</v>
      </c>
      <c r="G21" s="632" t="s">
        <v>219</v>
      </c>
      <c r="H21" s="590" t="s">
        <v>30</v>
      </c>
      <c r="I21" s="297"/>
      <c r="J21" s="585"/>
      <c r="AC21" s="89">
        <f>$AD$13*(1-(((D23+$AD$9)^2)*(D23+$AD$10)/($AD$11*(D23+$AD$12))))</f>
        <v>999.84012717049222</v>
      </c>
      <c r="AD21" s="89">
        <f>$AJ$6+($AJ$7*D23)</f>
        <v>-4.6116072003348878E-3</v>
      </c>
      <c r="AE21" s="293">
        <f>1+($AO$8+(($AO$9*D23)+($AO$10*D23^2)*($M$5-$AO$7)))</f>
        <v>1.0000000000506801</v>
      </c>
      <c r="AF21" s="292">
        <f>(AC21+AD21)*AE21</f>
        <v>999.83551561396371</v>
      </c>
      <c r="AV21" s="564" t="s">
        <v>218</v>
      </c>
      <c r="AW21" s="564"/>
      <c r="AX21" s="564"/>
      <c r="AY21" s="564"/>
      <c r="AZ21" s="564"/>
      <c r="BA21" s="564"/>
      <c r="BB21" s="564"/>
      <c r="BC21" s="564"/>
      <c r="BD21" s="564"/>
      <c r="BE21" s="564"/>
    </row>
    <row r="22" spans="1:57" ht="50.4" x14ac:dyDescent="0.3">
      <c r="A22" s="296">
        <v>3</v>
      </c>
      <c r="B22" s="287">
        <f>IF(Datos!$N$5=Datos!$S$8,(IF(Datos!$N$5=Datos!$S$8,Datos!D72/1000,IF(Datos!$N$5=Datos!$S$9,Datos!D72/1000,IF(Datos!$N$5=Datos!$S$10,Datos!D72," Error "))))-'punto 1'!$Y$144/1000000,IF(Datos!$N$5=Datos!$S$9,(IF(Datos!$N$5=Datos!$S$8,Datos!D72/1000000,IF(Datos!$N$5=Datos!$S$9,Datos!D72/1000,IF(Datos!$N$5=Datos!$S$10,Datos!D72," Error "))))-'punto 1'!$AJ$144/1000,IF(Datos!$N$5=Datos!$S$10,(IF(Datos!$N$5=Datos!$S$8,Datos!D72/1000000,IF(Datos!$N$5=Datos!$S$9,Datos!D72/1000,IF(Datos!$N$5=Datos!$S$10,Datos!D72," Error "))))-'punto 1'!$AU$144)))</f>
        <v>-1.0889075757575757E-10</v>
      </c>
      <c r="C22" s="287">
        <f>IF(Datos!$N$5=Datos!$S$8,(IF(Datos!$N$5=Datos!$S$8,Datos!E72/1000,IF(Datos!$N$5=Datos!$S$9,Datos!E72/1000,IF(Datos!$N$5=Datos!$S$10,Datos!E72," Error "))))-'punto 1'!$AD$144/1000000,IF(Datos!$N$5=Datos!$S$9,(IF(Datos!$N$5=Datos!$S$8,Datos!E72/1000000,IF(Datos!$N$5=Datos!$S$9,Datos!E72/1000,IF(Datos!$N$5=Datos!S12,Datos!E72," Error "))))-'punto 1'!$AO$144/1000,IF(Datos!$N$5=Datos!$S$9,(IF(Datos!$N$5=Datos!$S$8,Datos!E72/1000000,IF(Datos!$N$5=Datos!S11,Datos!E72/1000,IF(Datos!$N$5=Datos!$S$10,Datos!E72," Error "))))-'punto 1'!$AZ$144)))</f>
        <v>-9.3777727272727262E-11</v>
      </c>
      <c r="D22" s="286">
        <f>Datos!F72-E178</f>
        <v>3.7052984092811867E-3</v>
      </c>
      <c r="E22" s="295">
        <f>S18*1000</f>
        <v>999.85331431461441</v>
      </c>
      <c r="F22" s="388">
        <f>(((B22-C22))/8000)*((1/(E22-($J$2)))*(8000-$J$2)*(1-Datos!$K$8*(D22-20)))</f>
        <v>-1.5119781779685788E-14</v>
      </c>
      <c r="G22" s="632"/>
      <c r="H22" s="590"/>
      <c r="I22" s="294"/>
      <c r="J22" s="585"/>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IF(Datos!$N$5=Datos!$S$8,(IF(Datos!$N$5=Datos!$S$8,Datos!D73/1000,IF(Datos!$N$5=Datos!$S$9,Datos!D73/1000,IF(Datos!$N$5=Datos!$S$10,Datos!D73," Error "))))-'punto 1'!$Y$144/1000000,IF(Datos!$N$5=Datos!$S$9,(IF(Datos!$N$5=Datos!$S$8,Datos!D73/1000000,IF(Datos!$N$5=Datos!$S$9,Datos!D73/1000,IF(Datos!$N$5=Datos!$S$10,Datos!D73," Error "))))-'punto 1'!$AJ$144/1000,IF(Datos!$N$5=Datos!$S$10,(IF(Datos!$N$5=Datos!$S$8,Datos!D73/1000000,IF(Datos!$N$5=Datos!$S$9,Datos!D73/1000,IF(Datos!$N$5=Datos!$S$10,Datos!D73," Error "))))-'punto 1'!$AU$144)))</f>
        <v>-1.0889075757575757E-10</v>
      </c>
      <c r="C23" s="287">
        <f>IF(Datos!$N$5=Datos!$S$8,(IF(Datos!$N$5=Datos!$S$8,Datos!E73/1000,IF(Datos!$N$5=Datos!$S$9,Datos!E73/1000,IF(Datos!$N$5=Datos!$S$10,Datos!E73," Error "))))-'punto 1'!$AD$144/1000000,IF(Datos!$N$5=Datos!$S$9,(IF(Datos!$N$5=Datos!$S$8,Datos!E73/1000000,IF(Datos!$N$5=Datos!$S$9,Datos!E73/1000,IF(Datos!$N$5=Datos!S13,Datos!E73," Error "))))-'punto 1'!$AO$144/1000,IF(Datos!$N$5=Datos!$S$9,(IF(Datos!$N$5=Datos!$S$8,Datos!E73/1000000,IF(Datos!$N$5=Datos!S12,Datos!E73/1000,IF(Datos!$N$5=Datos!$S$10,Datos!E73," Error "))))-'punto 1'!$AZ$144)))</f>
        <v>-9.3777727272727262E-11</v>
      </c>
      <c r="D23" s="286">
        <f>Datos!F73-E195</f>
        <v>3.7056572180361202E-3</v>
      </c>
      <c r="E23" s="285">
        <f>U18*1000</f>
        <v>999.85331433729334</v>
      </c>
      <c r="F23" s="388">
        <f>(((B23-C23))/8000)*((1/(E23-($J$2)))*(8000-$J$2)*(1-Datos!$K$8*(D23-20)))</f>
        <v>-1.5119781779261485E-14</v>
      </c>
      <c r="G23" s="631" t="s">
        <v>18</v>
      </c>
      <c r="H23" s="630"/>
      <c r="I23" s="291"/>
      <c r="J23" s="290"/>
      <c r="AE23" s="289" t="s">
        <v>217</v>
      </c>
      <c r="AF23" s="289">
        <f>AVERAGE(AF18:AF22)</f>
        <v>999.83551560855381</v>
      </c>
      <c r="AV23" s="189"/>
      <c r="AW23" s="568" t="s">
        <v>216</v>
      </c>
      <c r="AX23" s="189"/>
      <c r="AY23" s="189"/>
      <c r="AZ23" s="189"/>
      <c r="BA23" s="189"/>
      <c r="BB23" s="189"/>
      <c r="BC23" s="189"/>
      <c r="BD23" s="189"/>
      <c r="BE23" s="189"/>
    </row>
    <row r="24" spans="1:57" ht="20.399999999999999" thickTop="1" thickBot="1" x14ac:dyDescent="0.35">
      <c r="A24" s="288">
        <v>5</v>
      </c>
      <c r="B24" s="287">
        <f>IF(Datos!$N$5=Datos!$S$8,(IF(Datos!$N$5=Datos!$S$8,Datos!D74/1000,IF(Datos!$N$5=Datos!$S$9,Datos!D74/1000,IF(Datos!$N$5=Datos!$S$10,Datos!D74," Error "))))-'punto 1'!$Y$144/1000000,IF(Datos!$N$5=Datos!$S$9,(IF(Datos!$N$5=Datos!$S$8,Datos!D74/1000000,IF(Datos!$N$5=Datos!$S$9,Datos!D74/1000,IF(Datos!$N$5=Datos!$S$10,Datos!D74," Error "))))-'punto 1'!$AJ$144/1000,IF(Datos!$N$5=Datos!$S$10,(IF(Datos!$N$5=Datos!$S$8,Datos!D74/1000000,IF(Datos!$N$5=Datos!$S$9,Datos!D74/1000,IF(Datos!$N$5=Datos!$S$10,Datos!D74," Error "))))-'punto 1'!$AU$144)))</f>
        <v>-1.0889075757575757E-10</v>
      </c>
      <c r="C24" s="287">
        <f>IF(Datos!$N$5=Datos!$S$8,(IF(Datos!$N$5=Datos!$S$8,Datos!E74/1000,IF(Datos!$N$5=Datos!$S$9,Datos!E74/1000,IF(Datos!$N$5=Datos!$S$10,Datos!E74," Error "))))-'punto 1'!$AD$144/1000000,IF(Datos!$N$5=Datos!$S$9,(IF(Datos!$N$5=Datos!$S$8,Datos!E74/1000000,IF(Datos!$N$5=Datos!$S$9,Datos!E74/1000,IF(Datos!$N$5=Datos!S14,Datos!E74," Error "))))-'punto 1'!$AO$144/1000,IF(Datos!$N$5=Datos!$S$9,(IF(Datos!$N$5=Datos!$S$8,Datos!E74/1000000,IF(Datos!$N$5=Datos!S13,Datos!E74/1000,IF(Datos!$N$5=Datos!$S$10,Datos!E74," Error "))))-'punto 1'!$AZ$144)))</f>
        <v>-9.3777727272727262E-11</v>
      </c>
      <c r="D24" s="286">
        <f>Datos!F74-E212</f>
        <v>3.7057369533149941E-3</v>
      </c>
      <c r="E24" s="285">
        <f>W18*1000</f>
        <v>999.85331434233319</v>
      </c>
      <c r="F24" s="388">
        <f>(((B24-C24))/8000)*((1/(E24-($J$2)))*(8000-$J$2)*(1-Datos!$K$8*(D24-20)))</f>
        <v>-1.5119781779167197E-14</v>
      </c>
      <c r="G24" s="393">
        <f>IF(Datos!U4=Datos!$U$5,AVERAGE(F20:F24)*1000000,IF(Datos!U4=Datos!$U$6,AVERAGE(F20:F24)*1000000))</f>
        <v>-1.5119781779355775E-8</v>
      </c>
      <c r="H24" s="386">
        <f>G24-Datos!E66</f>
        <v>-10.000000015119781</v>
      </c>
      <c r="I24" s="385"/>
      <c r="J24" s="280"/>
      <c r="AV24" s="185" t="s">
        <v>132</v>
      </c>
      <c r="AW24" s="569"/>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69"/>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69"/>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70"/>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65" t="s">
        <v>123</v>
      </c>
      <c r="AW28" s="566"/>
      <c r="AX28" s="566"/>
      <c r="AY28" s="566"/>
      <c r="AZ28" s="566"/>
      <c r="BA28" s="566"/>
      <c r="BB28" s="566"/>
      <c r="BC28" s="567"/>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68"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69"/>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69"/>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79" t="s">
        <v>145</v>
      </c>
      <c r="AW34" s="569"/>
      <c r="AX34" s="168" t="s">
        <v>111</v>
      </c>
      <c r="AY34" s="168" t="s">
        <v>124</v>
      </c>
      <c r="AZ34" s="168"/>
      <c r="BA34" s="562">
        <f>(MAX(J3:K3)-MIN(J3:K3))/SQRT(24)</f>
        <v>3.1045497373677892E-4</v>
      </c>
      <c r="BB34" s="573" t="str">
        <f>BB33</f>
        <v>0C</v>
      </c>
      <c r="BC34" s="571">
        <v>1</v>
      </c>
      <c r="BD34" s="562">
        <f>BA34*BC34</f>
        <v>3.1045497373677892E-4</v>
      </c>
      <c r="BE34" s="575">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0"/>
      <c r="AW35" s="570"/>
      <c r="AX35" s="162"/>
      <c r="AY35" s="162"/>
      <c r="AZ35" s="162"/>
      <c r="BA35" s="563"/>
      <c r="BB35" s="574"/>
      <c r="BC35" s="572"/>
      <c r="BD35" s="563"/>
      <c r="BE35" s="576"/>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1.1547005383792517E-8</v>
      </c>
      <c r="M36" s="230" t="s">
        <v>159</v>
      </c>
      <c r="N36" s="229">
        <v>1</v>
      </c>
      <c r="O36" s="61">
        <v>1</v>
      </c>
      <c r="P36" s="228">
        <f t="shared" si="0"/>
        <v>1.1547005383792517E-8</v>
      </c>
      <c r="Q36" s="227">
        <v>100</v>
      </c>
      <c r="R36" s="226" t="e">
        <f t="shared" si="1"/>
        <v>#N/A</v>
      </c>
      <c r="AV36" s="565" t="s">
        <v>123</v>
      </c>
      <c r="AW36" s="566"/>
      <c r="AX36" s="566"/>
      <c r="AY36" s="566"/>
      <c r="AZ36" s="566"/>
      <c r="BA36" s="566"/>
      <c r="BB36" s="566"/>
      <c r="BC36" s="567"/>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586" t="s">
        <v>158</v>
      </c>
      <c r="H38" s="587"/>
      <c r="I38" s="587"/>
      <c r="J38" s="587"/>
      <c r="K38" s="587"/>
      <c r="L38" s="587"/>
      <c r="M38" s="587"/>
      <c r="N38" s="588"/>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602" t="s">
        <v>157</v>
      </c>
      <c r="H39" s="603"/>
      <c r="I39" s="603"/>
      <c r="J39" s="603"/>
      <c r="K39" s="603"/>
      <c r="L39" s="603"/>
      <c r="M39" s="603"/>
      <c r="N39" s="603"/>
      <c r="O39" s="212"/>
      <c r="P39" s="211" t="e">
        <f>P38^4/((P29^4/Q29)+(P30^4/Q30)+(P31^4/Q31)+(P32^4/Q32)+(P33^4/Q33)+(P34^4/Q34)+(P35^4/Q35)+(P36^4/Q36))</f>
        <v>#N/A</v>
      </c>
      <c r="Q39" s="211"/>
      <c r="R39" s="210"/>
      <c r="AV39" s="189"/>
      <c r="AW39" s="568" t="s">
        <v>156</v>
      </c>
      <c r="AX39" s="189"/>
      <c r="AY39" s="189"/>
      <c r="AZ39" s="189"/>
      <c r="BA39" s="189"/>
      <c r="BB39" s="189"/>
      <c r="BC39" s="189"/>
      <c r="BD39" s="189"/>
      <c r="BE39" s="189"/>
    </row>
    <row r="40" spans="1:57" ht="19.2" x14ac:dyDescent="0.3">
      <c r="A40" s="206"/>
      <c r="B40" s="24"/>
      <c r="C40" s="207"/>
      <c r="F40" s="206"/>
      <c r="G40" s="604" t="s">
        <v>155</v>
      </c>
      <c r="H40" s="605"/>
      <c r="I40" s="605"/>
      <c r="J40" s="605"/>
      <c r="K40" s="605"/>
      <c r="L40" s="605"/>
      <c r="M40" s="605"/>
      <c r="N40" s="605"/>
      <c r="O40" s="89"/>
      <c r="P40" s="209" t="e">
        <f>IF(P39&gt;20,2,HLOOKUP(P39,A44:V45,2))</f>
        <v>#N/A</v>
      </c>
      <c r="Q40" s="208"/>
      <c r="R40" s="208"/>
      <c r="AV40" s="185" t="s">
        <v>132</v>
      </c>
      <c r="AW40" s="569"/>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69"/>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79" t="s">
        <v>145</v>
      </c>
      <c r="AW42" s="569"/>
      <c r="AX42" s="168" t="s">
        <v>111</v>
      </c>
      <c r="AY42" s="168" t="s">
        <v>124</v>
      </c>
      <c r="AZ42" s="168"/>
      <c r="BA42" s="562">
        <f>((MAX(J4:K4)-MIN(J4:K4))/100)/SQRT(24)</f>
        <v>2.6108902297107545E-4</v>
      </c>
      <c r="BB42" s="573" t="str">
        <f>BB41</f>
        <v>%</v>
      </c>
      <c r="BC42" s="571">
        <v>1</v>
      </c>
      <c r="BD42" s="562">
        <f>BA42*BC42</f>
        <v>2.6108902297107545E-4</v>
      </c>
      <c r="BE42" s="575">
        <v>1</v>
      </c>
    </row>
    <row r="43" spans="1:57" ht="13.8" thickBot="1" x14ac:dyDescent="0.3">
      <c r="A43" s="596" t="s">
        <v>153</v>
      </c>
      <c r="B43" s="597"/>
      <c r="C43" s="597"/>
      <c r="D43" s="597"/>
      <c r="E43" s="597"/>
      <c r="F43" s="597"/>
      <c r="G43" s="597"/>
      <c r="H43" s="597"/>
      <c r="I43" s="597"/>
      <c r="J43" s="597"/>
      <c r="K43" s="597"/>
      <c r="L43" s="597"/>
      <c r="M43" s="597"/>
      <c r="N43" s="597"/>
      <c r="O43" s="597"/>
      <c r="P43" s="597"/>
      <c r="Q43" s="597"/>
      <c r="R43" s="597"/>
      <c r="S43" s="597"/>
      <c r="T43" s="597"/>
      <c r="U43" s="597"/>
      <c r="V43" s="598"/>
      <c r="AV43" s="580"/>
      <c r="AW43" s="570"/>
      <c r="AX43" s="162"/>
      <c r="AY43" s="162"/>
      <c r="AZ43" s="162"/>
      <c r="BA43" s="563"/>
      <c r="BB43" s="574"/>
      <c r="BC43" s="572"/>
      <c r="BD43" s="563"/>
      <c r="BE43" s="576"/>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65" t="s">
        <v>123</v>
      </c>
      <c r="AW44" s="566"/>
      <c r="AX44" s="566"/>
      <c r="AY44" s="566"/>
      <c r="AZ44" s="566"/>
      <c r="BA44" s="566"/>
      <c r="BB44" s="566"/>
      <c r="BC44" s="567"/>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68" t="s">
        <v>149</v>
      </c>
      <c r="AX47" s="189"/>
      <c r="AY47" s="189"/>
      <c r="AZ47" s="189"/>
      <c r="BA47" s="189"/>
      <c r="BB47" s="189"/>
      <c r="BC47" s="189"/>
      <c r="BD47" s="189"/>
      <c r="BE47" s="189"/>
    </row>
    <row r="48" spans="1:57" ht="20.399999999999999" x14ac:dyDescent="0.35">
      <c r="A48" s="192"/>
      <c r="B48" s="187"/>
      <c r="D48" s="196"/>
      <c r="AV48" s="185" t="s">
        <v>132</v>
      </c>
      <c r="AW48" s="569"/>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69"/>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69"/>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70"/>
      <c r="AX51" s="162"/>
      <c r="AY51" s="162"/>
      <c r="AZ51" s="162"/>
      <c r="BA51" s="159"/>
      <c r="BB51" s="161"/>
      <c r="BC51" s="160"/>
      <c r="BD51" s="159"/>
      <c r="BE51" s="158"/>
    </row>
    <row r="52" spans="1:57" x14ac:dyDescent="0.25">
      <c r="AV52" s="565" t="s">
        <v>123</v>
      </c>
      <c r="AW52" s="566"/>
      <c r="AX52" s="566"/>
      <c r="AY52" s="566"/>
      <c r="AZ52" s="566"/>
      <c r="BA52" s="566"/>
      <c r="BB52" s="566"/>
      <c r="BC52" s="567"/>
      <c r="BD52" s="194">
        <f>SQRT(SUMSQ(BD48:BD50))</f>
        <v>0.12</v>
      </c>
      <c r="BE52" s="156">
        <f>BD52^4/((BD48^4/BE48)+(BD49^4/BE49)+(BD50^4/BE50))</f>
        <v>100</v>
      </c>
    </row>
    <row r="55" spans="1:57" ht="20.399999999999999" x14ac:dyDescent="0.35">
      <c r="A55" s="188"/>
      <c r="B55" s="141"/>
      <c r="C55" s="186"/>
      <c r="AV55" s="564" t="s">
        <v>144</v>
      </c>
      <c r="AW55" s="564"/>
      <c r="AX55" s="564"/>
      <c r="AY55" s="564"/>
      <c r="AZ55" s="564"/>
      <c r="BA55" s="564"/>
      <c r="BB55" s="564"/>
      <c r="BC55" s="564"/>
      <c r="BD55" s="564"/>
      <c r="BE55" s="564"/>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68"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69"/>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69"/>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69"/>
      <c r="AX61" s="168" t="s">
        <v>111</v>
      </c>
      <c r="AY61" s="168" t="s">
        <v>124</v>
      </c>
      <c r="AZ61" s="168"/>
      <c r="BA61" s="562">
        <f>STDEVA(D20:D24)/SQRT(5)</f>
        <v>1.2026554342775768E-7</v>
      </c>
      <c r="BB61" s="167" t="str">
        <f>BB60</f>
        <v>0C</v>
      </c>
      <c r="BC61" s="166">
        <v>1</v>
      </c>
      <c r="BD61" s="165">
        <f>BA61*BC61</f>
        <v>1.2026554342775768E-7</v>
      </c>
      <c r="BE61" s="164">
        <v>4</v>
      </c>
    </row>
    <row r="62" spans="1:57" ht="15" customHeight="1" x14ac:dyDescent="0.25">
      <c r="AV62" s="163"/>
      <c r="AW62" s="570"/>
      <c r="AX62" s="162"/>
      <c r="AY62" s="162"/>
      <c r="AZ62" s="162"/>
      <c r="BA62" s="563"/>
      <c r="BB62" s="161"/>
      <c r="BC62" s="160"/>
      <c r="BD62" s="159"/>
      <c r="BE62" s="158"/>
    </row>
    <row r="63" spans="1:57" x14ac:dyDescent="0.25">
      <c r="AV63" s="565" t="s">
        <v>123</v>
      </c>
      <c r="AW63" s="566"/>
      <c r="AX63" s="566"/>
      <c r="AY63" s="566"/>
      <c r="AZ63" s="566"/>
      <c r="BA63" s="566"/>
      <c r="BB63" s="566"/>
      <c r="BC63" s="567"/>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89"/>
      <c r="C79" s="589"/>
      <c r="D79" s="589"/>
      <c r="E79" s="589"/>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584"/>
      <c r="C95" s="584"/>
      <c r="D95" s="584"/>
      <c r="E95" s="584"/>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581"/>
      <c r="C97" s="581"/>
      <c r="D97" s="581"/>
      <c r="E97" s="581"/>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581"/>
      <c r="C103" s="581"/>
      <c r="D103" s="581"/>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582" t="s">
        <v>122</v>
      </c>
      <c r="D139" s="582"/>
      <c r="E139" s="582"/>
      <c r="F139" s="582"/>
      <c r="J139" s="112"/>
      <c r="K139" s="615" t="s">
        <v>28</v>
      </c>
      <c r="L139" s="615"/>
      <c r="M139" s="615"/>
      <c r="N139" s="615"/>
      <c r="O139" s="615"/>
      <c r="P139" s="615"/>
      <c r="Q139" s="615"/>
      <c r="R139" s="615"/>
      <c r="S139" s="615"/>
      <c r="W139" s="577" t="s">
        <v>111</v>
      </c>
      <c r="X139" s="577"/>
      <c r="Y139" s="577"/>
      <c r="Z139" s="577"/>
      <c r="AA139" s="577"/>
      <c r="AB139" s="577"/>
      <c r="AC139" s="577"/>
      <c r="AD139" s="577"/>
      <c r="AE139" s="577"/>
      <c r="AH139" s="577" t="s">
        <v>111</v>
      </c>
      <c r="AI139" s="577"/>
      <c r="AJ139" s="577"/>
      <c r="AK139" s="577"/>
      <c r="AL139" s="577"/>
      <c r="AM139" s="577"/>
      <c r="AN139" s="577"/>
      <c r="AO139" s="577"/>
      <c r="AP139" s="577"/>
      <c r="AS139" s="577" t="s">
        <v>111</v>
      </c>
      <c r="AT139" s="577"/>
      <c r="AU139" s="577"/>
      <c r="AV139" s="577"/>
      <c r="AW139" s="577"/>
      <c r="AX139" s="577"/>
      <c r="AY139" s="577"/>
      <c r="AZ139" s="577"/>
      <c r="BA139" s="577"/>
    </row>
    <row r="140" spans="2:53" ht="12.75" customHeight="1" x14ac:dyDescent="0.25">
      <c r="J140" s="112"/>
      <c r="K140" s="112"/>
      <c r="L140" s="112"/>
      <c r="M140" s="112"/>
      <c r="N140" s="112"/>
      <c r="O140" s="112"/>
      <c r="P140" s="112"/>
      <c r="Q140" s="112"/>
      <c r="R140" s="112"/>
      <c r="S140" s="112"/>
      <c r="W140" s="577"/>
      <c r="X140" s="577"/>
      <c r="Y140" s="577"/>
      <c r="Z140" s="577"/>
      <c r="AA140" s="577"/>
      <c r="AB140" s="577"/>
      <c r="AC140" s="577"/>
      <c r="AD140" s="577"/>
      <c r="AE140" s="577"/>
      <c r="AH140" s="577"/>
      <c r="AI140" s="577"/>
      <c r="AJ140" s="577"/>
      <c r="AK140" s="577"/>
      <c r="AL140" s="577"/>
      <c r="AM140" s="577"/>
      <c r="AN140" s="577"/>
      <c r="AO140" s="577"/>
      <c r="AP140" s="577"/>
      <c r="AS140" s="577"/>
      <c r="AT140" s="577"/>
      <c r="AU140" s="577"/>
      <c r="AV140" s="577"/>
      <c r="AW140" s="577"/>
      <c r="AX140" s="577"/>
      <c r="AY140" s="577"/>
      <c r="AZ140" s="577"/>
      <c r="BA140" s="577"/>
    </row>
    <row r="141" spans="2:53" ht="15.6" x14ac:dyDescent="0.3">
      <c r="B141" s="112"/>
      <c r="C141" s="578" t="s">
        <v>115</v>
      </c>
      <c r="D141" s="578"/>
      <c r="E141" s="578"/>
      <c r="F141" s="578"/>
      <c r="J141" s="112"/>
      <c r="K141" s="578" t="s">
        <v>115</v>
      </c>
      <c r="L141" s="578"/>
      <c r="M141" s="578"/>
      <c r="N141" s="578"/>
      <c r="O141" s="112"/>
      <c r="P141" s="578" t="s">
        <v>115</v>
      </c>
      <c r="Q141" s="578"/>
      <c r="R141" s="578"/>
      <c r="S141" s="578"/>
      <c r="V141" s="112"/>
      <c r="W141" s="578" t="s">
        <v>95</v>
      </c>
      <c r="X141" s="578"/>
      <c r="Y141" s="578"/>
      <c r="Z141" s="578"/>
      <c r="AA141" s="112"/>
      <c r="AB141" s="578" t="s">
        <v>81</v>
      </c>
      <c r="AC141" s="578"/>
      <c r="AD141" s="578"/>
      <c r="AE141" s="578"/>
      <c r="AG141" s="112"/>
      <c r="AH141" s="578" t="s">
        <v>95</v>
      </c>
      <c r="AI141" s="578"/>
      <c r="AJ141" s="578"/>
      <c r="AK141" s="578"/>
      <c r="AL141" s="112"/>
      <c r="AM141" s="578" t="s">
        <v>81</v>
      </c>
      <c r="AN141" s="578"/>
      <c r="AO141" s="578"/>
      <c r="AP141" s="578"/>
      <c r="AR141" s="112"/>
      <c r="AS141" s="578" t="s">
        <v>95</v>
      </c>
      <c r="AT141" s="578"/>
      <c r="AU141" s="578"/>
      <c r="AV141" s="578"/>
      <c r="AW141" s="112"/>
      <c r="AX141" s="578" t="s">
        <v>81</v>
      </c>
      <c r="AY141" s="578"/>
      <c r="AZ141" s="578"/>
      <c r="BA141" s="578"/>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78" t="s">
        <v>115</v>
      </c>
      <c r="D147" s="578"/>
      <c r="E147" s="578"/>
      <c r="F147" s="111"/>
      <c r="J147" s="112"/>
      <c r="K147" s="578" t="s">
        <v>114</v>
      </c>
      <c r="L147" s="578"/>
      <c r="M147" s="578"/>
      <c r="N147" s="111"/>
      <c r="O147" s="589" t="s">
        <v>114</v>
      </c>
      <c r="P147" s="589"/>
      <c r="Q147" s="589"/>
      <c r="R147" s="589"/>
      <c r="S147" s="589"/>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78" t="s">
        <v>115</v>
      </c>
      <c r="D158" s="578"/>
      <c r="E158" s="578"/>
      <c r="F158" s="578"/>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1" x14ac:dyDescent="0.3">
      <c r="B159" s="112"/>
      <c r="C159" s="119" t="s">
        <v>109</v>
      </c>
      <c r="D159" s="118" t="s">
        <v>32</v>
      </c>
      <c r="E159" s="110" t="s">
        <v>105</v>
      </c>
      <c r="F159" s="118" t="s">
        <v>107</v>
      </c>
      <c r="H159" s="124">
        <v>2</v>
      </c>
      <c r="J159" s="112"/>
      <c r="K159" s="589" t="s">
        <v>119</v>
      </c>
      <c r="L159" s="589"/>
      <c r="M159" s="589"/>
      <c r="N159" s="589"/>
      <c r="O159" s="112"/>
      <c r="P159" s="589" t="s">
        <v>119</v>
      </c>
      <c r="Q159" s="589"/>
      <c r="R159" s="589"/>
      <c r="S159" s="589"/>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78" t="s">
        <v>95</v>
      </c>
      <c r="X161" s="578"/>
      <c r="Y161" s="578"/>
      <c r="Z161" s="578"/>
      <c r="AA161" s="112"/>
      <c r="AB161" s="578" t="s">
        <v>81</v>
      </c>
      <c r="AC161" s="578"/>
      <c r="AD161" s="578"/>
      <c r="AE161" s="578"/>
      <c r="AG161" s="112"/>
      <c r="AH161" s="578" t="s">
        <v>95</v>
      </c>
      <c r="AI161" s="578"/>
      <c r="AJ161" s="578"/>
      <c r="AK161" s="578"/>
      <c r="AL161" s="112"/>
      <c r="AM161" s="578" t="s">
        <v>81</v>
      </c>
      <c r="AN161" s="578"/>
      <c r="AO161" s="578"/>
      <c r="AP161" s="578"/>
      <c r="AR161" s="112"/>
      <c r="AS161" s="578" t="s">
        <v>95</v>
      </c>
      <c r="AT161" s="578"/>
      <c r="AU161" s="578"/>
      <c r="AV161" s="578"/>
      <c r="AW161" s="112"/>
      <c r="AX161" s="578" t="s">
        <v>81</v>
      </c>
      <c r="AY161" s="578"/>
      <c r="AZ161" s="578"/>
      <c r="BA161" s="578"/>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78" t="s">
        <v>115</v>
      </c>
      <c r="D164" s="578"/>
      <c r="E164" s="578"/>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89" t="s">
        <v>120</v>
      </c>
      <c r="L165" s="589"/>
      <c r="M165" s="589"/>
      <c r="N165" s="589"/>
      <c r="O165" s="112"/>
      <c r="P165" s="589" t="s">
        <v>120</v>
      </c>
      <c r="Q165" s="589"/>
      <c r="R165" s="589"/>
      <c r="S165" s="589"/>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78" t="s">
        <v>118</v>
      </c>
      <c r="L174" s="578"/>
      <c r="M174" s="578"/>
      <c r="N174" s="578"/>
      <c r="O174" s="112"/>
      <c r="P174" s="578" t="s">
        <v>118</v>
      </c>
      <c r="Q174" s="578"/>
      <c r="R174" s="578"/>
      <c r="S174" s="578"/>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78" t="s">
        <v>115</v>
      </c>
      <c r="D175" s="578"/>
      <c r="E175" s="578"/>
      <c r="F175" s="578"/>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1"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78" t="s">
        <v>115</v>
      </c>
      <c r="D181" s="578"/>
      <c r="E181" s="578"/>
      <c r="F181" s="111"/>
      <c r="J181" s="106">
        <v>1</v>
      </c>
      <c r="K181" s="126">
        <v>0</v>
      </c>
      <c r="L181" s="125">
        <v>0</v>
      </c>
      <c r="M181" s="125">
        <v>0.24</v>
      </c>
      <c r="N181" s="106">
        <v>1</v>
      </c>
      <c r="O181" s="106">
        <v>1</v>
      </c>
      <c r="P181" s="126">
        <v>0</v>
      </c>
      <c r="Q181" s="125">
        <v>0</v>
      </c>
      <c r="R181" s="125">
        <v>0.24</v>
      </c>
      <c r="S181" s="106">
        <v>1</v>
      </c>
      <c r="V181" s="112"/>
      <c r="W181" s="578" t="s">
        <v>95</v>
      </c>
      <c r="X181" s="578"/>
      <c r="Y181" s="578"/>
      <c r="Z181" s="578"/>
      <c r="AA181" s="112"/>
      <c r="AB181" s="578" t="s">
        <v>81</v>
      </c>
      <c r="AC181" s="578"/>
      <c r="AD181" s="578"/>
      <c r="AE181" s="578"/>
      <c r="AG181" s="112"/>
      <c r="AH181" s="578" t="s">
        <v>95</v>
      </c>
      <c r="AI181" s="578"/>
      <c r="AJ181" s="578"/>
      <c r="AK181" s="578"/>
      <c r="AL181" s="112"/>
      <c r="AM181" s="578" t="s">
        <v>81</v>
      </c>
      <c r="AN181" s="578"/>
      <c r="AO181" s="578"/>
      <c r="AP181" s="578"/>
      <c r="AR181" s="112"/>
      <c r="AS181" s="578" t="s">
        <v>95</v>
      </c>
      <c r="AT181" s="578"/>
      <c r="AU181" s="578"/>
      <c r="AV181" s="578"/>
      <c r="AW181" s="112"/>
      <c r="AX181" s="578" t="s">
        <v>81</v>
      </c>
      <c r="AY181" s="578"/>
      <c r="AZ181" s="578"/>
      <c r="BA181" s="578"/>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78" t="s">
        <v>115</v>
      </c>
      <c r="D192" s="578"/>
      <c r="E192" s="578"/>
      <c r="F192" s="578"/>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1"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78" t="s">
        <v>115</v>
      </c>
      <c r="D198" s="578"/>
      <c r="E198" s="578"/>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78" t="s">
        <v>95</v>
      </c>
      <c r="X201" s="578"/>
      <c r="Y201" s="578"/>
      <c r="Z201" s="578"/>
      <c r="AA201" s="112"/>
      <c r="AB201" s="578" t="s">
        <v>81</v>
      </c>
      <c r="AC201" s="578"/>
      <c r="AD201" s="578"/>
      <c r="AE201" s="578"/>
      <c r="AG201" s="112"/>
      <c r="AH201" s="578" t="s">
        <v>95</v>
      </c>
      <c r="AI201" s="578"/>
      <c r="AJ201" s="578"/>
      <c r="AK201" s="578"/>
      <c r="AL201" s="112"/>
      <c r="AM201" s="578" t="s">
        <v>81</v>
      </c>
      <c r="AN201" s="578"/>
      <c r="AO201" s="578"/>
      <c r="AP201" s="578"/>
      <c r="AR201" s="112"/>
      <c r="AS201" s="578" t="s">
        <v>95</v>
      </c>
      <c r="AT201" s="578"/>
      <c r="AU201" s="578"/>
      <c r="AV201" s="578"/>
      <c r="AW201" s="112"/>
      <c r="AX201" s="578" t="s">
        <v>81</v>
      </c>
      <c r="AY201" s="578"/>
      <c r="AZ201" s="578"/>
      <c r="BA201" s="578"/>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78" t="s">
        <v>115</v>
      </c>
      <c r="D209" s="578"/>
      <c r="E209" s="578"/>
      <c r="F209" s="578"/>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1"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78" t="s">
        <v>114</v>
      </c>
      <c r="D215" s="578"/>
      <c r="E215" s="578"/>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78" t="s">
        <v>95</v>
      </c>
      <c r="X221" s="578"/>
      <c r="Y221" s="578"/>
      <c r="Z221" s="578"/>
      <c r="AA221" s="112"/>
      <c r="AB221" s="578" t="s">
        <v>81</v>
      </c>
      <c r="AC221" s="578"/>
      <c r="AD221" s="578"/>
      <c r="AE221" s="578"/>
      <c r="AG221" s="112"/>
      <c r="AH221" s="578" t="s">
        <v>95</v>
      </c>
      <c r="AI221" s="578"/>
      <c r="AJ221" s="578"/>
      <c r="AK221" s="578"/>
      <c r="AL221" s="112"/>
      <c r="AM221" s="578" t="s">
        <v>81</v>
      </c>
      <c r="AN221" s="578"/>
      <c r="AO221" s="578"/>
      <c r="AP221" s="578"/>
      <c r="AR221" s="112"/>
      <c r="AS221" s="578" t="s">
        <v>95</v>
      </c>
      <c r="AT221" s="578"/>
      <c r="AU221" s="578"/>
      <c r="AV221" s="578"/>
      <c r="AW221" s="112"/>
      <c r="AX221" s="578" t="s">
        <v>81</v>
      </c>
      <c r="AY221" s="578"/>
      <c r="AZ221" s="578"/>
      <c r="BA221" s="578"/>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77" t="s">
        <v>111</v>
      </c>
      <c r="C241" s="577"/>
      <c r="D241" s="577"/>
      <c r="E241" s="577"/>
      <c r="F241" s="577"/>
      <c r="G241" s="577"/>
      <c r="H241" s="577"/>
      <c r="I241" s="577"/>
      <c r="J241" s="577"/>
      <c r="M241" s="577" t="s">
        <v>111</v>
      </c>
      <c r="N241" s="577"/>
      <c r="O241" s="577"/>
      <c r="P241" s="577"/>
      <c r="Q241" s="577"/>
      <c r="R241" s="577"/>
      <c r="S241" s="577"/>
      <c r="T241" s="577"/>
      <c r="U241" s="577"/>
      <c r="X241" s="577" t="s">
        <v>111</v>
      </c>
      <c r="Y241" s="577"/>
      <c r="Z241" s="577"/>
      <c r="AA241" s="577"/>
      <c r="AB241" s="577"/>
      <c r="AC241" s="577"/>
      <c r="AD241" s="577"/>
      <c r="AE241" s="577"/>
      <c r="AF241" s="577"/>
    </row>
    <row r="242" spans="1:32" ht="13.2" customHeight="1" x14ac:dyDescent="0.25">
      <c r="B242" s="577"/>
      <c r="C242" s="577"/>
      <c r="D242" s="577"/>
      <c r="E242" s="577"/>
      <c r="F242" s="577"/>
      <c r="G242" s="577"/>
      <c r="H242" s="577"/>
      <c r="I242" s="577"/>
      <c r="J242" s="577"/>
      <c r="M242" s="577"/>
      <c r="N242" s="577"/>
      <c r="O242" s="577"/>
      <c r="P242" s="577"/>
      <c r="Q242" s="577"/>
      <c r="R242" s="577"/>
      <c r="S242" s="577"/>
      <c r="T242" s="577"/>
      <c r="U242" s="577"/>
      <c r="X242" s="577"/>
      <c r="Y242" s="577"/>
      <c r="Z242" s="577"/>
      <c r="AA242" s="577"/>
      <c r="AB242" s="577"/>
      <c r="AC242" s="577"/>
      <c r="AD242" s="577"/>
      <c r="AE242" s="577"/>
      <c r="AF242" s="577"/>
    </row>
    <row r="243" spans="1:32" ht="15.6" x14ac:dyDescent="0.3">
      <c r="A243" s="112"/>
      <c r="B243" s="578" t="s">
        <v>95</v>
      </c>
      <c r="C243" s="578"/>
      <c r="D243" s="578"/>
      <c r="E243" s="578"/>
      <c r="F243" s="112"/>
      <c r="G243" s="578" t="s">
        <v>81</v>
      </c>
      <c r="H243" s="578"/>
      <c r="I243" s="578"/>
      <c r="J243" s="578"/>
      <c r="L243" s="112"/>
      <c r="M243" s="578" t="s">
        <v>95</v>
      </c>
      <c r="N243" s="578"/>
      <c r="O243" s="578"/>
      <c r="P243" s="578"/>
      <c r="Q243" s="112"/>
      <c r="R243" s="578" t="s">
        <v>81</v>
      </c>
      <c r="S243" s="578"/>
      <c r="T243" s="578"/>
      <c r="U243" s="578"/>
      <c r="W243" s="112"/>
      <c r="X243" s="578" t="s">
        <v>95</v>
      </c>
      <c r="Y243" s="578"/>
      <c r="Z243" s="578"/>
      <c r="AA243" s="578"/>
      <c r="AB243" s="112"/>
      <c r="AC243" s="578" t="s">
        <v>81</v>
      </c>
      <c r="AD243" s="578"/>
      <c r="AE243" s="578"/>
      <c r="AF243" s="578"/>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G4:H4"/>
    <mergeCell ref="G5:H5"/>
    <mergeCell ref="AW5:AW9"/>
    <mergeCell ref="AO6:AP6"/>
    <mergeCell ref="AI1:AL1"/>
    <mergeCell ref="AN1:AQ1"/>
    <mergeCell ref="AV1:BA1"/>
    <mergeCell ref="J2:K2"/>
    <mergeCell ref="G3:H3"/>
    <mergeCell ref="AV3:BE3"/>
    <mergeCell ref="V11:W11"/>
    <mergeCell ref="AV12:BE12"/>
    <mergeCell ref="AW14:AW18"/>
    <mergeCell ref="A17:A19"/>
    <mergeCell ref="AV10:BC10"/>
    <mergeCell ref="N11:O11"/>
    <mergeCell ref="P11:Q11"/>
    <mergeCell ref="R11:S11"/>
    <mergeCell ref="T11:U11"/>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B95:E95"/>
    <mergeCell ref="B97:E97"/>
    <mergeCell ref="B103:D103"/>
    <mergeCell ref="C139:F139"/>
    <mergeCell ref="K139:S139"/>
    <mergeCell ref="W139:AE140"/>
    <mergeCell ref="AV52:BC52"/>
    <mergeCell ref="AV55:BE55"/>
    <mergeCell ref="AW58:AW62"/>
    <mergeCell ref="BA61:BA62"/>
    <mergeCell ref="AV63:BC63"/>
    <mergeCell ref="B79:E79"/>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B243:E243"/>
    <mergeCell ref="G243:J243"/>
    <mergeCell ref="M243:P243"/>
    <mergeCell ref="R243:U243"/>
    <mergeCell ref="X243:AA243"/>
    <mergeCell ref="C209:F209"/>
    <mergeCell ref="C215:E215"/>
    <mergeCell ref="W221:Z221"/>
    <mergeCell ref="AC243:AF243"/>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s>
  <pageMargins left="0.7" right="0.7" top="0.75" bottom="0.75" header="0.3" footer="0.3"/>
  <drawing r:id="rId1"/>
  <legacyDrawing r:id="rId2"/>
  <oleObjects>
    <mc:AlternateContent xmlns:mc="http://schemas.openxmlformats.org/markup-compatibility/2006">
      <mc:Choice Requires="x14">
        <oleObject progId="Equation.3" shapeId="5122"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5122" r:id="rId3"/>
      </mc:Fallback>
    </mc:AlternateContent>
    <mc:AlternateContent xmlns:mc="http://schemas.openxmlformats.org/markup-compatibility/2006">
      <mc:Choice Requires="x14">
        <oleObject progId="Equation.3" shapeId="5123"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5123" r:id="rId5"/>
      </mc:Fallback>
    </mc:AlternateContent>
    <mc:AlternateContent xmlns:mc="http://schemas.openxmlformats.org/markup-compatibility/2006">
      <mc:Choice Requires="x14">
        <oleObject progId="Equation.3" shapeId="5124"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5124" r:id="rId7"/>
      </mc:Fallback>
    </mc:AlternateContent>
    <mc:AlternateContent xmlns:mc="http://schemas.openxmlformats.org/markup-compatibility/2006">
      <mc:Choice Requires="x14">
        <oleObject progId="Equation.3" shapeId="5125"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5125" r:id="rId9"/>
      </mc:Fallback>
    </mc:AlternateContent>
    <mc:AlternateContent xmlns:mc="http://schemas.openxmlformats.org/markup-compatibility/2006">
      <mc:Choice Requires="x14">
        <oleObject progId="Equation.3" shapeId="5126"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5126" r:id="rId11"/>
      </mc:Fallback>
    </mc:AlternateContent>
    <mc:AlternateContent xmlns:mc="http://schemas.openxmlformats.org/markup-compatibility/2006">
      <mc:Choice Requires="x14">
        <oleObject progId="Equation.3" shapeId="5127"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5127" r:id="rId13"/>
      </mc:Fallback>
    </mc:AlternateContent>
    <mc:AlternateContent xmlns:mc="http://schemas.openxmlformats.org/markup-compatibility/2006">
      <mc:Choice Requires="x14">
        <oleObject progId="Equation.3" shapeId="5128"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5128" r:id="rId14"/>
      </mc:Fallback>
    </mc:AlternateContent>
    <mc:AlternateContent xmlns:mc="http://schemas.openxmlformats.org/markup-compatibility/2006">
      <mc:Choice Requires="x14">
        <oleObject progId="Equation.3" shapeId="5129"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5129" r:id="rId16"/>
      </mc:Fallback>
    </mc:AlternateContent>
    <mc:AlternateContent xmlns:mc="http://schemas.openxmlformats.org/markup-compatibility/2006">
      <mc:Choice Requires="x14">
        <oleObject progId="Equation.3" shapeId="5130"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5130" r:id="rId17"/>
      </mc:Fallback>
    </mc:AlternateContent>
    <mc:AlternateContent xmlns:mc="http://schemas.openxmlformats.org/markup-compatibility/2006">
      <mc:Choice Requires="x14">
        <oleObject progId="Equation.3" shapeId="5131"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5131" r:id="rId19"/>
      </mc:Fallback>
    </mc:AlternateContent>
    <mc:AlternateContent xmlns:mc="http://schemas.openxmlformats.org/markup-compatibility/2006">
      <mc:Choice Requires="x14">
        <oleObject progId="Equation.3" shapeId="5132"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5132" r:id="rId21"/>
      </mc:Fallback>
    </mc:AlternateContent>
    <mc:AlternateContent xmlns:mc="http://schemas.openxmlformats.org/markup-compatibility/2006">
      <mc:Choice Requires="x14">
        <oleObject progId="Equation.3" shapeId="5133"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5133" r:id="rId22"/>
      </mc:Fallback>
    </mc:AlternateContent>
    <mc:AlternateContent xmlns:mc="http://schemas.openxmlformats.org/markup-compatibility/2006">
      <mc:Choice Requires="x14">
        <oleObject progId="Equation.3" shapeId="5134"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5134" r:id="rId24"/>
      </mc:Fallback>
    </mc:AlternateContent>
    <mc:AlternateContent xmlns:mc="http://schemas.openxmlformats.org/markup-compatibility/2006">
      <mc:Choice Requires="x14">
        <oleObject progId="Equation.3" shapeId="5135"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5135" r:id="rId25"/>
      </mc:Fallback>
    </mc:AlternateContent>
    <mc:AlternateContent xmlns:mc="http://schemas.openxmlformats.org/markup-compatibility/2006">
      <mc:Choice Requires="x14">
        <oleObject progId="Equation.3" shapeId="5136"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5136" r:id="rId26"/>
      </mc:Fallback>
    </mc:AlternateContent>
    <mc:AlternateContent xmlns:mc="http://schemas.openxmlformats.org/markup-compatibility/2006">
      <mc:Choice Requires="x14">
        <oleObject progId="Equation.3" shapeId="5137" r:id="rId27">
          <objectPr defaultSize="0" autoPict="0" r:id="rId28">
            <anchor moveWithCells="1" sizeWithCells="1">
              <from>
                <xdr:col>0</xdr:col>
                <xdr:colOff>403860</xdr:colOff>
                <xdr:row>8</xdr:row>
                <xdr:rowOff>160020</xdr:rowOff>
              </from>
              <to>
                <xdr:col>2</xdr:col>
                <xdr:colOff>68580</xdr:colOff>
                <xdr:row>12</xdr:row>
                <xdr:rowOff>45720</xdr:rowOff>
              </to>
            </anchor>
          </objectPr>
        </oleObject>
      </mc:Choice>
      <mc:Fallback>
        <oleObject progId="Equation.3" shapeId="5137" r:id="rId27"/>
      </mc:Fallback>
    </mc:AlternateContent>
    <mc:AlternateContent xmlns:mc="http://schemas.openxmlformats.org/markup-compatibility/2006">
      <mc:Choice Requires="x14">
        <oleObject progId="Equation.3" shapeId="5138"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5138" r:id="rId29"/>
      </mc:Fallback>
    </mc:AlternateContent>
    <mc:AlternateContent xmlns:mc="http://schemas.openxmlformats.org/markup-compatibility/2006">
      <mc:Choice Requires="x14">
        <oleObject progId="Equation.3" shapeId="5139"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5139" r:id="rId30"/>
      </mc:Fallback>
    </mc:AlternateContent>
    <mc:AlternateContent xmlns:mc="http://schemas.openxmlformats.org/markup-compatibility/2006">
      <mc:Choice Requires="x14">
        <oleObject progId="Equation.3" shapeId="5140"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5140" r:id="rId32"/>
      </mc:Fallback>
    </mc:AlternateContent>
    <mc:AlternateContent xmlns:mc="http://schemas.openxmlformats.org/markup-compatibility/2006">
      <mc:Choice Requires="x14">
        <oleObject progId="Equation.3" shapeId="5141"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5141" r:id="rId33"/>
      </mc:Fallback>
    </mc:AlternateContent>
    <mc:AlternateContent xmlns:mc="http://schemas.openxmlformats.org/markup-compatibility/2006">
      <mc:Choice Requires="x14">
        <oleObject progId="Equation.3" shapeId="5142"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5142" r:id="rId34"/>
      </mc:Fallback>
    </mc:AlternateContent>
    <mc:AlternateContent xmlns:mc="http://schemas.openxmlformats.org/markup-compatibility/2006">
      <mc:Choice Requires="x14">
        <oleObject progId="Equation.3" shapeId="5143"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5143" r:id="rId35"/>
      </mc:Fallback>
    </mc:AlternateContent>
    <mc:AlternateContent xmlns:mc="http://schemas.openxmlformats.org/markup-compatibility/2006">
      <mc:Choice Requires="x14">
        <oleObject progId="Equation.3" shapeId="5144"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5144" r:id="rId36"/>
      </mc:Fallback>
    </mc:AlternateContent>
    <mc:AlternateContent xmlns:mc="http://schemas.openxmlformats.org/markup-compatibility/2006">
      <mc:Choice Requires="x14">
        <oleObject progId="Equation.3" shapeId="5145"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5145" r:id="rId3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3D08-393F-4E96-9759-C1FAB2886AF2}">
  <dimension ref="C3:F6"/>
  <sheetViews>
    <sheetView workbookViewId="0">
      <selection activeCell="C4" sqref="C4:F4"/>
    </sheetView>
  </sheetViews>
  <sheetFormatPr baseColWidth="10" defaultRowHeight="13.2" x14ac:dyDescent="0.25"/>
  <cols>
    <col min="1" max="1" width="8.109375" style="1" customWidth="1"/>
    <col min="2" max="2" width="11.6640625" style="1" customWidth="1"/>
    <col min="3" max="3" width="21" style="1" customWidth="1"/>
    <col min="4" max="4" width="21.109375" style="1" customWidth="1"/>
    <col min="5" max="5" width="22.6640625" style="1" customWidth="1"/>
    <col min="6" max="6" width="26.6640625" style="1" customWidth="1"/>
    <col min="7" max="256" width="8.88671875" style="1" customWidth="1"/>
    <col min="257" max="16384" width="11.5546875" style="1"/>
  </cols>
  <sheetData>
    <row r="3" spans="3:6" ht="14.4" x14ac:dyDescent="0.25">
      <c r="C3" s="399" t="s">
        <v>270</v>
      </c>
      <c r="D3" s="399" t="s">
        <v>269</v>
      </c>
      <c r="E3" s="399" t="s">
        <v>268</v>
      </c>
      <c r="F3" s="398" t="s">
        <v>267</v>
      </c>
    </row>
    <row r="4" spans="3:6" x14ac:dyDescent="0.25">
      <c r="C4" s="396" t="str">
        <f>Datos!D10</f>
        <v>probeta</v>
      </c>
      <c r="D4" s="397">
        <f>Datos!D3</f>
        <v>45509</v>
      </c>
      <c r="E4" s="396" t="str">
        <f>Datos!D13</f>
        <v>NI-MC-MV-07</v>
      </c>
      <c r="F4" s="395" t="str">
        <f>Datos!K3</f>
        <v>NI-MC-V-XXX-2020</v>
      </c>
    </row>
    <row r="5" spans="3:6" x14ac:dyDescent="0.25">
      <c r="C5" s="394"/>
      <c r="D5" s="394"/>
      <c r="E5" s="394"/>
      <c r="F5" s="394"/>
    </row>
    <row r="6" spans="3:6" x14ac:dyDescent="0.25">
      <c r="C6" s="394"/>
      <c r="D6" s="394"/>
      <c r="E6" s="394"/>
      <c r="F6" s="3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Datos</vt:lpstr>
      <vt:lpstr>+DA</vt:lpstr>
      <vt:lpstr>CMC's</vt:lpstr>
      <vt:lpstr>punto 1</vt:lpstr>
      <vt:lpstr>punto 2</vt:lpstr>
      <vt:lpstr>punto 3</vt:lpstr>
      <vt:lpstr>punto 4</vt:lpstr>
      <vt:lpstr>punto 5</vt:lpstr>
      <vt:lpstr>Hoja1</vt:lpstr>
      <vt:lpstr>FA</vt:lpstr>
      <vt:lpstr>Datos Clientes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GARCIA CALIX</dc:creator>
  <cp:lastModifiedBy>Francisco Garcia</cp:lastModifiedBy>
  <dcterms:created xsi:type="dcterms:W3CDTF">2024-08-06T23:20:16Z</dcterms:created>
  <dcterms:modified xsi:type="dcterms:W3CDTF">2025-01-14T15:25:32Z</dcterms:modified>
</cp:coreProperties>
</file>