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 GF63\Desktop\REGXI\Metrocal-admin-backend\src\modules\mail\templates\excels\"/>
    </mc:Choice>
  </mc:AlternateContent>
  <xr:revisionPtr revIDLastSave="0" documentId="13_ncr:1_{53C974E3-96CD-462F-B872-AB19A41C9889}" xr6:coauthVersionLast="47" xr6:coauthVersionMax="47" xr10:uidLastSave="{00000000-0000-0000-0000-000000000000}"/>
  <bookViews>
    <workbookView xWindow="-108" yWindow="-108" windowWidth="23256" windowHeight="12456" activeTab="4" xr2:uid="{0A7AAFD4-10F4-49D4-A596-D8EC08F09F1A}"/>
  </bookViews>
  <sheets>
    <sheet name="Generales" sheetId="2" r:id="rId1"/>
    <sheet name="Entrada de Datos" sheetId="8" r:id="rId2"/>
    <sheet name="Salida de Datos" sheetId="3" r:id="rId3"/>
    <sheet name="Datos Patrones" sheetId="4" r:id="rId4"/>
    <sheet name="Certificado" sheetId="5" r:id="rId5"/>
    <sheet name="CMC" sheetId="6" r:id="rId6"/>
    <sheet name="Base de datos de los clientes" sheetId="7" r:id="rId7"/>
  </sheets>
  <externalReferences>
    <externalReference r:id="rId8"/>
  </externalReferences>
  <definedNames>
    <definedName name="unidad" localSheetId="5">[1]Calibración!$F$7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5" l="1"/>
  <c r="F31" i="5"/>
  <c r="F32" i="5"/>
  <c r="F33" i="5"/>
  <c r="F34" i="5"/>
  <c r="L34" i="5"/>
  <c r="R34" i="5"/>
  <c r="L3" i="8"/>
  <c r="M3" i="8"/>
  <c r="I5" i="3" s="1"/>
  <c r="G39" i="5" s="1"/>
  <c r="P3" i="8"/>
  <c r="Q3" i="8"/>
  <c r="D4" i="8"/>
  <c r="H4" i="8"/>
  <c r="D103" i="8" s="1"/>
  <c r="G103" i="8" s="1"/>
  <c r="I4" i="8"/>
  <c r="L4" i="8"/>
  <c r="M4" i="8"/>
  <c r="I6" i="3" s="1"/>
  <c r="G40" i="5" s="1"/>
  <c r="D5" i="8"/>
  <c r="H5" i="8"/>
  <c r="D42" i="8" s="1"/>
  <c r="I5" i="8"/>
  <c r="I6" i="8"/>
  <c r="D7" i="8"/>
  <c r="W7" i="8"/>
  <c r="Y7" i="8"/>
  <c r="K10" i="8"/>
  <c r="L10" i="8"/>
  <c r="M10" i="8"/>
  <c r="N10" i="8"/>
  <c r="K11" i="8"/>
  <c r="L11" i="8"/>
  <c r="M11" i="8"/>
  <c r="N11" i="8"/>
  <c r="K12" i="8"/>
  <c r="L12" i="8"/>
  <c r="M12" i="8"/>
  <c r="N12" i="8"/>
  <c r="A13" i="8"/>
  <c r="B13" i="8"/>
  <c r="C13" i="8"/>
  <c r="D13" i="8"/>
  <c r="E13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M19" i="8"/>
  <c r="M20" i="8"/>
  <c r="M21" i="8" s="1"/>
  <c r="M26" i="8"/>
  <c r="A28" i="8"/>
  <c r="B28" i="8"/>
  <c r="C28" i="8"/>
  <c r="D28" i="8"/>
  <c r="E28" i="8"/>
  <c r="F28" i="8"/>
  <c r="G28" i="8"/>
  <c r="A29" i="8"/>
  <c r="O19" i="8" s="1"/>
  <c r="O20" i="8" s="1"/>
  <c r="D29" i="8"/>
  <c r="F29" i="8"/>
  <c r="D44" i="8" s="1"/>
  <c r="G44" i="8" s="1"/>
  <c r="G29" i="8"/>
  <c r="D46" i="8" s="1"/>
  <c r="G46" i="8" s="1"/>
  <c r="A30" i="8"/>
  <c r="O26" i="8" s="1"/>
  <c r="D30" i="8"/>
  <c r="F30" i="8"/>
  <c r="D56" i="8" s="1"/>
  <c r="G30" i="8"/>
  <c r="D58" i="8" s="1"/>
  <c r="A31" i="8"/>
  <c r="D31" i="8"/>
  <c r="B10" i="3" s="1"/>
  <c r="F31" i="8"/>
  <c r="D68" i="8" s="1"/>
  <c r="G31" i="8"/>
  <c r="D70" i="8" s="1"/>
  <c r="G70" i="8" s="1"/>
  <c r="A32" i="8"/>
  <c r="O40" i="8" s="1"/>
  <c r="O41" i="8" s="1"/>
  <c r="D32" i="8"/>
  <c r="B11" i="3" s="1"/>
  <c r="F32" i="8"/>
  <c r="D82" i="8" s="1"/>
  <c r="G82" i="8" s="1"/>
  <c r="G32" i="8"/>
  <c r="D84" i="8" s="1"/>
  <c r="G84" i="8" s="1"/>
  <c r="A33" i="8"/>
  <c r="O47" i="8" s="1"/>
  <c r="O48" i="8" s="1"/>
  <c r="D33" i="8"/>
  <c r="B12" i="3" s="1"/>
  <c r="B26" i="3" s="1"/>
  <c r="F33" i="8"/>
  <c r="D94" i="8" s="1"/>
  <c r="G33" i="8"/>
  <c r="D96" i="8" s="1"/>
  <c r="M33" i="8"/>
  <c r="O33" i="8"/>
  <c r="A34" i="8"/>
  <c r="O54" i="8" s="1"/>
  <c r="O55" i="8" s="1"/>
  <c r="D34" i="8"/>
  <c r="F34" i="8"/>
  <c r="M82" i="8" s="1"/>
  <c r="G34" i="8"/>
  <c r="A35" i="8"/>
  <c r="O61" i="8" s="1"/>
  <c r="D35" i="8"/>
  <c r="B14" i="3" s="1"/>
  <c r="B28" i="3" s="1"/>
  <c r="F35" i="8"/>
  <c r="M94" i="8" s="1"/>
  <c r="G35" i="8"/>
  <c r="A36" i="8"/>
  <c r="O68" i="8" s="1"/>
  <c r="O69" i="8" s="1"/>
  <c r="D36" i="8"/>
  <c r="F36" i="8"/>
  <c r="G36" i="8"/>
  <c r="D108" i="8" s="1"/>
  <c r="M40" i="8"/>
  <c r="M41" i="8"/>
  <c r="M45" i="8" s="1"/>
  <c r="E42" i="8"/>
  <c r="D43" i="8"/>
  <c r="E43" i="8"/>
  <c r="G43" i="8"/>
  <c r="E44" i="8"/>
  <c r="D45" i="8"/>
  <c r="E45" i="8"/>
  <c r="G45" i="8"/>
  <c r="E46" i="8"/>
  <c r="M47" i="8"/>
  <c r="M48" i="8" s="1"/>
  <c r="G53" i="8"/>
  <c r="E54" i="8"/>
  <c r="G54" i="8"/>
  <c r="M54" i="8"/>
  <c r="M55" i="8" s="1"/>
  <c r="M56" i="8" s="1"/>
  <c r="E55" i="8"/>
  <c r="G55" i="8" s="1"/>
  <c r="E56" i="8"/>
  <c r="D57" i="8"/>
  <c r="E57" i="8"/>
  <c r="E58" i="8"/>
  <c r="M61" i="8"/>
  <c r="M62" i="8" s="1"/>
  <c r="G65" i="8"/>
  <c r="E66" i="8"/>
  <c r="G66" i="8" s="1"/>
  <c r="E67" i="8"/>
  <c r="G67" i="8"/>
  <c r="E68" i="8"/>
  <c r="M68" i="8"/>
  <c r="M69" i="8" s="1"/>
  <c r="D69" i="8"/>
  <c r="E69" i="8"/>
  <c r="E70" i="8"/>
  <c r="E80" i="8"/>
  <c r="N80" i="8"/>
  <c r="D81" i="8"/>
  <c r="E81" i="8"/>
  <c r="M81" i="8"/>
  <c r="N81" i="8"/>
  <c r="E82" i="8"/>
  <c r="N82" i="8"/>
  <c r="D83" i="8"/>
  <c r="G83" i="8" s="1"/>
  <c r="E83" i="8"/>
  <c r="M83" i="8"/>
  <c r="P83" i="8" s="1"/>
  <c r="N83" i="8"/>
  <c r="E84" i="8"/>
  <c r="M84" i="8"/>
  <c r="P84" i="8" s="1"/>
  <c r="N84" i="8"/>
  <c r="E92" i="8"/>
  <c r="N92" i="8"/>
  <c r="D93" i="8"/>
  <c r="E93" i="8"/>
  <c r="M93" i="8"/>
  <c r="P93" i="8" s="1"/>
  <c r="N93" i="8"/>
  <c r="E94" i="8"/>
  <c r="N94" i="8"/>
  <c r="D95" i="8"/>
  <c r="E95" i="8"/>
  <c r="G95" i="8"/>
  <c r="M95" i="8"/>
  <c r="N95" i="8"/>
  <c r="E96" i="8"/>
  <c r="M96" i="8"/>
  <c r="N96" i="8"/>
  <c r="P96" i="8"/>
  <c r="E104" i="8"/>
  <c r="D105" i="8"/>
  <c r="E105" i="8"/>
  <c r="G105" i="8"/>
  <c r="D106" i="8"/>
  <c r="E106" i="8"/>
  <c r="D107" i="8"/>
  <c r="G107" i="8" s="1"/>
  <c r="E107" i="8"/>
  <c r="E108" i="8"/>
  <c r="J24" i="6"/>
  <c r="K24" i="6"/>
  <c r="L24" i="6"/>
  <c r="M24" i="6"/>
  <c r="J25" i="6"/>
  <c r="K25" i="6"/>
  <c r="L25" i="6"/>
  <c r="M25" i="6"/>
  <c r="N5" i="5"/>
  <c r="N67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E39" i="5"/>
  <c r="E40" i="5"/>
  <c r="G5" i="3"/>
  <c r="G6" i="3"/>
  <c r="A7" i="3"/>
  <c r="B7" i="3" s="1"/>
  <c r="C7" i="3" s="1"/>
  <c r="D7" i="3" s="1"/>
  <c r="R25" i="5" s="1"/>
  <c r="B8" i="3"/>
  <c r="B22" i="3" s="1"/>
  <c r="B9" i="3"/>
  <c r="F27" i="5" s="1"/>
  <c r="F12" i="3"/>
  <c r="B13" i="3"/>
  <c r="B27" i="3" s="1"/>
  <c r="B15" i="3"/>
  <c r="B29" i="3" s="1"/>
  <c r="C13" i="2"/>
  <c r="F29" i="5" l="1"/>
  <c r="B25" i="3"/>
  <c r="F30" i="5"/>
  <c r="B23" i="3"/>
  <c r="G58" i="8"/>
  <c r="M79" i="8"/>
  <c r="P79" i="8" s="1"/>
  <c r="D41" i="8"/>
  <c r="G41" i="8" s="1"/>
  <c r="H55" i="8" s="1"/>
  <c r="D79" i="8"/>
  <c r="G79" i="8" s="1"/>
  <c r="M91" i="8"/>
  <c r="P91" i="8" s="1"/>
  <c r="D91" i="8"/>
  <c r="G91" i="8" s="1"/>
  <c r="M73" i="8"/>
  <c r="M72" i="8"/>
  <c r="O73" i="8"/>
  <c r="O72" i="8"/>
  <c r="G42" i="8"/>
  <c r="H46" i="8" s="1"/>
  <c r="G106" i="8"/>
  <c r="P95" i="8"/>
  <c r="Q95" i="8" s="1"/>
  <c r="G93" i="8"/>
  <c r="G57" i="8"/>
  <c r="O34" i="8"/>
  <c r="O37" i="8" s="1"/>
  <c r="M34" i="8"/>
  <c r="M35" i="8" s="1"/>
  <c r="G56" i="8"/>
  <c r="G59" i="8" s="1"/>
  <c r="G60" i="8" s="1"/>
  <c r="D9" i="3" s="1"/>
  <c r="G68" i="8"/>
  <c r="H68" i="8" s="1"/>
  <c r="G96" i="8"/>
  <c r="H96" i="8" s="1"/>
  <c r="G69" i="8"/>
  <c r="H83" i="8"/>
  <c r="G108" i="8"/>
  <c r="G94" i="8"/>
  <c r="P82" i="8"/>
  <c r="P81" i="8"/>
  <c r="G81" i="8"/>
  <c r="P94" i="8"/>
  <c r="O27" i="8"/>
  <c r="O31" i="8" s="1"/>
  <c r="M27" i="8"/>
  <c r="M30" i="8" s="1"/>
  <c r="M66" i="8"/>
  <c r="M63" i="8"/>
  <c r="M65" i="8"/>
  <c r="M64" i="8"/>
  <c r="O30" i="8"/>
  <c r="O49" i="8"/>
  <c r="O50" i="8"/>
  <c r="O51" i="8"/>
  <c r="O52" i="8"/>
  <c r="M49" i="8"/>
  <c r="M50" i="8"/>
  <c r="M51" i="8"/>
  <c r="M52" i="8"/>
  <c r="O21" i="8"/>
  <c r="O22" i="8"/>
  <c r="O23" i="8"/>
  <c r="O24" i="8"/>
  <c r="H105" i="8"/>
  <c r="H45" i="8"/>
  <c r="H106" i="8"/>
  <c r="M37" i="8"/>
  <c r="Q91" i="8"/>
  <c r="H108" i="8"/>
  <c r="O43" i="8"/>
  <c r="O45" i="8"/>
  <c r="O42" i="8"/>
  <c r="O44" i="8"/>
  <c r="O57" i="8"/>
  <c r="O56" i="8"/>
  <c r="O58" i="8"/>
  <c r="O59" i="8"/>
  <c r="B24" i="3"/>
  <c r="F28" i="5"/>
  <c r="H94" i="8"/>
  <c r="H66" i="8"/>
  <c r="D80" i="8"/>
  <c r="G80" i="8" s="1"/>
  <c r="O71" i="8"/>
  <c r="O74" i="8" s="1"/>
  <c r="B36" i="8" s="1"/>
  <c r="C36" i="8" s="1"/>
  <c r="E36" i="8" s="1"/>
  <c r="M59" i="8"/>
  <c r="F26" i="5"/>
  <c r="M71" i="8"/>
  <c r="M24" i="8"/>
  <c r="M43" i="8"/>
  <c r="M57" i="8"/>
  <c r="M92" i="8"/>
  <c r="P92" i="8" s="1"/>
  <c r="Q92" i="8" s="1"/>
  <c r="H79" i="8"/>
  <c r="Q93" i="8"/>
  <c r="M44" i="8"/>
  <c r="M42" i="8"/>
  <c r="M23" i="8"/>
  <c r="L25" i="5"/>
  <c r="O70" i="8"/>
  <c r="O62" i="8"/>
  <c r="M58" i="8"/>
  <c r="F25" i="5"/>
  <c r="D104" i="8"/>
  <c r="G104" i="8" s="1"/>
  <c r="M70" i="8"/>
  <c r="M74" i="8" s="1"/>
  <c r="M22" i="8"/>
  <c r="D25" i="5"/>
  <c r="D92" i="8"/>
  <c r="G92" i="8" s="1"/>
  <c r="M80" i="8"/>
  <c r="P80" i="8" s="1"/>
  <c r="G71" i="8" l="1"/>
  <c r="G72" i="8" s="1"/>
  <c r="D10" i="3" s="1"/>
  <c r="D24" i="3" s="1"/>
  <c r="M36" i="8"/>
  <c r="M39" i="8" s="1"/>
  <c r="O36" i="8"/>
  <c r="O38" i="8"/>
  <c r="O35" i="8"/>
  <c r="O28" i="8"/>
  <c r="R27" i="5"/>
  <c r="K17" i="6"/>
  <c r="D23" i="3"/>
  <c r="M31" i="8"/>
  <c r="M60" i="8"/>
  <c r="H93" i="8"/>
  <c r="Q82" i="8"/>
  <c r="H41" i="8"/>
  <c r="M67" i="8"/>
  <c r="H103" i="8"/>
  <c r="P97" i="8"/>
  <c r="P98" i="8" s="1"/>
  <c r="H42" i="8"/>
  <c r="H69" i="8"/>
  <c r="H58" i="8"/>
  <c r="Q79" i="8"/>
  <c r="H54" i="8"/>
  <c r="H43" i="8"/>
  <c r="Q80" i="8"/>
  <c r="G47" i="8"/>
  <c r="G48" i="8" s="1"/>
  <c r="H92" i="8"/>
  <c r="M28" i="8"/>
  <c r="H57" i="8"/>
  <c r="Q94" i="8"/>
  <c r="H84" i="8"/>
  <c r="H67" i="8"/>
  <c r="H56" i="8"/>
  <c r="H53" i="8"/>
  <c r="H82" i="8"/>
  <c r="M29" i="8"/>
  <c r="Q83" i="8"/>
  <c r="O29" i="8"/>
  <c r="O32" i="8" s="1"/>
  <c r="B30" i="8" s="1"/>
  <c r="C30" i="8" s="1"/>
  <c r="E30" i="8" s="1"/>
  <c r="H81" i="8"/>
  <c r="Q81" i="8"/>
  <c r="H95" i="8"/>
  <c r="H107" i="8"/>
  <c r="H70" i="8"/>
  <c r="H80" i="8"/>
  <c r="M38" i="8"/>
  <c r="H91" i="8"/>
  <c r="Q96" i="8"/>
  <c r="H44" i="8"/>
  <c r="G85" i="8"/>
  <c r="G86" i="8" s="1"/>
  <c r="H65" i="8"/>
  <c r="Q84" i="8"/>
  <c r="G97" i="8"/>
  <c r="G98" i="8" s="1"/>
  <c r="O46" i="8"/>
  <c r="B32" i="8" s="1"/>
  <c r="C32" i="8" s="1"/>
  <c r="E32" i="8" s="1"/>
  <c r="P85" i="8"/>
  <c r="P86" i="8" s="1"/>
  <c r="O53" i="8"/>
  <c r="B33" i="8" s="1"/>
  <c r="C33" i="8" s="1"/>
  <c r="E33" i="8" s="1"/>
  <c r="H104" i="8"/>
  <c r="G109" i="8"/>
  <c r="G110" i="8" s="1"/>
  <c r="D15" i="3" s="1"/>
  <c r="R33" i="5" s="1"/>
  <c r="M46" i="8"/>
  <c r="O60" i="8"/>
  <c r="B34" i="8" s="1"/>
  <c r="C34" i="8" s="1"/>
  <c r="E34" i="8" s="1"/>
  <c r="O39" i="8"/>
  <c r="B31" i="8" s="1"/>
  <c r="C31" i="8" s="1"/>
  <c r="E31" i="8" s="1"/>
  <c r="O25" i="8"/>
  <c r="B29" i="8" s="1"/>
  <c r="C29" i="8" s="1"/>
  <c r="E29" i="8" s="1"/>
  <c r="O65" i="8"/>
  <c r="O66" i="8"/>
  <c r="O63" i="8"/>
  <c r="O64" i="8"/>
  <c r="M53" i="8"/>
  <c r="M25" i="8"/>
  <c r="K18" i="6" l="1"/>
  <c r="R28" i="5"/>
  <c r="H71" i="8"/>
  <c r="H97" i="8"/>
  <c r="H59" i="8"/>
  <c r="Q85" i="8"/>
  <c r="H109" i="8"/>
  <c r="H85" i="8"/>
  <c r="M32" i="8"/>
  <c r="Q97" i="8"/>
  <c r="H47" i="8"/>
  <c r="D29" i="3"/>
  <c r="K23" i="6"/>
  <c r="O67" i="8"/>
  <c r="B35" i="8" s="1"/>
  <c r="C35" i="8" s="1"/>
  <c r="E35" i="8" s="1"/>
  <c r="A11" i="3"/>
  <c r="D11" i="3"/>
  <c r="D13" i="3"/>
  <c r="R31" i="5" s="1"/>
  <c r="D14" i="3"/>
  <c r="R32" i="5" s="1"/>
  <c r="D28" i="3" l="1"/>
  <c r="K22" i="6"/>
  <c r="D27" i="3"/>
  <c r="K21" i="6"/>
  <c r="D25" i="3"/>
  <c r="K19" i="6"/>
  <c r="R29" i="5"/>
  <c r="A25" i="3"/>
  <c r="D29" i="5"/>
  <c r="J19" i="6"/>
  <c r="A13" i="3"/>
  <c r="D31" i="5" s="1"/>
  <c r="D12" i="3"/>
  <c r="D8" i="3"/>
  <c r="R26" i="5" s="1"/>
  <c r="A10" i="3"/>
  <c r="A14" i="3"/>
  <c r="D32" i="5" s="1"/>
  <c r="C11" i="3"/>
  <c r="C13" i="3"/>
  <c r="A12" i="3"/>
  <c r="C27" i="3" l="1"/>
  <c r="L31" i="5"/>
  <c r="A28" i="3"/>
  <c r="J22" i="6"/>
  <c r="A24" i="3"/>
  <c r="D28" i="5"/>
  <c r="J18" i="6"/>
  <c r="D22" i="3"/>
  <c r="K16" i="6"/>
  <c r="D26" i="3"/>
  <c r="R30" i="5"/>
  <c r="K20" i="6"/>
  <c r="A27" i="3"/>
  <c r="J21" i="6"/>
  <c r="M19" i="6"/>
  <c r="L19" i="6"/>
  <c r="A26" i="3"/>
  <c r="J20" i="6"/>
  <c r="D30" i="5"/>
  <c r="C25" i="3"/>
  <c r="L29" i="5"/>
  <c r="A8" i="3"/>
  <c r="A9" i="3"/>
  <c r="C15" i="3"/>
  <c r="A15" i="3"/>
  <c r="D33" i="5" s="1"/>
  <c r="C8" i="3"/>
  <c r="C10" i="3"/>
  <c r="C14" i="3"/>
  <c r="C12" i="3"/>
  <c r="C28" i="3" l="1"/>
  <c r="L32" i="5"/>
  <c r="C29" i="3"/>
  <c r="L33" i="5"/>
  <c r="C24" i="3"/>
  <c r="L28" i="5"/>
  <c r="L22" i="6"/>
  <c r="M22" i="6"/>
  <c r="C26" i="3"/>
  <c r="L30" i="5"/>
  <c r="C22" i="3"/>
  <c r="L26" i="5"/>
  <c r="L21" i="6"/>
  <c r="M21" i="6"/>
  <c r="A29" i="3"/>
  <c r="J23" i="6"/>
  <c r="A23" i="3"/>
  <c r="D27" i="5"/>
  <c r="J17" i="6"/>
  <c r="A22" i="3"/>
  <c r="J16" i="6"/>
  <c r="D26" i="5"/>
  <c r="L18" i="6"/>
  <c r="M18" i="6"/>
  <c r="L20" i="6"/>
  <c r="M20" i="6"/>
  <c r="C9" i="3"/>
  <c r="L23" i="6" l="1"/>
  <c r="M23" i="6"/>
  <c r="C23" i="3"/>
  <c r="L27" i="5"/>
  <c r="L16" i="6"/>
  <c r="M16" i="6"/>
  <c r="L17" i="6"/>
  <c r="M17" i="6"/>
</calcChain>
</file>

<file path=xl/sharedStrings.xml><?xml version="1.0" encoding="utf-8"?>
<sst xmlns="http://schemas.openxmlformats.org/spreadsheetml/2006/main" count="1163" uniqueCount="822">
  <si>
    <t>Yazaki de Nicaragua S.A.</t>
  </si>
  <si>
    <t>Tipitapa Power Company</t>
  </si>
  <si>
    <t>Teus Maritimas</t>
  </si>
  <si>
    <t>Tecno Diagnóstica de Nicaragua S.A</t>
  </si>
  <si>
    <t>Suministros Químicos Industriales, S.A. (SUQUISA)</t>
  </si>
  <si>
    <t>Sacos Macen de Nicaragua S.A.</t>
  </si>
  <si>
    <t>Roo Hsing Co. Nicaragua S.A</t>
  </si>
  <si>
    <t>PYASA Nicaragua</t>
  </si>
  <si>
    <t>Protena Nicaragua</t>
  </si>
  <si>
    <t>Productos del Aire (Suc Chinandega)</t>
  </si>
  <si>
    <t>Productos del Aire (Suc Managua)</t>
  </si>
  <si>
    <t xml:space="preserve">Precon </t>
  </si>
  <si>
    <t>Polaris Energy Nicaragua S.A.</t>
  </si>
  <si>
    <t>Plantel Benjamin Zeledon</t>
  </si>
  <si>
    <t>Parmalat S.A.</t>
  </si>
  <si>
    <t>Panzyma Labratories S.A.</t>
  </si>
  <si>
    <t>Pacific Seafoods de Nicaragua</t>
  </si>
  <si>
    <t>Orgoma</t>
  </si>
  <si>
    <t>Nuevo Carnic S.A.</t>
  </si>
  <si>
    <t>Novaterra S.A.</t>
  </si>
  <si>
    <t>Nova Honduras Zona Franca S.A.</t>
  </si>
  <si>
    <t>NILAC</t>
  </si>
  <si>
    <t>Nicasolum</t>
  </si>
  <si>
    <t>Nicaragua Sugar Estates Limited</t>
  </si>
  <si>
    <t>Nestle S.A.</t>
  </si>
  <si>
    <t>Metrología Consultores de Nicaragua S.A.</t>
  </si>
  <si>
    <t>Medisut S.A.</t>
  </si>
  <si>
    <t>Matadero Central  S.A.</t>
  </si>
  <si>
    <t>Logistica Comercial</t>
  </si>
  <si>
    <t>Langostino de Centro America S.A.</t>
  </si>
  <si>
    <t>Laboratorios RARPE S.A.</t>
  </si>
  <si>
    <t>Kola Shaler Industrial S.A.</t>
  </si>
  <si>
    <t>IPROCEN S.A.</t>
  </si>
  <si>
    <t>Industria Nacional de Refresco S.A.</t>
  </si>
  <si>
    <t>Industrial Comercial San Martín S.A.</t>
  </si>
  <si>
    <t>Industrías Cárnicas de Nicaragua S.A.</t>
  </si>
  <si>
    <t>Holcim S.A. (Nicaragua)</t>
  </si>
  <si>
    <t>Gildan Activewear (San Marcos)</t>
  </si>
  <si>
    <t>Gildan Activewear Rivas II, S.A.</t>
  </si>
  <si>
    <t>Gildan Activewear (Rivas)</t>
  </si>
  <si>
    <t>Generifar</t>
  </si>
  <si>
    <t>Fórmulas Químicas Industriales, S.A.</t>
  </si>
  <si>
    <t>Empresa Energetica Corinto LTD</t>
  </si>
  <si>
    <t>Drogueria Rocha</t>
  </si>
  <si>
    <t>Draexlmaier Partes Automotrices Nicaragua S.A.</t>
  </si>
  <si>
    <t>Dicegsa</t>
  </si>
  <si>
    <t>DHL Global Forwarding</t>
  </si>
  <si>
    <t>Cruz Roja Nicaraguense</t>
  </si>
  <si>
    <t>Cukra Industrial S.A.</t>
  </si>
  <si>
    <t>Corporacion Montelimar, S. A.</t>
  </si>
  <si>
    <t>Compañía Licorera de Nicaragua S.A.</t>
  </si>
  <si>
    <t>Compañía Centro Americana de Productos Lacteos S.A.</t>
  </si>
  <si>
    <t>Compañía Cervecera de Nicaragua S.A.</t>
  </si>
  <si>
    <t>CDNR Minsa</t>
  </si>
  <si>
    <t>Cereales de Centroamérica, S.A.</t>
  </si>
  <si>
    <t>CENTROLAC S.A.</t>
  </si>
  <si>
    <t>CENSA</t>
  </si>
  <si>
    <t>CEGA de Nicaragua S.A</t>
  </si>
  <si>
    <t>Casa McGregor</t>
  </si>
  <si>
    <t>Casa del Café S.A.</t>
  </si>
  <si>
    <t>CAM International</t>
  </si>
  <si>
    <t>Café Soluble S.A.</t>
  </si>
  <si>
    <t>Café Soluble, S.A. - Cereales</t>
  </si>
  <si>
    <t>Camarones de Nicaragua S.A</t>
  </si>
  <si>
    <t>Camanica Zona Franca Laboratorio Larvinic</t>
  </si>
  <si>
    <t>Camanica Zona Franca Laboratorio Miramar</t>
  </si>
  <si>
    <t>Camanica Zona Franca S.A.</t>
  </si>
  <si>
    <t>BURKE AGRO DE NICARAGUA, S.A.</t>
  </si>
  <si>
    <t>Biwater Interanational Limited</t>
  </si>
  <si>
    <t>Astaldi</t>
  </si>
  <si>
    <t>Articulos y Construcciones Electricas de Nicaragua S.A</t>
  </si>
  <si>
    <t>A&amp;T Nicaragua S.A.</t>
  </si>
  <si>
    <t>ANNIC</t>
  </si>
  <si>
    <t>Alpla Nicaragua S.A.</t>
  </si>
  <si>
    <t>Albanisa</t>
  </si>
  <si>
    <t>AJENIC, S.A.</t>
  </si>
  <si>
    <t>CCG Nicaragua, S.A.</t>
  </si>
  <si>
    <t>FM</t>
  </si>
  <si>
    <t>Realizada por:</t>
  </si>
  <si>
    <t>Fecha de revisión:</t>
  </si>
  <si>
    <t xml:space="preserve">Versión </t>
  </si>
  <si>
    <t xml:space="preserve">Fecha de Aprobación: </t>
  </si>
  <si>
    <t>NI-R02-MCIT-T-03</t>
  </si>
  <si>
    <t>Código:</t>
  </si>
  <si>
    <t xml:space="preserve">Humedad relativa </t>
  </si>
  <si>
    <t>Patrones Utilizados</t>
  </si>
  <si>
    <t>%</t>
  </si>
  <si>
    <t>°C</t>
  </si>
  <si>
    <t xml:space="preserve">Temperatura </t>
  </si>
  <si>
    <t xml:space="preserve">Condiciones ambientales </t>
  </si>
  <si>
    <t>XXXXXXX</t>
  </si>
  <si>
    <t xml:space="preserve">Lugar de calibración: </t>
  </si>
  <si>
    <t>Dirección del solicitante:</t>
  </si>
  <si>
    <t>Aivepet Nicaragua S.A.</t>
  </si>
  <si>
    <t>Solicitante:</t>
  </si>
  <si>
    <t xml:space="preserve"> </t>
  </si>
  <si>
    <t>5647399TRWUEL</t>
  </si>
  <si>
    <t>Código de identificación:</t>
  </si>
  <si>
    <t>XXXXXX</t>
  </si>
  <si>
    <t>Intervalo de escala:</t>
  </si>
  <si>
    <t>Rango:</t>
  </si>
  <si>
    <t>No Aplica (N/A)</t>
  </si>
  <si>
    <t>Modelo:</t>
  </si>
  <si>
    <t>Serie:</t>
  </si>
  <si>
    <t>Marca:</t>
  </si>
  <si>
    <t>Fabricante:</t>
  </si>
  <si>
    <t>Calibrador de Procesos FLUKE 744 código NI-MCPVE-01, con CERTIFICADO No: CAM-CC-VE-287 de Calibraciones de América y trazabilidad Mediante el Laboratorio de variables eléctricas del ICE Cert. ICE-LMVE-I-3918-179 y CAMERICA Cert. CAM-CC-VE-284.</t>
  </si>
  <si>
    <t>Termómetro digital</t>
  </si>
  <si>
    <t>Objeto de calibración:</t>
  </si>
  <si>
    <t>2015-08-23</t>
  </si>
  <si>
    <t>Fecha de calibración:</t>
  </si>
  <si>
    <t>Director de Calidad</t>
  </si>
  <si>
    <t>Director Técnico</t>
  </si>
  <si>
    <t>NI-CS-</t>
  </si>
  <si>
    <t>Orden de servicio</t>
  </si>
  <si>
    <t>NI-MC-T-XXX-2019</t>
  </si>
  <si>
    <t>Identificación del certificado:</t>
  </si>
  <si>
    <t>Ing. Yamil O. Jiménez L.</t>
  </si>
  <si>
    <t>Ing. Fredman A. Méndez M.</t>
  </si>
  <si>
    <t>K</t>
  </si>
  <si>
    <t>Incertidumbre expandida K = 2</t>
  </si>
  <si>
    <t>Corrección</t>
  </si>
  <si>
    <t>Indicación del equipo</t>
  </si>
  <si>
    <t>Temp. de referencia</t>
  </si>
  <si>
    <t>Tabla de resultados de la calibración en unidades del SI</t>
  </si>
  <si>
    <t>De acuerdo a lo establecido en NTON 07-004-01 Norma Metrológica sobre el Sistema Internacional de Unidades (SI).</t>
  </si>
  <si>
    <t>La indicación de la temperatura de referencia y del equipo corresponden al promedio de 6 mediciones en 3 ciclos ascendentes y descendentes.</t>
  </si>
  <si>
    <t>La corrección corresponde al valor del patrón menos las indicación del equipo.</t>
  </si>
  <si>
    <t>Observaciones</t>
  </si>
  <si>
    <t>El factor de conversión al SI corresponde a T(K) = (t(°F) + 459,67) / 1,8</t>
  </si>
  <si>
    <t>El factor de conversión al SI corresponde a T(K) = t(°C) + 273,15</t>
  </si>
  <si>
    <t>±</t>
  </si>
  <si>
    <t>H.R. %</t>
  </si>
  <si>
    <t>Mensajes</t>
  </si>
  <si>
    <t>Temp. °C</t>
  </si>
  <si>
    <t>Temperatura de referencia</t>
  </si>
  <si>
    <t>Condiciones Ambientales</t>
  </si>
  <si>
    <t>Tabla de resultados de la calibración</t>
  </si>
  <si>
    <t>Incertidumbre</t>
  </si>
  <si>
    <t>Medida</t>
  </si>
  <si>
    <t>NI-MCPVE-16</t>
  </si>
  <si>
    <t>NI-MCPVE-01</t>
  </si>
  <si>
    <t>TCK</t>
  </si>
  <si>
    <t>Temp</t>
  </si>
  <si>
    <t>RTD</t>
  </si>
  <si>
    <t xml:space="preserve"> .................Fin del certificado................</t>
  </si>
  <si>
    <t>Nulo sin sello y firma</t>
  </si>
  <si>
    <t>aprobación escrita del laboratorio que lo emite.</t>
  </si>
  <si>
    <t>Este certificado de calibración no puede ser reproducido parcialmente excepto en su totalidad, sin previa</t>
  </si>
  <si>
    <t>especificadas al momento de realizar el servicio.</t>
  </si>
  <si>
    <t>Los resultados emitidos en este certificado corresponden únicamente al objeto calibrado y a las magnitudes</t>
  </si>
  <si>
    <t>La indicación del patrón de referencia y del equipo corresponde al promedio de 4 mediciones.</t>
  </si>
  <si>
    <t>Es responsabilidad del encargado del instrumento establecer la frecuencia del servicio de calibración.</t>
  </si>
  <si>
    <t>SCM</t>
  </si>
  <si>
    <t>20190513-102-7</t>
  </si>
  <si>
    <t>NI-MCPPT-02</t>
  </si>
  <si>
    <t>Higrotermometro</t>
  </si>
  <si>
    <t>20180625-48-1-2</t>
  </si>
  <si>
    <t>Calibrador de procesos</t>
  </si>
  <si>
    <t>Próxima Calibración</t>
  </si>
  <si>
    <t>Trazabilidad</t>
  </si>
  <si>
    <t>Certificado</t>
  </si>
  <si>
    <t>Código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</si>
  <si>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</si>
  <si>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</si>
  <si>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</si>
  <si>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</si>
  <si>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Las pruebas se realizaron según NI-MCIT-T-03 Instrucción para calibración de controladores (indicadores) de temperatura, con sensor RTD, de dos, tres y cuatro hilos en el rango comprendido entre -180 ºC hasta 800 ºC, y termopares, tipo K en el rango comprendido entre -180 ºC hasta 1300 ºC</t>
  </si>
  <si>
    <t>Método de calibración</t>
  </si>
  <si>
    <t>% ±</t>
  </si>
  <si>
    <t>Humedad relativa:</t>
  </si>
  <si>
    <t>°C ±</t>
  </si>
  <si>
    <t>Temperatura:</t>
  </si>
  <si>
    <t xml:space="preserve">Condiciones ambientales  </t>
  </si>
  <si>
    <t>Indicación del Instrumento</t>
  </si>
  <si>
    <t>Indicación del Patrón</t>
  </si>
  <si>
    <t>Resultados de la calibración</t>
  </si>
  <si>
    <t>Lugar de calibración:</t>
  </si>
  <si>
    <t xml:space="preserve">Fabricante/Marca: </t>
  </si>
  <si>
    <t>Fecha de emisión del Certificado:</t>
  </si>
  <si>
    <t>Código de servicio:</t>
  </si>
  <si>
    <t>Punto 10</t>
  </si>
  <si>
    <t>Punto 9</t>
  </si>
  <si>
    <t>Punto 8</t>
  </si>
  <si>
    <t>Punto 7</t>
  </si>
  <si>
    <t>Punto 6</t>
  </si>
  <si>
    <t>Punto 5</t>
  </si>
  <si>
    <t>Punto 4</t>
  </si>
  <si>
    <t>Punto 3</t>
  </si>
  <si>
    <t>Punto 2</t>
  </si>
  <si>
    <t>Punto 1</t>
  </si>
  <si>
    <t>CMC min</t>
  </si>
  <si>
    <t>CMC</t>
  </si>
  <si>
    <r>
      <t>U</t>
    </r>
    <r>
      <rPr>
        <i/>
        <vertAlign val="subscript"/>
        <sz val="11"/>
        <color theme="1"/>
        <rFont val="Aptos Narrow"/>
        <family val="2"/>
        <scheme val="minor"/>
      </rPr>
      <t>95</t>
    </r>
    <r>
      <rPr>
        <i/>
        <sz val="11"/>
        <color theme="1"/>
        <rFont val="Aptos Narrow"/>
        <family val="2"/>
        <scheme val="minor"/>
      </rPr>
      <t>=ku</t>
    </r>
    <r>
      <rPr>
        <i/>
        <vertAlign val="subscript"/>
        <sz val="11"/>
        <color theme="1"/>
        <rFont val="Aptos Narrow"/>
        <family val="2"/>
        <scheme val="minor"/>
      </rPr>
      <t>n</t>
    </r>
    <r>
      <rPr>
        <i/>
        <sz val="11"/>
        <color theme="1"/>
        <rFont val="Aptos Narrow"/>
        <family val="2"/>
        <scheme val="minor"/>
      </rPr>
      <t>(E)</t>
    </r>
  </si>
  <si>
    <r>
      <t>m</t>
    </r>
    <r>
      <rPr>
        <i/>
        <vertAlign val="subscript"/>
        <sz val="11"/>
        <color theme="1"/>
        <rFont val="Aptos Narrow"/>
        <family val="2"/>
        <scheme val="minor"/>
      </rPr>
      <t>c</t>
    </r>
  </si>
  <si>
    <t>Punto #</t>
  </si>
  <si>
    <t>Todo en [°C]</t>
  </si>
  <si>
    <t>Expresada como función</t>
  </si>
  <si>
    <t>Valor Nominal</t>
  </si>
  <si>
    <t>y = 5.5405E-04x + 4.7973E-01</t>
  </si>
  <si>
    <t>0,4 a 1,2</t>
  </si>
  <si>
    <t>CMC (ºC) - Tc K</t>
  </si>
  <si>
    <t>max (ºC)</t>
  </si>
  <si>
    <t>min (ºC)</t>
  </si>
  <si>
    <t>y = 3.0000E-04x + 1.2000E+00</t>
  </si>
  <si>
    <t>1,23 a 1,44</t>
  </si>
  <si>
    <t>CMC (ºC) - RTD</t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</si>
  <si>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</si>
  <si>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</si>
  <si>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</si>
  <si>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</si>
  <si>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</si>
  <si>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t>max.</t>
  </si>
  <si>
    <t>min.</t>
  </si>
  <si>
    <t>Rango de Temperatura</t>
  </si>
  <si>
    <t>Todo en [ºC]</t>
  </si>
  <si>
    <t>Rango</t>
  </si>
  <si>
    <t>CMC's Temperatura</t>
  </si>
  <si>
    <t xml:space="preserve">   192</t>
  </si>
  <si>
    <t xml:space="preserve">   191</t>
  </si>
  <si>
    <t xml:space="preserve">   190</t>
  </si>
  <si>
    <t xml:space="preserve">   189</t>
  </si>
  <si>
    <t xml:space="preserve">   188</t>
  </si>
  <si>
    <t xml:space="preserve">   187</t>
  </si>
  <si>
    <t xml:space="preserve">Rotonda Rubén Darío 100 m al Sur 50 m al Oeste </t>
  </si>
  <si>
    <t>Labnicsa</t>
  </si>
  <si>
    <t xml:space="preserve">   186</t>
  </si>
  <si>
    <t xml:space="preserve">Gasolinera Uno, 100 m Oeste, 50 m Sur       </t>
  </si>
  <si>
    <t xml:space="preserve">Zeas Apicola y Cia. LTDA.                                   </t>
  </si>
  <si>
    <t xml:space="preserve">   185</t>
  </si>
  <si>
    <t>km 90,5 Carretera Managua - León</t>
  </si>
  <si>
    <t xml:space="preserve">Yazaki de Nicaragua, S.A.                                   </t>
  </si>
  <si>
    <t xml:space="preserve">   184</t>
  </si>
  <si>
    <t>km 19,9 Carretera a Masaya</t>
  </si>
  <si>
    <t>Vegyfrut</t>
  </si>
  <si>
    <t xml:space="preserve">   183</t>
  </si>
  <si>
    <t xml:space="preserve">Carreterra Refinería </t>
  </si>
  <si>
    <t>UNO</t>
  </si>
  <si>
    <t xml:space="preserve">   182</t>
  </si>
  <si>
    <t>UNI-RUSBA, Avenida Universitaria</t>
  </si>
  <si>
    <t>Universidad Nacional de Ingeniería</t>
  </si>
  <si>
    <t xml:space="preserve">   181</t>
  </si>
  <si>
    <t>Estelí, De los Bancos 2c al Este 1/2 c al Norte</t>
  </si>
  <si>
    <t>Universal Leaf Nicaragua, S.A.</t>
  </si>
  <si>
    <t xml:space="preserve">   180</t>
  </si>
  <si>
    <t xml:space="preserve">Complejo Buenos Aires, frente a Ministerio de Defensa, 
Mercado Oriental. Managua, Nicaragua.
</t>
  </si>
  <si>
    <t>Tropicana Fruit Farms Inc.</t>
  </si>
  <si>
    <t xml:space="preserve">   179</t>
  </si>
  <si>
    <t>Managua</t>
  </si>
  <si>
    <t>Transimport, S.A.</t>
  </si>
  <si>
    <t xml:space="preserve">   178</t>
  </si>
  <si>
    <t xml:space="preserve">km 19 Carretera vieja a Tipitapa        </t>
  </si>
  <si>
    <t xml:space="preserve">Tipitapa Power Company                            </t>
  </si>
  <si>
    <t xml:space="preserve">   177</t>
  </si>
  <si>
    <t xml:space="preserve">km 8 Carretera Norte                   </t>
  </si>
  <si>
    <t xml:space="preserve">Tical, S.A.                                                 </t>
  </si>
  <si>
    <t xml:space="preserve">   176</t>
  </si>
  <si>
    <t>Dirección km 283 Salida a colonia Rio Plata</t>
  </si>
  <si>
    <t>Terraexport S.A. (Planta Nueva Guinea)</t>
  </si>
  <si>
    <t xml:space="preserve">   174</t>
  </si>
  <si>
    <t>km 104,5 Carretera Sebaco a Estelí</t>
  </si>
  <si>
    <t>Terraexport S.A. (Planta Matagalpa)</t>
  </si>
  <si>
    <t xml:space="preserve">   173</t>
  </si>
  <si>
    <t>km 47,5 Carretera Tipitapa-Masaya.</t>
  </si>
  <si>
    <t>Tecshoes Latinoamérica</t>
  </si>
  <si>
    <t xml:space="preserve">   172</t>
  </si>
  <si>
    <t xml:space="preserve">Hospital Militar 100 m oeste, 100 m sur       </t>
  </si>
  <si>
    <t xml:space="preserve">Tecnodiagnóstica, S.A.                                      </t>
  </si>
  <si>
    <t xml:space="preserve">   171</t>
  </si>
  <si>
    <t>Tecniprocesos de Nicaragua, S.A.</t>
  </si>
  <si>
    <t xml:space="preserve">   170</t>
  </si>
  <si>
    <t>Enitel, 100 m oeste, 200 m norte, Barrio 20 de Septiembre, Condega</t>
  </si>
  <si>
    <t>Tabacos del Sol</t>
  </si>
  <si>
    <t xml:space="preserve">   169</t>
  </si>
  <si>
    <t>Estelí, km 147 Carretera Panamericana Norte, Frente Operaciones Policía Nacional</t>
  </si>
  <si>
    <t>Tabacos Cubanica, S.A.</t>
  </si>
  <si>
    <t xml:space="preserve">   168</t>
  </si>
  <si>
    <t xml:space="preserve">Carretera norte, Semáforos Antigua PEPSI, 200 m norte, 200 m este </t>
  </si>
  <si>
    <t xml:space="preserve">Suministros Químicos Industriales, S.A.(SUQUISA)            </t>
  </si>
  <si>
    <t xml:space="preserve">   167</t>
  </si>
  <si>
    <t>Edificio Torres Zamora oficina 7</t>
  </si>
  <si>
    <t>Sovereign Logistics S.A.</t>
  </si>
  <si>
    <t xml:space="preserve">   166</t>
  </si>
  <si>
    <t>km 12,5 Carreterra Nueva Leon</t>
  </si>
  <si>
    <t>Simplementemadera</t>
  </si>
  <si>
    <t xml:space="preserve">   165</t>
  </si>
  <si>
    <t xml:space="preserve">Servicios Técnicos de Básculas </t>
  </si>
  <si>
    <t xml:space="preserve">   164</t>
  </si>
  <si>
    <t>Seratex Nicaragua. S.A</t>
  </si>
  <si>
    <t xml:space="preserve">   163</t>
  </si>
  <si>
    <t>Sahlman Seafoods Nicaragua</t>
  </si>
  <si>
    <t xml:space="preserve">   162</t>
  </si>
  <si>
    <t>km 48,5  carretera Masaya-Tipitapa, Nicaragua</t>
  </si>
  <si>
    <t>Sae Technotex S.A.</t>
  </si>
  <si>
    <t xml:space="preserve">   161</t>
  </si>
  <si>
    <t>Royal Shrimp, S.A.</t>
  </si>
  <si>
    <t xml:space="preserve">   160</t>
  </si>
  <si>
    <t xml:space="preserve">Entrada a la Subasta, 800 m norte      </t>
  </si>
  <si>
    <t xml:space="preserve">Roo Hsing Co. Nicaragua, S.A.                               </t>
  </si>
  <si>
    <t xml:space="preserve">   159</t>
  </si>
  <si>
    <t>Roger Moreno</t>
  </si>
  <si>
    <t xml:space="preserve">   158</t>
  </si>
  <si>
    <t>Parque Industrial Las Mercedes, km 12,5 Carretera Norte</t>
  </si>
  <si>
    <t>Rocedes, S.A.</t>
  </si>
  <si>
    <t xml:space="preserve">   157</t>
  </si>
  <si>
    <t>Donde fue la Policía, 100 m este, 100 m norte</t>
  </si>
  <si>
    <t>Ramón Nicoya</t>
  </si>
  <si>
    <t xml:space="preserve">   156</t>
  </si>
  <si>
    <t xml:space="preserve">Banpro 150 m norte,50 m este          </t>
  </si>
  <si>
    <t>Ramón Duriez González</t>
  </si>
  <si>
    <t xml:space="preserve">   155</t>
  </si>
  <si>
    <t>Rainbow Apparel Trading S,A</t>
  </si>
  <si>
    <t xml:space="preserve">   154</t>
  </si>
  <si>
    <t>Estelí costado Norte de la Universidad Farem</t>
  </si>
  <si>
    <t>Puros de Estelí</t>
  </si>
  <si>
    <t xml:space="preserve">   153</t>
  </si>
  <si>
    <t xml:space="preserve">Plaza Maranhao Local No. 7              </t>
  </si>
  <si>
    <t xml:space="preserve">Proyectos y Automatización PYASA                            </t>
  </si>
  <si>
    <t xml:space="preserve">   152</t>
  </si>
  <si>
    <t xml:space="preserve">Ptas - Managua - 2da Etapa              </t>
  </si>
  <si>
    <t>Proyeco de Saneamiento del Lago de la Ciudad de Managua</t>
  </si>
  <si>
    <t xml:space="preserve">   151</t>
  </si>
  <si>
    <t xml:space="preserve">MAGFOR                                  </t>
  </si>
  <si>
    <t>Provisave/Prog. de Gestión de la Calidad y Validación de Métodos</t>
  </si>
  <si>
    <t xml:space="preserve">   150</t>
  </si>
  <si>
    <t>Provesa</t>
  </si>
  <si>
    <t xml:space="preserve">   149</t>
  </si>
  <si>
    <t xml:space="preserve">km 26,5 Carretera Panamericana Norte  </t>
  </si>
  <si>
    <t xml:space="preserve">Protena, S.A. </t>
  </si>
  <si>
    <t xml:space="preserve">   148</t>
  </si>
  <si>
    <t xml:space="preserve">km 7,5 Carretera Norte                </t>
  </si>
  <si>
    <t xml:space="preserve">Productos del Aire Nicaragua, S.A.                       </t>
  </si>
  <si>
    <t xml:space="preserve">   147</t>
  </si>
  <si>
    <t>Semáforos de Plaza El Sol 180 m sur, N° 167.</t>
  </si>
  <si>
    <t>Premet</t>
  </si>
  <si>
    <t xml:space="preserve">   146</t>
  </si>
  <si>
    <t xml:space="preserve">km 17,5 Carretera Nueva a León        </t>
  </si>
  <si>
    <t xml:space="preserve">Precon Nicaragua, S.A.                                      </t>
  </si>
  <si>
    <t xml:space="preserve">   145</t>
  </si>
  <si>
    <t xml:space="preserve">km 114 Carretera León-Malpaisillo       </t>
  </si>
  <si>
    <t xml:space="preserve">Polaris Energy Nicaragua, S.A.                              </t>
  </si>
  <si>
    <t xml:space="preserve">   144</t>
  </si>
  <si>
    <t>km 121 Carretera León-Chinandega</t>
  </si>
  <si>
    <t>Pinula, S.A.</t>
  </si>
  <si>
    <t xml:space="preserve">   143</t>
  </si>
  <si>
    <t>tabacosdelsol@gmail.com</t>
  </si>
  <si>
    <t>Semáforos de El Mayoreo 500 m al sur, contiguo a Cooperativa 2 de Agosto</t>
  </si>
  <si>
    <t>Petrogas</t>
  </si>
  <si>
    <t xml:space="preserve">   142</t>
  </si>
  <si>
    <t>Ocotal, Nueva Segovia - km 233  (Ocotal - Jalapa)</t>
  </si>
  <si>
    <t>Peralta Coffee</t>
  </si>
  <si>
    <t xml:space="preserve">   141</t>
  </si>
  <si>
    <t xml:space="preserve">Miramar Punta La Flor                   </t>
  </si>
  <si>
    <t xml:space="preserve">Peninsula Maritima Corp., S.A.                              </t>
  </si>
  <si>
    <t xml:space="preserve">   140</t>
  </si>
  <si>
    <t>Pasenic, S.A. Managua</t>
  </si>
  <si>
    <t xml:space="preserve">   139</t>
  </si>
  <si>
    <t xml:space="preserve">km 4,5 Carretera Norte                </t>
  </si>
  <si>
    <t xml:space="preserve">Parmalat Centroamerica, S.A.                                </t>
  </si>
  <si>
    <t xml:space="preserve">   138</t>
  </si>
  <si>
    <t>km 23,5 Carretera Sur, El Crucero.</t>
  </si>
  <si>
    <t xml:space="preserve">Panzyma Laboratories, S.A.                                  </t>
  </si>
  <si>
    <t xml:space="preserve">   137</t>
  </si>
  <si>
    <t>Cuerpo de Bomberos 175 m oeste, Managua</t>
  </si>
  <si>
    <t xml:space="preserve">   136</t>
  </si>
  <si>
    <t>km 48 Carretera a Nandaime, Granada</t>
  </si>
  <si>
    <t>Opportunity International Nicaragua</t>
  </si>
  <si>
    <t xml:space="preserve">   135</t>
  </si>
  <si>
    <t>Semáforos de Lozelsa 50 m al oeste, Colonia Centroamérica, Managua</t>
  </si>
  <si>
    <t>Oil Test Internacional de Nicaragua, S.A.</t>
  </si>
  <si>
    <t xml:space="preserve">   134</t>
  </si>
  <si>
    <t>km 10,5 Carretera Norte, 800 m al norte</t>
  </si>
  <si>
    <t xml:space="preserve">Nuevo Carnic, S.A.                                          </t>
  </si>
  <si>
    <t xml:space="preserve">   133</t>
  </si>
  <si>
    <t>Valle de San Lorenzo</t>
  </si>
  <si>
    <t xml:space="preserve">Nova Honduras Zona Libre S.A.                             </t>
  </si>
  <si>
    <t xml:space="preserve">   132</t>
  </si>
  <si>
    <t xml:space="preserve">km 42 Carretera Panamericana Norte      </t>
  </si>
  <si>
    <t xml:space="preserve">Novaterra                    </t>
  </si>
  <si>
    <t xml:space="preserve">   131</t>
  </si>
  <si>
    <t>km 275,8 Carretera a Nueva Guinea</t>
  </si>
  <si>
    <t>Nicastarch Agro</t>
  </si>
  <si>
    <t xml:space="preserve">   130</t>
  </si>
  <si>
    <t>Carretera Norte, Portezuelo 400 m sur, 50 m oeste</t>
  </si>
  <si>
    <t xml:space="preserve">   129</t>
  </si>
  <si>
    <t>km 14 Carretera Nueva a León</t>
  </si>
  <si>
    <t>Nicaragua Sugar State Limited</t>
  </si>
  <si>
    <t xml:space="preserve">   128</t>
  </si>
  <si>
    <t>Rotonda el CEPAD 100 m este, 25 m sur</t>
  </si>
  <si>
    <t>Nicaragua American Cigars S.A.</t>
  </si>
  <si>
    <t xml:space="preserve">   127</t>
  </si>
  <si>
    <t>Gasolinera Uno Plaza El Sol 100 m sur, 150 m oeste. Casa # 113 contiguo a SEVASA Los Robles</t>
  </si>
  <si>
    <t>Nicamex, S.A.</t>
  </si>
  <si>
    <t xml:space="preserve">   126</t>
  </si>
  <si>
    <t>El Realejo - Chinandega</t>
  </si>
  <si>
    <t>Nicabanana</t>
  </si>
  <si>
    <t xml:space="preserve">   125</t>
  </si>
  <si>
    <t>km 68,7 Carretera León, M.D.</t>
  </si>
  <si>
    <t>Nica Manos, S.A.</t>
  </si>
  <si>
    <t xml:space="preserve">   124</t>
  </si>
  <si>
    <t>Parque Industrial Las Mercedes. Módulo 30.31</t>
  </si>
  <si>
    <t>Next Level Apparel</t>
  </si>
  <si>
    <t xml:space="preserve">   123</t>
  </si>
  <si>
    <t xml:space="preserve">Costado oeste Hospital Bertha Calderón  </t>
  </si>
  <si>
    <t xml:space="preserve">Nestle de Nicaragua, S.A.                                      </t>
  </si>
  <si>
    <t xml:space="preserve">   122</t>
  </si>
  <si>
    <t xml:space="preserve">Ingenio Montelimar                      </t>
  </si>
  <si>
    <t xml:space="preserve">Navinic     </t>
  </si>
  <si>
    <t xml:space="preserve">   121</t>
  </si>
  <si>
    <t>Gasolinera UNO norte, 500 m al norte</t>
  </si>
  <si>
    <t>My Fathers Cigars</t>
  </si>
  <si>
    <t xml:space="preserve">   120</t>
  </si>
  <si>
    <t>km 104,8 Carretera Panamericana Sur, Rivas.</t>
  </si>
  <si>
    <t>Mundo de Frutas</t>
  </si>
  <si>
    <t xml:space="preserve">   119</t>
  </si>
  <si>
    <t xml:space="preserve">Puente El Edén, 250 m al Norte         </t>
  </si>
  <si>
    <t xml:space="preserve">Montacargas y Accesorios de Nicaragua, S.A.                 </t>
  </si>
  <si>
    <t xml:space="preserve">   118</t>
  </si>
  <si>
    <t>km 5 Carretera Norte, semáforos de la Parmalat  800 m norte, 200 m este. Zona Franca Portezuelo</t>
  </si>
  <si>
    <t>MJ ApparelL, S.A.</t>
  </si>
  <si>
    <t xml:space="preserve">   117</t>
  </si>
  <si>
    <t>Metro Garment Nicaragua, S.A</t>
  </si>
  <si>
    <t xml:space="preserve">   116</t>
  </si>
  <si>
    <t>km 95 Carretera León-Chinandega</t>
  </si>
  <si>
    <t xml:space="preserve">Meedsa                                                      </t>
  </si>
  <si>
    <t xml:space="preserve">   115</t>
  </si>
  <si>
    <t>Zona Franca Las Mercedes, km 12,5 Carretera Norte</t>
  </si>
  <si>
    <t xml:space="preserve">Medisut, S.A.                                               </t>
  </si>
  <si>
    <t xml:space="preserve">   114</t>
  </si>
  <si>
    <t>km 44,5 Carretera Vieja a León, empalme El Transito, 5 km sur. Puente Apompoa, 500 m s M/D.</t>
  </si>
  <si>
    <t>María Sánchez</t>
  </si>
  <si>
    <t xml:space="preserve">   113</t>
  </si>
  <si>
    <t xml:space="preserve">km 16.8 Carretera Ticuantepe, Pozo Enacal  </t>
  </si>
  <si>
    <t>Margumar</t>
  </si>
  <si>
    <t xml:space="preserve">   112</t>
  </si>
  <si>
    <t xml:space="preserve">Marbel Gutierrez Martinez                   </t>
  </si>
  <si>
    <t xml:space="preserve">   111</t>
  </si>
  <si>
    <t xml:space="preserve">Edificio Delta                          </t>
  </si>
  <si>
    <t xml:space="preserve">Logistica Comercial                      </t>
  </si>
  <si>
    <t xml:space="preserve">   110</t>
  </si>
  <si>
    <t>km 151 Carretera Chinandega al Guasuale, 2 km oeste</t>
  </si>
  <si>
    <t>Langostinos de Centroamérica, S.A.</t>
  </si>
  <si>
    <t xml:space="preserve">   109</t>
  </si>
  <si>
    <t>km 18,5 carretera a Xiloá, Portón Principal 800 m norte</t>
  </si>
  <si>
    <t>Lacteos, S.A.</t>
  </si>
  <si>
    <t xml:space="preserve">   108</t>
  </si>
  <si>
    <t xml:space="preserve">km 16,5 Carretera Masaya             </t>
  </si>
  <si>
    <t>Laboratorios Solka</t>
  </si>
  <si>
    <t xml:space="preserve">   107</t>
  </si>
  <si>
    <t xml:space="preserve">km 4 Carretera Norte                    </t>
  </si>
  <si>
    <t xml:space="preserve">Laboratorios Rarpe     </t>
  </si>
  <si>
    <t xml:space="preserve">   106</t>
  </si>
  <si>
    <t>km 6 Carretera Norte, Managua.</t>
  </si>
  <si>
    <t>Laboratorios Ramos, S.A.</t>
  </si>
  <si>
    <t xml:space="preserve">   105</t>
  </si>
  <si>
    <t xml:space="preserve">Kufferath Nicaragua, S.A.                                   </t>
  </si>
  <si>
    <t xml:space="preserve">   104</t>
  </si>
  <si>
    <t xml:space="preserve">km 2 Carretera a Sabana Grande          </t>
  </si>
  <si>
    <t xml:space="preserve">Kola Shaler Industrial, S.A.                                </t>
  </si>
  <si>
    <t xml:space="preserve">   103</t>
  </si>
  <si>
    <t>Parque Industrial el Transito. Km 8 Carretera Norte. Kativo 500 m sur bodega #11</t>
  </si>
  <si>
    <t>KM Internacional</t>
  </si>
  <si>
    <t xml:space="preserve">   102</t>
  </si>
  <si>
    <t xml:space="preserve">km 14,5 Carretera Nueva a León , Edificio No. 8, Parque Industrial Saratoga </t>
  </si>
  <si>
    <t>Kentex, S.A.</t>
  </si>
  <si>
    <t xml:space="preserve">   101</t>
  </si>
  <si>
    <t xml:space="preserve">Restaurante El Madroño, 100 m oeste, 50 m norte  </t>
  </si>
  <si>
    <t xml:space="preserve">Juan López Matute                                         </t>
  </si>
  <si>
    <t xml:space="preserve">   100</t>
  </si>
  <si>
    <t>Residencial Las Sierritas de Santo Domingo, Condominio Los Andes Casa No. 19</t>
  </si>
  <si>
    <t>Julio César Montealegre</t>
  </si>
  <si>
    <t xml:space="preserve">   99</t>
  </si>
  <si>
    <t>Entrada a Serranía</t>
  </si>
  <si>
    <t>IPSA - Veterinario</t>
  </si>
  <si>
    <t xml:space="preserve">   98</t>
  </si>
  <si>
    <t>Puente El Edén 100 m norte, 100 m este, 75 m norte</t>
  </si>
  <si>
    <t xml:space="preserve">Iprocen, S.A.                                               </t>
  </si>
  <si>
    <t xml:space="preserve">   97</t>
  </si>
  <si>
    <t xml:space="preserve">Inversiones en Concreto, S.A.                               </t>
  </si>
  <si>
    <t xml:space="preserve">   96</t>
  </si>
  <si>
    <t>Invercasa</t>
  </si>
  <si>
    <t xml:space="preserve">   95</t>
  </si>
  <si>
    <t>Iglesia El Carmen 50 m sur, Reparto el Carmen. Managua, Nicaragua.</t>
  </si>
  <si>
    <t>Intek Nicaragua, S.A.</t>
  </si>
  <si>
    <t xml:space="preserve">   94</t>
  </si>
  <si>
    <t>Paso a Desnivel Portezuelo 300 m norte</t>
  </si>
  <si>
    <t>Insumos Disagro</t>
  </si>
  <si>
    <t xml:space="preserve">   93</t>
  </si>
  <si>
    <t>Frente al portón Lugo Renta Car, Bolonia.</t>
  </si>
  <si>
    <t>Insuma</t>
  </si>
  <si>
    <t xml:space="preserve">   92</t>
  </si>
  <si>
    <t>km 24,5 Carretera Panamericana Norte, Contiguo a AGRICORP</t>
  </si>
  <si>
    <t>Inmaconsa</t>
  </si>
  <si>
    <t xml:space="preserve">   91</t>
  </si>
  <si>
    <t xml:space="preserve">Detrás de Hospital Monte España         </t>
  </si>
  <si>
    <t xml:space="preserve">Ingenieros Consultores Centroamericanos                     </t>
  </si>
  <si>
    <t xml:space="preserve">   90</t>
  </si>
  <si>
    <t xml:space="preserve">km 7 Carretera Sur, contiguo a UNO 7 Sur             </t>
  </si>
  <si>
    <t>Industrias Delmor, S.A.</t>
  </si>
  <si>
    <t xml:space="preserve">   89</t>
  </si>
  <si>
    <t xml:space="preserve">km 7,5 Carretera Norte               </t>
  </si>
  <si>
    <t xml:space="preserve">Industrias Cárnicas                                         </t>
  </si>
  <si>
    <t xml:space="preserve">   88</t>
  </si>
  <si>
    <t xml:space="preserve">km 67,5 Carretera Panamericana Sur    </t>
  </si>
  <si>
    <t xml:space="preserve">Industrial Comercial San Martin, S.A.                       </t>
  </si>
  <si>
    <t xml:space="preserve">   87</t>
  </si>
  <si>
    <t xml:space="preserve">Industría Nacional de Refrescos, S.A. (FEMSA)               </t>
  </si>
  <si>
    <t xml:space="preserve">   86</t>
  </si>
  <si>
    <t>km 107,5 Carretera Panamericana Sur</t>
  </si>
  <si>
    <t>Industria Ganadera de Oriente, S.A. (IGOSA) - Establecimiento número 6</t>
  </si>
  <si>
    <t xml:space="preserve">   85</t>
  </si>
  <si>
    <t>Inconsa</t>
  </si>
  <si>
    <t xml:space="preserve">   84</t>
  </si>
  <si>
    <t>km 6,5 Carretera Norte, Contiguo a Bodega Pollo Estrella</t>
  </si>
  <si>
    <t>Impelsa</t>
  </si>
  <si>
    <t xml:space="preserve">   83</t>
  </si>
  <si>
    <t>Estelí</t>
  </si>
  <si>
    <t>Hortycast</t>
  </si>
  <si>
    <t xml:space="preserve">   82</t>
  </si>
  <si>
    <t xml:space="preserve">Holcim Nicaragua, S.A                                       </t>
  </si>
  <si>
    <t xml:space="preserve">   81</t>
  </si>
  <si>
    <t>Masatepe, Masaya</t>
  </si>
  <si>
    <t>Grupo Industrial El Granjero</t>
  </si>
  <si>
    <t xml:space="preserve">   80</t>
  </si>
  <si>
    <t>Selva Negra, Matagalpa</t>
  </si>
  <si>
    <t xml:space="preserve">Granja La Hammonia </t>
  </si>
  <si>
    <t xml:space="preserve">   79</t>
  </si>
  <si>
    <t>Hospital Bautista, 100 m sur, 25 m oeste</t>
  </si>
  <si>
    <t>Giovanni Granja Rivera</t>
  </si>
  <si>
    <t xml:space="preserve">   78</t>
  </si>
  <si>
    <t>km 109,5 Carretera Panamericana Sur 300 m oeste</t>
  </si>
  <si>
    <t xml:space="preserve">Gildan Activewear Rivas II, S.A.                            </t>
  </si>
  <si>
    <t xml:space="preserve">   77</t>
  </si>
  <si>
    <t xml:space="preserve">km 45 Carretera a San Marcos           </t>
  </si>
  <si>
    <t xml:space="preserve">Gildan Activewear San Marcos II, S.A.                      </t>
  </si>
  <si>
    <t xml:space="preserve">   76</t>
  </si>
  <si>
    <t xml:space="preserve">km 4 Carretera Leon - Poneloya         </t>
  </si>
  <si>
    <t xml:space="preserve">General Coil, S.A.                                          </t>
  </si>
  <si>
    <t xml:space="preserve">   75</t>
  </si>
  <si>
    <t>Genaro Medina</t>
  </si>
  <si>
    <t xml:space="preserve">   74</t>
  </si>
  <si>
    <t xml:space="preserve">Futec Industrial                                            </t>
  </si>
  <si>
    <t xml:space="preserve">   73</t>
  </si>
  <si>
    <t>Estadio Municipal 300 m norte, 5 km este. Comunidad Aventina, Finca Los Papales</t>
  </si>
  <si>
    <t>Finca Los Papales</t>
  </si>
  <si>
    <t xml:space="preserve">   72</t>
  </si>
  <si>
    <t>km 121 Carretera Managua - Matagalpa</t>
  </si>
  <si>
    <t>Fara Coffee, S.A.</t>
  </si>
  <si>
    <t xml:space="preserve">   71</t>
  </si>
  <si>
    <t>Carretera Panamericana km 215,5</t>
  </si>
  <si>
    <t>Exportadora Panamericana Norte, S.A.</t>
  </si>
  <si>
    <t xml:space="preserve">   70</t>
  </si>
  <si>
    <t>km 104,5 Carretera Sebaco a Estelí. Contiguo a Gasolinera Inés Galeano. Empresa OFLETAGRO.</t>
  </si>
  <si>
    <t>Expoim-Rilu, S.A.</t>
  </si>
  <si>
    <t xml:space="preserve">   69</t>
  </si>
  <si>
    <t xml:space="preserve">Edificio Antigua Aduana Managua             </t>
  </si>
  <si>
    <t xml:space="preserve">Enimport/ Prog. Fort.  los Lab. Centrales del IPSA          </t>
  </si>
  <si>
    <t xml:space="preserve">   68</t>
  </si>
  <si>
    <t xml:space="preserve">Antigua Aduana Managua                  </t>
  </si>
  <si>
    <t>Enimport/ Prog. de Gestión de Calidad y Validación de Método</t>
  </si>
  <si>
    <t xml:space="preserve">   67</t>
  </si>
  <si>
    <t xml:space="preserve">Planta Electríca Margarita II           </t>
  </si>
  <si>
    <t xml:space="preserve">Empresa Energética C, LTD.                            </t>
  </si>
  <si>
    <t xml:space="preserve">   66</t>
  </si>
  <si>
    <t xml:space="preserve">Semáforos del Mercado El Mayoreo, 300 m sur </t>
  </si>
  <si>
    <t xml:space="preserve">Empaques Santo Domingo, S.A.                                </t>
  </si>
  <si>
    <t xml:space="preserve">   65</t>
  </si>
  <si>
    <t xml:space="preserve">Costado Sur de Distribuidora La Universal       </t>
  </si>
  <si>
    <t xml:space="preserve">Electromecánica Especializada                              </t>
  </si>
  <si>
    <t xml:space="preserve">   64</t>
  </si>
  <si>
    <t>Ecocycle Nicaragua</t>
  </si>
  <si>
    <t xml:space="preserve">   63</t>
  </si>
  <si>
    <t xml:space="preserve">km 15,2 Carretera Managua-Masaya       </t>
  </si>
  <si>
    <t xml:space="preserve">Drogueria Rocha                                             </t>
  </si>
  <si>
    <t xml:space="preserve">   62</t>
  </si>
  <si>
    <t xml:space="preserve">km 25,5 Carretera a Masaya            </t>
  </si>
  <si>
    <t xml:space="preserve">Draexlmaier Partes Automotrices, S.A.                       </t>
  </si>
  <si>
    <t xml:space="preserve">   61</t>
  </si>
  <si>
    <t xml:space="preserve">Distribuidora Cesar Argüello                                </t>
  </si>
  <si>
    <t xml:space="preserve">   60</t>
  </si>
  <si>
    <t xml:space="preserve">Carretera Sur, km 7, 800 m al este    </t>
  </si>
  <si>
    <t xml:space="preserve">Dicegsa                                                 </t>
  </si>
  <si>
    <t xml:space="preserve">   59</t>
  </si>
  <si>
    <t>Frente Antiguo Lobo Jack, Camino Oriente</t>
  </si>
  <si>
    <t xml:space="preserve">DHL Global Forwarding                                       </t>
  </si>
  <si>
    <t xml:space="preserve">   58</t>
  </si>
  <si>
    <t>Carretera Norte, km 12,5 Módulo 2. Zona Franca Las Mercedes</t>
  </si>
  <si>
    <t>Dasoltex, S.A.</t>
  </si>
  <si>
    <t xml:space="preserve">   57</t>
  </si>
  <si>
    <t xml:space="preserve">km 7 Carretera Sur                   </t>
  </si>
  <si>
    <t xml:space="preserve">Cruz Roja Nicaragüense                       </t>
  </si>
  <si>
    <t xml:space="preserve">   56</t>
  </si>
  <si>
    <t xml:space="preserve">Cotton Ace Nicaragua, S.A.                                  </t>
  </si>
  <si>
    <t xml:space="preserve">   55</t>
  </si>
  <si>
    <t xml:space="preserve">km 62,5 Carretera a Montelimar          </t>
  </si>
  <si>
    <t xml:space="preserve">Coorporación Montelimar, S.A.                                </t>
  </si>
  <si>
    <t xml:space="preserve">   54</t>
  </si>
  <si>
    <t xml:space="preserve">Hospital Salud Integral, Montoya 75 m sur  </t>
  </si>
  <si>
    <t xml:space="preserve">Coorporación Eléctrica Nicaragüense                          </t>
  </si>
  <si>
    <t xml:space="preserve">   53</t>
  </si>
  <si>
    <t>El Viejo, Chinandega</t>
  </si>
  <si>
    <t xml:space="preserve">Corporación Agroindustrial del Pacifico S.A. (CAIPSA) </t>
  </si>
  <si>
    <t xml:space="preserve">   52</t>
  </si>
  <si>
    <t>Sebaco, km 101 Carretera Managua - Sebaco</t>
  </si>
  <si>
    <t>Cooperativa Esperanza</t>
  </si>
  <si>
    <t xml:space="preserve">   51</t>
  </si>
  <si>
    <t xml:space="preserve">Cooperativa de Exportacion de Cafe de Matagalpa </t>
  </si>
  <si>
    <t xml:space="preserve">   50</t>
  </si>
  <si>
    <t>Carretera a Masaya km 12,5</t>
  </si>
  <si>
    <t>Conipisos</t>
  </si>
  <si>
    <t xml:space="preserve">   49</t>
  </si>
  <si>
    <t>km 12 Carretera a Masaya</t>
  </si>
  <si>
    <t>Concretera Total, S.A.</t>
  </si>
  <si>
    <t xml:space="preserve">   48</t>
  </si>
  <si>
    <t xml:space="preserve">km 6,5 Carretera Norte, Cruz Lorena 800 m norte </t>
  </si>
  <si>
    <t xml:space="preserve">Compañía Cervecera de Nicaragua, S.A.                       </t>
  </si>
  <si>
    <t xml:space="preserve">   47</t>
  </si>
  <si>
    <t>km 119 Carretera a Chinandega, Gasolinera UNO</t>
  </si>
  <si>
    <t xml:space="preserve">Compañía Licorera de Nicaragua, S.A.                        </t>
  </si>
  <si>
    <t xml:space="preserve">   46</t>
  </si>
  <si>
    <t>Command Medical Nicaragua</t>
  </si>
  <si>
    <t xml:space="preserve">   45</t>
  </si>
  <si>
    <t xml:space="preserve">Planta Aguadora 200 m norte         </t>
  </si>
  <si>
    <t xml:space="preserve">CIA. Centroamericana de Productos Lacteos S.A.             </t>
  </si>
  <si>
    <t xml:space="preserve">   44</t>
  </si>
  <si>
    <t xml:space="preserve">Potosí - Rivas                </t>
  </si>
  <si>
    <t xml:space="preserve">CIA. Azucarera del Sur, S.A.                                </t>
  </si>
  <si>
    <t xml:space="preserve">   43</t>
  </si>
  <si>
    <t xml:space="preserve">Parque Industrial San Cristobal         </t>
  </si>
  <si>
    <t xml:space="preserve">Cerveceria Panama Barú, S.A.                                     </t>
  </si>
  <si>
    <t xml:space="preserve">   42</t>
  </si>
  <si>
    <t xml:space="preserve">Rotonda El Güegüense 200 m oeste         </t>
  </si>
  <si>
    <t>Certificadores de Carga General (CCG)</t>
  </si>
  <si>
    <t xml:space="preserve">   41</t>
  </si>
  <si>
    <t xml:space="preserve">Paso a desnivel Portezuelo, 150 m norte        </t>
  </si>
  <si>
    <t xml:space="preserve">Cereales de Centroamérica, S.A.                  </t>
  </si>
  <si>
    <t xml:space="preserve">   40</t>
  </si>
  <si>
    <t xml:space="preserve">km 46,5 Carretera Masaya-Tipitapa </t>
  </si>
  <si>
    <t>Centrolac</t>
  </si>
  <si>
    <t xml:space="preserve">   39</t>
  </si>
  <si>
    <t xml:space="preserve">Bluefields-Nicaragua </t>
  </si>
  <si>
    <t>Central American Fisheries S.A.</t>
  </si>
  <si>
    <t xml:space="preserve">   38</t>
  </si>
  <si>
    <t xml:space="preserve">km 68 Carretera a El Velero       </t>
  </si>
  <si>
    <t xml:space="preserve">CENSA                                                       </t>
  </si>
  <si>
    <t xml:space="preserve">   37</t>
  </si>
  <si>
    <t>km 95, Laboratorios Divina, 800 m oeste. León</t>
  </si>
  <si>
    <t xml:space="preserve">CEGA Nicaragua, S.A.                                        </t>
  </si>
  <si>
    <t xml:space="preserve">   36</t>
  </si>
  <si>
    <t xml:space="preserve">CECNA - INATEC                                              </t>
  </si>
  <si>
    <t xml:space="preserve">   35</t>
  </si>
  <si>
    <t xml:space="preserve">Rotonda El Güegüense, 250 m oeste         </t>
  </si>
  <si>
    <t xml:space="preserve">CCG Nicaragua, S.A.                                         </t>
  </si>
  <si>
    <t xml:space="preserve">   34</t>
  </si>
  <si>
    <t xml:space="preserve">Planteles Claro, 25 m oeste No. 206    </t>
  </si>
  <si>
    <t xml:space="preserve">Casa del Café, S.A.                                         </t>
  </si>
  <si>
    <t xml:space="preserve">   33</t>
  </si>
  <si>
    <t xml:space="preserve">Lomas del Valle, Calle Corona Casa #66  </t>
  </si>
  <si>
    <t xml:space="preserve">Carlos Gutierrez Mairena                        </t>
  </si>
  <si>
    <t xml:space="preserve">   32</t>
  </si>
  <si>
    <t>km 35 Carretera Nueva a León, frente a Cementera Holcim</t>
  </si>
  <si>
    <t>Caribbean Blue S.A</t>
  </si>
  <si>
    <t xml:space="preserve">   31</t>
  </si>
  <si>
    <t>km 3,5 Carretera Norte. El Nuevo Diario 150 m oeste</t>
  </si>
  <si>
    <t>Cambridge International, S.A.</t>
  </si>
  <si>
    <t xml:space="preserve">   30</t>
  </si>
  <si>
    <t xml:space="preserve">km 130 Carretera a Chinandega           </t>
  </si>
  <si>
    <t xml:space="preserve">Camanica Zona Franca, S.A.                                  </t>
  </si>
  <si>
    <t xml:space="preserve">   29</t>
  </si>
  <si>
    <t xml:space="preserve">Plaza El Sol 450 m sur # 213            </t>
  </si>
  <si>
    <t xml:space="preserve">CAM Interntional                               </t>
  </si>
  <si>
    <t xml:space="preserve">   28</t>
  </si>
  <si>
    <t xml:space="preserve">Final Calle Santa Lucía, 200 m norte    </t>
  </si>
  <si>
    <t xml:space="preserve">Callejas Sequeira e Hijos                        </t>
  </si>
  <si>
    <t xml:space="preserve">   27</t>
  </si>
  <si>
    <t>km 8,5 carretera norte, 800 m al norte</t>
  </si>
  <si>
    <t xml:space="preserve">Café Soluble, S.A.                                          </t>
  </si>
  <si>
    <t xml:space="preserve">   26</t>
  </si>
  <si>
    <t xml:space="preserve">3 Cruces, 400 m oeste, San Marcos   </t>
  </si>
  <si>
    <t xml:space="preserve">Burke Agro                  </t>
  </si>
  <si>
    <t xml:space="preserve">   25</t>
  </si>
  <si>
    <t xml:space="preserve">Subasta, 1 200 m noroeste           </t>
  </si>
  <si>
    <t xml:space="preserve">Biwater International, LTD.                                 </t>
  </si>
  <si>
    <t xml:space="preserve">   24</t>
  </si>
  <si>
    <t>Biotecnica</t>
  </si>
  <si>
    <t xml:space="preserve">   23</t>
  </si>
  <si>
    <t>km 115,2 Carretera Sébaco - Matagalpa</t>
  </si>
  <si>
    <t>Beneficio San Rafael</t>
  </si>
  <si>
    <t xml:space="preserve">   22</t>
  </si>
  <si>
    <t>3 km antes de Matagalpa, frente a Restaurante el Pullazo</t>
  </si>
  <si>
    <t>Beneficio Las Tejas</t>
  </si>
  <si>
    <t xml:space="preserve">   21</t>
  </si>
  <si>
    <t>km 107 Carretera Sebaco-Matagalpa Frente a camp</t>
  </si>
  <si>
    <t xml:space="preserve">Beneficiadora Norteña de Café, S.A.                         </t>
  </si>
  <si>
    <t xml:space="preserve">   20</t>
  </si>
  <si>
    <t>km 122,5 Carretera Managua, Matagalpa Entrada a Tejerina 500 m al norte</t>
  </si>
  <si>
    <t>Beneficiadora "OLAM"</t>
  </si>
  <si>
    <t xml:space="preserve">   19</t>
  </si>
  <si>
    <t xml:space="preserve">km 11,5 Carretera a Masaya           </t>
  </si>
  <si>
    <t xml:space="preserve">Bayer, S.A.                                                 </t>
  </si>
  <si>
    <t xml:space="preserve">   18</t>
  </si>
  <si>
    <t>Talleres Modernos, 100 m norte, 50 m oeste, Barrio Riguero</t>
  </si>
  <si>
    <t>Básculas y Balanzas</t>
  </si>
  <si>
    <t xml:space="preserve">   17</t>
  </si>
  <si>
    <t xml:space="preserve">Semáforos Club Terraza 150 m oeste, Casa #38  </t>
  </si>
  <si>
    <t xml:space="preserve">Astaldi SPA                                                 </t>
  </si>
  <si>
    <t xml:space="preserve">   16</t>
  </si>
  <si>
    <t xml:space="preserve">Articulos y Construcciones  Eléctricas de Nic, S.A.          </t>
  </si>
  <si>
    <t xml:space="preserve">   15</t>
  </si>
  <si>
    <t>km 71,5 Carretera Metapan, Frente a Urbani</t>
  </si>
  <si>
    <t xml:space="preserve">Arnecom El Salvador S.A. DE C.V.                         </t>
  </si>
  <si>
    <t xml:space="preserve">   14</t>
  </si>
  <si>
    <t xml:space="preserve">km 45,5 Carretera Norte              </t>
  </si>
  <si>
    <t xml:space="preserve">ANNIC II, S.A.                                              </t>
  </si>
  <si>
    <t xml:space="preserve">   13</t>
  </si>
  <si>
    <t>Sinsa Altamira, 100 m al sur, 100 m este</t>
  </si>
  <si>
    <t xml:space="preserve">Alta Research                                      </t>
  </si>
  <si>
    <t xml:space="preserve">   12</t>
  </si>
  <si>
    <t xml:space="preserve">Alpla  Nicaragua, S.A.                                      </t>
  </si>
  <si>
    <t xml:space="preserve">   11</t>
  </si>
  <si>
    <t xml:space="preserve">Porton del Cementerio, 100 Sur           </t>
  </si>
  <si>
    <t xml:space="preserve">Alfredo Vargas                                         </t>
  </si>
  <si>
    <t xml:space="preserve">   10</t>
  </si>
  <si>
    <t>Portón Principal del Colegio Americano 100 m oeste, 200 m norte, 20 m este</t>
  </si>
  <si>
    <t xml:space="preserve">ALBALINISA                                                  </t>
  </si>
  <si>
    <t xml:space="preserve">    9</t>
  </si>
  <si>
    <t xml:space="preserve">Rotonda CentroAmerica 700 m oeste. Contiguo a Autonica Villa Fontana  </t>
  </si>
  <si>
    <t xml:space="preserve">Alba de Nicaragua, S.A.                                     </t>
  </si>
  <si>
    <t xml:space="preserve">    8</t>
  </si>
  <si>
    <t xml:space="preserve">km 3,5 Carretera Norte                  </t>
  </si>
  <si>
    <t xml:space="preserve">Aje Nicaragua, S.A.                                         </t>
  </si>
  <si>
    <t xml:space="preserve">    7</t>
  </si>
  <si>
    <t>km 91,5 By pass Carretera León-Chinandega. Contiguo a Yazaki</t>
  </si>
  <si>
    <t>Agrosa - Indegrasa - Harinisa</t>
  </si>
  <si>
    <t xml:space="preserve">    6</t>
  </si>
  <si>
    <t xml:space="preserve">Hyundai Montoya, 200 m este           </t>
  </si>
  <si>
    <t xml:space="preserve">Agrobiotek Nicaragua, S.A.                                  </t>
  </si>
  <si>
    <t xml:space="preserve">    5</t>
  </si>
  <si>
    <t xml:space="preserve">Stradone San Fermo, n.19 37121 Verona   </t>
  </si>
  <si>
    <t xml:space="preserve">AGMIN SRL                                                   </t>
  </si>
  <si>
    <t xml:space="preserve">    4</t>
  </si>
  <si>
    <t>Lotería Nacional, 300 m oeste. Entrada a Edificio Agricorp</t>
  </si>
  <si>
    <t>ACI-ACN</t>
  </si>
  <si>
    <t xml:space="preserve">    3</t>
  </si>
  <si>
    <t xml:space="preserve">Rotonda Los Encuentros, 300 m sur      </t>
  </si>
  <si>
    <t xml:space="preserve">Aceitera EL Real, S.A.                                      </t>
  </si>
  <si>
    <t xml:space="preserve">    2</t>
  </si>
  <si>
    <t xml:space="preserve">Coyotepe, 800 m norte               </t>
  </si>
  <si>
    <t xml:space="preserve">A &amp; T Nicaragua, S.A.                                       </t>
  </si>
  <si>
    <t xml:space="preserve">    1</t>
  </si>
  <si>
    <t>Direccion</t>
  </si>
  <si>
    <t>Nombre</t>
  </si>
  <si>
    <t>Clave</t>
  </si>
  <si>
    <t>Base de datos de clientes</t>
  </si>
  <si>
    <t>METROLOGÍA CONSULTORES DE NICARAGUA, S.A.</t>
  </si>
  <si>
    <t>Incertidumbre expandida</t>
  </si>
  <si>
    <t>Incertidumbre combinada</t>
  </si>
  <si>
    <t>Histerésis u(δEqhis)</t>
  </si>
  <si>
    <r>
      <t>División de escala equipo u(</t>
    </r>
    <r>
      <rPr>
        <sz val="10"/>
        <rFont val="Calibri"/>
        <family val="2"/>
      </rPr>
      <t>δ</t>
    </r>
    <r>
      <rPr>
        <sz val="10"/>
        <rFont val="Arial"/>
        <family val="2"/>
      </rP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</si>
  <si>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Repetibilidad u(</t>
    </r>
    <r>
      <rPr>
        <sz val="10"/>
        <rFont val="Calibri"/>
        <family val="2"/>
      </rPr>
      <t>δ</t>
    </r>
    <r>
      <rPr>
        <sz val="10"/>
        <rFont val="Arial"/>
        <family val="2"/>
      </rPr>
      <t>rep)</t>
    </r>
  </si>
  <si>
    <r>
      <t>División de escala patrón u(δP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</si>
  <si>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Deriva de patrón u(δP</t>
    </r>
    <r>
      <rPr>
        <vertAlign val="subscript"/>
        <sz val="10"/>
        <rFont val="Arial"/>
        <family val="2"/>
      </rPr>
      <t>der</t>
    </r>
    <r>
      <rPr>
        <sz val="10"/>
        <rFont val="Arial"/>
        <family val="2"/>
      </rPr>
      <t>)</t>
    </r>
  </si>
  <si>
    <r>
      <t>Incertidumbre del Patrón u(</t>
    </r>
    <r>
      <rPr>
        <sz val="10"/>
        <rFont val="Calibri"/>
        <family val="2"/>
      </rPr>
      <t>δ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</si>
  <si>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% de contribución</t>
  </si>
  <si>
    <r>
      <t>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(xi)</t>
    </r>
  </si>
  <si>
    <r>
      <t>Coef. C</t>
    </r>
    <r>
      <rPr>
        <vertAlign val="subscript"/>
        <sz val="10"/>
        <rFont val="Arial"/>
        <family val="2"/>
      </rPr>
      <t>i</t>
    </r>
  </si>
  <si>
    <t>Divisor</t>
  </si>
  <si>
    <t xml:space="preserve">Incertidumbre </t>
  </si>
  <si>
    <t>Fuente de incertidumbre</t>
  </si>
  <si>
    <t>Cálculo de Incertidumbre del punto 8</t>
  </si>
  <si>
    <t>Cálculo de Incertidumbre del punto 7</t>
  </si>
  <si>
    <t>Cálculo de Incertidumbre del punto 5</t>
  </si>
  <si>
    <t>Cálculo de Incertidumbre del punto 6</t>
  </si>
  <si>
    <t>Cálculo de Incertidumbre del punto 4</t>
  </si>
  <si>
    <t>Y=</t>
  </si>
  <si>
    <t>Y1=</t>
  </si>
  <si>
    <t>Yo=</t>
  </si>
  <si>
    <t>X1=</t>
  </si>
  <si>
    <t>Xo=</t>
  </si>
  <si>
    <t>Pos =</t>
  </si>
  <si>
    <t>X=</t>
  </si>
  <si>
    <t>Cálculo de Incertidumbre del punto 3</t>
  </si>
  <si>
    <t>Cálculo de Incertidumbre del punto 2</t>
  </si>
  <si>
    <t>Cálculo de Incertidumbre del punto 1</t>
  </si>
  <si>
    <t>Estándar</t>
  </si>
  <si>
    <t>Calibración</t>
  </si>
  <si>
    <t>Corregido</t>
  </si>
  <si>
    <t>Patrón cert.</t>
  </si>
  <si>
    <t>Patrón</t>
  </si>
  <si>
    <t>Histeresis</t>
  </si>
  <si>
    <t>Desviación</t>
  </si>
  <si>
    <t>Promedio</t>
  </si>
  <si>
    <t>Corrección del</t>
  </si>
  <si>
    <t>Descendente</t>
  </si>
  <si>
    <t>Ascendente</t>
  </si>
  <si>
    <t>Ciclo 2</t>
  </si>
  <si>
    <t>Ciclo 1</t>
  </si>
  <si>
    <t xml:space="preserve">Indicación </t>
  </si>
  <si>
    <t>Presión</t>
  </si>
  <si>
    <t>Martel</t>
  </si>
  <si>
    <t>NI-MCPP-02</t>
  </si>
  <si>
    <t>NI-MCPP-01</t>
  </si>
  <si>
    <t>FLUKE 744</t>
  </si>
  <si>
    <t>Interpolación de corrección</t>
  </si>
  <si>
    <t>Resolución del equipo</t>
  </si>
  <si>
    <t>Deriva</t>
  </si>
  <si>
    <t>Incert.</t>
  </si>
  <si>
    <t>Resolución del patrón</t>
  </si>
  <si>
    <t>Unidad de medida</t>
  </si>
  <si>
    <t>NI-MCPPT-05</t>
  </si>
  <si>
    <t>Deriva del patrón</t>
  </si>
  <si>
    <t>Temperatura minima</t>
  </si>
  <si>
    <t>Incertidumbre del patrón</t>
  </si>
  <si>
    <t>Temperatura máxima</t>
  </si>
  <si>
    <t>°F</t>
  </si>
  <si>
    <t>NI-MCPPT-01</t>
  </si>
  <si>
    <t>Patron utilizado</t>
  </si>
  <si>
    <t xml:space="preserve">Sensor </t>
  </si>
  <si>
    <t>HR</t>
  </si>
  <si>
    <t>Temperatura</t>
  </si>
  <si>
    <t>Datos del patrón electrico</t>
  </si>
  <si>
    <t>Datos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</si>
</sst>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00"/>
    <numFmt numFmtId="167" formatCode="0.000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2"/>
      <color theme="1"/>
      <name val="Times New Roman"/>
      <family val="1"/>
    </font>
    <font>
      <sz val="8"/>
      <color rgb="FF222222"/>
      <name val="Arial"/>
      <family val="2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vertAlign val="subscript"/>
      <sz val="11"/>
      <color theme="1"/>
      <name val="Aptos Narrow"/>
      <family val="2"/>
      <scheme val="minor"/>
    </font>
    <font>
      <b/>
      <sz val="8"/>
      <color rgb="FFFFFF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Calibri"/>
      <family val="2"/>
    </font>
    <font>
      <vertAlign val="subscript"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4" fillId="4" borderId="2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5" fontId="2" fillId="0" borderId="2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2" fillId="0" borderId="2" xfId="0" quotePrefix="1" applyFont="1" applyBorder="1" applyAlignment="1" applyProtection="1">
      <alignment horizontal="center"/>
      <protection locked="0"/>
    </xf>
    <xf numFmtId="0" fontId="3" fillId="0" borderId="0" xfId="0" applyFont="1"/>
    <xf numFmtId="0" fontId="5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 indent="1"/>
    </xf>
    <xf numFmtId="16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5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indent="1"/>
    </xf>
    <xf numFmtId="164" fontId="3" fillId="0" borderId="0" xfId="0" applyNumberFormat="1" applyFont="1"/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7" borderId="1" xfId="0" applyNumberFormat="1" applyFill="1" applyBorder="1" applyAlignment="1">
      <alignment horizontal="right" vertical="center"/>
    </xf>
    <xf numFmtId="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9" borderId="0" xfId="0" applyFill="1"/>
    <xf numFmtId="0" fontId="20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17" fillId="11" borderId="0" xfId="0" applyFont="1" applyFill="1"/>
    <xf numFmtId="0" fontId="20" fillId="0" borderId="0" xfId="0" applyFont="1"/>
    <xf numFmtId="0" fontId="0" fillId="11" borderId="0" xfId="0" applyFill="1"/>
    <xf numFmtId="0" fontId="3" fillId="0" borderId="0" xfId="0" applyFont="1" applyProtection="1">
      <protection locked="0"/>
    </xf>
    <xf numFmtId="0" fontId="24" fillId="0" borderId="0" xfId="3" applyFont="1"/>
    <xf numFmtId="0" fontId="25" fillId="14" borderId="0" xfId="0" applyFont="1" applyFill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3" fillId="3" borderId="0" xfId="0" applyFont="1" applyFill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3" borderId="0" xfId="4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166" fontId="3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top"/>
    </xf>
    <xf numFmtId="165" fontId="3" fillId="1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5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1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/>
    <xf numFmtId="166" fontId="2" fillId="17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/>
    <xf numFmtId="1" fontId="2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6" borderId="1" xfId="1" applyFont="1" applyFill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12" fillId="0" borderId="1" xfId="2" applyFont="1" applyBorder="1" applyAlignment="1">
      <alignment horizontal="center" vertical="center"/>
    </xf>
    <xf numFmtId="0" fontId="3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2" fillId="12" borderId="22" xfId="0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</cellXfs>
  <cellStyles count="5">
    <cellStyle name="Hipervínculo" xfId="3" builtinId="8"/>
    <cellStyle name="Normal" xfId="0" builtinId="0"/>
    <cellStyle name="Normal 3" xfId="1" xr:uid="{D0C03149-959E-4182-9299-A5A3FC888F00}"/>
    <cellStyle name="Normal 4" xfId="2" xr:uid="{F1F943B6-4E6E-411B-9431-A353A07120F7}"/>
    <cellStyle name="Normal 6" xfId="4" xr:uid="{2DC6486F-41EC-4961-94F7-7DE2DED6BD18}"/>
  </cellStyles>
  <dxfs count="6"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10515"/>
    <xdr:sp macro="" textlink="">
      <xdr:nvSpPr>
        <xdr:cNvPr id="2" name="AutoShape 1" descr="{\ displaystyle P (x) _ () ^ () =}">
          <a:extLst>
            <a:ext uri="{FF2B5EF4-FFF2-40B4-BE49-F238E27FC236}">
              <a16:creationId xmlns:a16="http://schemas.microsoft.com/office/drawing/2014/main" id="{17CB382C-1018-4E78-9889-38D0BCFCDCFC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288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312420</xdr:colOff>
      <xdr:row>1</xdr:row>
      <xdr:rowOff>0</xdr:rowOff>
    </xdr:from>
    <xdr:ext cx="316576" cy="310515"/>
    <xdr:sp macro="" textlink="">
      <xdr:nvSpPr>
        <xdr:cNvPr id="3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C4AA131D-90D9-47F7-BAB2-3A5D0E08AD99}"/>
            </a:ext>
          </a:extLst>
        </xdr:cNvPr>
        <xdr:cNvSpPr>
          <a:spLocks noChangeAspect="1" noChangeArrowheads="1"/>
        </xdr:cNvSpPr>
      </xdr:nvSpPr>
      <xdr:spPr bwMode="auto">
        <a:xfrm>
          <a:off x="5311140" y="182880"/>
          <a:ext cx="316576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441960</xdr:colOff>
      <xdr:row>0</xdr:row>
      <xdr:rowOff>121920</xdr:rowOff>
    </xdr:from>
    <xdr:ext cx="2885728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BA9AE9C6-5525-4345-A676-58534CF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21920"/>
          <a:ext cx="2885728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358140</xdr:colOff>
      <xdr:row>0</xdr:row>
      <xdr:rowOff>106680</xdr:rowOff>
    </xdr:from>
    <xdr:ext cx="2397702" cy="295275"/>
    <xdr:pic>
      <xdr:nvPicPr>
        <xdr:cNvPr id="5" name="Picture 4">
          <a:extLst>
            <a:ext uri="{FF2B5EF4-FFF2-40B4-BE49-F238E27FC236}">
              <a16:creationId xmlns:a16="http://schemas.microsoft.com/office/drawing/2014/main" id="{11878930-9940-414C-9D38-9ADF7A17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106680"/>
          <a:ext cx="239770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463435</xdr:colOff>
      <xdr:row>0</xdr:row>
      <xdr:rowOff>0</xdr:rowOff>
    </xdr:from>
    <xdr:ext cx="1209329" cy="593667"/>
    <xdr:pic>
      <xdr:nvPicPr>
        <xdr:cNvPr id="6" name="Picture 5">
          <a:extLst>
            <a:ext uri="{FF2B5EF4-FFF2-40B4-BE49-F238E27FC236}">
              <a16:creationId xmlns:a16="http://schemas.microsoft.com/office/drawing/2014/main" id="{26285DC8-0C6D-4721-83C9-6FC11E78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0875" y="0"/>
          <a:ext cx="1209329" cy="59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i/Consultores%20Med%20Nic%20ISO%2017025/SG%20instructivos%20formas/Instructivos%20calibracion%20correccion%20NC/Termometros/Versiones%20instruccion/NI-R02-MCIT-T-01%20%20Procesamiento%20de%20datos%20calibracion%20termometros%20der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FA °C (3 ptos)"/>
      <sheetName val="DA Unidad-K (5 ptos)"/>
      <sheetName val="BD Patron"/>
      <sheetName val="CMC"/>
      <sheetName val="BD Clientes"/>
      <sheetName val="NI-R02-MCIT-T-01  Procesamiento"/>
    </sheetNames>
    <sheetDataSet>
      <sheetData sheetId="0" refreshError="1"/>
      <sheetData sheetId="1" refreshError="1">
        <row r="4">
          <cell r="P4">
            <v>2.5000000000000001E-2</v>
          </cell>
        </row>
        <row r="7">
          <cell r="F7" t="str">
            <v>°C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abacosdels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29F-2BAC-49CE-B069-C46A6B2B28BF}">
  <dimension ref="B1:O126"/>
  <sheetViews>
    <sheetView workbookViewId="0">
      <selection activeCell="C3" sqref="C3"/>
    </sheetView>
  </sheetViews>
  <sheetFormatPr baseColWidth="10" defaultColWidth="9.10937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</cols>
  <sheetData>
    <row r="1" spans="2:15" x14ac:dyDescent="0.3">
      <c r="C1" s="21"/>
      <c r="F1" s="20" t="s">
        <v>118</v>
      </c>
      <c r="I1" s="22"/>
    </row>
    <row r="2" spans="2:15" x14ac:dyDescent="0.3">
      <c r="C2" s="21"/>
      <c r="F2" s="20" t="s">
        <v>117</v>
      </c>
    </row>
    <row r="3" spans="2:15" ht="15" customHeight="1" x14ac:dyDescent="0.3">
      <c r="B3" s="11" t="s">
        <v>116</v>
      </c>
      <c r="C3" s="9" t="s">
        <v>115</v>
      </c>
      <c r="D3" s="8"/>
      <c r="I3" s="15"/>
      <c r="J3" s="2"/>
      <c r="K3" s="2"/>
      <c r="L3" s="2"/>
      <c r="M3" s="2"/>
      <c r="N3" s="2"/>
      <c r="O3" s="2"/>
    </row>
    <row r="4" spans="2:15" x14ac:dyDescent="0.3">
      <c r="B4" s="18"/>
      <c r="C4" s="19"/>
      <c r="D4" s="8"/>
      <c r="I4" s="15"/>
      <c r="J4" s="2"/>
      <c r="K4" s="2"/>
      <c r="L4" s="2"/>
      <c r="M4" s="2"/>
      <c r="N4" s="2"/>
      <c r="O4" s="2"/>
    </row>
    <row r="5" spans="2:15" x14ac:dyDescent="0.3">
      <c r="B5" s="11" t="s">
        <v>114</v>
      </c>
      <c r="C5" s="9" t="s">
        <v>113</v>
      </c>
      <c r="D5" s="8"/>
      <c r="F5" t="s">
        <v>112</v>
      </c>
      <c r="I5" s="15"/>
      <c r="J5" s="2"/>
      <c r="K5" s="2"/>
      <c r="L5" s="2"/>
      <c r="M5" s="2"/>
      <c r="N5" s="2"/>
      <c r="O5" s="2"/>
    </row>
    <row r="6" spans="2:15" x14ac:dyDescent="0.3">
      <c r="B6" s="18"/>
      <c r="C6" s="19"/>
      <c r="D6" s="8"/>
      <c r="F6" t="s">
        <v>111</v>
      </c>
      <c r="I6" s="15"/>
    </row>
    <row r="7" spans="2:15" x14ac:dyDescent="0.3">
      <c r="B7" s="11" t="s">
        <v>110</v>
      </c>
      <c r="C7" s="14" t="s">
        <v>109</v>
      </c>
      <c r="D7" s="8"/>
      <c r="I7" s="15"/>
      <c r="J7" s="15"/>
      <c r="K7" s="15"/>
      <c r="L7" s="15"/>
      <c r="M7" s="15"/>
      <c r="N7" s="15"/>
      <c r="O7" s="15"/>
    </row>
    <row r="8" spans="2:15" x14ac:dyDescent="0.3">
      <c r="B8" s="18"/>
      <c r="C8" s="9"/>
      <c r="D8" s="8"/>
      <c r="J8" s="15"/>
      <c r="K8" s="15"/>
      <c r="L8" s="15"/>
      <c r="M8" s="15"/>
      <c r="N8" s="15"/>
      <c r="O8" s="15"/>
    </row>
    <row r="9" spans="2:15" x14ac:dyDescent="0.3">
      <c r="B9" s="11" t="s">
        <v>108</v>
      </c>
      <c r="C9" s="9" t="s">
        <v>107</v>
      </c>
      <c r="D9" s="8"/>
      <c r="J9" s="15"/>
      <c r="K9" s="15"/>
      <c r="L9" s="15"/>
      <c r="M9" s="15"/>
      <c r="N9" s="15"/>
      <c r="O9" s="15"/>
    </row>
    <row r="10" spans="2:15" x14ac:dyDescent="0.3">
      <c r="B10" s="18"/>
      <c r="C10" s="9"/>
      <c r="D10" s="8"/>
      <c r="F10" s="17" t="s">
        <v>106</v>
      </c>
    </row>
    <row r="11" spans="2:15" ht="15" customHeight="1" x14ac:dyDescent="0.3">
      <c r="B11" s="11" t="s">
        <v>105</v>
      </c>
      <c r="C11" s="9" t="s">
        <v>98</v>
      </c>
      <c r="D11" s="8"/>
    </row>
    <row r="12" spans="2:15" x14ac:dyDescent="0.3">
      <c r="B12" s="10"/>
      <c r="C12" s="9"/>
      <c r="D12" s="8"/>
    </row>
    <row r="13" spans="2:15" x14ac:dyDescent="0.3">
      <c r="B13" s="11" t="s">
        <v>104</v>
      </c>
      <c r="C13" s="9" t="str">
        <f>C11</f>
        <v>XXXXXX</v>
      </c>
      <c r="D13" s="8"/>
      <c r="I13" s="15"/>
    </row>
    <row r="14" spans="2:15" x14ac:dyDescent="0.3">
      <c r="B14" s="10"/>
      <c r="C14" s="9"/>
      <c r="D14" s="8"/>
      <c r="I14" s="15"/>
    </row>
    <row r="15" spans="2:15" x14ac:dyDescent="0.3">
      <c r="B15" s="11" t="s">
        <v>103</v>
      </c>
      <c r="C15" s="9" t="s">
        <v>101</v>
      </c>
      <c r="D15" s="8"/>
      <c r="I15" s="15"/>
    </row>
    <row r="16" spans="2:15" x14ac:dyDescent="0.3">
      <c r="B16" s="10"/>
      <c r="C16" s="9"/>
      <c r="D16" s="8"/>
      <c r="I16" s="15"/>
      <c r="J16" s="15"/>
      <c r="K16" s="15"/>
      <c r="L16" s="15"/>
      <c r="M16" s="15"/>
      <c r="N16" s="15"/>
      <c r="O16" s="15"/>
    </row>
    <row r="17" spans="2:15" x14ac:dyDescent="0.3">
      <c r="B17" s="11" t="s">
        <v>102</v>
      </c>
      <c r="C17" s="9" t="s">
        <v>101</v>
      </c>
      <c r="D17" s="8"/>
      <c r="I17" s="15"/>
      <c r="J17" s="15"/>
      <c r="K17" s="15"/>
      <c r="L17" s="15"/>
      <c r="M17" s="15"/>
      <c r="N17" s="15"/>
      <c r="O17" s="15"/>
    </row>
    <row r="18" spans="2:15" ht="18" customHeight="1" x14ac:dyDescent="0.3">
      <c r="B18" s="10"/>
      <c r="C18" s="9"/>
      <c r="D18" s="8"/>
      <c r="I18" s="15"/>
      <c r="J18" s="15"/>
      <c r="K18" s="15"/>
      <c r="L18" s="15"/>
      <c r="M18" s="15"/>
      <c r="N18" s="15"/>
      <c r="O18" s="15"/>
    </row>
    <row r="19" spans="2:15" x14ac:dyDescent="0.3">
      <c r="B19" s="11" t="s">
        <v>100</v>
      </c>
      <c r="C19" s="16" t="s">
        <v>98</v>
      </c>
      <c r="D19" s="8"/>
      <c r="I19" s="2"/>
      <c r="J19" s="2"/>
      <c r="K19" s="2"/>
      <c r="L19" s="2"/>
      <c r="M19" s="2"/>
      <c r="N19" s="2"/>
      <c r="O19" s="2"/>
    </row>
    <row r="20" spans="2:15" x14ac:dyDescent="0.3">
      <c r="B20" s="10"/>
      <c r="C20" s="9"/>
      <c r="D20" s="8"/>
      <c r="I20" s="15"/>
      <c r="J20" s="2"/>
      <c r="K20" s="2"/>
      <c r="L20" s="2"/>
      <c r="M20" s="2"/>
      <c r="N20" s="2"/>
      <c r="O20" s="2"/>
    </row>
    <row r="21" spans="2:15" x14ac:dyDescent="0.3">
      <c r="B21" s="11" t="s">
        <v>99</v>
      </c>
      <c r="C21" s="9" t="s">
        <v>98</v>
      </c>
      <c r="D21" s="8"/>
      <c r="I21" s="15"/>
      <c r="J21" s="2"/>
      <c r="K21" s="2"/>
      <c r="L21" s="2"/>
      <c r="M21" s="2"/>
      <c r="N21" s="2"/>
      <c r="O21" s="2"/>
    </row>
    <row r="22" spans="2:15" x14ac:dyDescent="0.3">
      <c r="B22" s="10"/>
      <c r="C22" s="9"/>
      <c r="D22" s="8"/>
    </row>
    <row r="23" spans="2:15" x14ac:dyDescent="0.3">
      <c r="B23" s="11" t="s">
        <v>97</v>
      </c>
      <c r="C23" s="14" t="s">
        <v>96</v>
      </c>
      <c r="D23" s="8"/>
      <c r="I23" s="2"/>
      <c r="J23" s="2"/>
      <c r="K23" s="2"/>
      <c r="L23" s="2"/>
      <c r="M23" s="2"/>
      <c r="N23" s="2"/>
      <c r="O23" s="2"/>
    </row>
    <row r="24" spans="2:15" x14ac:dyDescent="0.3">
      <c r="B24" s="10"/>
      <c r="C24" s="9" t="s">
        <v>95</v>
      </c>
      <c r="D24" s="8"/>
      <c r="I24" s="2"/>
      <c r="J24" s="2"/>
      <c r="K24" s="2"/>
      <c r="L24" s="2"/>
      <c r="M24" s="2"/>
      <c r="N24" s="2"/>
      <c r="O24" s="2"/>
    </row>
    <row r="25" spans="2:15" x14ac:dyDescent="0.3">
      <c r="B25" s="11" t="s">
        <v>94</v>
      </c>
      <c r="C25" s="9" t="s">
        <v>93</v>
      </c>
      <c r="D25" s="8"/>
      <c r="I25" s="2"/>
      <c r="J25" s="2"/>
      <c r="K25" s="2"/>
      <c r="L25" s="2"/>
      <c r="M25" s="2"/>
      <c r="N25" s="2"/>
      <c r="O25" s="2"/>
    </row>
    <row r="26" spans="2:15" x14ac:dyDescent="0.3">
      <c r="B26" s="10"/>
      <c r="C26" s="9"/>
      <c r="D26" s="8"/>
    </row>
    <row r="27" spans="2:15" x14ac:dyDescent="0.3">
      <c r="B27" s="11" t="s">
        <v>92</v>
      </c>
      <c r="C27" s="9" t="s">
        <v>90</v>
      </c>
      <c r="D27" s="8"/>
      <c r="I27" s="2"/>
      <c r="J27" s="2"/>
      <c r="K27" s="2"/>
      <c r="L27" s="2"/>
      <c r="M27" s="2"/>
      <c r="N27" s="2"/>
      <c r="O27" s="2"/>
    </row>
    <row r="28" spans="2:15" ht="15" customHeight="1" x14ac:dyDescent="0.3">
      <c r="B28" s="10"/>
      <c r="C28" s="9"/>
      <c r="D28" s="8"/>
      <c r="I28" s="2"/>
      <c r="J28" s="2"/>
      <c r="K28" s="2"/>
      <c r="L28" s="2"/>
      <c r="M28" s="2"/>
      <c r="N28" s="2"/>
      <c r="O28" s="2"/>
    </row>
    <row r="29" spans="2:15" x14ac:dyDescent="0.3">
      <c r="B29" s="11" t="s">
        <v>91</v>
      </c>
      <c r="C29" s="9" t="s">
        <v>90</v>
      </c>
      <c r="D29" s="8"/>
      <c r="I29" s="2"/>
      <c r="J29" s="2"/>
      <c r="K29" s="2"/>
      <c r="L29" s="2"/>
      <c r="M29" s="2"/>
      <c r="N29" s="2"/>
      <c r="O29" s="2"/>
    </row>
    <row r="30" spans="2:15" ht="18" customHeight="1" x14ac:dyDescent="0.3">
      <c r="B30" s="10"/>
      <c r="C30" s="9"/>
      <c r="D30" s="8"/>
      <c r="I30" s="2"/>
      <c r="J30" s="2"/>
      <c r="K30" s="2"/>
      <c r="L30" s="2"/>
      <c r="M30" s="2"/>
      <c r="N30" s="2"/>
      <c r="O30" s="2"/>
    </row>
    <row r="31" spans="2:15" x14ac:dyDescent="0.3">
      <c r="B31" s="11" t="s">
        <v>89</v>
      </c>
      <c r="C31" s="9"/>
      <c r="D31" s="8"/>
      <c r="I31" s="2"/>
      <c r="J31" s="2"/>
      <c r="K31" s="2"/>
      <c r="L31" s="2"/>
      <c r="M31" s="2"/>
      <c r="N31" s="2"/>
      <c r="O31" s="2"/>
    </row>
    <row r="32" spans="2:15" ht="13.5" customHeight="1" x14ac:dyDescent="0.3">
      <c r="B32" s="11" t="s">
        <v>88</v>
      </c>
      <c r="C32" s="13">
        <v>55</v>
      </c>
      <c r="D32" s="12" t="s">
        <v>87</v>
      </c>
      <c r="I32" s="2"/>
      <c r="J32" s="2"/>
      <c r="K32" s="2"/>
      <c r="L32" s="2"/>
      <c r="M32" s="2"/>
      <c r="N32" s="2"/>
      <c r="O32" s="2"/>
    </row>
    <row r="33" spans="2:15" x14ac:dyDescent="0.3">
      <c r="B33" s="11" t="s">
        <v>84</v>
      </c>
      <c r="C33" s="9">
        <v>40.6</v>
      </c>
      <c r="D33" s="12" t="s">
        <v>86</v>
      </c>
      <c r="I33" s="2"/>
      <c r="J33" s="2"/>
      <c r="K33" s="2"/>
      <c r="L33" s="2"/>
      <c r="M33" s="2"/>
      <c r="N33" s="2"/>
      <c r="O33" s="2"/>
    </row>
    <row r="34" spans="2:15" x14ac:dyDescent="0.3">
      <c r="B34" s="10"/>
      <c r="C34" s="9"/>
      <c r="D34" s="8"/>
      <c r="I34" s="2"/>
      <c r="J34" s="2"/>
      <c r="K34" s="2"/>
      <c r="L34" s="2"/>
      <c r="M34" s="2"/>
      <c r="N34" s="2"/>
      <c r="O34" s="2"/>
    </row>
    <row r="35" spans="2:15" x14ac:dyDescent="0.3">
      <c r="B35" s="10"/>
      <c r="C35" s="9"/>
      <c r="D35" s="8"/>
      <c r="I35" s="2"/>
      <c r="J35" s="2"/>
      <c r="K35" s="2"/>
      <c r="L35" s="2"/>
      <c r="M35" s="2"/>
      <c r="N35" s="2"/>
      <c r="O35" s="2"/>
    </row>
    <row r="36" spans="2:15" x14ac:dyDescent="0.3">
      <c r="B36" s="11" t="s">
        <v>85</v>
      </c>
      <c r="C36" s="9"/>
      <c r="D36" s="8"/>
      <c r="I36" s="2"/>
      <c r="J36" s="2"/>
      <c r="K36" s="2"/>
      <c r="L36" s="2"/>
      <c r="M36" s="2"/>
      <c r="N36" s="2"/>
      <c r="O36" s="2"/>
    </row>
    <row r="37" spans="2:15" x14ac:dyDescent="0.3">
      <c r="B37" s="10" t="s">
        <v>84</v>
      </c>
      <c r="C37" s="9"/>
      <c r="D37" s="8"/>
      <c r="I37" s="2"/>
      <c r="J37" s="2"/>
      <c r="K37" s="2"/>
      <c r="L37" s="2"/>
      <c r="M37" s="2"/>
      <c r="N37" s="2"/>
      <c r="O37" s="2"/>
    </row>
    <row r="38" spans="2:15" x14ac:dyDescent="0.3">
      <c r="I38" s="2"/>
      <c r="J38" s="2"/>
      <c r="K38" s="2"/>
      <c r="L38" s="2"/>
      <c r="M38" s="2"/>
      <c r="N38" s="2"/>
      <c r="O38" s="2"/>
    </row>
    <row r="39" spans="2:15" x14ac:dyDescent="0.3">
      <c r="B39" t="s">
        <v>83</v>
      </c>
      <c r="C39" s="7" t="s">
        <v>82</v>
      </c>
      <c r="I39" s="2"/>
      <c r="J39" s="2"/>
      <c r="K39" s="2"/>
      <c r="L39" s="2"/>
      <c r="M39" s="2"/>
      <c r="N39" s="2"/>
      <c r="O39" s="2"/>
    </row>
    <row r="40" spans="2:15" x14ac:dyDescent="0.3">
      <c r="B40" t="s">
        <v>81</v>
      </c>
      <c r="C40" s="6">
        <v>43780</v>
      </c>
      <c r="I40" s="2"/>
      <c r="J40" s="2"/>
      <c r="K40" s="2"/>
      <c r="L40" s="2"/>
      <c r="M40" s="2"/>
      <c r="N40" s="2"/>
      <c r="O40" s="2"/>
    </row>
    <row r="41" spans="2:15" x14ac:dyDescent="0.3">
      <c r="B41" t="s">
        <v>80</v>
      </c>
      <c r="C41" s="7">
        <v>2</v>
      </c>
      <c r="I41" s="2"/>
      <c r="J41" s="2"/>
      <c r="K41" s="2"/>
      <c r="L41" s="2"/>
      <c r="M41" s="2"/>
      <c r="N41" s="2"/>
      <c r="O41" s="2"/>
    </row>
    <row r="42" spans="2:15" x14ac:dyDescent="0.3">
      <c r="I42" s="2"/>
      <c r="J42" s="2"/>
      <c r="K42" s="2"/>
      <c r="L42" s="2"/>
      <c r="M42" s="2"/>
      <c r="N42" s="2"/>
      <c r="O42" s="2"/>
    </row>
    <row r="43" spans="2:15" x14ac:dyDescent="0.3">
      <c r="B43" t="s">
        <v>79</v>
      </c>
      <c r="C43" s="6">
        <v>43780</v>
      </c>
      <c r="I43" s="2"/>
      <c r="J43" s="2"/>
      <c r="K43" s="2"/>
      <c r="L43" s="2"/>
      <c r="M43" s="2"/>
      <c r="N43" s="2"/>
      <c r="O43" s="2"/>
    </row>
    <row r="44" spans="2:15" x14ac:dyDescent="0.3">
      <c r="B44" t="s">
        <v>78</v>
      </c>
      <c r="C44" s="5" t="s">
        <v>77</v>
      </c>
      <c r="I44" s="2"/>
      <c r="J44" s="2"/>
      <c r="K44" s="2"/>
      <c r="L44" s="2"/>
      <c r="M44" s="2"/>
      <c r="N44" s="2"/>
      <c r="O44" s="2"/>
    </row>
    <row r="45" spans="2:15" x14ac:dyDescent="0.3">
      <c r="I45" s="2"/>
      <c r="J45" s="2"/>
      <c r="K45" s="2"/>
      <c r="L45" s="2"/>
      <c r="M45" s="2"/>
      <c r="N45" s="2"/>
      <c r="O45" s="2"/>
    </row>
    <row r="46" spans="2:15" x14ac:dyDescent="0.3">
      <c r="I46" s="2"/>
      <c r="J46" s="2"/>
      <c r="K46" s="2"/>
      <c r="L46" s="2"/>
      <c r="M46" s="2"/>
      <c r="N46" s="2"/>
      <c r="O46" s="2"/>
    </row>
    <row r="47" spans="2:15" x14ac:dyDescent="0.3">
      <c r="I47" s="2"/>
      <c r="J47" s="2"/>
      <c r="K47" s="2"/>
      <c r="L47" s="2"/>
      <c r="M47" s="2"/>
      <c r="N47" s="2"/>
      <c r="O47" s="2"/>
    </row>
    <row r="48" spans="2:15" x14ac:dyDescent="0.3">
      <c r="I48" s="2"/>
      <c r="J48" s="2"/>
      <c r="K48" s="2"/>
      <c r="L48" s="2"/>
      <c r="M48" s="2"/>
      <c r="N48" s="2"/>
      <c r="O48" s="2"/>
    </row>
    <row r="49" spans="2:15" x14ac:dyDescent="0.3">
      <c r="I49" s="2"/>
      <c r="J49" s="2"/>
      <c r="K49" s="2"/>
      <c r="L49" s="2"/>
      <c r="M49" s="2"/>
      <c r="N49" s="2"/>
      <c r="O49" s="2"/>
    </row>
    <row r="50" spans="2:15" x14ac:dyDescent="0.3">
      <c r="B50" s="1" t="s">
        <v>76</v>
      </c>
      <c r="I50" s="2"/>
      <c r="J50" s="2"/>
      <c r="K50" s="2"/>
      <c r="L50" s="2"/>
      <c r="M50" s="2"/>
      <c r="N50" s="2"/>
      <c r="O50" s="2"/>
    </row>
    <row r="51" spans="2:15" x14ac:dyDescent="0.3">
      <c r="B51" s="1" t="s">
        <v>75</v>
      </c>
      <c r="I51" s="2"/>
      <c r="J51" s="2"/>
      <c r="K51" s="2"/>
      <c r="L51" s="2"/>
      <c r="M51" s="2"/>
      <c r="N51" s="2"/>
      <c r="O51" s="2"/>
    </row>
    <row r="52" spans="2:15" ht="15.75" customHeight="1" x14ac:dyDescent="0.3">
      <c r="B52" s="1" t="s">
        <v>74</v>
      </c>
      <c r="I52" s="2"/>
      <c r="J52" s="2"/>
      <c r="K52" s="2"/>
      <c r="L52" s="2"/>
      <c r="M52" s="2"/>
      <c r="N52" s="2"/>
      <c r="O52" s="2"/>
    </row>
    <row r="53" spans="2:15" ht="15.75" customHeight="1" x14ac:dyDescent="0.3">
      <c r="B53" s="1" t="s">
        <v>73</v>
      </c>
      <c r="I53" s="2"/>
      <c r="J53" s="2"/>
      <c r="K53" s="2"/>
      <c r="L53" s="2"/>
      <c r="M53" s="2"/>
      <c r="N53" s="2"/>
      <c r="O53" s="2"/>
    </row>
    <row r="54" spans="2:15" ht="15.75" customHeight="1" x14ac:dyDescent="0.3">
      <c r="B54" s="1" t="s">
        <v>72</v>
      </c>
      <c r="I54" s="2"/>
      <c r="J54" s="2"/>
      <c r="K54" s="2"/>
      <c r="L54" s="2"/>
      <c r="M54" s="2"/>
      <c r="N54" s="2"/>
      <c r="O54" s="2"/>
    </row>
    <row r="55" spans="2:15" x14ac:dyDescent="0.3">
      <c r="B55" s="1" t="s">
        <v>71</v>
      </c>
      <c r="I55" s="2"/>
      <c r="J55" s="2"/>
      <c r="K55" s="2"/>
      <c r="L55" s="2"/>
      <c r="M55" s="2"/>
      <c r="N55" s="2"/>
      <c r="O55" s="2"/>
    </row>
    <row r="56" spans="2:15" x14ac:dyDescent="0.3">
      <c r="B56" s="1" t="s">
        <v>70</v>
      </c>
      <c r="I56" s="2"/>
      <c r="J56" s="2"/>
      <c r="K56" s="2"/>
      <c r="L56" s="2"/>
      <c r="M56" s="2"/>
      <c r="N56" s="2"/>
      <c r="O56" s="2"/>
    </row>
    <row r="57" spans="2:15" x14ac:dyDescent="0.3">
      <c r="B57" s="1" t="s">
        <v>69</v>
      </c>
      <c r="I57" s="2"/>
      <c r="J57" s="2"/>
      <c r="K57" s="2"/>
      <c r="L57" s="2"/>
      <c r="M57" s="2"/>
      <c r="N57" s="2"/>
      <c r="O57" s="2"/>
    </row>
    <row r="58" spans="2:15" x14ac:dyDescent="0.3">
      <c r="B58" s="1" t="s">
        <v>68</v>
      </c>
      <c r="I58" s="2"/>
      <c r="J58" s="2"/>
      <c r="K58" s="2"/>
      <c r="L58" s="2"/>
      <c r="M58" s="2"/>
      <c r="N58" s="2"/>
      <c r="O58" s="2"/>
    </row>
    <row r="59" spans="2:15" x14ac:dyDescent="0.3">
      <c r="B59" s="1" t="s">
        <v>67</v>
      </c>
      <c r="I59" s="2"/>
      <c r="J59" s="2"/>
      <c r="K59" s="2"/>
      <c r="L59" s="2"/>
      <c r="M59" s="2"/>
      <c r="N59" s="2"/>
      <c r="O59" s="2"/>
    </row>
    <row r="60" spans="2:15" x14ac:dyDescent="0.3">
      <c r="B60" s="3" t="s">
        <v>66</v>
      </c>
      <c r="I60" s="2"/>
      <c r="J60" s="2"/>
      <c r="K60" s="2"/>
      <c r="L60" s="2"/>
      <c r="M60" s="2"/>
      <c r="N60" s="2"/>
      <c r="O60" s="2"/>
    </row>
    <row r="61" spans="2:15" ht="27" x14ac:dyDescent="0.3">
      <c r="B61" s="3" t="s">
        <v>65</v>
      </c>
      <c r="C61" s="4"/>
      <c r="D61" s="4"/>
      <c r="I61" s="2"/>
      <c r="J61" s="2"/>
      <c r="K61" s="2"/>
      <c r="L61" s="2"/>
      <c r="M61" s="2"/>
      <c r="N61" s="2"/>
      <c r="O61" s="2"/>
    </row>
    <row r="62" spans="2:15" ht="27" x14ac:dyDescent="0.3">
      <c r="B62" s="3" t="s">
        <v>64</v>
      </c>
      <c r="I62" s="2"/>
      <c r="J62" s="2"/>
      <c r="K62" s="2"/>
      <c r="L62" s="2"/>
      <c r="M62" s="2"/>
      <c r="N62" s="2"/>
      <c r="O62" s="2"/>
    </row>
    <row r="63" spans="2:15" x14ac:dyDescent="0.3">
      <c r="B63" s="1" t="s">
        <v>63</v>
      </c>
      <c r="I63" s="2"/>
      <c r="J63" s="2"/>
      <c r="K63" s="2"/>
      <c r="L63" s="2"/>
      <c r="M63" s="2"/>
      <c r="N63" s="2"/>
      <c r="O63" s="2"/>
    </row>
    <row r="64" spans="2:15" x14ac:dyDescent="0.3">
      <c r="B64" s="1" t="s">
        <v>62</v>
      </c>
      <c r="I64" s="2"/>
      <c r="J64" s="2"/>
      <c r="K64" s="2"/>
      <c r="L64" s="2"/>
      <c r="M64" s="2"/>
      <c r="N64" s="2"/>
      <c r="O64" s="2"/>
    </row>
    <row r="65" spans="2:15" x14ac:dyDescent="0.3">
      <c r="B65" s="1" t="s">
        <v>61</v>
      </c>
      <c r="I65" s="2"/>
      <c r="J65" s="2"/>
      <c r="K65" s="2"/>
      <c r="L65" s="2"/>
      <c r="M65" s="2"/>
      <c r="N65" s="2"/>
      <c r="O65" s="2"/>
    </row>
    <row r="66" spans="2:15" x14ac:dyDescent="0.3">
      <c r="B66" s="1" t="s">
        <v>60</v>
      </c>
      <c r="I66" s="2"/>
      <c r="J66" s="2"/>
      <c r="K66" s="2"/>
      <c r="L66" s="2"/>
      <c r="M66" s="2"/>
      <c r="N66" s="2"/>
      <c r="O66" s="2"/>
    </row>
    <row r="67" spans="2:15" x14ac:dyDescent="0.3">
      <c r="B67" s="1" t="s">
        <v>59</v>
      </c>
      <c r="I67" s="2"/>
      <c r="J67" s="2"/>
      <c r="K67" s="2"/>
      <c r="L67" s="2"/>
      <c r="M67" s="2"/>
      <c r="N67" s="2"/>
      <c r="O67" s="2"/>
    </row>
    <row r="68" spans="2:15" x14ac:dyDescent="0.3">
      <c r="B68" s="1" t="s">
        <v>58</v>
      </c>
      <c r="I68" s="2"/>
      <c r="J68" s="2"/>
      <c r="K68" s="2"/>
      <c r="L68" s="2"/>
      <c r="M68" s="2"/>
      <c r="N68" s="2"/>
      <c r="O68" s="2"/>
    </row>
    <row r="69" spans="2:15" x14ac:dyDescent="0.3">
      <c r="B69" s="1" t="s">
        <v>57</v>
      </c>
      <c r="I69" s="2"/>
      <c r="J69" s="2"/>
      <c r="K69" s="2"/>
      <c r="L69" s="2"/>
      <c r="M69" s="2"/>
      <c r="N69" s="2"/>
      <c r="O69" s="2"/>
    </row>
    <row r="70" spans="2:15" x14ac:dyDescent="0.3">
      <c r="B70" s="1" t="s">
        <v>56</v>
      </c>
      <c r="I70" s="2"/>
      <c r="J70" s="2"/>
      <c r="K70" s="2"/>
      <c r="L70" s="2"/>
      <c r="M70" s="2"/>
      <c r="N70" s="2"/>
      <c r="O70" s="2"/>
    </row>
    <row r="71" spans="2:15" x14ac:dyDescent="0.3">
      <c r="B71" s="1" t="s">
        <v>55</v>
      </c>
      <c r="I71" s="2"/>
      <c r="J71" s="2"/>
      <c r="K71" s="2"/>
      <c r="L71" s="2"/>
      <c r="M71" s="2"/>
      <c r="N71" s="2"/>
      <c r="O71" s="2"/>
    </row>
    <row r="72" spans="2:15" x14ac:dyDescent="0.3">
      <c r="B72" s="1" t="s">
        <v>54</v>
      </c>
      <c r="I72" s="2"/>
      <c r="J72" s="2"/>
      <c r="K72" s="2"/>
      <c r="L72" s="2"/>
      <c r="M72" s="2"/>
      <c r="N72" s="2"/>
      <c r="O72" s="2"/>
    </row>
    <row r="73" spans="2:15" x14ac:dyDescent="0.3">
      <c r="B73" s="1" t="s">
        <v>53</v>
      </c>
      <c r="I73" s="2"/>
      <c r="J73" s="2"/>
      <c r="K73" s="2"/>
      <c r="L73" s="2"/>
      <c r="M73" s="2"/>
      <c r="N73" s="2"/>
      <c r="O73" s="2"/>
    </row>
    <row r="74" spans="2:15" ht="27" x14ac:dyDescent="0.3">
      <c r="B74" s="3" t="s">
        <v>52</v>
      </c>
      <c r="I74" s="2"/>
      <c r="J74" s="2"/>
      <c r="K74" s="2"/>
      <c r="L74" s="2"/>
      <c r="M74" s="2"/>
      <c r="N74" s="2"/>
      <c r="O74" s="2"/>
    </row>
    <row r="75" spans="2:15" x14ac:dyDescent="0.3">
      <c r="B75" s="1" t="s">
        <v>51</v>
      </c>
      <c r="I75" s="2"/>
      <c r="J75" s="2"/>
      <c r="K75" s="2"/>
      <c r="L75" s="2"/>
      <c r="M75" s="2"/>
      <c r="N75" s="2"/>
      <c r="O75" s="2"/>
    </row>
    <row r="76" spans="2:15" x14ac:dyDescent="0.3">
      <c r="B76" s="1" t="s">
        <v>50</v>
      </c>
      <c r="I76" s="2"/>
      <c r="J76" s="2"/>
      <c r="K76" s="2"/>
      <c r="L76" s="2"/>
      <c r="M76" s="2"/>
      <c r="N76" s="2"/>
      <c r="O76" s="2"/>
    </row>
    <row r="77" spans="2:15" x14ac:dyDescent="0.3">
      <c r="B77" s="1" t="s">
        <v>49</v>
      </c>
      <c r="I77" s="2"/>
      <c r="J77" s="2"/>
      <c r="K77" s="2"/>
      <c r="L77" s="2"/>
      <c r="M77" s="2"/>
      <c r="N77" s="2"/>
      <c r="O77" s="2"/>
    </row>
    <row r="78" spans="2:15" x14ac:dyDescent="0.3">
      <c r="B78" s="1" t="s">
        <v>48</v>
      </c>
      <c r="I78" s="2"/>
      <c r="J78" s="2"/>
      <c r="K78" s="2"/>
      <c r="L78" s="2"/>
      <c r="M78" s="2"/>
      <c r="N78" s="2"/>
      <c r="O78" s="2"/>
    </row>
    <row r="79" spans="2:15" x14ac:dyDescent="0.3">
      <c r="B79" s="1" t="s">
        <v>47</v>
      </c>
      <c r="I79" s="2"/>
      <c r="J79" s="2"/>
      <c r="K79" s="2"/>
      <c r="L79" s="2"/>
      <c r="M79" s="2"/>
      <c r="N79" s="2"/>
      <c r="O79" s="2"/>
    </row>
    <row r="80" spans="2:15" x14ac:dyDescent="0.3">
      <c r="B80" s="1" t="s">
        <v>46</v>
      </c>
      <c r="I80" s="2"/>
      <c r="J80" s="2"/>
      <c r="K80" s="2"/>
      <c r="L80" s="2"/>
      <c r="M80" s="2"/>
      <c r="N80" s="2"/>
      <c r="O80" s="2"/>
    </row>
    <row r="81" spans="2:15" x14ac:dyDescent="0.3">
      <c r="B81" s="1" t="s">
        <v>45</v>
      </c>
      <c r="I81" s="2"/>
      <c r="J81" s="2"/>
      <c r="K81" s="2"/>
      <c r="L81" s="2"/>
      <c r="M81" s="2"/>
      <c r="N81" s="2"/>
      <c r="O81" s="2"/>
    </row>
    <row r="82" spans="2:15" x14ac:dyDescent="0.3">
      <c r="B82" s="1" t="s">
        <v>44</v>
      </c>
      <c r="I82" s="2"/>
      <c r="J82" s="2"/>
      <c r="K82" s="2"/>
      <c r="L82" s="2"/>
      <c r="M82" s="2"/>
      <c r="N82" s="2"/>
      <c r="O82" s="2"/>
    </row>
    <row r="83" spans="2:15" x14ac:dyDescent="0.3">
      <c r="B83" s="1" t="s">
        <v>43</v>
      </c>
      <c r="I83" s="2"/>
      <c r="J83" s="2"/>
      <c r="K83" s="2"/>
      <c r="L83" s="2"/>
      <c r="M83" s="2"/>
      <c r="N83" s="2"/>
      <c r="O83" s="2"/>
    </row>
    <row r="84" spans="2:15" x14ac:dyDescent="0.3">
      <c r="B84" s="1" t="s">
        <v>42</v>
      </c>
      <c r="I84" s="2"/>
      <c r="J84" s="2"/>
      <c r="K84" s="2"/>
      <c r="L84" s="2"/>
      <c r="M84" s="2"/>
      <c r="N84" s="2"/>
      <c r="O84" s="2"/>
    </row>
    <row r="85" spans="2:15" x14ac:dyDescent="0.3">
      <c r="B85" s="1" t="s">
        <v>41</v>
      </c>
      <c r="I85" s="2"/>
      <c r="J85" s="2"/>
      <c r="K85" s="2"/>
      <c r="L85" s="2"/>
      <c r="M85" s="2"/>
      <c r="N85" s="2"/>
      <c r="O85" s="2"/>
    </row>
    <row r="86" spans="2:15" x14ac:dyDescent="0.3">
      <c r="B86" s="1" t="s">
        <v>40</v>
      </c>
      <c r="I86" s="2"/>
      <c r="J86" s="2"/>
      <c r="K86" s="2"/>
      <c r="L86" s="2"/>
      <c r="M86" s="2"/>
      <c r="N86" s="2"/>
      <c r="O86" s="2"/>
    </row>
    <row r="87" spans="2:15" x14ac:dyDescent="0.3">
      <c r="B87" s="1" t="s">
        <v>39</v>
      </c>
      <c r="I87" s="2"/>
      <c r="J87" s="2"/>
      <c r="K87" s="2"/>
      <c r="L87" s="2"/>
      <c r="M87" s="2"/>
      <c r="N87" s="2"/>
      <c r="O87" s="2"/>
    </row>
    <row r="88" spans="2:15" x14ac:dyDescent="0.3">
      <c r="B88" s="1" t="s">
        <v>38</v>
      </c>
      <c r="I88" s="2"/>
      <c r="J88" s="2"/>
      <c r="K88" s="2"/>
      <c r="L88" s="2"/>
      <c r="M88" s="2"/>
      <c r="N88" s="2"/>
      <c r="O88" s="2"/>
    </row>
    <row r="89" spans="2:15" x14ac:dyDescent="0.3">
      <c r="B89" s="1" t="s">
        <v>37</v>
      </c>
      <c r="I89" s="2"/>
      <c r="J89" s="2"/>
      <c r="K89" s="2"/>
      <c r="L89" s="2"/>
      <c r="M89" s="2"/>
      <c r="N89" s="2"/>
      <c r="O89" s="2"/>
    </row>
    <row r="90" spans="2:15" x14ac:dyDescent="0.3">
      <c r="B90" s="1" t="s">
        <v>36</v>
      </c>
      <c r="I90" s="2"/>
      <c r="J90" s="2"/>
      <c r="K90" s="2"/>
      <c r="L90" s="2"/>
      <c r="M90" s="2"/>
      <c r="N90" s="2"/>
      <c r="O90" s="2"/>
    </row>
    <row r="91" spans="2:15" x14ac:dyDescent="0.3">
      <c r="B91" s="1" t="s">
        <v>35</v>
      </c>
      <c r="I91" s="2"/>
      <c r="J91" s="2"/>
      <c r="K91" s="2"/>
      <c r="L91" s="2"/>
      <c r="M91" s="2"/>
      <c r="N91" s="2"/>
      <c r="O91" s="2"/>
    </row>
    <row r="92" spans="2:15" x14ac:dyDescent="0.3">
      <c r="B92" s="1" t="s">
        <v>34</v>
      </c>
      <c r="I92" s="2"/>
      <c r="J92" s="2"/>
      <c r="K92" s="2"/>
      <c r="L92" s="2"/>
      <c r="M92" s="2"/>
      <c r="N92" s="2"/>
      <c r="O92" s="2"/>
    </row>
    <row r="93" spans="2:15" x14ac:dyDescent="0.3">
      <c r="B93" s="1" t="s">
        <v>33</v>
      </c>
      <c r="I93" s="2"/>
      <c r="J93" s="2"/>
      <c r="K93" s="2"/>
      <c r="L93" s="2"/>
      <c r="M93" s="2"/>
      <c r="N93" s="2"/>
      <c r="O93" s="2"/>
    </row>
    <row r="94" spans="2:15" x14ac:dyDescent="0.3">
      <c r="B94" s="1" t="s">
        <v>32</v>
      </c>
      <c r="I94" s="2"/>
      <c r="J94" s="2"/>
      <c r="K94" s="2"/>
      <c r="L94" s="2"/>
      <c r="M94" s="2"/>
      <c r="N94" s="2"/>
      <c r="O94" s="2"/>
    </row>
    <row r="95" spans="2:15" ht="15" customHeight="1" x14ac:dyDescent="0.3">
      <c r="B95" s="1" t="s">
        <v>31</v>
      </c>
      <c r="I95" s="2"/>
      <c r="J95" s="2"/>
      <c r="K95" s="2"/>
      <c r="L95" s="2"/>
      <c r="M95" s="2"/>
      <c r="N95" s="2"/>
      <c r="O95" s="2"/>
    </row>
    <row r="96" spans="2:15" x14ac:dyDescent="0.3">
      <c r="B96" s="1" t="s">
        <v>30</v>
      </c>
      <c r="I96" s="2"/>
      <c r="J96" s="2"/>
      <c r="K96" s="2"/>
      <c r="L96" s="2"/>
      <c r="M96" s="2"/>
      <c r="N96" s="2"/>
      <c r="O96" s="2"/>
    </row>
    <row r="97" spans="2:15" x14ac:dyDescent="0.3">
      <c r="B97" s="1" t="s">
        <v>29</v>
      </c>
      <c r="I97" s="2"/>
      <c r="J97" s="2"/>
      <c r="K97" s="2"/>
      <c r="L97" s="2"/>
      <c r="M97" s="2"/>
      <c r="N97" s="2"/>
      <c r="O97" s="2"/>
    </row>
    <row r="98" spans="2:15" ht="15" customHeight="1" x14ac:dyDescent="0.3">
      <c r="B98" s="1" t="s">
        <v>28</v>
      </c>
      <c r="I98" s="2"/>
      <c r="J98" s="2"/>
      <c r="K98" s="2"/>
      <c r="L98" s="2"/>
      <c r="M98" s="2"/>
      <c r="N98" s="2"/>
      <c r="O98" s="2"/>
    </row>
    <row r="99" spans="2:15" x14ac:dyDescent="0.3">
      <c r="B99" s="1" t="s">
        <v>27</v>
      </c>
      <c r="I99" s="2"/>
      <c r="J99" s="2"/>
      <c r="K99" s="2"/>
      <c r="L99" s="2"/>
      <c r="M99" s="2"/>
      <c r="N99" s="2"/>
      <c r="O99" s="2"/>
    </row>
    <row r="100" spans="2:15" x14ac:dyDescent="0.3">
      <c r="B100" s="1" t="s">
        <v>26</v>
      </c>
      <c r="I100" s="2"/>
      <c r="J100" s="2"/>
      <c r="K100" s="2"/>
      <c r="L100" s="2"/>
      <c r="M100" s="2"/>
      <c r="N100" s="2"/>
      <c r="O100" s="2"/>
    </row>
    <row r="101" spans="2:15" x14ac:dyDescent="0.3">
      <c r="B101" s="1" t="s">
        <v>25</v>
      </c>
      <c r="I101" s="2"/>
      <c r="J101" s="2"/>
      <c r="K101" s="2"/>
      <c r="L101" s="2"/>
      <c r="M101" s="2"/>
      <c r="N101" s="2"/>
      <c r="O101" s="2"/>
    </row>
    <row r="102" spans="2:15" ht="15" customHeight="1" x14ac:dyDescent="0.3">
      <c r="B102" s="1" t="s">
        <v>24</v>
      </c>
      <c r="I102" s="2"/>
      <c r="J102" s="2"/>
      <c r="K102" s="2"/>
      <c r="L102" s="2"/>
      <c r="M102" s="2"/>
      <c r="N102" s="2"/>
      <c r="O102" s="2"/>
    </row>
    <row r="103" spans="2:15" x14ac:dyDescent="0.3">
      <c r="B103" s="1" t="s">
        <v>23</v>
      </c>
      <c r="I103" s="2"/>
      <c r="J103" s="2"/>
      <c r="K103" s="2"/>
      <c r="L103" s="2"/>
      <c r="M103" s="2"/>
      <c r="N103" s="2"/>
      <c r="O103" s="2"/>
    </row>
    <row r="104" spans="2:15" x14ac:dyDescent="0.3">
      <c r="B104" s="1" t="s">
        <v>22</v>
      </c>
      <c r="I104" s="2"/>
      <c r="J104" s="2"/>
      <c r="K104" s="2"/>
      <c r="L104" s="2"/>
      <c r="M104" s="2"/>
      <c r="N104" s="2"/>
      <c r="O104" s="2"/>
    </row>
    <row r="105" spans="2:15" x14ac:dyDescent="0.3">
      <c r="B105" s="1" t="s">
        <v>21</v>
      </c>
      <c r="I105" s="2"/>
      <c r="J105" s="2"/>
      <c r="K105" s="2"/>
      <c r="L105" s="2"/>
      <c r="M105" s="2"/>
      <c r="N105" s="2"/>
      <c r="O105" s="2"/>
    </row>
    <row r="106" spans="2:15" x14ac:dyDescent="0.3">
      <c r="B106" s="1" t="s">
        <v>20</v>
      </c>
      <c r="I106" s="2"/>
      <c r="J106" s="2"/>
      <c r="K106" s="2"/>
      <c r="L106" s="2"/>
      <c r="M106" s="2"/>
      <c r="N106" s="2"/>
      <c r="O106" s="2"/>
    </row>
    <row r="107" spans="2:15" x14ac:dyDescent="0.3">
      <c r="B107" s="1" t="s">
        <v>19</v>
      </c>
    </row>
    <row r="108" spans="2:15" x14ac:dyDescent="0.3">
      <c r="B108" s="1" t="s">
        <v>18</v>
      </c>
    </row>
    <row r="109" spans="2:15" x14ac:dyDescent="0.3">
      <c r="B109" s="1" t="s">
        <v>17</v>
      </c>
    </row>
    <row r="110" spans="2:15" x14ac:dyDescent="0.3">
      <c r="B110" s="1" t="s">
        <v>16</v>
      </c>
    </row>
    <row r="111" spans="2:15" x14ac:dyDescent="0.3">
      <c r="B111" s="1" t="s">
        <v>15</v>
      </c>
    </row>
    <row r="112" spans="2:15" x14ac:dyDescent="0.3">
      <c r="B112" s="1" t="s">
        <v>14</v>
      </c>
    </row>
    <row r="113" spans="2:2" x14ac:dyDescent="0.3">
      <c r="B113" s="1" t="s">
        <v>13</v>
      </c>
    </row>
    <row r="114" spans="2:2" x14ac:dyDescent="0.3">
      <c r="B114" s="1" t="s">
        <v>12</v>
      </c>
    </row>
    <row r="115" spans="2:2" x14ac:dyDescent="0.3">
      <c r="B115" s="1" t="s">
        <v>11</v>
      </c>
    </row>
    <row r="116" spans="2:2" x14ac:dyDescent="0.3">
      <c r="B116" s="1" t="s">
        <v>10</v>
      </c>
    </row>
    <row r="117" spans="2:2" x14ac:dyDescent="0.3">
      <c r="B117" s="1" t="s">
        <v>9</v>
      </c>
    </row>
    <row r="118" spans="2:2" x14ac:dyDescent="0.3">
      <c r="B118" s="1" t="s">
        <v>8</v>
      </c>
    </row>
    <row r="119" spans="2:2" x14ac:dyDescent="0.3">
      <c r="B119" s="1" t="s">
        <v>7</v>
      </c>
    </row>
    <row r="120" spans="2:2" x14ac:dyDescent="0.3">
      <c r="B120" s="1" t="s">
        <v>6</v>
      </c>
    </row>
    <row r="121" spans="2:2" x14ac:dyDescent="0.3">
      <c r="B121" s="1" t="s">
        <v>5</v>
      </c>
    </row>
    <row r="122" spans="2:2" x14ac:dyDescent="0.3">
      <c r="B122" s="1" t="s">
        <v>4</v>
      </c>
    </row>
    <row r="123" spans="2:2" x14ac:dyDescent="0.3">
      <c r="B123" s="1" t="s">
        <v>3</v>
      </c>
    </row>
    <row r="124" spans="2:2" x14ac:dyDescent="0.3">
      <c r="B124" s="1" t="s">
        <v>2</v>
      </c>
    </row>
    <row r="125" spans="2:2" x14ac:dyDescent="0.3">
      <c r="B125" s="1" t="s">
        <v>1</v>
      </c>
    </row>
    <row r="126" spans="2:2" x14ac:dyDescent="0.3">
      <c r="B126" s="1" t="s">
        <v>0</v>
      </c>
    </row>
  </sheetData>
  <sheetProtection algorithmName="SHA-512" hashValue="hltyluDW5s/IGnPFxHj2/m+4f/LqDxjeztS9cVfEl3kgI/HHgDYeyq82whZF9BY22lO05zfTtWPmuDFlcXZ1ZQ==" saltValue="UvSdsTtv2Q/X+NQsE49qTQ==" spinCount="100000" sheet="1"/>
  <dataValidations count="1">
    <dataValidation type="list" allowBlank="1" showInputMessage="1" showErrorMessage="1" sqref="C25" xr:uid="{00000000-0002-0000-0000-000000000000}">
      <formula1>$B$50:$B$126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698-90C0-4053-8241-77F6D7A42F8D}">
  <dimension ref="A2:CN134"/>
  <sheetViews>
    <sheetView zoomScale="85" zoomScaleNormal="85" workbookViewId="0">
      <selection activeCell="E18" sqref="E18"/>
    </sheetView>
  </sheetViews>
  <sheetFormatPr baseColWidth="10" defaultColWidth="9.109375" defaultRowHeight="13.2" x14ac:dyDescent="0.25"/>
  <cols>
    <col min="1" max="14" width="13.6640625" style="85" customWidth="1"/>
    <col min="15" max="15" width="14" style="85" customWidth="1"/>
    <col min="16" max="16" width="12" style="85" bestFit="1" customWidth="1"/>
    <col min="17" max="17" width="10.88671875" style="85" bestFit="1" customWidth="1"/>
    <col min="18" max="18" width="7.88671875" style="85" bestFit="1" customWidth="1"/>
    <col min="19" max="19" width="10.88671875" style="85" bestFit="1" customWidth="1"/>
    <col min="20" max="20" width="9.109375" style="85" customWidth="1"/>
    <col min="21" max="21" width="14.33203125" style="85" bestFit="1" customWidth="1"/>
    <col min="22" max="22" width="12.5546875" style="85" bestFit="1" customWidth="1"/>
    <col min="23" max="23" width="9.109375" style="85" customWidth="1"/>
    <col min="24" max="27" width="12.6640625" style="85" customWidth="1"/>
    <col min="28" max="16384" width="9.109375" style="85"/>
  </cols>
  <sheetData>
    <row r="2" spans="1:92" x14ac:dyDescent="0.25">
      <c r="A2" s="125" t="s">
        <v>821</v>
      </c>
      <c r="B2" s="125"/>
      <c r="C2" s="125"/>
      <c r="F2" s="125" t="s">
        <v>820</v>
      </c>
      <c r="G2" s="125"/>
      <c r="H2" s="125"/>
      <c r="K2" s="125" t="s">
        <v>136</v>
      </c>
      <c r="L2" s="125"/>
      <c r="M2" s="125"/>
      <c r="O2" s="114" t="s">
        <v>788</v>
      </c>
      <c r="P2" s="114" t="s">
        <v>819</v>
      </c>
      <c r="Q2" s="114" t="s">
        <v>818</v>
      </c>
      <c r="S2" s="92" t="s">
        <v>87</v>
      </c>
    </row>
    <row r="3" spans="1:92" x14ac:dyDescent="0.25">
      <c r="A3" s="122" t="s">
        <v>817</v>
      </c>
      <c r="B3" s="123"/>
      <c r="C3" s="113" t="s">
        <v>144</v>
      </c>
      <c r="F3" s="126" t="s">
        <v>816</v>
      </c>
      <c r="G3" s="128"/>
      <c r="H3" s="120" t="s">
        <v>140</v>
      </c>
      <c r="K3" s="119" t="s">
        <v>134</v>
      </c>
      <c r="L3" s="118">
        <f>Generales!C32</f>
        <v>55</v>
      </c>
      <c r="M3" s="114">
        <f>VLOOKUP($L$5,$O3:$Q5,2,FALSE)</f>
        <v>0.63</v>
      </c>
      <c r="O3" s="114" t="s">
        <v>815</v>
      </c>
      <c r="P3" s="114">
        <f>0.54</f>
        <v>0.54</v>
      </c>
      <c r="Q3" s="114">
        <f>4.8</f>
        <v>4.8</v>
      </c>
      <c r="S3" s="92" t="s">
        <v>814</v>
      </c>
    </row>
    <row r="4" spans="1:92" x14ac:dyDescent="0.25">
      <c r="A4" s="122" t="s">
        <v>813</v>
      </c>
      <c r="B4" s="123"/>
      <c r="C4" s="113">
        <v>800</v>
      </c>
      <c r="D4" s="111" t="str">
        <f>$C$6</f>
        <v>°C</v>
      </c>
      <c r="F4" s="129" t="s">
        <v>812</v>
      </c>
      <c r="G4" s="129"/>
      <c r="H4" s="111">
        <f>IF($C$6=$S$2,IF($C$3=$S$5,LOOKUP(H3,V7:V8,W7:W8),LOOKUP(H3,V7:V8,Y7:Y8)),IF($C$3=$S$5,LOOKUP(H3,V7:V8,W7:W8),LOOKUP(H3,V7:V8,Y7:Y8))*1.8)</f>
        <v>0.13</v>
      </c>
      <c r="I4" s="111" t="str">
        <f>$C$3</f>
        <v>RTD</v>
      </c>
      <c r="K4" s="116" t="s">
        <v>132</v>
      </c>
      <c r="L4" s="115">
        <f>Generales!C33</f>
        <v>40.6</v>
      </c>
      <c r="M4" s="114">
        <f>VLOOKUP($L$5,$O3:$Q5,3,FALSE)</f>
        <v>4.9000000000000004</v>
      </c>
      <c r="O4" s="114" t="s">
        <v>155</v>
      </c>
      <c r="P4" s="114">
        <v>0.63</v>
      </c>
      <c r="Q4" s="114">
        <v>4.9000000000000004</v>
      </c>
      <c r="S4" s="92" t="s">
        <v>119</v>
      </c>
    </row>
    <row r="5" spans="1:92" x14ac:dyDescent="0.25">
      <c r="A5" s="122" t="s">
        <v>811</v>
      </c>
      <c r="B5" s="123"/>
      <c r="C5" s="113">
        <v>-180</v>
      </c>
      <c r="D5" s="111" t="str">
        <f>$C$6</f>
        <v>°C</v>
      </c>
      <c r="F5" s="126" t="s">
        <v>810</v>
      </c>
      <c r="G5" s="127"/>
      <c r="H5" s="117">
        <f>IF($C$3=$S$5,LOOKUP(H3,V7:V8,X7:X8),LOOKUP(H3,V7:V8,Z7:Z8))</f>
        <v>0</v>
      </c>
      <c r="I5" s="111" t="str">
        <f>$C$3</f>
        <v>RTD</v>
      </c>
      <c r="K5" s="116" t="s">
        <v>788</v>
      </c>
      <c r="L5" s="115" t="s">
        <v>155</v>
      </c>
      <c r="O5" s="114" t="s">
        <v>809</v>
      </c>
      <c r="P5" s="114">
        <v>0.68</v>
      </c>
      <c r="Q5" s="114">
        <v>4.8</v>
      </c>
      <c r="S5" s="102" t="s">
        <v>144</v>
      </c>
      <c r="W5" s="121" t="s">
        <v>144</v>
      </c>
      <c r="X5" s="121"/>
      <c r="Y5" s="121" t="s">
        <v>142</v>
      </c>
      <c r="Z5" s="121"/>
    </row>
    <row r="6" spans="1:92" x14ac:dyDescent="0.25">
      <c r="A6" s="122" t="s">
        <v>808</v>
      </c>
      <c r="B6" s="123"/>
      <c r="C6" s="113" t="s">
        <v>87</v>
      </c>
      <c r="F6" s="122" t="s">
        <v>807</v>
      </c>
      <c r="G6" s="123"/>
      <c r="H6" s="113">
        <v>0.1</v>
      </c>
      <c r="I6" s="111" t="str">
        <f>$C$6</f>
        <v>°C</v>
      </c>
      <c r="S6" s="102" t="s">
        <v>142</v>
      </c>
      <c r="V6" s="102" t="s">
        <v>162</v>
      </c>
      <c r="W6" s="102" t="s">
        <v>806</v>
      </c>
      <c r="X6" s="102" t="s">
        <v>805</v>
      </c>
      <c r="Y6" s="102" t="s">
        <v>767</v>
      </c>
      <c r="Z6" s="102" t="s">
        <v>805</v>
      </c>
    </row>
    <row r="7" spans="1:92" x14ac:dyDescent="0.25">
      <c r="A7" s="122" t="s">
        <v>804</v>
      </c>
      <c r="B7" s="123"/>
      <c r="C7" s="112">
        <v>1</v>
      </c>
      <c r="D7" s="111" t="str">
        <f>$C$6</f>
        <v>°C</v>
      </c>
      <c r="K7" s="125" t="s">
        <v>803</v>
      </c>
      <c r="L7" s="125"/>
      <c r="M7" s="125"/>
      <c r="N7" s="125"/>
      <c r="U7" s="110" t="s">
        <v>802</v>
      </c>
      <c r="V7" s="110" t="s">
        <v>141</v>
      </c>
      <c r="W7" s="109">
        <f>MAX('Datos Patrones'!C6:C13)</f>
        <v>0.1</v>
      </c>
      <c r="X7" s="91">
        <v>0</v>
      </c>
      <c r="Y7" s="109">
        <f>MAX('Datos Patrones'!C19:C26)</f>
        <v>0.1</v>
      </c>
      <c r="Z7" s="91">
        <v>0</v>
      </c>
    </row>
    <row r="8" spans="1:92" x14ac:dyDescent="0.25">
      <c r="K8" s="134" t="s">
        <v>801</v>
      </c>
      <c r="L8" s="134"/>
      <c r="M8" s="134" t="s">
        <v>800</v>
      </c>
      <c r="N8" s="134"/>
      <c r="U8" s="110" t="s">
        <v>799</v>
      </c>
      <c r="V8" s="110" t="s">
        <v>140</v>
      </c>
      <c r="W8" s="109">
        <v>0.13</v>
      </c>
      <c r="X8" s="91">
        <v>0</v>
      </c>
      <c r="Y8" s="108">
        <v>0.1</v>
      </c>
      <c r="Z8" s="91">
        <v>0</v>
      </c>
      <c r="CN8" s="85">
        <v>2</v>
      </c>
    </row>
    <row r="9" spans="1:92" x14ac:dyDescent="0.25">
      <c r="K9" s="33" t="s">
        <v>798</v>
      </c>
      <c r="L9" s="33" t="s">
        <v>121</v>
      </c>
      <c r="M9" s="33" t="s">
        <v>798</v>
      </c>
      <c r="N9" s="33" t="s">
        <v>121</v>
      </c>
    </row>
    <row r="10" spans="1:92" x14ac:dyDescent="0.25">
      <c r="A10" s="136" t="s">
        <v>797</v>
      </c>
      <c r="B10" s="135" t="s">
        <v>796</v>
      </c>
      <c r="C10" s="135"/>
      <c r="D10" s="135" t="s">
        <v>795</v>
      </c>
      <c r="E10" s="135"/>
      <c r="K10" s="26" t="str">
        <f>$C$6</f>
        <v>°C</v>
      </c>
      <c r="L10" s="26" t="str">
        <f>$C$6</f>
        <v>°C</v>
      </c>
      <c r="M10" s="26" t="str">
        <f>$C$6</f>
        <v>°C</v>
      </c>
      <c r="N10" s="26" t="str">
        <f>$C$6</f>
        <v>°C</v>
      </c>
    </row>
    <row r="11" spans="1:92" x14ac:dyDescent="0.25">
      <c r="A11" s="136"/>
      <c r="B11" s="107" t="s">
        <v>794</v>
      </c>
      <c r="C11" s="106" t="s">
        <v>793</v>
      </c>
      <c r="D11" s="107" t="s">
        <v>794</v>
      </c>
      <c r="E11" s="106" t="s">
        <v>793</v>
      </c>
      <c r="K11" s="38">
        <f>IF($C$3=$S$5,IF($C$6=$S$2,1*'Datos Patrones'!A6,IF($C$6=$S$4,273.15+'Datos Patrones'!A6,CONVERT('Datos Patrones'!A6,"C","F"))),IF($C$6=$S$2,1*'Datos Patrones'!A19,IF($C$6=$S$4,273.15+'Datos Patrones'!A19,CONVERT('Datos Patrones'!A19,"C","F"))))</f>
        <v>-180</v>
      </c>
      <c r="L11" s="38">
        <f>IF($C$3=$S$5,IF($C$6=$S$2,1*'Datos Patrones'!B6,IF($C$6=$S$4,273.15+'Datos Patrones'!B6,CONVERT('Datos Patrones'!B6,"C","F"))),IF($C$6=$S$2,1*'Datos Patrones'!B19,IF($C$6=$S$4,273.15+'Datos Patrones'!B19,CONVERT('Datos Patrones'!B19,"C","F"))))</f>
        <v>0</v>
      </c>
      <c r="M11" s="38">
        <f>IF($C$6=$S$2,1*'Datos Patrones'!C6,IF($C$6=$S$4,273.15+'Datos Patrones'!C6,CONVERT('Datos Patrones'!C6,"C","F")))</f>
        <v>0.1</v>
      </c>
      <c r="N11" s="38">
        <f>IF($C$6=$S$2,1*'Datos Patrones'!D6,IF($C$6=$S$4,273.15+'Datos Patrones'!D6,CONVERT('Datos Patrones'!D6,"C","F")))</f>
        <v>-200</v>
      </c>
    </row>
    <row r="12" spans="1:92" x14ac:dyDescent="0.25">
      <c r="A12" s="107" t="s">
        <v>788</v>
      </c>
      <c r="B12" s="106" t="s">
        <v>163</v>
      </c>
      <c r="C12" s="106" t="s">
        <v>163</v>
      </c>
      <c r="D12" s="106" t="s">
        <v>163</v>
      </c>
      <c r="E12" s="106" t="s">
        <v>163</v>
      </c>
      <c r="K12" s="38">
        <f>IF($C$3=$S$5,IF($C$6=$S$2,1*'Datos Patrones'!A7,IF($C$6=$S$4,273.15+'Datos Patrones'!A7,CONVERT('Datos Patrones'!A7,"C","F"))),IF($C$6=$S$2,1*'Datos Patrones'!A20,IF($C$6=$S$4,273.15+'Datos Patrones'!A20,CONVERT('Datos Patrones'!A20,"C","F"))))</f>
        <v>-80</v>
      </c>
      <c r="L12" s="38">
        <f>IF($C$3=$S$5,IF($C$6=$S$2,1*'Datos Patrones'!B7,IF($C$6=$S$4,273.15+'Datos Patrones'!B7,CONVERT('Datos Patrones'!B7,"C","F"))),IF($C$6=$S$2,1*'Datos Patrones'!B20,IF($C$6=$S$4,273.15+'Datos Patrones'!B20,CONVERT('Datos Patrones'!B20,"C","F"))))</f>
        <v>0</v>
      </c>
      <c r="M12" s="38">
        <f>IF($C$6=$S$2,1*'Datos Patrones'!C7,IF($C$6=$S$4,273.15+'Datos Patrones'!C7,CONVERT('Datos Patrones'!C7,"C","F")))</f>
        <v>0.1</v>
      </c>
      <c r="N12" s="38">
        <f>IF($C$6=$S$2,1*'Datos Patrones'!D7,IF($C$6=$S$4,273.15+'Datos Patrones'!D7,CONVERT('Datos Patrones'!D7,"C","F")))</f>
        <v>0</v>
      </c>
    </row>
    <row r="13" spans="1:92" x14ac:dyDescent="0.25">
      <c r="A13" s="92" t="str">
        <f>$C$6</f>
        <v>°C</v>
      </c>
      <c r="B13" s="92" t="str">
        <f>$C$6</f>
        <v>°C</v>
      </c>
      <c r="C13" s="92" t="str">
        <f>$C$6</f>
        <v>°C</v>
      </c>
      <c r="D13" s="92" t="str">
        <f>$C$6</f>
        <v>°C</v>
      </c>
      <c r="E13" s="92" t="str">
        <f>$C$6</f>
        <v>°C</v>
      </c>
      <c r="K13" s="38">
        <f>IF($C$3=$S$5,IF($C$6=$S$2,1*'Datos Patrones'!A8,IF($C$6=$S$4,273.15+'Datos Patrones'!A8,CONVERT('Datos Patrones'!A8,"C","F"))),IF($C$6=$S$2,1*'Datos Patrones'!A21,IF($C$6=$S$4,273.15+'Datos Patrones'!A21,CONVERT('Datos Patrones'!A21,"C","F"))))</f>
        <v>0</v>
      </c>
      <c r="L13" s="38">
        <f>IF($C$3=$S$5,IF($C$6=$S$2,1*'Datos Patrones'!B8,IF($C$6=$S$4,273.15+'Datos Patrones'!B8,CONVERT('Datos Patrones'!B8,"C","F"))),IF($C$6=$S$2,1*'Datos Patrones'!B21,IF($C$6=$S$4,273.15+'Datos Patrones'!B21,CONVERT('Datos Patrones'!B21,"C","F"))))</f>
        <v>-0.1</v>
      </c>
      <c r="M13" s="38">
        <f>IF($C$6=$S$2,1*'Datos Patrones'!C8,IF($C$6=$S$4,273.15+'Datos Patrones'!C8,CONVERT('Datos Patrones'!C8,"C","F")))</f>
        <v>0.1</v>
      </c>
      <c r="N13" s="38">
        <f>IF($C$6=$S$2,1*'Datos Patrones'!D8,IF($C$6=$S$4,273.15+'Datos Patrones'!D8,CONVERT('Datos Patrones'!D8,"C","F")))</f>
        <v>100</v>
      </c>
    </row>
    <row r="14" spans="1:92" x14ac:dyDescent="0.25">
      <c r="A14" s="105">
        <v>0</v>
      </c>
      <c r="B14" s="105">
        <v>0</v>
      </c>
      <c r="C14" s="105">
        <v>0</v>
      </c>
      <c r="D14" s="105">
        <v>0</v>
      </c>
      <c r="E14" s="105">
        <v>0</v>
      </c>
      <c r="K14" s="38">
        <f>IF($C$3=$S$5,IF($C$6=$S$2,1*'Datos Patrones'!A9,IF($C$6=$S$4,273.15+'Datos Patrones'!A9,CONVERT('Datos Patrones'!A9,"C","F"))),IF($C$6=$S$2,1*'Datos Patrones'!A22,IF($C$6=$S$4,273.15+'Datos Patrones'!A22,CONVERT('Datos Patrones'!A22,"C","F"))))</f>
        <v>50</v>
      </c>
      <c r="L14" s="38">
        <f>IF($C$3=$S$5,IF($C$6=$S$2,1*'Datos Patrones'!B9,IF($C$6=$S$4,273.15+'Datos Patrones'!B9,CONVERT('Datos Patrones'!B9,"C","F"))),IF($C$6=$S$2,1*'Datos Patrones'!B22,IF($C$6=$S$4,273.15+'Datos Patrones'!B22,CONVERT('Datos Patrones'!B22,"C","F"))))</f>
        <v>-0.1</v>
      </c>
      <c r="M14" s="38">
        <f>IF($C$6=$S$2,1*'Datos Patrones'!C9,IF($C$6=$S$4,273.15+'Datos Patrones'!C9,CONVERT('Datos Patrones'!C9,"C","F")))</f>
        <v>0.1</v>
      </c>
      <c r="N14" s="38">
        <f>IF($C$6=$S$2,1*'Datos Patrones'!D9,IF($C$6=$S$4,273.15+'Datos Patrones'!D9,CONVERT('Datos Patrones'!D9,"C","F")))</f>
        <v>400</v>
      </c>
    </row>
    <row r="15" spans="1:92" x14ac:dyDescent="0.25">
      <c r="A15" s="105">
        <v>0</v>
      </c>
      <c r="B15" s="105">
        <v>0</v>
      </c>
      <c r="C15" s="105">
        <v>0</v>
      </c>
      <c r="D15" s="105">
        <v>0</v>
      </c>
      <c r="E15" s="105">
        <v>0</v>
      </c>
      <c r="K15" s="38">
        <f>IF($C$3=$S$5,IF($C$6=$S$2,1*'Datos Patrones'!A10,IF($C$6=$S$4,273.15+'Datos Patrones'!A10,CONVERT('Datos Patrones'!A10,"C","F"))),IF($C$6=$S$2,1*'Datos Patrones'!A23,IF($C$6=$S$4,273.15+'Datos Patrones'!A23,CONVERT('Datos Patrones'!A23,"C","F"))))</f>
        <v>100</v>
      </c>
      <c r="L15" s="38">
        <f>IF($C$3=$S$5,IF($C$6=$S$2,1*'Datos Patrones'!B10,IF($C$6=$S$4,273.15+'Datos Patrones'!B10,CONVERT('Datos Patrones'!B10,"C","F"))),IF($C$6=$S$2,1*'Datos Patrones'!B23,IF($C$6=$S$4,273.15+'Datos Patrones'!B23,CONVERT('Datos Patrones'!B23,"C","F"))))</f>
        <v>-0.1</v>
      </c>
      <c r="M15" s="38">
        <f>IF($C$6=$S$2,1*'Datos Patrones'!C10,IF($C$6=$S$4,273.15+'Datos Patrones'!C10,CONVERT('Datos Patrones'!C10,"C","F")))</f>
        <v>0.1</v>
      </c>
      <c r="N15" s="38">
        <f>IF($C$6=$S$2,1*'Datos Patrones'!D10,IF($C$6=$S$4,273.15+'Datos Patrones'!D10,CONVERT('Datos Patrones'!D10,"C","F")))</f>
        <v>800</v>
      </c>
    </row>
    <row r="16" spans="1:92" x14ac:dyDescent="0.25">
      <c r="A16" s="105">
        <v>0</v>
      </c>
      <c r="B16" s="105">
        <v>0</v>
      </c>
      <c r="C16" s="105">
        <v>0</v>
      </c>
      <c r="D16" s="105">
        <v>0</v>
      </c>
      <c r="E16" s="105">
        <v>0</v>
      </c>
      <c r="K16" s="38">
        <f>IF($C$3=$S$5,IF($C$6=$S$2,1*'Datos Patrones'!A11,IF($C$6=$S$4,273.15+'Datos Patrones'!A11,CONVERT('Datos Patrones'!A11,"C","F"))),IF($C$6=$S$2,1*'Datos Patrones'!A24,IF($C$6=$S$4,273.15+'Datos Patrones'!A24,CONVERT('Datos Patrones'!A24,"C","F"))))</f>
        <v>150</v>
      </c>
      <c r="L16" s="38">
        <f>IF($C$3=$S$5,IF($C$6=$S$2,1*'Datos Patrones'!B11,IF($C$6=$S$4,273.15+'Datos Patrones'!B11,CONVERT('Datos Patrones'!B11,"C","F"))),IF($C$6=$S$2,1*'Datos Patrones'!B24,IF($C$6=$S$4,273.15+'Datos Patrones'!B24,CONVERT('Datos Patrones'!B24,"C","F"))))</f>
        <v>-0.1</v>
      </c>
      <c r="M16" s="38">
        <f>IF($C$6=$S$2,1*'Datos Patrones'!C11,IF($C$6=$S$4,273.15+'Datos Patrones'!C11,CONVERT('Datos Patrones'!C11,"C","F")))</f>
        <v>0.1</v>
      </c>
      <c r="N16" s="38">
        <f>IF($C$6=$S$2,1*'Datos Patrones'!D11,IF($C$6=$S$4,273.15+'Datos Patrones'!D11,CONVERT('Datos Patrones'!D11,"C","F")))</f>
        <v>0</v>
      </c>
    </row>
    <row r="17" spans="1:15" x14ac:dyDescent="0.25">
      <c r="A17" s="105">
        <v>0</v>
      </c>
      <c r="B17" s="105">
        <v>0</v>
      </c>
      <c r="C17" s="105">
        <v>0</v>
      </c>
      <c r="D17" s="105">
        <v>0</v>
      </c>
      <c r="E17" s="105">
        <v>0</v>
      </c>
      <c r="K17" s="38">
        <f>IF($C$3=$S$5,IF($C$6=$S$2,1*'Datos Patrones'!A12,IF($C$6=$S$4,273.15+'Datos Patrones'!A12,CONVERT('Datos Patrones'!A12,"C","F"))),IF($C$6=$S$2,1*'Datos Patrones'!A25,IF($C$6=$S$4,273.15+'Datos Patrones'!A25,CONVERT('Datos Patrones'!A25,"C","F"))))</f>
        <v>250</v>
      </c>
      <c r="L17" s="38">
        <f>IF($C$3=$S$5,IF($C$6=$S$2,1*'Datos Patrones'!B12,IF($C$6=$S$4,273.15+'Datos Patrones'!B12,CONVERT('Datos Patrones'!B12,"C","F"))),IF($C$6=$S$2,1*'Datos Patrones'!B25,IF($C$6=$S$4,273.15+'Datos Patrones'!B25,CONVERT('Datos Patrones'!B25,"C","F"))))</f>
        <v>-0.2</v>
      </c>
      <c r="M17" s="38">
        <f>IF($C$6=$S$2,1*'Datos Patrones'!C12,IF($C$6=$S$4,273.15+'Datos Patrones'!C12,CONVERT('Datos Patrones'!C12,"C","F")))</f>
        <v>0.1</v>
      </c>
      <c r="N17" s="38">
        <f>IF($C$6=$S$2,1*'Datos Patrones'!D12,IF($C$6=$S$4,273.15+'Datos Patrones'!D12,CONVERT('Datos Patrones'!D12,"C","F")))</f>
        <v>0</v>
      </c>
    </row>
    <row r="18" spans="1:15" ht="12.75" customHeight="1" x14ac:dyDescent="0.25">
      <c r="A18" s="105">
        <v>0</v>
      </c>
      <c r="B18" s="105">
        <v>0</v>
      </c>
      <c r="C18" s="105">
        <v>0</v>
      </c>
      <c r="D18" s="105">
        <v>0</v>
      </c>
      <c r="E18" s="105">
        <v>0</v>
      </c>
      <c r="K18" s="38">
        <f>IF($C$3=$S$5,IF($C$6=$S$2,1*'Datos Patrones'!A13,IF($C$6=$S$4,273.15+'Datos Patrones'!A13,CONVERT('Datos Patrones'!A13,"C","F"))),IF($C$6=$S$2,1*'Datos Patrones'!A26,IF($C$6=$S$4,273.15+'Datos Patrones'!A26,CONVERT('Datos Patrones'!A26,"C","F"))))</f>
        <v>800</v>
      </c>
      <c r="L18" s="38">
        <f>IF($C$3=$S$5,IF($C$6=$S$2,1*'Datos Patrones'!B13,IF($C$6=$S$4,273.15+'Datos Patrones'!B13,CONVERT('Datos Patrones'!B13,"C","F"))),IF($C$6=$S$2,1*'Datos Patrones'!B26,IF($C$6=$S$4,273.15+'Datos Patrones'!B26,CONVERT('Datos Patrones'!B26,"C","F"))))</f>
        <v>-0.2</v>
      </c>
      <c r="M18" s="38">
        <f>IF($C$6=$S$2,1*'Datos Patrones'!C13,IF($C$6=$S$4,273.15+'Datos Patrones'!C13,CONVERT('Datos Patrones'!C13,"C","F")))</f>
        <v>0.1</v>
      </c>
      <c r="N18" s="38">
        <f>IF($C$6=$S$2,1*'Datos Patrones'!D13,IF($C$6=$S$4,273.15+'Datos Patrones'!D13,CONVERT('Datos Patrones'!D13,"C","F")))</f>
        <v>0</v>
      </c>
    </row>
    <row r="19" spans="1:15" x14ac:dyDescent="0.25">
      <c r="A19" s="104">
        <v>0</v>
      </c>
      <c r="B19" s="104">
        <v>0</v>
      </c>
      <c r="C19" s="104">
        <v>0</v>
      </c>
      <c r="D19" s="104">
        <v>0</v>
      </c>
      <c r="E19" s="104">
        <v>0</v>
      </c>
      <c r="K19" s="130" t="s">
        <v>190</v>
      </c>
      <c r="L19" s="26" t="s">
        <v>780</v>
      </c>
      <c r="M19" s="94">
        <f>IF($H$3=$V$7,A29,0)</f>
        <v>0</v>
      </c>
      <c r="N19" s="26" t="s">
        <v>780</v>
      </c>
      <c r="O19" s="94">
        <f>IF($H$3=$V$8,A29,0)</f>
        <v>0</v>
      </c>
    </row>
    <row r="20" spans="1:15" x14ac:dyDescent="0.25">
      <c r="A20" s="104">
        <v>0</v>
      </c>
      <c r="B20" s="104">
        <v>0</v>
      </c>
      <c r="C20" s="104">
        <v>0</v>
      </c>
      <c r="D20" s="104">
        <v>0</v>
      </c>
      <c r="E20" s="104">
        <v>0</v>
      </c>
      <c r="K20" s="130"/>
      <c r="L20" s="26" t="s">
        <v>779</v>
      </c>
      <c r="M20" s="94">
        <f>MATCH(M19,$K$11:$K$18,1)</f>
        <v>3</v>
      </c>
      <c r="N20" s="26" t="s">
        <v>779</v>
      </c>
      <c r="O20" s="94">
        <f>MATCH(O19,$K$11:$K$18,1)</f>
        <v>3</v>
      </c>
    </row>
    <row r="21" spans="1:15" x14ac:dyDescent="0.25">
      <c r="A21" s="104">
        <v>0</v>
      </c>
      <c r="B21" s="104">
        <v>0</v>
      </c>
      <c r="C21" s="104">
        <v>0</v>
      </c>
      <c r="D21" s="104">
        <v>0</v>
      </c>
      <c r="E21" s="104">
        <v>0</v>
      </c>
      <c r="K21" s="130"/>
      <c r="L21" s="26" t="s">
        <v>778</v>
      </c>
      <c r="M21" s="94">
        <f>INDEX($K$11:$K$18,M20)</f>
        <v>0</v>
      </c>
      <c r="N21" s="26" t="s">
        <v>778</v>
      </c>
      <c r="O21" s="94">
        <f>INDEX($K$11:$K$18,O20)</f>
        <v>0</v>
      </c>
    </row>
    <row r="22" spans="1:15" x14ac:dyDescent="0.25">
      <c r="K22" s="130"/>
      <c r="L22" s="26" t="s">
        <v>777</v>
      </c>
      <c r="M22" s="94">
        <f>INDEX($K$11:$K$18,M20+1)</f>
        <v>50</v>
      </c>
      <c r="N22" s="26" t="s">
        <v>777</v>
      </c>
      <c r="O22" s="94">
        <f>INDEX($K$11:$K$18,O20+1)</f>
        <v>50</v>
      </c>
    </row>
    <row r="23" spans="1:15" x14ac:dyDescent="0.25">
      <c r="K23" s="130"/>
      <c r="L23" s="26" t="s">
        <v>776</v>
      </c>
      <c r="M23" s="94">
        <f>INDEX($L$11:$L$18,M20)</f>
        <v>-0.1</v>
      </c>
      <c r="N23" s="26" t="s">
        <v>776</v>
      </c>
      <c r="O23" s="94">
        <f>INDEX($L$11:$L$18,O20)</f>
        <v>-0.1</v>
      </c>
    </row>
    <row r="24" spans="1:15" x14ac:dyDescent="0.25">
      <c r="K24" s="130"/>
      <c r="L24" s="26" t="s">
        <v>775</v>
      </c>
      <c r="M24" s="94">
        <f>INDEX($L$11:$L$18,M20+1)</f>
        <v>-0.1</v>
      </c>
      <c r="N24" s="26" t="s">
        <v>775</v>
      </c>
      <c r="O24" s="94">
        <f>INDEX($L$11:$L$18,O20+1)</f>
        <v>-0.1</v>
      </c>
    </row>
    <row r="25" spans="1:15" x14ac:dyDescent="0.25">
      <c r="K25" s="130"/>
      <c r="L25" s="26" t="s">
        <v>774</v>
      </c>
      <c r="M25" s="94">
        <f>M23+((M19-M21)/(M22-M21))*(M24-M23)</f>
        <v>-0.1</v>
      </c>
      <c r="N25" s="26" t="s">
        <v>774</v>
      </c>
      <c r="O25" s="94">
        <f>O23+((O19-O21)/(O22-O21))*(O24-O23)</f>
        <v>-0.1</v>
      </c>
    </row>
    <row r="26" spans="1:15" x14ac:dyDescent="0.25">
      <c r="A26" s="92" t="s">
        <v>791</v>
      </c>
      <c r="B26" s="92" t="s">
        <v>792</v>
      </c>
      <c r="C26" s="102" t="s">
        <v>788</v>
      </c>
      <c r="D26" s="92" t="s">
        <v>791</v>
      </c>
      <c r="E26" s="92" t="s">
        <v>121</v>
      </c>
      <c r="F26" s="103" t="s">
        <v>790</v>
      </c>
      <c r="G26" s="92" t="s">
        <v>789</v>
      </c>
      <c r="K26" s="131" t="s">
        <v>189</v>
      </c>
      <c r="L26" s="26" t="s">
        <v>780</v>
      </c>
      <c r="M26" s="94">
        <f>IF($H$3=$V$7,A30,0)</f>
        <v>0</v>
      </c>
      <c r="N26" s="26" t="s">
        <v>780</v>
      </c>
      <c r="O26" s="94">
        <f>IF($H$3=$V$8,A30,0)</f>
        <v>0</v>
      </c>
    </row>
    <row r="27" spans="1:15" x14ac:dyDescent="0.25">
      <c r="A27" s="92" t="s">
        <v>788</v>
      </c>
      <c r="B27" s="102" t="s">
        <v>787</v>
      </c>
      <c r="C27" s="102" t="s">
        <v>786</v>
      </c>
      <c r="D27" s="92" t="s">
        <v>163</v>
      </c>
      <c r="E27" s="92" t="s">
        <v>785</v>
      </c>
      <c r="F27" s="102" t="s">
        <v>784</v>
      </c>
      <c r="G27" s="102" t="s">
        <v>163</v>
      </c>
      <c r="K27" s="132"/>
      <c r="L27" s="26" t="s">
        <v>779</v>
      </c>
      <c r="M27" s="94">
        <f>MATCH(M26,$K$11:$K$18,1)</f>
        <v>3</v>
      </c>
      <c r="N27" s="26" t="s">
        <v>779</v>
      </c>
      <c r="O27" s="94">
        <f>MATCH(O26,$K$11:$K$18,1)</f>
        <v>3</v>
      </c>
    </row>
    <row r="28" spans="1:15" x14ac:dyDescent="0.25">
      <c r="A28" s="92" t="str">
        <f t="shared" ref="A28:G28" si="0">$C$6</f>
        <v>°C</v>
      </c>
      <c r="B28" s="92" t="str">
        <f t="shared" si="0"/>
        <v>°C</v>
      </c>
      <c r="C28" s="92" t="str">
        <f t="shared" si="0"/>
        <v>°C</v>
      </c>
      <c r="D28" s="92" t="str">
        <f t="shared" si="0"/>
        <v>°C</v>
      </c>
      <c r="E28" s="92" t="str">
        <f t="shared" si="0"/>
        <v>°C</v>
      </c>
      <c r="F28" s="92" t="str">
        <f t="shared" si="0"/>
        <v>°C</v>
      </c>
      <c r="G28" s="92" t="str">
        <f t="shared" si="0"/>
        <v>°C</v>
      </c>
      <c r="K28" s="132"/>
      <c r="L28" s="26" t="s">
        <v>778</v>
      </c>
      <c r="M28" s="94">
        <f>INDEX($K$11:$K$18,M27)</f>
        <v>0</v>
      </c>
      <c r="N28" s="26" t="s">
        <v>778</v>
      </c>
      <c r="O28" s="94">
        <f>INDEX($K$11:$K$18,O27)</f>
        <v>0</v>
      </c>
    </row>
    <row r="29" spans="1:15" x14ac:dyDescent="0.25">
      <c r="A29" s="101">
        <f t="shared" ref="A29:A36" si="1">A14</f>
        <v>0</v>
      </c>
      <c r="B29" s="100">
        <f>IF($H$3=$V$7,M25,IF($H$3=$V$8,O25,0))</f>
        <v>-0.1</v>
      </c>
      <c r="C29" s="100">
        <f t="shared" ref="C29:C36" si="2">A29+B29</f>
        <v>-0.1</v>
      </c>
      <c r="D29" s="99">
        <f t="shared" ref="D29:D36" si="3">AVERAGE(B14,C14,D14,E14)</f>
        <v>0</v>
      </c>
      <c r="E29" s="98">
        <f t="shared" ref="E29:E36" si="4">C29-D29</f>
        <v>-0.1</v>
      </c>
      <c r="F29" s="97">
        <f t="shared" ref="F29:F36" si="5">_xlfn.STDEV.P(B14:E14)</f>
        <v>0</v>
      </c>
      <c r="G29" s="96">
        <f t="shared" ref="G29:G36" si="6">ABS(AVERAGE(B14,D14)-AVERAGE(C14,E14))</f>
        <v>0</v>
      </c>
      <c r="K29" s="132"/>
      <c r="L29" s="26" t="s">
        <v>777</v>
      </c>
      <c r="M29" s="94">
        <f>INDEX($K$11:$K$18,M27+1)</f>
        <v>50</v>
      </c>
      <c r="N29" s="26" t="s">
        <v>777</v>
      </c>
      <c r="O29" s="94">
        <f>INDEX($K$11:$K$18,O27+1)</f>
        <v>50</v>
      </c>
    </row>
    <row r="30" spans="1:15" x14ac:dyDescent="0.25">
      <c r="A30" s="101">
        <f t="shared" si="1"/>
        <v>0</v>
      </c>
      <c r="B30" s="100">
        <f>IF($H$3=$V$7,M32,IF($H$3=$V$8,O32,0))</f>
        <v>-0.1</v>
      </c>
      <c r="C30" s="100">
        <f t="shared" si="2"/>
        <v>-0.1</v>
      </c>
      <c r="D30" s="99">
        <f t="shared" si="3"/>
        <v>0</v>
      </c>
      <c r="E30" s="98">
        <f t="shared" si="4"/>
        <v>-0.1</v>
      </c>
      <c r="F30" s="97">
        <f t="shared" si="5"/>
        <v>0</v>
      </c>
      <c r="G30" s="96">
        <f t="shared" si="6"/>
        <v>0</v>
      </c>
      <c r="K30" s="132"/>
      <c r="L30" s="26" t="s">
        <v>776</v>
      </c>
      <c r="M30" s="94">
        <f>INDEX($L$11:$L$18,M27)</f>
        <v>-0.1</v>
      </c>
      <c r="N30" s="26" t="s">
        <v>776</v>
      </c>
      <c r="O30" s="94">
        <f>INDEX($L$11:$L$18,O27)</f>
        <v>-0.1</v>
      </c>
    </row>
    <row r="31" spans="1:15" x14ac:dyDescent="0.25">
      <c r="A31" s="101">
        <f t="shared" si="1"/>
        <v>0</v>
      </c>
      <c r="B31" s="100">
        <f>IF($H$3=$V$7,M39,IF($H$3=$V$8,O39,0))</f>
        <v>-0.1</v>
      </c>
      <c r="C31" s="100">
        <f t="shared" si="2"/>
        <v>-0.1</v>
      </c>
      <c r="D31" s="99">
        <f t="shared" si="3"/>
        <v>0</v>
      </c>
      <c r="E31" s="98">
        <f t="shared" si="4"/>
        <v>-0.1</v>
      </c>
      <c r="F31" s="97">
        <f t="shared" si="5"/>
        <v>0</v>
      </c>
      <c r="G31" s="96">
        <f t="shared" si="6"/>
        <v>0</v>
      </c>
      <c r="K31" s="132"/>
      <c r="L31" s="26" t="s">
        <v>775</v>
      </c>
      <c r="M31" s="94">
        <f>INDEX($L$11:$L$18,M27+1)</f>
        <v>-0.1</v>
      </c>
      <c r="N31" s="26" t="s">
        <v>775</v>
      </c>
      <c r="O31" s="94">
        <f>INDEX($L$11:$L$18,O27+1)</f>
        <v>-0.1</v>
      </c>
    </row>
    <row r="32" spans="1:15" x14ac:dyDescent="0.25">
      <c r="A32" s="101">
        <f t="shared" si="1"/>
        <v>0</v>
      </c>
      <c r="B32" s="100">
        <f>IF($H$3=$V$7,M46,IF($H$3=$V$8,O46,0))</f>
        <v>-0.1</v>
      </c>
      <c r="C32" s="100">
        <f t="shared" si="2"/>
        <v>-0.1</v>
      </c>
      <c r="D32" s="99">
        <f t="shared" si="3"/>
        <v>0</v>
      </c>
      <c r="E32" s="98">
        <f t="shared" si="4"/>
        <v>-0.1</v>
      </c>
      <c r="F32" s="97">
        <f t="shared" si="5"/>
        <v>0</v>
      </c>
      <c r="G32" s="96">
        <f t="shared" si="6"/>
        <v>0</v>
      </c>
      <c r="K32" s="133"/>
      <c r="L32" s="26" t="s">
        <v>774</v>
      </c>
      <c r="M32" s="94">
        <f>M30+((M26-M28)/(M29-M28))*(M31-M30)</f>
        <v>-0.1</v>
      </c>
      <c r="N32" s="26" t="s">
        <v>774</v>
      </c>
      <c r="O32" s="94">
        <f>O30+((O26-O28)/(O29-O28))*(O31-O30)</f>
        <v>-0.1</v>
      </c>
    </row>
    <row r="33" spans="1:15" x14ac:dyDescent="0.25">
      <c r="A33" s="101">
        <f t="shared" si="1"/>
        <v>0</v>
      </c>
      <c r="B33" s="100">
        <f>IF($H$3=$V$7,M53,IF($H$3=$V$8,O53,0))</f>
        <v>-0.1</v>
      </c>
      <c r="C33" s="100">
        <f t="shared" si="2"/>
        <v>-0.1</v>
      </c>
      <c r="D33" s="99">
        <f t="shared" si="3"/>
        <v>0</v>
      </c>
      <c r="E33" s="98">
        <f t="shared" si="4"/>
        <v>-0.1</v>
      </c>
      <c r="F33" s="97">
        <f t="shared" si="5"/>
        <v>0</v>
      </c>
      <c r="G33" s="96">
        <f t="shared" si="6"/>
        <v>0</v>
      </c>
      <c r="K33" s="121" t="s">
        <v>188</v>
      </c>
      <c r="L33" s="26" t="s">
        <v>780</v>
      </c>
      <c r="M33" s="94">
        <f>IF($H$3=$V$7,A31,0)</f>
        <v>0</v>
      </c>
      <c r="N33" s="26" t="s">
        <v>780</v>
      </c>
      <c r="O33" s="94">
        <f>IF($H$3=$V$8,A31,0)</f>
        <v>0</v>
      </c>
    </row>
    <row r="34" spans="1:15" x14ac:dyDescent="0.25">
      <c r="A34" s="101">
        <f t="shared" si="1"/>
        <v>0</v>
      </c>
      <c r="B34" s="100">
        <f>IF($H$3=$V$7,M60,IF($H$3=$V$8,O60,0))</f>
        <v>-0.1</v>
      </c>
      <c r="C34" s="100">
        <f t="shared" si="2"/>
        <v>-0.1</v>
      </c>
      <c r="D34" s="99">
        <f t="shared" si="3"/>
        <v>0</v>
      </c>
      <c r="E34" s="98">
        <f t="shared" si="4"/>
        <v>-0.1</v>
      </c>
      <c r="F34" s="97">
        <f t="shared" si="5"/>
        <v>0</v>
      </c>
      <c r="G34" s="96">
        <f t="shared" si="6"/>
        <v>0</v>
      </c>
      <c r="K34" s="121"/>
      <c r="L34" s="26" t="s">
        <v>779</v>
      </c>
      <c r="M34" s="94">
        <f>MATCH(M33,$K$11:$K$18,1)</f>
        <v>3</v>
      </c>
      <c r="N34" s="26" t="s">
        <v>779</v>
      </c>
      <c r="O34" s="94">
        <f>MATCH(O33,$K$11:$K$18,1)</f>
        <v>3</v>
      </c>
    </row>
    <row r="35" spans="1:15" x14ac:dyDescent="0.25">
      <c r="A35" s="101">
        <f t="shared" si="1"/>
        <v>0</v>
      </c>
      <c r="B35" s="100">
        <f>IF($H$3=$V$7,M67,IF($H$3=$V$8,O67,0))</f>
        <v>-0.1</v>
      </c>
      <c r="C35" s="100">
        <f t="shared" si="2"/>
        <v>-0.1</v>
      </c>
      <c r="D35" s="99">
        <f t="shared" si="3"/>
        <v>0</v>
      </c>
      <c r="E35" s="98">
        <f t="shared" si="4"/>
        <v>-0.1</v>
      </c>
      <c r="F35" s="97">
        <f t="shared" si="5"/>
        <v>0</v>
      </c>
      <c r="G35" s="96">
        <f t="shared" si="6"/>
        <v>0</v>
      </c>
      <c r="K35" s="121"/>
      <c r="L35" s="26" t="s">
        <v>778</v>
      </c>
      <c r="M35" s="94">
        <f>INDEX($K$11:$K$18,M34)</f>
        <v>0</v>
      </c>
      <c r="N35" s="26" t="s">
        <v>778</v>
      </c>
      <c r="O35" s="94">
        <f>INDEX($K$11:$K$18,O34)</f>
        <v>0</v>
      </c>
    </row>
    <row r="36" spans="1:15" x14ac:dyDescent="0.25">
      <c r="A36" s="101">
        <f t="shared" si="1"/>
        <v>0</v>
      </c>
      <c r="B36" s="100">
        <f>IF($H$3=$V$7,M74,IF($H$3=$V$8,O74,0))</f>
        <v>-0.1</v>
      </c>
      <c r="C36" s="100">
        <f t="shared" si="2"/>
        <v>-0.1</v>
      </c>
      <c r="D36" s="99">
        <f t="shared" si="3"/>
        <v>0</v>
      </c>
      <c r="E36" s="98">
        <f t="shared" si="4"/>
        <v>-0.1</v>
      </c>
      <c r="F36" s="97">
        <f t="shared" si="5"/>
        <v>0</v>
      </c>
      <c r="G36" s="96">
        <f t="shared" si="6"/>
        <v>0</v>
      </c>
      <c r="K36" s="121"/>
      <c r="L36" s="26" t="s">
        <v>777</v>
      </c>
      <c r="M36" s="94">
        <f>INDEX($K$11:$K$18,M34+1)</f>
        <v>50</v>
      </c>
      <c r="N36" s="26" t="s">
        <v>777</v>
      </c>
      <c r="O36" s="94">
        <f>INDEX($K$11:$K$18,O34+1)</f>
        <v>50</v>
      </c>
    </row>
    <row r="37" spans="1:15" x14ac:dyDescent="0.25">
      <c r="K37" s="121"/>
      <c r="L37" s="26" t="s">
        <v>776</v>
      </c>
      <c r="M37" s="94">
        <f>INDEX($L$11:$L$18,M34)</f>
        <v>-0.1</v>
      </c>
      <c r="N37" s="26" t="s">
        <v>776</v>
      </c>
      <c r="O37" s="94">
        <f>INDEX($L$11:$L$18,O34)</f>
        <v>-0.1</v>
      </c>
    </row>
    <row r="38" spans="1:15" x14ac:dyDescent="0.25">
      <c r="A38" s="143" t="s">
        <v>783</v>
      </c>
      <c r="B38" s="143"/>
      <c r="C38" s="143"/>
      <c r="D38" s="143"/>
      <c r="E38" s="143"/>
      <c r="F38" s="143"/>
      <c r="G38" s="143"/>
      <c r="H38" s="143"/>
      <c r="K38" s="121"/>
      <c r="L38" s="26" t="s">
        <v>775</v>
      </c>
      <c r="M38" s="94">
        <f>INDEX($L$11:$L$18,M34+1)</f>
        <v>-0.1</v>
      </c>
      <c r="N38" s="26" t="s">
        <v>775</v>
      </c>
      <c r="O38" s="94">
        <f>INDEX($L$11:$L$18,O34+1)</f>
        <v>-0.1</v>
      </c>
    </row>
    <row r="39" spans="1:15" x14ac:dyDescent="0.25">
      <c r="A39" s="124" t="s">
        <v>768</v>
      </c>
      <c r="B39" s="142"/>
      <c r="C39" s="142"/>
      <c r="D39" s="124" t="s">
        <v>767</v>
      </c>
      <c r="E39" s="124" t="s">
        <v>766</v>
      </c>
      <c r="F39" s="124" t="s">
        <v>765</v>
      </c>
      <c r="G39" s="124" t="s">
        <v>764</v>
      </c>
      <c r="H39" s="124" t="s">
        <v>763</v>
      </c>
      <c r="K39" s="121"/>
      <c r="L39" s="26" t="s">
        <v>774</v>
      </c>
      <c r="M39" s="94">
        <f>M37+((M33-M35)/(M36-M35))*(M38-M37)</f>
        <v>-0.1</v>
      </c>
      <c r="N39" s="26" t="s">
        <v>774</v>
      </c>
      <c r="O39" s="94">
        <f>O37+((O33-O35)/(O36-O35))*(O38-O37)</f>
        <v>-0.1</v>
      </c>
    </row>
    <row r="40" spans="1:15" ht="12.75" customHeight="1" x14ac:dyDescent="0.25">
      <c r="A40" s="142"/>
      <c r="B40" s="142"/>
      <c r="C40" s="142"/>
      <c r="D40" s="124"/>
      <c r="E40" s="124"/>
      <c r="F40" s="124"/>
      <c r="G40" s="124"/>
      <c r="H40" s="124"/>
      <c r="K40" s="121" t="s">
        <v>187</v>
      </c>
      <c r="L40" s="26" t="s">
        <v>780</v>
      </c>
      <c r="M40" s="94">
        <f>IF($H$3=$V$7,A32,0)</f>
        <v>0</v>
      </c>
      <c r="N40" s="26" t="s">
        <v>780</v>
      </c>
      <c r="O40" s="94">
        <f>IF($H$3=$V$8,A32,0)</f>
        <v>0</v>
      </c>
    </row>
    <row r="41" spans="1:15" x14ac:dyDescent="0.25">
      <c r="A41" s="124" t="s">
        <v>762</v>
      </c>
      <c r="B41" s="124"/>
      <c r="C41" s="124"/>
      <c r="D41" s="90">
        <f>$H$4</f>
        <v>0.13</v>
      </c>
      <c r="E41" s="89">
        <v>2</v>
      </c>
      <c r="F41" s="91">
        <v>1</v>
      </c>
      <c r="G41" s="90">
        <f t="shared" ref="G41:G46" si="7">D41/E41</f>
        <v>6.5000000000000002E-2</v>
      </c>
      <c r="H41" s="89">
        <f t="shared" ref="H41:H46" si="8">(G41/SUM($G$41:$G$46))*100</f>
        <v>16.99156952319067</v>
      </c>
      <c r="K41" s="121"/>
      <c r="L41" s="26" t="s">
        <v>779</v>
      </c>
      <c r="M41" s="94">
        <f>MATCH(M40,$K$11:$K$18,1)</f>
        <v>3</v>
      </c>
      <c r="N41" s="26" t="s">
        <v>779</v>
      </c>
      <c r="O41" s="94">
        <f>MATCH(O40,$K$11:$K$18,1)</f>
        <v>3</v>
      </c>
    </row>
    <row r="42" spans="1:15" x14ac:dyDescent="0.25">
      <c r="A42" s="139" t="s">
        <v>761</v>
      </c>
      <c r="B42" s="140"/>
      <c r="C42" s="141"/>
      <c r="D42" s="90">
        <f>$H$5</f>
        <v>0</v>
      </c>
      <c r="E42" s="89">
        <f>SQRT(3)</f>
        <v>1.7320508075688772</v>
      </c>
      <c r="F42" s="91">
        <v>1</v>
      </c>
      <c r="G42" s="90">
        <f t="shared" si="7"/>
        <v>0</v>
      </c>
      <c r="H42" s="89">
        <f t="shared" si="8"/>
        <v>0</v>
      </c>
      <c r="K42" s="121"/>
      <c r="L42" s="26" t="s">
        <v>778</v>
      </c>
      <c r="M42" s="94">
        <f>INDEX($K$11:$K$18,M41)</f>
        <v>0</v>
      </c>
      <c r="N42" s="26" t="s">
        <v>778</v>
      </c>
      <c r="O42" s="94">
        <f>INDEX($K$11:$K$18,O41)</f>
        <v>0</v>
      </c>
    </row>
    <row r="43" spans="1:15" x14ac:dyDescent="0.25">
      <c r="A43" s="124" t="s">
        <v>760</v>
      </c>
      <c r="B43" s="124"/>
      <c r="C43" s="124"/>
      <c r="D43" s="90">
        <f>$H$6</f>
        <v>0.1</v>
      </c>
      <c r="E43" s="89">
        <f>SQRT(12)</f>
        <v>3.4641016151377544</v>
      </c>
      <c r="F43" s="91">
        <v>1</v>
      </c>
      <c r="G43" s="90">
        <f t="shared" si="7"/>
        <v>2.8867513459481291E-2</v>
      </c>
      <c r="H43" s="89">
        <f t="shared" si="8"/>
        <v>7.5462209524372117</v>
      </c>
      <c r="K43" s="121"/>
      <c r="L43" s="26" t="s">
        <v>777</v>
      </c>
      <c r="M43" s="94">
        <f>INDEX($K$11:$K$18,M41+1)</f>
        <v>50</v>
      </c>
      <c r="N43" s="26" t="s">
        <v>777</v>
      </c>
      <c r="O43" s="94">
        <f>INDEX($K$11:$K$18,O41+1)</f>
        <v>50</v>
      </c>
    </row>
    <row r="44" spans="1:15" x14ac:dyDescent="0.25">
      <c r="A44" s="124" t="s">
        <v>759</v>
      </c>
      <c r="B44" s="124"/>
      <c r="C44" s="124"/>
      <c r="D44" s="90">
        <f>F29</f>
        <v>0</v>
      </c>
      <c r="E44" s="89">
        <f>SQRT(3)</f>
        <v>1.7320508075688772</v>
      </c>
      <c r="F44" s="91">
        <v>1</v>
      </c>
      <c r="G44" s="90">
        <f t="shared" si="7"/>
        <v>0</v>
      </c>
      <c r="H44" s="89">
        <f t="shared" si="8"/>
        <v>0</v>
      </c>
      <c r="K44" s="121"/>
      <c r="L44" s="26" t="s">
        <v>776</v>
      </c>
      <c r="M44" s="94">
        <f>INDEX($L$11:$L$18,M41)</f>
        <v>-0.1</v>
      </c>
      <c r="N44" s="26" t="s">
        <v>776</v>
      </c>
      <c r="O44" s="94">
        <f>INDEX($L$11:$L$18,O41)</f>
        <v>-0.1</v>
      </c>
    </row>
    <row r="45" spans="1:15" ht="12.75" customHeight="1" x14ac:dyDescent="0.25">
      <c r="A45" s="124" t="s">
        <v>758</v>
      </c>
      <c r="B45" s="124"/>
      <c r="C45" s="124"/>
      <c r="D45" s="90">
        <f>$C$7</f>
        <v>1</v>
      </c>
      <c r="E45" s="89">
        <f>SQRT(12)</f>
        <v>3.4641016151377544</v>
      </c>
      <c r="F45" s="91">
        <v>1</v>
      </c>
      <c r="G45" s="90">
        <f t="shared" si="7"/>
        <v>0.28867513459481292</v>
      </c>
      <c r="H45" s="89">
        <f t="shared" si="8"/>
        <v>75.462209524372113</v>
      </c>
      <c r="K45" s="121"/>
      <c r="L45" s="26" t="s">
        <v>775</v>
      </c>
      <c r="M45" s="94">
        <f>INDEX($L$11:$L$18,M41+1)</f>
        <v>-0.1</v>
      </c>
      <c r="N45" s="26" t="s">
        <v>775</v>
      </c>
      <c r="O45" s="94">
        <f>INDEX($L$11:$L$18,O41+1)</f>
        <v>-0.1</v>
      </c>
    </row>
    <row r="46" spans="1:15" x14ac:dyDescent="0.25">
      <c r="A46" s="124" t="s">
        <v>757</v>
      </c>
      <c r="B46" s="124"/>
      <c r="C46" s="124"/>
      <c r="D46" s="90">
        <f>G29</f>
        <v>0</v>
      </c>
      <c r="E46" s="89">
        <f>SQRT(12)</f>
        <v>3.4641016151377544</v>
      </c>
      <c r="F46" s="91">
        <v>1</v>
      </c>
      <c r="G46" s="90">
        <f t="shared" si="7"/>
        <v>0</v>
      </c>
      <c r="H46" s="89">
        <f t="shared" si="8"/>
        <v>0</v>
      </c>
      <c r="K46" s="121"/>
      <c r="L46" s="26" t="s">
        <v>774</v>
      </c>
      <c r="M46" s="94">
        <f>M44+((M40-M42)/(M43-M42))*(M45-M44)</f>
        <v>-0.1</v>
      </c>
      <c r="N46" s="26" t="s">
        <v>774</v>
      </c>
      <c r="O46" s="94">
        <f>O44+((O40-O42)/(O43-O42))*(O45-O44)</f>
        <v>-0.1</v>
      </c>
    </row>
    <row r="47" spans="1:15" ht="13.8" thickBot="1" x14ac:dyDescent="0.3">
      <c r="A47" s="137" t="s">
        <v>756</v>
      </c>
      <c r="B47" s="137"/>
      <c r="C47" s="137"/>
      <c r="D47" s="138"/>
      <c r="E47" s="138"/>
      <c r="F47" s="138"/>
      <c r="G47" s="88">
        <f>SQRT(SUMSQ(G41:G46))</f>
        <v>0.29730736059954299</v>
      </c>
      <c r="H47" s="87">
        <f>SUM(H41:H46)</f>
        <v>100</v>
      </c>
      <c r="K47" s="121" t="s">
        <v>186</v>
      </c>
      <c r="L47" s="26" t="s">
        <v>780</v>
      </c>
      <c r="M47" s="94">
        <f>IF($H$3=$V$7,A33,0)</f>
        <v>0</v>
      </c>
      <c r="N47" s="26" t="s">
        <v>780</v>
      </c>
      <c r="O47" s="94">
        <f>IF($H$3=$V$8,A33,0)</f>
        <v>0</v>
      </c>
    </row>
    <row r="48" spans="1:15" ht="12.75" customHeight="1" thickBot="1" x14ac:dyDescent="0.3">
      <c r="A48" s="144" t="s">
        <v>755</v>
      </c>
      <c r="B48" s="145"/>
      <c r="C48" s="146"/>
      <c r="D48" s="138"/>
      <c r="E48" s="138"/>
      <c r="F48" s="138"/>
      <c r="G48" s="86">
        <f>(2*G47)*2.5</f>
        <v>1.4865368029977151</v>
      </c>
      <c r="K48" s="121"/>
      <c r="L48" s="26" t="s">
        <v>779</v>
      </c>
      <c r="M48" s="94">
        <f>MATCH(M47,$K$11:$K$18,1)</f>
        <v>3</v>
      </c>
      <c r="N48" s="26" t="s">
        <v>779</v>
      </c>
      <c r="O48" s="94">
        <f>MATCH(O47,$K$11:$K$18,1)</f>
        <v>3</v>
      </c>
    </row>
    <row r="49" spans="1:15" x14ac:dyDescent="0.25">
      <c r="K49" s="121"/>
      <c r="L49" s="26" t="s">
        <v>778</v>
      </c>
      <c r="M49" s="94">
        <f>INDEX($K$11:$K$18,M48)</f>
        <v>0</v>
      </c>
      <c r="N49" s="26" t="s">
        <v>778</v>
      </c>
      <c r="O49" s="94">
        <f>INDEX($K$11:$K$18,O48)</f>
        <v>0</v>
      </c>
    </row>
    <row r="50" spans="1:15" ht="12.75" customHeight="1" x14ac:dyDescent="0.25">
      <c r="A50" s="143" t="s">
        <v>782</v>
      </c>
      <c r="B50" s="143"/>
      <c r="C50" s="143"/>
      <c r="D50" s="143"/>
      <c r="E50" s="143"/>
      <c r="F50" s="143"/>
      <c r="G50" s="143"/>
      <c r="H50" s="143"/>
      <c r="K50" s="121"/>
      <c r="L50" s="26" t="s">
        <v>777</v>
      </c>
      <c r="M50" s="94">
        <f>INDEX($K$11:$K$18,M48+1)</f>
        <v>50</v>
      </c>
      <c r="N50" s="26" t="s">
        <v>777</v>
      </c>
      <c r="O50" s="94">
        <f>INDEX($K$11:$K$18,O48+1)</f>
        <v>50</v>
      </c>
    </row>
    <row r="51" spans="1:15" ht="13.5" customHeight="1" x14ac:dyDescent="0.25">
      <c r="A51" s="124" t="s">
        <v>768</v>
      </c>
      <c r="B51" s="142"/>
      <c r="C51" s="142"/>
      <c r="D51" s="124" t="s">
        <v>767</v>
      </c>
      <c r="E51" s="124" t="s">
        <v>766</v>
      </c>
      <c r="F51" s="124" t="s">
        <v>765</v>
      </c>
      <c r="G51" s="124" t="s">
        <v>764</v>
      </c>
      <c r="H51" s="124" t="s">
        <v>763</v>
      </c>
      <c r="K51" s="121"/>
      <c r="L51" s="26" t="s">
        <v>776</v>
      </c>
      <c r="M51" s="94">
        <f>INDEX($L$11:$L$18,M48)</f>
        <v>-0.1</v>
      </c>
      <c r="N51" s="26" t="s">
        <v>776</v>
      </c>
      <c r="O51" s="94">
        <f>INDEX($L$11:$L$18,O48)</f>
        <v>-0.1</v>
      </c>
    </row>
    <row r="52" spans="1:15" ht="12.75" customHeight="1" x14ac:dyDescent="0.25">
      <c r="A52" s="142"/>
      <c r="B52" s="142"/>
      <c r="C52" s="142"/>
      <c r="D52" s="124"/>
      <c r="E52" s="124"/>
      <c r="F52" s="124"/>
      <c r="G52" s="124"/>
      <c r="H52" s="124"/>
      <c r="K52" s="121"/>
      <c r="L52" s="26" t="s">
        <v>775</v>
      </c>
      <c r="M52" s="94">
        <f>INDEX($L$11:$L$18,M48+1)</f>
        <v>-0.1</v>
      </c>
      <c r="N52" s="26" t="s">
        <v>775</v>
      </c>
      <c r="O52" s="94">
        <f>INDEX($L$11:$L$18,O48+1)</f>
        <v>-0.1</v>
      </c>
    </row>
    <row r="53" spans="1:15" ht="12.75" customHeight="1" x14ac:dyDescent="0.25">
      <c r="A53" s="124" t="s">
        <v>762</v>
      </c>
      <c r="B53" s="124"/>
      <c r="C53" s="124"/>
      <c r="D53" s="90">
        <v>3.0000000000000001E-3</v>
      </c>
      <c r="E53" s="89">
        <v>2</v>
      </c>
      <c r="F53" s="91">
        <v>1</v>
      </c>
      <c r="G53" s="90">
        <f t="shared" ref="G53:G58" si="9">D53/E53</f>
        <v>1.5E-3</v>
      </c>
      <c r="H53" s="89">
        <f t="shared" ref="H53:H58" si="10">(G53/SUM($G$41:$G$46))*100</f>
        <v>0.39211314284286158</v>
      </c>
      <c r="K53" s="121"/>
      <c r="L53" s="26" t="s">
        <v>774</v>
      </c>
      <c r="M53" s="94">
        <f>M51+((M47-M49)/(M50-M49))*(M52-M51)</f>
        <v>-0.1</v>
      </c>
      <c r="N53" s="26" t="s">
        <v>774</v>
      </c>
      <c r="O53" s="94">
        <f>O51+((O47-O49)/(O50-O49))*(O52-O51)</f>
        <v>-0.1</v>
      </c>
    </row>
    <row r="54" spans="1:15" ht="12.75" customHeight="1" x14ac:dyDescent="0.25">
      <c r="A54" s="139" t="s">
        <v>761</v>
      </c>
      <c r="B54" s="140"/>
      <c r="C54" s="141"/>
      <c r="D54" s="90">
        <v>0</v>
      </c>
      <c r="E54" s="89">
        <f>SQRT(3)</f>
        <v>1.7320508075688772</v>
      </c>
      <c r="F54" s="91">
        <v>1</v>
      </c>
      <c r="G54" s="90">
        <f t="shared" si="9"/>
        <v>0</v>
      </c>
      <c r="H54" s="89">
        <f t="shared" si="10"/>
        <v>0</v>
      </c>
      <c r="K54" s="121" t="s">
        <v>185</v>
      </c>
      <c r="L54" s="26" t="s">
        <v>780</v>
      </c>
      <c r="M54" s="94">
        <f>IF($H$3=$V$7,A34,0)</f>
        <v>0</v>
      </c>
      <c r="N54" s="26" t="s">
        <v>780</v>
      </c>
      <c r="O54" s="94">
        <f>IF($H$3=$V$8,A34,0)</f>
        <v>0</v>
      </c>
    </row>
    <row r="55" spans="1:15" ht="12.75" customHeight="1" x14ac:dyDescent="0.25">
      <c r="A55" s="124" t="s">
        <v>760</v>
      </c>
      <c r="B55" s="124"/>
      <c r="C55" s="124"/>
      <c r="D55" s="90">
        <v>0.1</v>
      </c>
      <c r="E55" s="89">
        <f>SQRT(12)</f>
        <v>3.4641016151377544</v>
      </c>
      <c r="F55" s="91">
        <v>1</v>
      </c>
      <c r="G55" s="90">
        <f t="shared" si="9"/>
        <v>2.8867513459481291E-2</v>
      </c>
      <c r="H55" s="89">
        <f t="shared" si="10"/>
        <v>7.5462209524372117</v>
      </c>
      <c r="K55" s="121"/>
      <c r="L55" s="26" t="s">
        <v>779</v>
      </c>
      <c r="M55" s="94">
        <f>MATCH(M54,$K$11:$K$18,1)</f>
        <v>3</v>
      </c>
      <c r="N55" s="26" t="s">
        <v>779</v>
      </c>
      <c r="O55" s="94">
        <f>MATCH(O54,$K$11:$K$18,1)</f>
        <v>3</v>
      </c>
    </row>
    <row r="56" spans="1:15" ht="12.75" customHeight="1" x14ac:dyDescent="0.25">
      <c r="A56" s="124" t="s">
        <v>759</v>
      </c>
      <c r="B56" s="124"/>
      <c r="C56" s="124"/>
      <c r="D56" s="90">
        <f>F30</f>
        <v>0</v>
      </c>
      <c r="E56" s="89">
        <f>SQRT(3)</f>
        <v>1.7320508075688772</v>
      </c>
      <c r="F56" s="91">
        <v>1</v>
      </c>
      <c r="G56" s="90">
        <f t="shared" si="9"/>
        <v>0</v>
      </c>
      <c r="H56" s="89">
        <f t="shared" si="10"/>
        <v>0</v>
      </c>
      <c r="K56" s="121"/>
      <c r="L56" s="26" t="s">
        <v>778</v>
      </c>
      <c r="M56" s="94">
        <f>INDEX($K$11:$K$18,M55)</f>
        <v>0</v>
      </c>
      <c r="N56" s="26" t="s">
        <v>778</v>
      </c>
      <c r="O56" s="94">
        <f>INDEX($K$11:$K$18,O55)</f>
        <v>0</v>
      </c>
    </row>
    <row r="57" spans="1:15" ht="12.75" customHeight="1" x14ac:dyDescent="0.25">
      <c r="A57" s="124" t="s">
        <v>758</v>
      </c>
      <c r="B57" s="124"/>
      <c r="C57" s="124"/>
      <c r="D57" s="90">
        <f>$C$7</f>
        <v>1</v>
      </c>
      <c r="E57" s="89">
        <f>SQRT(12)</f>
        <v>3.4641016151377544</v>
      </c>
      <c r="F57" s="91">
        <v>1</v>
      </c>
      <c r="G57" s="90">
        <f t="shared" si="9"/>
        <v>0.28867513459481292</v>
      </c>
      <c r="H57" s="89">
        <f t="shared" si="10"/>
        <v>75.462209524372113</v>
      </c>
      <c r="K57" s="121"/>
      <c r="L57" s="26" t="s">
        <v>777</v>
      </c>
      <c r="M57" s="94">
        <f>INDEX($K$11:$K$18,M55+1)</f>
        <v>50</v>
      </c>
      <c r="N57" s="26" t="s">
        <v>777</v>
      </c>
      <c r="O57" s="94">
        <f>INDEX($K$11:$K$18,O55+1)</f>
        <v>50</v>
      </c>
    </row>
    <row r="58" spans="1:15" ht="12.75" customHeight="1" x14ac:dyDescent="0.25">
      <c r="A58" s="124" t="s">
        <v>757</v>
      </c>
      <c r="B58" s="124"/>
      <c r="C58" s="124"/>
      <c r="D58" s="90">
        <f>G30</f>
        <v>0</v>
      </c>
      <c r="E58" s="89">
        <f>SQRT(12)</f>
        <v>3.4641016151377544</v>
      </c>
      <c r="F58" s="91">
        <v>1</v>
      </c>
      <c r="G58" s="90">
        <f t="shared" si="9"/>
        <v>0</v>
      </c>
      <c r="H58" s="89">
        <f t="shared" si="10"/>
        <v>0</v>
      </c>
      <c r="K58" s="121"/>
      <c r="L58" s="26" t="s">
        <v>776</v>
      </c>
      <c r="M58" s="94">
        <f>INDEX($L$11:$L$18,M55)</f>
        <v>-0.1</v>
      </c>
      <c r="N58" s="26" t="s">
        <v>776</v>
      </c>
      <c r="O58" s="94">
        <f>INDEX($L$11:$L$18,O55)</f>
        <v>-0.1</v>
      </c>
    </row>
    <row r="59" spans="1:15" ht="13.5" customHeight="1" thickBot="1" x14ac:dyDescent="0.3">
      <c r="A59" s="137" t="s">
        <v>756</v>
      </c>
      <c r="B59" s="137"/>
      <c r="C59" s="137"/>
      <c r="D59" s="138"/>
      <c r="E59" s="138"/>
      <c r="F59" s="138"/>
      <c r="G59" s="88">
        <f>SQRT(SUMSQ(G53:G58))</f>
        <v>0.2901187975065847</v>
      </c>
      <c r="H59" s="87">
        <f>SUM(H53:H58)</f>
        <v>83.400543619652183</v>
      </c>
      <c r="K59" s="121"/>
      <c r="L59" s="26" t="s">
        <v>775</v>
      </c>
      <c r="M59" s="94">
        <f>INDEX($L$11:$L$18,M55+1)</f>
        <v>-0.1</v>
      </c>
      <c r="N59" s="26" t="s">
        <v>775</v>
      </c>
      <c r="O59" s="94">
        <f>INDEX($L$11:$L$18,O55+1)</f>
        <v>-0.1</v>
      </c>
    </row>
    <row r="60" spans="1:15" ht="12.75" customHeight="1" thickBot="1" x14ac:dyDescent="0.3">
      <c r="A60" s="144" t="s">
        <v>755</v>
      </c>
      <c r="B60" s="145"/>
      <c r="C60" s="146"/>
      <c r="D60" s="138"/>
      <c r="E60" s="138"/>
      <c r="F60" s="138"/>
      <c r="G60" s="86">
        <f>(2*G59)*2.5</f>
        <v>1.4505939875329235</v>
      </c>
      <c r="K60" s="121"/>
      <c r="L60" s="26" t="s">
        <v>774</v>
      </c>
      <c r="M60" s="94">
        <f>M58+((M54-M56)/(M57-M56))*(M59-M58)</f>
        <v>-0.1</v>
      </c>
      <c r="N60" s="26" t="s">
        <v>774</v>
      </c>
      <c r="O60" s="94">
        <f>O58+((O54-O56)/(O57-O56))*(O59-O58)</f>
        <v>-0.1</v>
      </c>
    </row>
    <row r="61" spans="1:15" x14ac:dyDescent="0.25">
      <c r="K61" s="121" t="s">
        <v>184</v>
      </c>
      <c r="L61" s="26" t="s">
        <v>780</v>
      </c>
      <c r="M61" s="94">
        <f>IF($H$3=$V$7,A35,0)</f>
        <v>0</v>
      </c>
      <c r="N61" s="26" t="s">
        <v>780</v>
      </c>
      <c r="O61" s="94">
        <f>IF($H$3=$V$8,A35,0)</f>
        <v>0</v>
      </c>
    </row>
    <row r="62" spans="1:15" ht="12.75" customHeight="1" x14ac:dyDescent="0.25">
      <c r="A62" s="143" t="s">
        <v>781</v>
      </c>
      <c r="B62" s="143"/>
      <c r="C62" s="143"/>
      <c r="D62" s="143"/>
      <c r="E62" s="143"/>
      <c r="F62" s="143"/>
      <c r="G62" s="143"/>
      <c r="H62" s="143"/>
      <c r="K62" s="121"/>
      <c r="L62" s="26" t="s">
        <v>779</v>
      </c>
      <c r="M62" s="94">
        <f>MATCH(M61,$K$11:$K$18,1)</f>
        <v>3</v>
      </c>
      <c r="N62" s="26" t="s">
        <v>779</v>
      </c>
      <c r="O62" s="94">
        <f>MATCH(O61,$K$11:$K$18,1)</f>
        <v>3</v>
      </c>
    </row>
    <row r="63" spans="1:15" x14ac:dyDescent="0.25">
      <c r="A63" s="124" t="s">
        <v>768</v>
      </c>
      <c r="B63" s="142"/>
      <c r="C63" s="142"/>
      <c r="D63" s="124" t="s">
        <v>767</v>
      </c>
      <c r="E63" s="124" t="s">
        <v>766</v>
      </c>
      <c r="F63" s="124" t="s">
        <v>765</v>
      </c>
      <c r="G63" s="124" t="s">
        <v>764</v>
      </c>
      <c r="H63" s="124" t="s">
        <v>763</v>
      </c>
      <c r="K63" s="121"/>
      <c r="L63" s="26" t="s">
        <v>778</v>
      </c>
      <c r="M63" s="94">
        <f>INDEX($K$11:$K$18,M62)</f>
        <v>0</v>
      </c>
      <c r="N63" s="26" t="s">
        <v>778</v>
      </c>
      <c r="O63" s="94">
        <f>INDEX($K$11:$K$18,O62)</f>
        <v>0</v>
      </c>
    </row>
    <row r="64" spans="1:15" x14ac:dyDescent="0.25">
      <c r="A64" s="142"/>
      <c r="B64" s="142"/>
      <c r="C64" s="142"/>
      <c r="D64" s="124"/>
      <c r="E64" s="124"/>
      <c r="F64" s="124"/>
      <c r="G64" s="124"/>
      <c r="H64" s="124"/>
      <c r="K64" s="121"/>
      <c r="L64" s="26" t="s">
        <v>777</v>
      </c>
      <c r="M64" s="94">
        <f>INDEX($K$11:$K$18,M62+1)</f>
        <v>50</v>
      </c>
      <c r="N64" s="26" t="s">
        <v>777</v>
      </c>
      <c r="O64" s="94">
        <f>INDEX($K$11:$K$18,O62+1)</f>
        <v>50</v>
      </c>
    </row>
    <row r="65" spans="1:17" ht="12.75" customHeight="1" x14ac:dyDescent="0.25">
      <c r="A65" s="124" t="s">
        <v>762</v>
      </c>
      <c r="B65" s="124"/>
      <c r="C65" s="124"/>
      <c r="D65" s="90">
        <v>3.0000000000000001E-3</v>
      </c>
      <c r="E65" s="89">
        <v>2</v>
      </c>
      <c r="F65" s="91">
        <v>1</v>
      </c>
      <c r="G65" s="90">
        <f t="shared" ref="G65:G70" si="11">D65/E65</f>
        <v>1.5E-3</v>
      </c>
      <c r="H65" s="89">
        <f t="shared" ref="H65:H70" si="12">(G65/SUM($G$41:$G$46))*100</f>
        <v>0.39211314284286158</v>
      </c>
      <c r="K65" s="121"/>
      <c r="L65" s="26" t="s">
        <v>776</v>
      </c>
      <c r="M65" s="94">
        <f>INDEX($L$11:$L$18,M62)</f>
        <v>-0.1</v>
      </c>
      <c r="N65" s="26" t="s">
        <v>776</v>
      </c>
      <c r="O65" s="94">
        <f>INDEX($L$11:$L$18,O62)</f>
        <v>-0.1</v>
      </c>
    </row>
    <row r="66" spans="1:17" ht="12.75" customHeight="1" x14ac:dyDescent="0.25">
      <c r="A66" s="139" t="s">
        <v>761</v>
      </c>
      <c r="B66" s="140"/>
      <c r="C66" s="141"/>
      <c r="D66" s="90">
        <v>0</v>
      </c>
      <c r="E66" s="89">
        <f>SQRT(3)</f>
        <v>1.7320508075688772</v>
      </c>
      <c r="F66" s="91">
        <v>1</v>
      </c>
      <c r="G66" s="90">
        <f t="shared" si="11"/>
        <v>0</v>
      </c>
      <c r="H66" s="89">
        <f t="shared" si="12"/>
        <v>0</v>
      </c>
      <c r="K66" s="121"/>
      <c r="L66" s="26" t="s">
        <v>775</v>
      </c>
      <c r="M66" s="94">
        <f>INDEX($L$11:$L$18,M62+1)</f>
        <v>-0.1</v>
      </c>
      <c r="N66" s="26" t="s">
        <v>775</v>
      </c>
      <c r="O66" s="94">
        <f>INDEX($L$11:$L$18,O62+1)</f>
        <v>-0.1</v>
      </c>
    </row>
    <row r="67" spans="1:17" ht="12.75" customHeight="1" x14ac:dyDescent="0.25">
      <c r="A67" s="124" t="s">
        <v>760</v>
      </c>
      <c r="B67" s="124"/>
      <c r="C67" s="124"/>
      <c r="D67" s="90">
        <v>0.1</v>
      </c>
      <c r="E67" s="89">
        <f>SQRT(12)</f>
        <v>3.4641016151377544</v>
      </c>
      <c r="F67" s="91">
        <v>1</v>
      </c>
      <c r="G67" s="90">
        <f t="shared" si="11"/>
        <v>2.8867513459481291E-2</v>
      </c>
      <c r="H67" s="89">
        <f t="shared" si="12"/>
        <v>7.5462209524372117</v>
      </c>
      <c r="I67" s="93"/>
      <c r="J67" s="95"/>
      <c r="K67" s="121"/>
      <c r="L67" s="26" t="s">
        <v>774</v>
      </c>
      <c r="M67" s="94">
        <f>M65+((M61-M63)/(M64-M63))*(M66-M65)</f>
        <v>-0.1</v>
      </c>
      <c r="N67" s="26" t="s">
        <v>774</v>
      </c>
      <c r="O67" s="94">
        <f>O65+((O61-O63)/(O64-O63))*(O66-O65)</f>
        <v>-0.1</v>
      </c>
    </row>
    <row r="68" spans="1:17" ht="12.75" customHeight="1" x14ac:dyDescent="0.25">
      <c r="A68" s="124" t="s">
        <v>759</v>
      </c>
      <c r="B68" s="124"/>
      <c r="C68" s="124"/>
      <c r="D68" s="90">
        <f>F31</f>
        <v>0</v>
      </c>
      <c r="E68" s="89">
        <f>SQRT(3)</f>
        <v>1.7320508075688772</v>
      </c>
      <c r="F68" s="91">
        <v>1</v>
      </c>
      <c r="G68" s="90">
        <f t="shared" si="11"/>
        <v>0</v>
      </c>
      <c r="H68" s="89">
        <f t="shared" si="12"/>
        <v>0</v>
      </c>
      <c r="I68" s="93"/>
      <c r="J68" s="95"/>
      <c r="K68" s="121" t="s">
        <v>183</v>
      </c>
      <c r="L68" s="26" t="s">
        <v>780</v>
      </c>
      <c r="M68" s="94">
        <f>IF($H$3=$V$7,A36,0)</f>
        <v>0</v>
      </c>
      <c r="N68" s="26" t="s">
        <v>780</v>
      </c>
      <c r="O68" s="94">
        <f>IF($H$3=$V$8,A36,0)</f>
        <v>0</v>
      </c>
    </row>
    <row r="69" spans="1:17" ht="12.75" customHeight="1" x14ac:dyDescent="0.25">
      <c r="A69" s="124" t="s">
        <v>758</v>
      </c>
      <c r="B69" s="124"/>
      <c r="C69" s="124"/>
      <c r="D69" s="90">
        <f>$C$7</f>
        <v>1</v>
      </c>
      <c r="E69" s="89">
        <f>SQRT(12)</f>
        <v>3.4641016151377544</v>
      </c>
      <c r="F69" s="91">
        <v>1</v>
      </c>
      <c r="G69" s="90">
        <f t="shared" si="11"/>
        <v>0.28867513459481292</v>
      </c>
      <c r="H69" s="89">
        <f t="shared" si="12"/>
        <v>75.462209524372113</v>
      </c>
      <c r="I69" s="93"/>
      <c r="K69" s="121"/>
      <c r="L69" s="26" t="s">
        <v>779</v>
      </c>
      <c r="M69" s="94">
        <f>MATCH(M68,$K$11:$K$18,1)</f>
        <v>3</v>
      </c>
      <c r="N69" s="26" t="s">
        <v>779</v>
      </c>
      <c r="O69" s="94">
        <f>MATCH(O68,$K$11:$K$18,1)</f>
        <v>3</v>
      </c>
    </row>
    <row r="70" spans="1:17" ht="12.75" customHeight="1" x14ac:dyDescent="0.25">
      <c r="A70" s="124" t="s">
        <v>757</v>
      </c>
      <c r="B70" s="124"/>
      <c r="C70" s="124"/>
      <c r="D70" s="90">
        <f>G31</f>
        <v>0</v>
      </c>
      <c r="E70" s="89">
        <f>SQRT(12)</f>
        <v>3.4641016151377544</v>
      </c>
      <c r="F70" s="91">
        <v>1</v>
      </c>
      <c r="G70" s="90">
        <f t="shared" si="11"/>
        <v>0</v>
      </c>
      <c r="H70" s="89">
        <f t="shared" si="12"/>
        <v>0</v>
      </c>
      <c r="I70" s="93"/>
      <c r="K70" s="121"/>
      <c r="L70" s="26" t="s">
        <v>778</v>
      </c>
      <c r="M70" s="94">
        <f>INDEX($K$11:$K$18,M69)</f>
        <v>0</v>
      </c>
      <c r="N70" s="26" t="s">
        <v>778</v>
      </c>
      <c r="O70" s="94">
        <f>INDEX($K$11:$K$18,O69)</f>
        <v>0</v>
      </c>
    </row>
    <row r="71" spans="1:17" ht="13.8" thickBot="1" x14ac:dyDescent="0.3">
      <c r="A71" s="137" t="s">
        <v>756</v>
      </c>
      <c r="B71" s="137"/>
      <c r="C71" s="137"/>
      <c r="D71" s="138"/>
      <c r="E71" s="138"/>
      <c r="F71" s="138"/>
      <c r="G71" s="88">
        <f>SQRT(SUMSQ(G65:G70))</f>
        <v>0.2901187975065847</v>
      </c>
      <c r="H71" s="87">
        <f>SUM(H65:H70)</f>
        <v>83.400543619652183</v>
      </c>
      <c r="I71" s="93"/>
      <c r="K71" s="121"/>
      <c r="L71" s="26" t="s">
        <v>777</v>
      </c>
      <c r="M71" s="94">
        <f>INDEX($K$11:$K$18,M69+1)</f>
        <v>50</v>
      </c>
      <c r="N71" s="26" t="s">
        <v>777</v>
      </c>
      <c r="O71" s="94">
        <f>INDEX($K$11:$K$18,O69+1)</f>
        <v>50</v>
      </c>
    </row>
    <row r="72" spans="1:17" ht="13.8" thickBot="1" x14ac:dyDescent="0.3">
      <c r="A72" s="144" t="s">
        <v>755</v>
      </c>
      <c r="B72" s="145"/>
      <c r="C72" s="146"/>
      <c r="D72" s="138"/>
      <c r="E72" s="138"/>
      <c r="F72" s="138"/>
      <c r="G72" s="86">
        <f>(2*G71)*2.5</f>
        <v>1.4505939875329235</v>
      </c>
      <c r="I72" s="93"/>
      <c r="K72" s="121"/>
      <c r="L72" s="26" t="s">
        <v>776</v>
      </c>
      <c r="M72" s="94">
        <f>INDEX($L$11:$L$18,M69)</f>
        <v>-0.1</v>
      </c>
      <c r="N72" s="26" t="s">
        <v>776</v>
      </c>
      <c r="O72" s="94">
        <f>INDEX($L$11:$L$18,O69)</f>
        <v>-0.1</v>
      </c>
    </row>
    <row r="73" spans="1:17" x14ac:dyDescent="0.25">
      <c r="I73" s="93"/>
      <c r="K73" s="121"/>
      <c r="L73" s="26" t="s">
        <v>775</v>
      </c>
      <c r="M73" s="94">
        <f>INDEX($L$11:$L$18,M69+1)</f>
        <v>-0.1</v>
      </c>
      <c r="N73" s="26" t="s">
        <v>775</v>
      </c>
      <c r="O73" s="94">
        <f>INDEX($L$11:$L$18,O69+1)</f>
        <v>-0.1</v>
      </c>
    </row>
    <row r="74" spans="1:17" x14ac:dyDescent="0.25">
      <c r="I74" s="93"/>
      <c r="K74" s="121"/>
      <c r="L74" s="26" t="s">
        <v>774</v>
      </c>
      <c r="M74" s="94">
        <f>M72+((M68-M70)/(M71-M70))*(M73-M72)</f>
        <v>-0.1</v>
      </c>
      <c r="N74" s="26" t="s">
        <v>774</v>
      </c>
      <c r="O74" s="94">
        <f>O72+((O68-O70)/(O71-O70))*(O73-O72)</f>
        <v>-0.1</v>
      </c>
    </row>
    <row r="75" spans="1:17" x14ac:dyDescent="0.25">
      <c r="I75" s="93"/>
    </row>
    <row r="76" spans="1:17" x14ac:dyDescent="0.25">
      <c r="A76" s="143" t="s">
        <v>773</v>
      </c>
      <c r="B76" s="143"/>
      <c r="C76" s="143"/>
      <c r="D76" s="143"/>
      <c r="E76" s="143"/>
      <c r="F76" s="143"/>
      <c r="G76" s="143"/>
      <c r="H76" s="143"/>
      <c r="I76" s="93"/>
      <c r="J76" s="143" t="s">
        <v>772</v>
      </c>
      <c r="K76" s="143"/>
      <c r="L76" s="143"/>
      <c r="M76" s="143"/>
      <c r="N76" s="143"/>
      <c r="O76" s="143"/>
      <c r="P76" s="143"/>
      <c r="Q76" s="143"/>
    </row>
    <row r="77" spans="1:17" ht="12.75" customHeight="1" x14ac:dyDescent="0.25">
      <c r="A77" s="124" t="s">
        <v>768</v>
      </c>
      <c r="B77" s="142"/>
      <c r="C77" s="142"/>
      <c r="D77" s="124" t="s">
        <v>767</v>
      </c>
      <c r="E77" s="124" t="s">
        <v>766</v>
      </c>
      <c r="F77" s="124" t="s">
        <v>765</v>
      </c>
      <c r="G77" s="124" t="s">
        <v>764</v>
      </c>
      <c r="H77" s="124" t="s">
        <v>763</v>
      </c>
      <c r="J77" s="124" t="s">
        <v>768</v>
      </c>
      <c r="K77" s="142"/>
      <c r="L77" s="142"/>
      <c r="M77" s="124" t="s">
        <v>767</v>
      </c>
      <c r="N77" s="124" t="s">
        <v>766</v>
      </c>
      <c r="O77" s="124" t="s">
        <v>765</v>
      </c>
      <c r="P77" s="124" t="s">
        <v>764</v>
      </c>
      <c r="Q77" s="124" t="s">
        <v>763</v>
      </c>
    </row>
    <row r="78" spans="1:17" ht="12.75" customHeight="1" x14ac:dyDescent="0.25">
      <c r="A78" s="142"/>
      <c r="B78" s="142"/>
      <c r="C78" s="142"/>
      <c r="D78" s="124"/>
      <c r="E78" s="124"/>
      <c r="F78" s="124"/>
      <c r="G78" s="124"/>
      <c r="H78" s="124"/>
      <c r="J78" s="142"/>
      <c r="K78" s="142"/>
      <c r="L78" s="142"/>
      <c r="M78" s="124"/>
      <c r="N78" s="124"/>
      <c r="O78" s="124"/>
      <c r="P78" s="124"/>
      <c r="Q78" s="124"/>
    </row>
    <row r="79" spans="1:17" ht="12.75" customHeight="1" x14ac:dyDescent="0.25">
      <c r="A79" s="124" t="s">
        <v>762</v>
      </c>
      <c r="B79" s="124"/>
      <c r="C79" s="124"/>
      <c r="D79" s="90">
        <f>$H$4</f>
        <v>0.13</v>
      </c>
      <c r="E79" s="89">
        <v>2</v>
      </c>
      <c r="F79" s="91">
        <v>1</v>
      </c>
      <c r="G79" s="90">
        <f t="shared" ref="G79:G84" si="13">D79/E79</f>
        <v>6.5000000000000002E-2</v>
      </c>
      <c r="H79" s="89">
        <f t="shared" ref="H79:H84" si="14">(G79/SUM($G$41:$G$46))*100</f>
        <v>16.99156952319067</v>
      </c>
      <c r="J79" s="124" t="s">
        <v>762</v>
      </c>
      <c r="K79" s="124"/>
      <c r="L79" s="124"/>
      <c r="M79" s="90">
        <f>$H$4</f>
        <v>0.13</v>
      </c>
      <c r="N79" s="89">
        <v>2</v>
      </c>
      <c r="O79" s="91">
        <v>1</v>
      </c>
      <c r="P79" s="90">
        <f t="shared" ref="P79:P84" si="15">M79/N79</f>
        <v>6.5000000000000002E-2</v>
      </c>
      <c r="Q79" s="89">
        <f t="shared" ref="Q79:Q84" si="16">(P79/SUM($G$41:$G$46))*100</f>
        <v>16.99156952319067</v>
      </c>
    </row>
    <row r="80" spans="1:17" ht="12.75" customHeight="1" x14ac:dyDescent="0.25">
      <c r="A80" s="139" t="s">
        <v>761</v>
      </c>
      <c r="B80" s="140"/>
      <c r="C80" s="141"/>
      <c r="D80" s="90">
        <f>$H$5</f>
        <v>0</v>
      </c>
      <c r="E80" s="89">
        <f>SQRT(3)</f>
        <v>1.7320508075688772</v>
      </c>
      <c r="F80" s="91">
        <v>1</v>
      </c>
      <c r="G80" s="90">
        <f t="shared" si="13"/>
        <v>0</v>
      </c>
      <c r="H80" s="89">
        <f t="shared" si="14"/>
        <v>0</v>
      </c>
      <c r="J80" s="139" t="s">
        <v>761</v>
      </c>
      <c r="K80" s="140"/>
      <c r="L80" s="141"/>
      <c r="M80" s="90">
        <f>$H$5</f>
        <v>0</v>
      </c>
      <c r="N80" s="89">
        <f>SQRT(3)</f>
        <v>1.7320508075688772</v>
      </c>
      <c r="O80" s="91">
        <v>1</v>
      </c>
      <c r="P80" s="90">
        <f t="shared" si="15"/>
        <v>0</v>
      </c>
      <c r="Q80" s="89">
        <f t="shared" si="16"/>
        <v>0</v>
      </c>
    </row>
    <row r="81" spans="1:17" ht="12.75" customHeight="1" x14ac:dyDescent="0.25">
      <c r="A81" s="124" t="s">
        <v>760</v>
      </c>
      <c r="B81" s="124"/>
      <c r="C81" s="124"/>
      <c r="D81" s="90">
        <f>$H$6</f>
        <v>0.1</v>
      </c>
      <c r="E81" s="89">
        <f>SQRT(12)</f>
        <v>3.4641016151377544</v>
      </c>
      <c r="F81" s="91">
        <v>1</v>
      </c>
      <c r="G81" s="90">
        <f t="shared" si="13"/>
        <v>2.8867513459481291E-2</v>
      </c>
      <c r="H81" s="89">
        <f t="shared" si="14"/>
        <v>7.5462209524372117</v>
      </c>
      <c r="J81" s="124" t="s">
        <v>760</v>
      </c>
      <c r="K81" s="124"/>
      <c r="L81" s="124"/>
      <c r="M81" s="90">
        <f>$H$6</f>
        <v>0.1</v>
      </c>
      <c r="N81" s="89">
        <f>SQRT(12)</f>
        <v>3.4641016151377544</v>
      </c>
      <c r="O81" s="91">
        <v>1</v>
      </c>
      <c r="P81" s="90">
        <f t="shared" si="15"/>
        <v>2.8867513459481291E-2</v>
      </c>
      <c r="Q81" s="89">
        <f t="shared" si="16"/>
        <v>7.5462209524372117</v>
      </c>
    </row>
    <row r="82" spans="1:17" ht="12.75" customHeight="1" x14ac:dyDescent="0.25">
      <c r="A82" s="124" t="s">
        <v>759</v>
      </c>
      <c r="B82" s="124"/>
      <c r="C82" s="124"/>
      <c r="D82" s="90">
        <f>F32</f>
        <v>0</v>
      </c>
      <c r="E82" s="89">
        <f>SQRT(3)</f>
        <v>1.7320508075688772</v>
      </c>
      <c r="F82" s="91">
        <v>1</v>
      </c>
      <c r="G82" s="90">
        <f t="shared" si="13"/>
        <v>0</v>
      </c>
      <c r="H82" s="89">
        <f t="shared" si="14"/>
        <v>0</v>
      </c>
      <c r="J82" s="124" t="s">
        <v>759</v>
      </c>
      <c r="K82" s="124"/>
      <c r="L82" s="124"/>
      <c r="M82" s="90">
        <f>F34</f>
        <v>0</v>
      </c>
      <c r="N82" s="89">
        <f>SQRT(3)</f>
        <v>1.7320508075688772</v>
      </c>
      <c r="O82" s="91">
        <v>1</v>
      </c>
      <c r="P82" s="90">
        <f t="shared" si="15"/>
        <v>0</v>
      </c>
      <c r="Q82" s="89">
        <f t="shared" si="16"/>
        <v>0</v>
      </c>
    </row>
    <row r="83" spans="1:17" ht="12.75" customHeight="1" x14ac:dyDescent="0.25">
      <c r="A83" s="124" t="s">
        <v>758</v>
      </c>
      <c r="B83" s="124"/>
      <c r="C83" s="124"/>
      <c r="D83" s="90">
        <f>$C$7</f>
        <v>1</v>
      </c>
      <c r="E83" s="89">
        <f>SQRT(12)</f>
        <v>3.4641016151377544</v>
      </c>
      <c r="F83" s="91">
        <v>1</v>
      </c>
      <c r="G83" s="90">
        <f t="shared" si="13"/>
        <v>0.28867513459481292</v>
      </c>
      <c r="H83" s="89">
        <f t="shared" si="14"/>
        <v>75.462209524372113</v>
      </c>
      <c r="J83" s="124" t="s">
        <v>758</v>
      </c>
      <c r="K83" s="124"/>
      <c r="L83" s="124"/>
      <c r="M83" s="90">
        <f>$C$7</f>
        <v>1</v>
      </c>
      <c r="N83" s="89">
        <f>SQRT(12)</f>
        <v>3.4641016151377544</v>
      </c>
      <c r="O83" s="91">
        <v>1</v>
      </c>
      <c r="P83" s="90">
        <f t="shared" si="15"/>
        <v>0.28867513459481292</v>
      </c>
      <c r="Q83" s="89">
        <f t="shared" si="16"/>
        <v>75.462209524372113</v>
      </c>
    </row>
    <row r="84" spans="1:17" ht="13.5" customHeight="1" x14ac:dyDescent="0.25">
      <c r="A84" s="124" t="s">
        <v>757</v>
      </c>
      <c r="B84" s="124"/>
      <c r="C84" s="124"/>
      <c r="D84" s="90">
        <f>G32</f>
        <v>0</v>
      </c>
      <c r="E84" s="89">
        <f>SQRT(12)</f>
        <v>3.4641016151377544</v>
      </c>
      <c r="F84" s="91">
        <v>1</v>
      </c>
      <c r="G84" s="90">
        <f t="shared" si="13"/>
        <v>0</v>
      </c>
      <c r="H84" s="89">
        <f t="shared" si="14"/>
        <v>0</v>
      </c>
      <c r="J84" s="124" t="s">
        <v>757</v>
      </c>
      <c r="K84" s="124"/>
      <c r="L84" s="124"/>
      <c r="M84" s="90">
        <f>G34</f>
        <v>0</v>
      </c>
      <c r="N84" s="89">
        <f>SQRT(12)</f>
        <v>3.4641016151377544</v>
      </c>
      <c r="O84" s="91">
        <v>1</v>
      </c>
      <c r="P84" s="90">
        <f t="shared" si="15"/>
        <v>0</v>
      </c>
      <c r="Q84" s="89">
        <f t="shared" si="16"/>
        <v>0</v>
      </c>
    </row>
    <row r="85" spans="1:17" ht="13.5" customHeight="1" thickBot="1" x14ac:dyDescent="0.3">
      <c r="A85" s="137" t="s">
        <v>756</v>
      </c>
      <c r="B85" s="137"/>
      <c r="C85" s="137"/>
      <c r="D85" s="138"/>
      <c r="E85" s="138"/>
      <c r="F85" s="138"/>
      <c r="G85" s="88">
        <f>SQRT(SUMSQ(G79:G84))</f>
        <v>0.29730736059954299</v>
      </c>
      <c r="H85" s="87">
        <f>SUM(H79:H84)</f>
        <v>100</v>
      </c>
      <c r="J85" s="137" t="s">
        <v>756</v>
      </c>
      <c r="K85" s="137"/>
      <c r="L85" s="137"/>
      <c r="M85" s="138"/>
      <c r="N85" s="138"/>
      <c r="O85" s="138"/>
      <c r="P85" s="88">
        <f>SQRT(SUMSQ(P79:P84))</f>
        <v>0.29730736059954299</v>
      </c>
      <c r="Q85" s="87">
        <f>SUM(Q79:Q84)</f>
        <v>100</v>
      </c>
    </row>
    <row r="86" spans="1:17" ht="13.8" thickBot="1" x14ac:dyDescent="0.3">
      <c r="A86" s="144" t="s">
        <v>755</v>
      </c>
      <c r="B86" s="145"/>
      <c r="C86" s="146"/>
      <c r="D86" s="138"/>
      <c r="E86" s="138"/>
      <c r="F86" s="138"/>
      <c r="G86" s="86">
        <f>(2*G85)*2.5</f>
        <v>1.4865368029977151</v>
      </c>
      <c r="J86" s="144" t="s">
        <v>755</v>
      </c>
      <c r="K86" s="145"/>
      <c r="L86" s="146"/>
      <c r="M86" s="138"/>
      <c r="N86" s="138"/>
      <c r="O86" s="138"/>
      <c r="P86" s="86">
        <f>(2*P85)*2.5</f>
        <v>1.4865368029977151</v>
      </c>
    </row>
    <row r="88" spans="1:17" ht="12.75" customHeight="1" x14ac:dyDescent="0.25">
      <c r="A88" s="143" t="s">
        <v>771</v>
      </c>
      <c r="B88" s="143"/>
      <c r="C88" s="143"/>
      <c r="D88" s="143"/>
      <c r="E88" s="143"/>
      <c r="F88" s="143"/>
      <c r="G88" s="143"/>
      <c r="H88" s="143"/>
      <c r="J88" s="143" t="s">
        <v>770</v>
      </c>
      <c r="K88" s="143"/>
      <c r="L88" s="143"/>
      <c r="M88" s="143"/>
      <c r="N88" s="143"/>
      <c r="O88" s="143"/>
      <c r="P88" s="143"/>
      <c r="Q88" s="143"/>
    </row>
    <row r="89" spans="1:17" x14ac:dyDescent="0.25">
      <c r="A89" s="124" t="s">
        <v>768</v>
      </c>
      <c r="B89" s="142"/>
      <c r="C89" s="142"/>
      <c r="D89" s="124" t="s">
        <v>767</v>
      </c>
      <c r="E89" s="124" t="s">
        <v>766</v>
      </c>
      <c r="F89" s="124" t="s">
        <v>765</v>
      </c>
      <c r="G89" s="124" t="s">
        <v>764</v>
      </c>
      <c r="H89" s="124" t="s">
        <v>763</v>
      </c>
      <c r="J89" s="124" t="s">
        <v>768</v>
      </c>
      <c r="K89" s="142"/>
      <c r="L89" s="142"/>
      <c r="M89" s="124" t="s">
        <v>767</v>
      </c>
      <c r="N89" s="124" t="s">
        <v>766</v>
      </c>
      <c r="O89" s="124" t="s">
        <v>765</v>
      </c>
      <c r="P89" s="124" t="s">
        <v>764</v>
      </c>
      <c r="Q89" s="124" t="s">
        <v>763</v>
      </c>
    </row>
    <row r="90" spans="1:17" ht="12.75" customHeight="1" x14ac:dyDescent="0.25">
      <c r="A90" s="142"/>
      <c r="B90" s="142"/>
      <c r="C90" s="142"/>
      <c r="D90" s="124"/>
      <c r="E90" s="124"/>
      <c r="F90" s="124"/>
      <c r="G90" s="124"/>
      <c r="H90" s="124"/>
      <c r="J90" s="142"/>
      <c r="K90" s="142"/>
      <c r="L90" s="142"/>
      <c r="M90" s="124"/>
      <c r="N90" s="124"/>
      <c r="O90" s="124"/>
      <c r="P90" s="124"/>
      <c r="Q90" s="124"/>
    </row>
    <row r="91" spans="1:17" ht="12.75" customHeight="1" x14ac:dyDescent="0.25">
      <c r="A91" s="124" t="s">
        <v>762</v>
      </c>
      <c r="B91" s="124"/>
      <c r="C91" s="124"/>
      <c r="D91" s="90">
        <f>$H$4</f>
        <v>0.13</v>
      </c>
      <c r="E91" s="89">
        <v>2</v>
      </c>
      <c r="F91" s="91">
        <v>1</v>
      </c>
      <c r="G91" s="90">
        <f t="shared" ref="G91:G96" si="17">D91/E91</f>
        <v>6.5000000000000002E-2</v>
      </c>
      <c r="H91" s="89">
        <f t="shared" ref="H91:H96" si="18">(G91/SUM($G$41:$G$46))*100</f>
        <v>16.99156952319067</v>
      </c>
      <c r="J91" s="124" t="s">
        <v>762</v>
      </c>
      <c r="K91" s="124"/>
      <c r="L91" s="124"/>
      <c r="M91" s="90">
        <f>$H$4</f>
        <v>0.13</v>
      </c>
      <c r="N91" s="89">
        <v>2</v>
      </c>
      <c r="O91" s="91">
        <v>1</v>
      </c>
      <c r="P91" s="90">
        <f t="shared" ref="P91:P96" si="19">M91/N91</f>
        <v>6.5000000000000002E-2</v>
      </c>
      <c r="Q91" s="89">
        <f t="shared" ref="Q91:Q96" si="20">(P91/SUM($G$41:$G$46))*100</f>
        <v>16.99156952319067</v>
      </c>
    </row>
    <row r="92" spans="1:17" ht="12.75" customHeight="1" x14ac:dyDescent="0.25">
      <c r="A92" s="139" t="s">
        <v>761</v>
      </c>
      <c r="B92" s="140"/>
      <c r="C92" s="141"/>
      <c r="D92" s="90">
        <f>$H$5</f>
        <v>0</v>
      </c>
      <c r="E92" s="89">
        <f>SQRT(3)</f>
        <v>1.7320508075688772</v>
      </c>
      <c r="F92" s="91">
        <v>1</v>
      </c>
      <c r="G92" s="90">
        <f t="shared" si="17"/>
        <v>0</v>
      </c>
      <c r="H92" s="89">
        <f t="shared" si="18"/>
        <v>0</v>
      </c>
      <c r="J92" s="139" t="s">
        <v>761</v>
      </c>
      <c r="K92" s="140"/>
      <c r="L92" s="141"/>
      <c r="M92" s="90">
        <f>$H$5</f>
        <v>0</v>
      </c>
      <c r="N92" s="89">
        <f>SQRT(3)</f>
        <v>1.7320508075688772</v>
      </c>
      <c r="O92" s="91">
        <v>1</v>
      </c>
      <c r="P92" s="90">
        <f t="shared" si="19"/>
        <v>0</v>
      </c>
      <c r="Q92" s="89">
        <f t="shared" si="20"/>
        <v>0</v>
      </c>
    </row>
    <row r="93" spans="1:17" ht="12.75" customHeight="1" x14ac:dyDescent="0.25">
      <c r="A93" s="124" t="s">
        <v>760</v>
      </c>
      <c r="B93" s="124"/>
      <c r="C93" s="124"/>
      <c r="D93" s="90">
        <f>$H$6</f>
        <v>0.1</v>
      </c>
      <c r="E93" s="89">
        <f>SQRT(12)</f>
        <v>3.4641016151377544</v>
      </c>
      <c r="F93" s="91">
        <v>1</v>
      </c>
      <c r="G93" s="90">
        <f t="shared" si="17"/>
        <v>2.8867513459481291E-2</v>
      </c>
      <c r="H93" s="89">
        <f t="shared" si="18"/>
        <v>7.5462209524372117</v>
      </c>
      <c r="J93" s="124" t="s">
        <v>760</v>
      </c>
      <c r="K93" s="124"/>
      <c r="L93" s="124"/>
      <c r="M93" s="90">
        <f>$H$6</f>
        <v>0.1</v>
      </c>
      <c r="N93" s="89">
        <f>SQRT(12)</f>
        <v>3.4641016151377544</v>
      </c>
      <c r="O93" s="91">
        <v>1</v>
      </c>
      <c r="P93" s="90">
        <f t="shared" si="19"/>
        <v>2.8867513459481291E-2</v>
      </c>
      <c r="Q93" s="89">
        <f t="shared" si="20"/>
        <v>7.5462209524372117</v>
      </c>
    </row>
    <row r="94" spans="1:17" ht="12.75" customHeight="1" x14ac:dyDescent="0.25">
      <c r="A94" s="124" t="s">
        <v>759</v>
      </c>
      <c r="B94" s="124"/>
      <c r="C94" s="124"/>
      <c r="D94" s="90">
        <f>F33</f>
        <v>0</v>
      </c>
      <c r="E94" s="89">
        <f>SQRT(3)</f>
        <v>1.7320508075688772</v>
      </c>
      <c r="F94" s="91">
        <v>1</v>
      </c>
      <c r="G94" s="90">
        <f t="shared" si="17"/>
        <v>0</v>
      </c>
      <c r="H94" s="89">
        <f t="shared" si="18"/>
        <v>0</v>
      </c>
      <c r="J94" s="124" t="s">
        <v>759</v>
      </c>
      <c r="K94" s="124"/>
      <c r="L94" s="124"/>
      <c r="M94" s="90">
        <f>F35</f>
        <v>0</v>
      </c>
      <c r="N94" s="89">
        <f>SQRT(3)</f>
        <v>1.7320508075688772</v>
      </c>
      <c r="O94" s="91">
        <v>1</v>
      </c>
      <c r="P94" s="90">
        <f t="shared" si="19"/>
        <v>0</v>
      </c>
      <c r="Q94" s="89">
        <f t="shared" si="20"/>
        <v>0</v>
      </c>
    </row>
    <row r="95" spans="1:17" ht="15" customHeight="1" x14ac:dyDescent="0.25">
      <c r="A95" s="124" t="s">
        <v>758</v>
      </c>
      <c r="B95" s="124"/>
      <c r="C95" s="124"/>
      <c r="D95" s="90">
        <f>$C$7</f>
        <v>1</v>
      </c>
      <c r="E95" s="89">
        <f>SQRT(12)</f>
        <v>3.4641016151377544</v>
      </c>
      <c r="F95" s="91">
        <v>1</v>
      </c>
      <c r="G95" s="90">
        <f t="shared" si="17"/>
        <v>0.28867513459481292</v>
      </c>
      <c r="H95" s="89">
        <f t="shared" si="18"/>
        <v>75.462209524372113</v>
      </c>
      <c r="J95" s="124" t="s">
        <v>758</v>
      </c>
      <c r="K95" s="124"/>
      <c r="L95" s="124"/>
      <c r="M95" s="90">
        <f>$C$7</f>
        <v>1</v>
      </c>
      <c r="N95" s="89">
        <f>SQRT(12)</f>
        <v>3.4641016151377544</v>
      </c>
      <c r="O95" s="91">
        <v>1</v>
      </c>
      <c r="P95" s="90">
        <f t="shared" si="19"/>
        <v>0.28867513459481292</v>
      </c>
      <c r="Q95" s="89">
        <f t="shared" si="20"/>
        <v>75.462209524372113</v>
      </c>
    </row>
    <row r="96" spans="1:17" ht="13.5" customHeight="1" x14ac:dyDescent="0.25">
      <c r="A96" s="124" t="s">
        <v>757</v>
      </c>
      <c r="B96" s="124"/>
      <c r="C96" s="124"/>
      <c r="D96" s="90">
        <f>G33</f>
        <v>0</v>
      </c>
      <c r="E96" s="89">
        <f>SQRT(12)</f>
        <v>3.4641016151377544</v>
      </c>
      <c r="F96" s="91">
        <v>1</v>
      </c>
      <c r="G96" s="90">
        <f t="shared" si="17"/>
        <v>0</v>
      </c>
      <c r="H96" s="89">
        <f t="shared" si="18"/>
        <v>0</v>
      </c>
      <c r="J96" s="124" t="s">
        <v>757</v>
      </c>
      <c r="K96" s="124"/>
      <c r="L96" s="124"/>
      <c r="M96" s="90">
        <f>G35</f>
        <v>0</v>
      </c>
      <c r="N96" s="89">
        <f>SQRT(12)</f>
        <v>3.4641016151377544</v>
      </c>
      <c r="O96" s="91">
        <v>1</v>
      </c>
      <c r="P96" s="90">
        <f t="shared" si="19"/>
        <v>0</v>
      </c>
      <c r="Q96" s="89">
        <f t="shared" si="20"/>
        <v>0</v>
      </c>
    </row>
    <row r="97" spans="1:17" ht="13.8" thickBot="1" x14ac:dyDescent="0.3">
      <c r="A97" s="137" t="s">
        <v>756</v>
      </c>
      <c r="B97" s="137"/>
      <c r="C97" s="137"/>
      <c r="D97" s="138"/>
      <c r="E97" s="138"/>
      <c r="F97" s="138"/>
      <c r="G97" s="88">
        <f>SQRT(SUMSQ(G91:G96))</f>
        <v>0.29730736059954299</v>
      </c>
      <c r="H97" s="87">
        <f>SUM(H91:H96)</f>
        <v>100</v>
      </c>
      <c r="J97" s="137" t="s">
        <v>756</v>
      </c>
      <c r="K97" s="137"/>
      <c r="L97" s="137"/>
      <c r="M97" s="138"/>
      <c r="N97" s="138"/>
      <c r="O97" s="138"/>
      <c r="P97" s="88">
        <f>SQRT(SUMSQ(P91:P96))</f>
        <v>0.29730736059954299</v>
      </c>
      <c r="Q97" s="87">
        <f>SUM(Q91:Q96)</f>
        <v>100</v>
      </c>
    </row>
    <row r="98" spans="1:17" ht="12.75" customHeight="1" thickBot="1" x14ac:dyDescent="0.3">
      <c r="A98" s="144" t="s">
        <v>755</v>
      </c>
      <c r="B98" s="145"/>
      <c r="C98" s="146"/>
      <c r="D98" s="138"/>
      <c r="E98" s="138"/>
      <c r="F98" s="138"/>
      <c r="G98" s="86">
        <f>(2*G97)*2.5</f>
        <v>1.4865368029977151</v>
      </c>
      <c r="J98" s="144" t="s">
        <v>755</v>
      </c>
      <c r="K98" s="145"/>
      <c r="L98" s="146"/>
      <c r="M98" s="138"/>
      <c r="N98" s="138"/>
      <c r="O98" s="138"/>
      <c r="P98" s="86">
        <f>(2*P97)*2.5</f>
        <v>1.4865368029977151</v>
      </c>
    </row>
    <row r="100" spans="1:17" ht="12.75" customHeight="1" x14ac:dyDescent="0.25">
      <c r="A100" s="143" t="s">
        <v>769</v>
      </c>
      <c r="B100" s="143"/>
      <c r="C100" s="143"/>
      <c r="D100" s="143"/>
      <c r="E100" s="143"/>
      <c r="F100" s="143"/>
      <c r="G100" s="143"/>
      <c r="H100" s="143"/>
    </row>
    <row r="101" spans="1:17" ht="12.75" customHeight="1" x14ac:dyDescent="0.25">
      <c r="A101" s="124" t="s">
        <v>768</v>
      </c>
      <c r="B101" s="142"/>
      <c r="C101" s="142"/>
      <c r="D101" s="124" t="s">
        <v>767</v>
      </c>
      <c r="E101" s="124" t="s">
        <v>766</v>
      </c>
      <c r="F101" s="124" t="s">
        <v>765</v>
      </c>
      <c r="G101" s="124" t="s">
        <v>764</v>
      </c>
      <c r="H101" s="124" t="s">
        <v>763</v>
      </c>
    </row>
    <row r="102" spans="1:17" ht="12.75" customHeight="1" x14ac:dyDescent="0.25">
      <c r="A102" s="142"/>
      <c r="B102" s="142"/>
      <c r="C102" s="142"/>
      <c r="D102" s="124"/>
      <c r="E102" s="124"/>
      <c r="F102" s="124"/>
      <c r="G102" s="124"/>
      <c r="H102" s="124"/>
    </row>
    <row r="103" spans="1:17" ht="12.75" customHeight="1" x14ac:dyDescent="0.25">
      <c r="A103" s="124" t="s">
        <v>762</v>
      </c>
      <c r="B103" s="124"/>
      <c r="C103" s="124"/>
      <c r="D103" s="90">
        <f>$H$4</f>
        <v>0.13</v>
      </c>
      <c r="E103" s="89">
        <v>2</v>
      </c>
      <c r="F103" s="91">
        <v>1</v>
      </c>
      <c r="G103" s="90">
        <f t="shared" ref="G103:G108" si="21">D103/E103</f>
        <v>6.5000000000000002E-2</v>
      </c>
      <c r="H103" s="89">
        <f t="shared" ref="H103:H108" si="22">(G103/SUM($G$41:$G$46))*100</f>
        <v>16.99156952319067</v>
      </c>
    </row>
    <row r="104" spans="1:17" ht="12.75" customHeight="1" x14ac:dyDescent="0.25">
      <c r="A104" s="139" t="s">
        <v>761</v>
      </c>
      <c r="B104" s="140"/>
      <c r="C104" s="141"/>
      <c r="D104" s="90">
        <f>$H$5</f>
        <v>0</v>
      </c>
      <c r="E104" s="89">
        <f>SQRT(3)</f>
        <v>1.7320508075688772</v>
      </c>
      <c r="F104" s="91">
        <v>1</v>
      </c>
      <c r="G104" s="90">
        <f t="shared" si="21"/>
        <v>0</v>
      </c>
      <c r="H104" s="89">
        <f t="shared" si="22"/>
        <v>0</v>
      </c>
    </row>
    <row r="105" spans="1:17" ht="12.75" customHeight="1" x14ac:dyDescent="0.25">
      <c r="A105" s="124" t="s">
        <v>760</v>
      </c>
      <c r="B105" s="124"/>
      <c r="C105" s="124"/>
      <c r="D105" s="90">
        <f>$H$6</f>
        <v>0.1</v>
      </c>
      <c r="E105" s="89">
        <f>SQRT(12)</f>
        <v>3.4641016151377544</v>
      </c>
      <c r="F105" s="91">
        <v>1</v>
      </c>
      <c r="G105" s="90">
        <f t="shared" si="21"/>
        <v>2.8867513459481291E-2</v>
      </c>
      <c r="H105" s="89">
        <f t="shared" si="22"/>
        <v>7.5462209524372117</v>
      </c>
    </row>
    <row r="106" spans="1:17" ht="12.75" customHeight="1" x14ac:dyDescent="0.25">
      <c r="A106" s="124" t="s">
        <v>759</v>
      </c>
      <c r="B106" s="124"/>
      <c r="C106" s="124"/>
      <c r="D106" s="90">
        <f>F36</f>
        <v>0</v>
      </c>
      <c r="E106" s="89">
        <f>SQRT(3)</f>
        <v>1.7320508075688772</v>
      </c>
      <c r="F106" s="91">
        <v>1</v>
      </c>
      <c r="G106" s="90">
        <f t="shared" si="21"/>
        <v>0</v>
      </c>
      <c r="H106" s="89">
        <f t="shared" si="22"/>
        <v>0</v>
      </c>
    </row>
    <row r="107" spans="1:17" ht="12.75" customHeight="1" x14ac:dyDescent="0.25">
      <c r="A107" s="124" t="s">
        <v>758</v>
      </c>
      <c r="B107" s="124"/>
      <c r="C107" s="124"/>
      <c r="D107" s="90">
        <f>$C$7</f>
        <v>1</v>
      </c>
      <c r="E107" s="89">
        <f>SQRT(12)</f>
        <v>3.4641016151377544</v>
      </c>
      <c r="F107" s="91">
        <v>1</v>
      </c>
      <c r="G107" s="90">
        <f t="shared" si="21"/>
        <v>0.28867513459481292</v>
      </c>
      <c r="H107" s="89">
        <f t="shared" si="22"/>
        <v>75.462209524372113</v>
      </c>
    </row>
    <row r="108" spans="1:17" ht="13.5" customHeight="1" x14ac:dyDescent="0.25">
      <c r="A108" s="124" t="s">
        <v>757</v>
      </c>
      <c r="B108" s="124"/>
      <c r="C108" s="124"/>
      <c r="D108" s="90">
        <f>G36</f>
        <v>0</v>
      </c>
      <c r="E108" s="89">
        <f>SQRT(12)</f>
        <v>3.4641016151377544</v>
      </c>
      <c r="F108" s="91">
        <v>1</v>
      </c>
      <c r="G108" s="90">
        <f t="shared" si="21"/>
        <v>0</v>
      </c>
      <c r="H108" s="89">
        <f t="shared" si="22"/>
        <v>0</v>
      </c>
    </row>
    <row r="109" spans="1:17" ht="13.5" customHeight="1" thickBot="1" x14ac:dyDescent="0.3">
      <c r="A109" s="137" t="s">
        <v>756</v>
      </c>
      <c r="B109" s="137"/>
      <c r="C109" s="137"/>
      <c r="D109" s="138"/>
      <c r="E109" s="138"/>
      <c r="F109" s="138"/>
      <c r="G109" s="88">
        <f>SQRT(SUMSQ(G103:G108))</f>
        <v>0.29730736059954299</v>
      </c>
      <c r="H109" s="87">
        <f>SUM(H103:H108)</f>
        <v>100</v>
      </c>
    </row>
    <row r="110" spans="1:17" ht="13.8" thickBot="1" x14ac:dyDescent="0.3">
      <c r="A110" s="144" t="s">
        <v>755</v>
      </c>
      <c r="B110" s="145"/>
      <c r="C110" s="146"/>
      <c r="D110" s="138"/>
      <c r="E110" s="138"/>
      <c r="F110" s="138"/>
      <c r="G110" s="86">
        <f>(2*G109)*2.5</f>
        <v>1.4865368029977151</v>
      </c>
    </row>
    <row r="112" spans="1:17" ht="12.75" customHeight="1" x14ac:dyDescent="0.25"/>
    <row r="113" s="85" customFormat="1" ht="12.75" customHeight="1" x14ac:dyDescent="0.25"/>
    <row r="114" s="85" customFormat="1" ht="12.75" customHeight="1" x14ac:dyDescent="0.25"/>
    <row r="115" s="85" customFormat="1" ht="12.75" customHeight="1" x14ac:dyDescent="0.25"/>
    <row r="116" s="85" customFormat="1" ht="15" customHeight="1" x14ac:dyDescent="0.25"/>
    <row r="117" s="85" customFormat="1" ht="12.75" customHeight="1" x14ac:dyDescent="0.25"/>
    <row r="118" s="85" customFormat="1" ht="12.75" customHeight="1" x14ac:dyDescent="0.25"/>
    <row r="119" s="85" customFormat="1" ht="12.75" customHeight="1" x14ac:dyDescent="0.25"/>
    <row r="124" s="85" customFormat="1" ht="12.75" customHeight="1" x14ac:dyDescent="0.25"/>
    <row r="126" s="85" customFormat="1" ht="12.75" customHeight="1" x14ac:dyDescent="0.25"/>
    <row r="127" s="85" customFormat="1" ht="12.75" customHeight="1" x14ac:dyDescent="0.25"/>
    <row r="128" s="85" customFormat="1" ht="12.75" customHeight="1" x14ac:dyDescent="0.25"/>
    <row r="129" s="85" customFormat="1" ht="12.75" customHeight="1" x14ac:dyDescent="0.25"/>
    <row r="130" s="85" customFormat="1" ht="12.75" customHeight="1" x14ac:dyDescent="0.25"/>
    <row r="131" s="85" customFormat="1" ht="12.75" customHeight="1" x14ac:dyDescent="0.25"/>
    <row r="132" s="85" customFormat="1" ht="12.75" customHeight="1" x14ac:dyDescent="0.25"/>
    <row r="133" s="85" customFormat="1" ht="13.5" customHeight="1" x14ac:dyDescent="0.25"/>
    <row r="134" s="85" customFormat="1" ht="13.5" customHeight="1" x14ac:dyDescent="0.25"/>
  </sheetData>
  <sheetProtection algorithmName="SHA-512" hashValue="kgFYtrKuNekP08s1/luistGHbSKemVKLooczshchKCDVhItMHG7EMncMib0NXlOZxEvCQcfrYau99XmbF/ujPA==" saltValue="eVasRusJkJG6M/agwU7YfA==" spinCount="100000" sheet="1" formatCells="0" formatColumns="0" formatRows="0"/>
  <protectedRanges>
    <protectedRange sqref="C6 H3" name="Rango1"/>
    <protectedRange sqref="A14:E21 D29:E36 A29:A36" name="Rango2"/>
  </protectedRanges>
  <dataConsolidate/>
  <mergeCells count="156">
    <mergeCell ref="A65:C65"/>
    <mergeCell ref="A66:C66"/>
    <mergeCell ref="A67:C67"/>
    <mergeCell ref="A68:C68"/>
    <mergeCell ref="A3:B3"/>
    <mergeCell ref="A4:B4"/>
    <mergeCell ref="A5:B5"/>
    <mergeCell ref="G39:G40"/>
    <mergeCell ref="H39:H40"/>
    <mergeCell ref="A38:H38"/>
    <mergeCell ref="A57:C57"/>
    <mergeCell ref="A58:C58"/>
    <mergeCell ref="D59:F60"/>
    <mergeCell ref="A60:C60"/>
    <mergeCell ref="A54:C54"/>
    <mergeCell ref="A55:C55"/>
    <mergeCell ref="A45:C45"/>
    <mergeCell ref="A50:H50"/>
    <mergeCell ref="A43:C43"/>
    <mergeCell ref="A51:C52"/>
    <mergeCell ref="D51:D52"/>
    <mergeCell ref="A48:C48"/>
    <mergeCell ref="A59:C59"/>
    <mergeCell ref="A76:H76"/>
    <mergeCell ref="A77:C78"/>
    <mergeCell ref="D77:D78"/>
    <mergeCell ref="E77:E78"/>
    <mergeCell ref="F77:F78"/>
    <mergeCell ref="H77:H78"/>
    <mergeCell ref="G77:G78"/>
    <mergeCell ref="E51:E52"/>
    <mergeCell ref="F51:F52"/>
    <mergeCell ref="G51:G52"/>
    <mergeCell ref="H51:H52"/>
    <mergeCell ref="A53:C53"/>
    <mergeCell ref="A62:H62"/>
    <mergeCell ref="A63:C64"/>
    <mergeCell ref="D63:D64"/>
    <mergeCell ref="E63:E64"/>
    <mergeCell ref="F63:F64"/>
    <mergeCell ref="G63:G64"/>
    <mergeCell ref="H63:H64"/>
    <mergeCell ref="A69:C69"/>
    <mergeCell ref="A70:C70"/>
    <mergeCell ref="A71:C71"/>
    <mergeCell ref="D71:F72"/>
    <mergeCell ref="A72:C72"/>
    <mergeCell ref="A84:C84"/>
    <mergeCell ref="A85:C85"/>
    <mergeCell ref="D85:F86"/>
    <mergeCell ref="A86:C86"/>
    <mergeCell ref="A88:H88"/>
    <mergeCell ref="M85:O86"/>
    <mergeCell ref="J89:L90"/>
    <mergeCell ref="A80:C80"/>
    <mergeCell ref="A81:C81"/>
    <mergeCell ref="A82:C82"/>
    <mergeCell ref="A83:C83"/>
    <mergeCell ref="J80:L80"/>
    <mergeCell ref="J81:L81"/>
    <mergeCell ref="J82:L82"/>
    <mergeCell ref="J83:L83"/>
    <mergeCell ref="P89:P90"/>
    <mergeCell ref="G89:G90"/>
    <mergeCell ref="H89:H90"/>
    <mergeCell ref="J77:L78"/>
    <mergeCell ref="M77:M78"/>
    <mergeCell ref="N77:N78"/>
    <mergeCell ref="O77:O78"/>
    <mergeCell ref="J88:Q88"/>
    <mergeCell ref="P77:P78"/>
    <mergeCell ref="Q77:Q78"/>
    <mergeCell ref="Q89:Q90"/>
    <mergeCell ref="J79:L79"/>
    <mergeCell ref="M97:O98"/>
    <mergeCell ref="J98:L98"/>
    <mergeCell ref="A93:C93"/>
    <mergeCell ref="A94:C94"/>
    <mergeCell ref="A89:C90"/>
    <mergeCell ref="D89:D90"/>
    <mergeCell ref="J96:L96"/>
    <mergeCell ref="J92:L92"/>
    <mergeCell ref="J93:L93"/>
    <mergeCell ref="J94:L94"/>
    <mergeCell ref="M89:M90"/>
    <mergeCell ref="N89:N90"/>
    <mergeCell ref="O89:O90"/>
    <mergeCell ref="J91:L91"/>
    <mergeCell ref="E89:E90"/>
    <mergeCell ref="F89:F90"/>
    <mergeCell ref="A104:C104"/>
    <mergeCell ref="A105:C105"/>
    <mergeCell ref="J85:L85"/>
    <mergeCell ref="J86:L86"/>
    <mergeCell ref="A108:C108"/>
    <mergeCell ref="A95:C95"/>
    <mergeCell ref="A96:C96"/>
    <mergeCell ref="A101:C102"/>
    <mergeCell ref="D101:D102"/>
    <mergeCell ref="E101:E102"/>
    <mergeCell ref="F101:F102"/>
    <mergeCell ref="G101:G102"/>
    <mergeCell ref="H101:H102"/>
    <mergeCell ref="D97:F98"/>
    <mergeCell ref="A98:C98"/>
    <mergeCell ref="J97:L97"/>
    <mergeCell ref="A91:C91"/>
    <mergeCell ref="A92:C92"/>
    <mergeCell ref="A109:C109"/>
    <mergeCell ref="K61:K67"/>
    <mergeCell ref="A46:C46"/>
    <mergeCell ref="K54:K60"/>
    <mergeCell ref="A47:C47"/>
    <mergeCell ref="D47:F48"/>
    <mergeCell ref="A41:C41"/>
    <mergeCell ref="A42:C42"/>
    <mergeCell ref="A39:C40"/>
    <mergeCell ref="D39:D40"/>
    <mergeCell ref="K47:K53"/>
    <mergeCell ref="A56:C56"/>
    <mergeCell ref="A107:C107"/>
    <mergeCell ref="J76:Q76"/>
    <mergeCell ref="A106:C106"/>
    <mergeCell ref="J84:L84"/>
    <mergeCell ref="A100:H100"/>
    <mergeCell ref="A79:C79"/>
    <mergeCell ref="A97:C97"/>
    <mergeCell ref="J95:L95"/>
    <mergeCell ref="K68:K74"/>
    <mergeCell ref="D109:F110"/>
    <mergeCell ref="A110:C110"/>
    <mergeCell ref="A103:C103"/>
    <mergeCell ref="W5:X5"/>
    <mergeCell ref="Y5:Z5"/>
    <mergeCell ref="A7:B7"/>
    <mergeCell ref="A44:C44"/>
    <mergeCell ref="K2:M2"/>
    <mergeCell ref="F5:G5"/>
    <mergeCell ref="A2:C2"/>
    <mergeCell ref="F3:G3"/>
    <mergeCell ref="F4:G4"/>
    <mergeCell ref="F2:H2"/>
    <mergeCell ref="K19:K25"/>
    <mergeCell ref="K26:K32"/>
    <mergeCell ref="K33:K39"/>
    <mergeCell ref="E39:E40"/>
    <mergeCell ref="F39:F40"/>
    <mergeCell ref="A6:B6"/>
    <mergeCell ref="K7:N7"/>
    <mergeCell ref="F6:G6"/>
    <mergeCell ref="K8:L8"/>
    <mergeCell ref="B10:C10"/>
    <mergeCell ref="A10:A11"/>
    <mergeCell ref="D10:E10"/>
    <mergeCell ref="M8:N8"/>
    <mergeCell ref="K40:K46"/>
  </mergeCells>
  <conditionalFormatting sqref="A12:B12">
    <cfRule type="duplicateValues" dxfId="5" priority="5"/>
  </conditionalFormatting>
  <conditionalFormatting sqref="C12">
    <cfRule type="duplicateValues" dxfId="4" priority="4"/>
  </conditionalFormatting>
  <conditionalFormatting sqref="D12">
    <cfRule type="duplicateValues" dxfId="3" priority="3"/>
  </conditionalFormatting>
  <conditionalFormatting sqref="D27 A27">
    <cfRule type="duplicateValues" dxfId="2" priority="1"/>
  </conditionalFormatting>
  <conditionalFormatting sqref="E12">
    <cfRule type="duplicateValues" dxfId="1" priority="2"/>
  </conditionalFormatting>
  <dataValidations count="4">
    <dataValidation type="list" allowBlank="1" showInputMessage="1" showErrorMessage="1" sqref="C3" xr:uid="{00000000-0002-0000-0100-000003000000}">
      <formula1>$S$5:$S$6</formula1>
    </dataValidation>
    <dataValidation type="list" allowBlank="1" showInputMessage="1" showErrorMessage="1" sqref="C6" xr:uid="{00000000-0002-0000-0100-000002000000}">
      <formula1>$S$2:$S$4</formula1>
    </dataValidation>
    <dataValidation type="list" allowBlank="1" showInputMessage="1" showErrorMessage="1" sqref="L5" xr:uid="{00000000-0002-0000-0100-000001000000}">
      <formula1>$O$3:$O$5</formula1>
    </dataValidation>
    <dataValidation type="list" allowBlank="1" showInputMessage="1" showErrorMessage="1" sqref="H3" xr:uid="{00000000-0002-0000-0100-000000000000}">
      <formula1>$V$7:$V$8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1B7-E8E3-4322-B34A-AD356D98ECDD}">
  <dimension ref="A4:Q29"/>
  <sheetViews>
    <sheetView showGridLines="0" zoomScale="80" zoomScaleNormal="80" workbookViewId="0">
      <selection activeCell="D29" sqref="D29"/>
    </sheetView>
  </sheetViews>
  <sheetFormatPr baseColWidth="10" defaultColWidth="9.109375" defaultRowHeight="13.2" x14ac:dyDescent="0.25"/>
  <cols>
    <col min="1" max="1" width="14.5546875" style="23" customWidth="1"/>
    <col min="2" max="2" width="13.88671875" style="23" customWidth="1"/>
    <col min="3" max="3" width="14.33203125" style="17" customWidth="1"/>
    <col min="4" max="4" width="18" style="17" customWidth="1"/>
    <col min="5" max="5" width="9.5546875" style="17" customWidth="1"/>
    <col min="6" max="6" width="10.44140625" style="17" customWidth="1"/>
    <col min="7" max="16384" width="9.109375" style="17"/>
  </cols>
  <sheetData>
    <row r="4" spans="1:17" x14ac:dyDescent="0.25">
      <c r="A4" s="149" t="s">
        <v>137</v>
      </c>
      <c r="B4" s="149"/>
      <c r="C4" s="149"/>
      <c r="D4" s="149"/>
      <c r="F4" s="125" t="s">
        <v>136</v>
      </c>
      <c r="G4" s="125"/>
      <c r="H4" s="125"/>
      <c r="I4" s="125"/>
    </row>
    <row r="5" spans="1:17" ht="12.75" customHeight="1" x14ac:dyDescent="0.25">
      <c r="A5" s="147" t="s">
        <v>135</v>
      </c>
      <c r="B5" s="150" t="s">
        <v>122</v>
      </c>
      <c r="C5" s="147" t="s">
        <v>121</v>
      </c>
      <c r="D5" s="147" t="s">
        <v>120</v>
      </c>
      <c r="F5" s="32" t="s">
        <v>134</v>
      </c>
      <c r="G5" s="31">
        <f>'Entrada de Datos'!L3</f>
        <v>55</v>
      </c>
      <c r="H5" s="31" t="s">
        <v>131</v>
      </c>
      <c r="I5" s="31">
        <f>'Entrada de Datos'!M3</f>
        <v>0.63</v>
      </c>
      <c r="Q5" s="17" t="s">
        <v>133</v>
      </c>
    </row>
    <row r="6" spans="1:17" x14ac:dyDescent="0.25">
      <c r="A6" s="147"/>
      <c r="B6" s="151"/>
      <c r="C6" s="147"/>
      <c r="D6" s="147"/>
      <c r="F6" s="32" t="s">
        <v>132</v>
      </c>
      <c r="G6" s="31">
        <f>'Entrada de Datos'!L4</f>
        <v>40.6</v>
      </c>
      <c r="H6" s="31" t="s">
        <v>131</v>
      </c>
      <c r="I6" s="31">
        <f>'Entrada de Datos'!M4</f>
        <v>4.9000000000000004</v>
      </c>
      <c r="Q6" s="17" t="s">
        <v>130</v>
      </c>
    </row>
    <row r="7" spans="1:17" x14ac:dyDescent="0.25">
      <c r="A7" s="30" t="str">
        <f>'Entrada de Datos'!$C$6</f>
        <v>°C</v>
      </c>
      <c r="B7" s="30" t="str">
        <f>A7</f>
        <v>°C</v>
      </c>
      <c r="C7" s="30" t="str">
        <f>B7</f>
        <v>°C</v>
      </c>
      <c r="D7" s="30" t="str">
        <f>C7</f>
        <v>°C</v>
      </c>
      <c r="Q7" s="17" t="s">
        <v>129</v>
      </c>
    </row>
    <row r="8" spans="1:17" x14ac:dyDescent="0.25">
      <c r="A8" s="29">
        <f>'Entrada de Datos'!C29</f>
        <v>-0.1</v>
      </c>
      <c r="B8" s="28">
        <f>'Entrada de Datos'!D29</f>
        <v>0</v>
      </c>
      <c r="C8" s="28">
        <f>'Entrada de Datos'!E29</f>
        <v>-0.1</v>
      </c>
      <c r="D8" s="28">
        <f>'Entrada de Datos'!G48</f>
        <v>1.4865368029977151</v>
      </c>
    </row>
    <row r="9" spans="1:17" x14ac:dyDescent="0.25">
      <c r="A9" s="29">
        <f>'Entrada de Datos'!C30</f>
        <v>-0.1</v>
      </c>
      <c r="B9" s="28">
        <f>'Entrada de Datos'!D30</f>
        <v>0</v>
      </c>
      <c r="C9" s="28">
        <f>'Entrada de Datos'!E30</f>
        <v>-0.1</v>
      </c>
      <c r="D9" s="28">
        <f>'Entrada de Datos'!G60</f>
        <v>1.4505939875329235</v>
      </c>
      <c r="F9" s="17" t="s">
        <v>128</v>
      </c>
    </row>
    <row r="10" spans="1:17" x14ac:dyDescent="0.25">
      <c r="A10" s="29">
        <f>'Entrada de Datos'!C31</f>
        <v>-0.1</v>
      </c>
      <c r="B10" s="28">
        <f>'Entrada de Datos'!D31</f>
        <v>0</v>
      </c>
      <c r="C10" s="28">
        <f>'Entrada de Datos'!E31</f>
        <v>-0.1</v>
      </c>
      <c r="D10" s="28">
        <f>'Entrada de Datos'!G72</f>
        <v>1.4505939875329235</v>
      </c>
      <c r="F10" s="17" t="s">
        <v>127</v>
      </c>
    </row>
    <row r="11" spans="1:17" x14ac:dyDescent="0.25">
      <c r="A11" s="29">
        <f>'Entrada de Datos'!C32</f>
        <v>-0.1</v>
      </c>
      <c r="B11" s="28">
        <f>'Entrada de Datos'!D32</f>
        <v>0</v>
      </c>
      <c r="C11" s="28">
        <f>'Entrada de Datos'!E32</f>
        <v>-0.1</v>
      </c>
      <c r="D11" s="28">
        <f>'Entrada de Datos'!G86</f>
        <v>1.4865368029977151</v>
      </c>
      <c r="E11" s="27"/>
      <c r="F11" s="17" t="s">
        <v>126</v>
      </c>
    </row>
    <row r="12" spans="1:17" x14ac:dyDescent="0.25">
      <c r="A12" s="29">
        <f>'Entrada de Datos'!C33</f>
        <v>-0.1</v>
      </c>
      <c r="B12" s="28">
        <f>'Entrada de Datos'!D33</f>
        <v>0</v>
      </c>
      <c r="C12" s="28">
        <f>'Entrada de Datos'!E33</f>
        <v>-0.1</v>
      </c>
      <c r="D12" s="28">
        <f>'Entrada de Datos'!G98</f>
        <v>1.4865368029977151</v>
      </c>
      <c r="E12" s="27"/>
      <c r="F12" s="17" t="str">
        <f>IF('Entrada de Datos'!$C$6='Entrada de Datos'!$S$2,Q6,Q7)</f>
        <v>El factor de conversión al SI corresponde a T(K) = t(°C) + 273,15</v>
      </c>
    </row>
    <row r="13" spans="1:17" x14ac:dyDescent="0.25">
      <c r="A13" s="29">
        <f>'Entrada de Datos'!C34</f>
        <v>-0.1</v>
      </c>
      <c r="B13" s="28">
        <f>'Entrada de Datos'!D34</f>
        <v>0</v>
      </c>
      <c r="C13" s="28">
        <f>'Entrada de Datos'!E34</f>
        <v>-0.1</v>
      </c>
      <c r="D13" s="28">
        <f>'Entrada de Datos'!P86</f>
        <v>1.4865368029977151</v>
      </c>
      <c r="E13" s="27"/>
      <c r="F13" s="17" t="s">
        <v>125</v>
      </c>
    </row>
    <row r="14" spans="1:17" x14ac:dyDescent="0.25">
      <c r="A14" s="29">
        <f>'Entrada de Datos'!C35</f>
        <v>-0.1</v>
      </c>
      <c r="B14" s="28">
        <f>'Entrada de Datos'!D35</f>
        <v>0</v>
      </c>
      <c r="C14" s="28">
        <f>'Entrada de Datos'!E35</f>
        <v>-0.1</v>
      </c>
      <c r="D14" s="28">
        <f>'Entrada de Datos'!P98</f>
        <v>1.4865368029977151</v>
      </c>
      <c r="E14" s="27"/>
    </row>
    <row r="15" spans="1:17" x14ac:dyDescent="0.25">
      <c r="A15" s="29">
        <f>'Entrada de Datos'!C36</f>
        <v>-0.1</v>
      </c>
      <c r="B15" s="28">
        <f>'Entrada de Datos'!D36</f>
        <v>0</v>
      </c>
      <c r="C15" s="28">
        <f>'Entrada de Datos'!E36</f>
        <v>-0.1</v>
      </c>
      <c r="D15" s="28">
        <f>'Entrada de Datos'!G110</f>
        <v>1.4865368029977151</v>
      </c>
      <c r="E15" s="27"/>
    </row>
    <row r="18" spans="1:5" ht="12.75" customHeight="1" x14ac:dyDescent="0.25">
      <c r="A18" s="148" t="s">
        <v>124</v>
      </c>
      <c r="B18" s="148"/>
      <c r="C18" s="148"/>
      <c r="D18" s="148"/>
    </row>
    <row r="19" spans="1:5" x14ac:dyDescent="0.25">
      <c r="A19" s="147" t="s">
        <v>123</v>
      </c>
      <c r="B19" s="147" t="s">
        <v>122</v>
      </c>
      <c r="C19" s="147" t="s">
        <v>121</v>
      </c>
      <c r="D19" s="147" t="s">
        <v>120</v>
      </c>
    </row>
    <row r="20" spans="1:5" x14ac:dyDescent="0.25">
      <c r="A20" s="147"/>
      <c r="B20" s="147"/>
      <c r="C20" s="147"/>
      <c r="D20" s="147"/>
      <c r="E20" s="25"/>
    </row>
    <row r="21" spans="1:5" x14ac:dyDescent="0.25">
      <c r="A21" s="26" t="s">
        <v>119</v>
      </c>
      <c r="B21" s="26" t="s">
        <v>119</v>
      </c>
      <c r="C21" s="26" t="s">
        <v>119</v>
      </c>
      <c r="D21" s="26" t="s">
        <v>119</v>
      </c>
      <c r="E21" s="25"/>
    </row>
    <row r="22" spans="1:5" x14ac:dyDescent="0.25">
      <c r="A22" s="24">
        <f>IF('Entrada de Datos'!$C$6='Entrada de Datos'!$S$2,CONVERT('Salida de Datos'!A8,"C","K"),IF('Entrada de Datos'!$C$6='Entrada de Datos'!$S$3,CONVERT('Salida de Datos'!A8,"F","K"),A8))</f>
        <v>273.04999999999995</v>
      </c>
      <c r="B22" s="24">
        <f>IF('Entrada de Datos'!$C$6='Entrada de Datos'!$S$2,CONVERT('Salida de Datos'!B8,"C","K"),IF('Entrada de Datos'!$C$6='Entrada de Datos'!$S$3,CONVERT('Salida de Datos'!B8,"F","K"),B8))</f>
        <v>273.14999999999998</v>
      </c>
      <c r="C22" s="24">
        <f>IF('Entrada de Datos'!$C$6='Entrada de Datos'!$S$3,('Salida de Datos'!C8)*1.8,C8)</f>
        <v>-0.1</v>
      </c>
      <c r="D22" s="24">
        <f>IF('Entrada de Datos'!$C$6='Entrada de Datos'!$S$3,('Salida de Datos'!D8)*1.8,D8)</f>
        <v>1.4865368029977151</v>
      </c>
      <c r="E22" s="25"/>
    </row>
    <row r="23" spans="1:5" x14ac:dyDescent="0.25">
      <c r="A23" s="24">
        <f>IF('Entrada de Datos'!$C$6='Entrada de Datos'!$S$2,CONVERT('Salida de Datos'!A9,"C","K"),IF('Entrada de Datos'!$C$6='Entrada de Datos'!$S$3,CONVERT('Salida de Datos'!A9,"F","K"),A9))</f>
        <v>273.04999999999995</v>
      </c>
      <c r="B23" s="24">
        <f>IF('Entrada de Datos'!$C$6='Entrada de Datos'!$S$2,CONVERT('Salida de Datos'!B9,"C","K"),IF('Entrada de Datos'!$C$6='Entrada de Datos'!$S$3,CONVERT('Salida de Datos'!B9,"F","K"),B9))</f>
        <v>273.14999999999998</v>
      </c>
      <c r="C23" s="24">
        <f>IF('Entrada de Datos'!$C$6='Entrada de Datos'!$S$3,('Salida de Datos'!C9)*1.8,C9)</f>
        <v>-0.1</v>
      </c>
      <c r="D23" s="24">
        <f>IF('Entrada de Datos'!$C$6='Entrada de Datos'!$S$3,('Salida de Datos'!D9)*1.8,D9)</f>
        <v>1.4505939875329235</v>
      </c>
      <c r="E23" s="25"/>
    </row>
    <row r="24" spans="1:5" x14ac:dyDescent="0.25">
      <c r="A24" s="24">
        <f>IF('Entrada de Datos'!$C$6='Entrada de Datos'!$S$2,CONVERT('Salida de Datos'!A10,"C","K"),IF('Entrada de Datos'!$C$6='Entrada de Datos'!$S$3,CONVERT('Salida de Datos'!A10,"F","K"),A10))</f>
        <v>273.04999999999995</v>
      </c>
      <c r="B24" s="24">
        <f>IF('Entrada de Datos'!$C$6='Entrada de Datos'!$S$2,CONVERT('Salida de Datos'!B10,"C","K"),IF('Entrada de Datos'!$C$6='Entrada de Datos'!$S$3,CONVERT('Salida de Datos'!B10,"F","K"),B10))</f>
        <v>273.14999999999998</v>
      </c>
      <c r="C24" s="24">
        <f>IF('Entrada de Datos'!$C$6='Entrada de Datos'!$S$3,('Salida de Datos'!C10)*1.8,C10)</f>
        <v>-0.1</v>
      </c>
      <c r="D24" s="24">
        <f>IF('Entrada de Datos'!$C$6='Entrada de Datos'!$S$3,('Salida de Datos'!D10)*1.8,D10)</f>
        <v>1.4505939875329235</v>
      </c>
      <c r="E24" s="25"/>
    </row>
    <row r="25" spans="1:5" x14ac:dyDescent="0.25">
      <c r="A25" s="24">
        <f>IF('Entrada de Datos'!$C$6='Entrada de Datos'!$S$2,CONVERT('Salida de Datos'!A11,"C","K"),IF('Entrada de Datos'!$C$6='Entrada de Datos'!$S$3,CONVERT('Salida de Datos'!A11,"F","K"),A11))</f>
        <v>273.04999999999995</v>
      </c>
      <c r="B25" s="24">
        <f>IF('Entrada de Datos'!$C$6='Entrada de Datos'!$S$2,CONVERT('Salida de Datos'!B11,"C","K"),IF('Entrada de Datos'!$C$6='Entrada de Datos'!$S$3,CONVERT('Salida de Datos'!B11,"F","K"),B11))</f>
        <v>273.14999999999998</v>
      </c>
      <c r="C25" s="24">
        <f>IF('Entrada de Datos'!$C$6='Entrada de Datos'!$S$3,('Salida de Datos'!C11)*1.8,C11)</f>
        <v>-0.1</v>
      </c>
      <c r="D25" s="24">
        <f>IF('Entrada de Datos'!$C$6='Entrada de Datos'!$S$3,('Salida de Datos'!D11)*1.8,D11)</f>
        <v>1.4865368029977151</v>
      </c>
      <c r="E25" s="25"/>
    </row>
    <row r="26" spans="1:5" x14ac:dyDescent="0.25">
      <c r="A26" s="24">
        <f>IF('Entrada de Datos'!$C$6='Entrada de Datos'!$S$2,CONVERT('Salida de Datos'!A12,"C","K"),IF('Entrada de Datos'!$C$6='Entrada de Datos'!$S$3,CONVERT('Salida de Datos'!A12,"F","K"),A12))</f>
        <v>273.04999999999995</v>
      </c>
      <c r="B26" s="24">
        <f>IF('Entrada de Datos'!$C$6='Entrada de Datos'!$S$2,CONVERT('Salida de Datos'!B12,"C","K"),IF('Entrada de Datos'!$C$6='Entrada de Datos'!$S$3,CONVERT('Salida de Datos'!B12,"F","K"),B12))</f>
        <v>273.14999999999998</v>
      </c>
      <c r="C26" s="24">
        <f>IF('Entrada de Datos'!$C$6='Entrada de Datos'!$S$3,('Salida de Datos'!C12)*1.8,C12)</f>
        <v>-0.1</v>
      </c>
      <c r="D26" s="24">
        <f>IF('Entrada de Datos'!$C$6='Entrada de Datos'!$S$3,('Salida de Datos'!D12)*1.8,D12)</f>
        <v>1.4865368029977151</v>
      </c>
    </row>
    <row r="27" spans="1:5" x14ac:dyDescent="0.25">
      <c r="A27" s="24">
        <f>IF('Entrada de Datos'!$C$6='Entrada de Datos'!$S$2,CONVERT('Salida de Datos'!A13,"C","K"),IF('Entrada de Datos'!$C$6='Entrada de Datos'!$S$3,CONVERT('Salida de Datos'!A13,"F","K"),A13))</f>
        <v>273.04999999999995</v>
      </c>
      <c r="B27" s="24">
        <f>IF('Entrada de Datos'!$C$6='Entrada de Datos'!$S$2,CONVERT('Salida de Datos'!B13,"C","K"),IF('Entrada de Datos'!$C$6='Entrada de Datos'!$S$3,CONVERT('Salida de Datos'!B13,"F","K"),B13))</f>
        <v>273.14999999999998</v>
      </c>
      <c r="C27" s="24">
        <f>IF('Entrada de Datos'!$C$6='Entrada de Datos'!$S$3,('Salida de Datos'!C13)*1.8,C13)</f>
        <v>-0.1</v>
      </c>
      <c r="D27" s="24">
        <f>IF('Entrada de Datos'!$C$6='Entrada de Datos'!$S$3,('Salida de Datos'!D13)*1.8,D13)</f>
        <v>1.4865368029977151</v>
      </c>
    </row>
    <row r="28" spans="1:5" x14ac:dyDescent="0.25">
      <c r="A28" s="24">
        <f>IF('Entrada de Datos'!$C$6='Entrada de Datos'!$S$2,CONVERT('Salida de Datos'!A14,"C","K"),IF('Entrada de Datos'!$C$6='Entrada de Datos'!$S$3,CONVERT('Salida de Datos'!A14,"F","K"),A14))</f>
        <v>273.04999999999995</v>
      </c>
      <c r="B28" s="24">
        <f>IF('Entrada de Datos'!$C$6='Entrada de Datos'!$S$2,CONVERT('Salida de Datos'!B14,"C","K"),IF('Entrada de Datos'!$C$6='Entrada de Datos'!$S$3,CONVERT('Salida de Datos'!B14,"F","K"),B14))</f>
        <v>273.14999999999998</v>
      </c>
      <c r="C28" s="24">
        <f>IF('Entrada de Datos'!$C$6='Entrada de Datos'!$S$3,('Salida de Datos'!C14)*1.8,C14)</f>
        <v>-0.1</v>
      </c>
      <c r="D28" s="24">
        <f>IF('Entrada de Datos'!$C$6='Entrada de Datos'!$S$3,('Salida de Datos'!D14)*1.8,D14)</f>
        <v>1.4865368029977151</v>
      </c>
    </row>
    <row r="29" spans="1:5" x14ac:dyDescent="0.25">
      <c r="A29" s="24">
        <f>IF('Entrada de Datos'!$C$6='Entrada de Datos'!$S$2,CONVERT('Salida de Datos'!A15,"C","K"),IF('Entrada de Datos'!$C$6='Entrada de Datos'!$S$3,CONVERT('Salida de Datos'!A15,"F","K"),A15))</f>
        <v>273.04999999999995</v>
      </c>
      <c r="B29" s="24">
        <f>IF('Entrada de Datos'!$C$6='Entrada de Datos'!$S$2,CONVERT('Salida de Datos'!B15,"C","K"),IF('Entrada de Datos'!$C$6='Entrada de Datos'!$S$3,CONVERT('Salida de Datos'!B15,"F","K"),B15))</f>
        <v>273.14999999999998</v>
      </c>
      <c r="C29" s="24">
        <f>IF('Entrada de Datos'!$C$6='Entrada de Datos'!$S$3,('Salida de Datos'!C15)*1.8,C15)</f>
        <v>-0.1</v>
      </c>
      <c r="D29" s="24">
        <f>IF('Entrada de Datos'!$C$6='Entrada de Datos'!$S$3,('Salida de Datos'!D15)*1.8,D15)</f>
        <v>1.4865368029977151</v>
      </c>
    </row>
  </sheetData>
  <sheetProtection algorithmName="SHA-512" hashValue="jD1Q3dSN3Xg/pkQbQzdlj1M1csLucLj9evOiut+TlYUaoC0OA40m/RGBu8XXJWBnlFjNBZTlMCNGSfU5hbeixg==" saltValue="r3mJueyv4Lo6Mn5+gRxQVQ==" spinCount="100000" sheet="1" selectLockedCells="1" selectUnlockedCells="1"/>
  <mergeCells count="11">
    <mergeCell ref="A5:A6"/>
    <mergeCell ref="D5:D6"/>
    <mergeCell ref="F4:I4"/>
    <mergeCell ref="A18:D18"/>
    <mergeCell ref="A19:A20"/>
    <mergeCell ref="B19:B20"/>
    <mergeCell ref="C19:C20"/>
    <mergeCell ref="D19:D20"/>
    <mergeCell ref="A4:D4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ADE0-F09D-47BB-90DB-DE421385245E}">
  <dimension ref="A1:S32"/>
  <sheetViews>
    <sheetView workbookViewId="0">
      <selection activeCell="M17" sqref="M17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1:19" ht="15" customHeight="1" x14ac:dyDescent="0.25"/>
    <row r="2" spans="1:19" x14ac:dyDescent="0.25">
      <c r="A2" s="17" t="s">
        <v>144</v>
      </c>
    </row>
    <row r="3" spans="1:19" x14ac:dyDescent="0.25">
      <c r="A3" s="134" t="s">
        <v>141</v>
      </c>
      <c r="B3" s="134"/>
      <c r="C3" s="134"/>
      <c r="D3" s="134" t="s">
        <v>140</v>
      </c>
      <c r="E3" s="134"/>
      <c r="F3" s="134"/>
    </row>
    <row r="4" spans="1:19" x14ac:dyDescent="0.25">
      <c r="A4" s="40" t="s">
        <v>143</v>
      </c>
      <c r="B4" s="40" t="s">
        <v>121</v>
      </c>
      <c r="C4" s="40" t="s">
        <v>138</v>
      </c>
      <c r="D4" s="40" t="s">
        <v>143</v>
      </c>
      <c r="E4" s="40" t="s">
        <v>121</v>
      </c>
      <c r="F4" s="40" t="s">
        <v>138</v>
      </c>
    </row>
    <row r="5" spans="1:19" x14ac:dyDescent="0.25">
      <c r="A5" s="26" t="s">
        <v>87</v>
      </c>
      <c r="B5" s="26" t="s">
        <v>87</v>
      </c>
      <c r="C5" s="26" t="s">
        <v>87</v>
      </c>
      <c r="D5" s="26" t="s">
        <v>87</v>
      </c>
      <c r="E5" s="26" t="s">
        <v>87</v>
      </c>
      <c r="F5" s="26" t="s">
        <v>87</v>
      </c>
      <c r="K5" s="39"/>
      <c r="L5" s="39"/>
      <c r="M5" s="39"/>
    </row>
    <row r="6" spans="1:19" x14ac:dyDescent="0.25">
      <c r="A6" s="26">
        <v>-180</v>
      </c>
      <c r="B6" s="36">
        <v>0</v>
      </c>
      <c r="C6" s="26">
        <v>0.1</v>
      </c>
      <c r="D6" s="38">
        <v>-200</v>
      </c>
      <c r="E6" s="38">
        <v>0.02</v>
      </c>
      <c r="F6" s="38">
        <v>0.13</v>
      </c>
      <c r="K6" s="39"/>
      <c r="L6" s="39"/>
      <c r="M6" s="39"/>
    </row>
    <row r="7" spans="1:19" x14ac:dyDescent="0.25">
      <c r="A7" s="26">
        <v>-80</v>
      </c>
      <c r="B7" s="36">
        <v>0</v>
      </c>
      <c r="C7" s="26">
        <v>0.1</v>
      </c>
      <c r="D7" s="38">
        <v>0</v>
      </c>
      <c r="E7" s="38">
        <v>0.01</v>
      </c>
      <c r="F7" s="38">
        <v>0.13</v>
      </c>
      <c r="K7" s="39"/>
      <c r="L7" s="39"/>
      <c r="M7" s="39"/>
    </row>
    <row r="8" spans="1:19" x14ac:dyDescent="0.25">
      <c r="A8" s="26">
        <v>0</v>
      </c>
      <c r="B8" s="36">
        <v>-0.1</v>
      </c>
      <c r="C8" s="26">
        <v>0.1</v>
      </c>
      <c r="D8" s="38">
        <v>100</v>
      </c>
      <c r="E8" s="38">
        <v>0</v>
      </c>
      <c r="F8" s="38">
        <v>0.13</v>
      </c>
      <c r="K8" s="39"/>
      <c r="L8" s="39"/>
      <c r="M8" s="39"/>
    </row>
    <row r="9" spans="1:19" x14ac:dyDescent="0.25">
      <c r="A9" s="41">
        <v>50</v>
      </c>
      <c r="B9" s="36">
        <v>-0.1</v>
      </c>
      <c r="C9" s="26">
        <v>0.1</v>
      </c>
      <c r="D9" s="38">
        <v>400</v>
      </c>
      <c r="E9" s="38">
        <v>0.03</v>
      </c>
      <c r="F9" s="38">
        <v>0.13</v>
      </c>
    </row>
    <row r="10" spans="1:19" x14ac:dyDescent="0.25">
      <c r="A10" s="41">
        <v>100</v>
      </c>
      <c r="B10" s="36">
        <v>-0.1</v>
      </c>
      <c r="C10" s="26">
        <v>0.1</v>
      </c>
      <c r="D10" s="38">
        <v>800</v>
      </c>
      <c r="E10" s="38">
        <v>0.05</v>
      </c>
      <c r="F10" s="38">
        <v>0.13</v>
      </c>
    </row>
    <row r="11" spans="1:19" x14ac:dyDescent="0.25">
      <c r="A11" s="42">
        <v>150</v>
      </c>
      <c r="B11" s="36">
        <v>-0.1</v>
      </c>
      <c r="C11" s="26">
        <v>0.1</v>
      </c>
      <c r="D11" s="26">
        <v>0</v>
      </c>
      <c r="E11" s="26">
        <v>0</v>
      </c>
      <c r="F11" s="26">
        <v>0</v>
      </c>
    </row>
    <row r="12" spans="1:19" x14ac:dyDescent="0.25">
      <c r="A12" s="41">
        <v>250</v>
      </c>
      <c r="B12" s="36">
        <v>-0.2</v>
      </c>
      <c r="C12" s="26">
        <v>0.1</v>
      </c>
      <c r="D12" s="26">
        <v>0</v>
      </c>
      <c r="E12" s="26">
        <v>0</v>
      </c>
      <c r="F12" s="26">
        <v>0</v>
      </c>
    </row>
    <row r="13" spans="1:19" x14ac:dyDescent="0.25">
      <c r="A13" s="41">
        <v>800</v>
      </c>
      <c r="B13" s="36">
        <v>-0.2</v>
      </c>
      <c r="C13" s="26">
        <v>0.1</v>
      </c>
      <c r="D13" s="26">
        <v>0</v>
      </c>
      <c r="E13" s="26">
        <v>0</v>
      </c>
      <c r="F13" s="26">
        <v>0</v>
      </c>
    </row>
    <row r="14" spans="1:19" x14ac:dyDescent="0.25">
      <c r="Q14" s="39"/>
      <c r="R14" s="39"/>
      <c r="S14" s="39"/>
    </row>
    <row r="15" spans="1:19" x14ac:dyDescent="0.25">
      <c r="A15" s="17" t="s">
        <v>142</v>
      </c>
      <c r="Q15" s="39"/>
      <c r="R15" s="39"/>
      <c r="S15" s="39"/>
    </row>
    <row r="16" spans="1:19" ht="12.75" customHeight="1" x14ac:dyDescent="0.25">
      <c r="A16" s="134" t="s">
        <v>141</v>
      </c>
      <c r="B16" s="134"/>
      <c r="C16" s="134"/>
      <c r="D16" s="134" t="s">
        <v>140</v>
      </c>
      <c r="E16" s="134"/>
      <c r="F16" s="134"/>
      <c r="Q16" s="39"/>
      <c r="R16" s="39"/>
      <c r="S16" s="39"/>
    </row>
    <row r="17" spans="1:19" x14ac:dyDescent="0.25">
      <c r="A17" s="40" t="s">
        <v>139</v>
      </c>
      <c r="B17" s="40" t="s">
        <v>121</v>
      </c>
      <c r="C17" s="40" t="s">
        <v>138</v>
      </c>
      <c r="D17" s="40" t="s">
        <v>139</v>
      </c>
      <c r="E17" s="40" t="s">
        <v>121</v>
      </c>
      <c r="F17" s="40" t="s">
        <v>138</v>
      </c>
      <c r="Q17" s="39"/>
      <c r="R17" s="39"/>
      <c r="S17" s="39"/>
    </row>
    <row r="18" spans="1:19" x14ac:dyDescent="0.25">
      <c r="A18" s="26" t="s">
        <v>87</v>
      </c>
      <c r="B18" s="26" t="s">
        <v>87</v>
      </c>
      <c r="C18" s="26" t="s">
        <v>87</v>
      </c>
      <c r="D18" s="26" t="s">
        <v>87</v>
      </c>
      <c r="E18" s="26" t="s">
        <v>87</v>
      </c>
      <c r="F18" s="26" t="s">
        <v>87</v>
      </c>
      <c r="Q18" s="39"/>
      <c r="R18" s="39"/>
      <c r="S18" s="39"/>
    </row>
    <row r="19" spans="1:19" x14ac:dyDescent="0.25">
      <c r="A19" s="36">
        <v>-80</v>
      </c>
      <c r="B19" s="36">
        <v>-0.1</v>
      </c>
      <c r="C19" s="36">
        <v>0.1</v>
      </c>
      <c r="D19" s="38">
        <v>-200</v>
      </c>
      <c r="E19" s="38">
        <v>0.12</v>
      </c>
      <c r="F19" s="38">
        <v>0.1</v>
      </c>
    </row>
    <row r="20" spans="1:19" x14ac:dyDescent="0.25">
      <c r="A20" s="36">
        <v>0</v>
      </c>
      <c r="B20" s="36">
        <v>-0.1</v>
      </c>
      <c r="C20" s="36">
        <v>0.1</v>
      </c>
      <c r="D20" s="38">
        <v>0</v>
      </c>
      <c r="E20" s="38">
        <v>-0.11</v>
      </c>
      <c r="F20" s="38">
        <v>0.1</v>
      </c>
    </row>
    <row r="21" spans="1:19" x14ac:dyDescent="0.25">
      <c r="A21" s="36">
        <v>50</v>
      </c>
      <c r="B21" s="36">
        <v>-0.2</v>
      </c>
      <c r="C21" s="36">
        <v>0.1</v>
      </c>
      <c r="D21" s="38">
        <v>100</v>
      </c>
      <c r="E21" s="38">
        <v>0.05</v>
      </c>
      <c r="F21" s="38">
        <v>0.1</v>
      </c>
      <c r="K21" s="37"/>
      <c r="L21" s="37"/>
      <c r="M21" s="37"/>
    </row>
    <row r="22" spans="1:19" x14ac:dyDescent="0.25">
      <c r="A22" s="36">
        <v>100</v>
      </c>
      <c r="B22" s="36">
        <v>-0.2</v>
      </c>
      <c r="C22" s="36">
        <v>0.1</v>
      </c>
      <c r="D22" s="38">
        <v>600</v>
      </c>
      <c r="E22" s="38">
        <v>0.1</v>
      </c>
      <c r="F22" s="38">
        <v>0.1</v>
      </c>
      <c r="K22" s="37"/>
      <c r="L22" s="37"/>
      <c r="M22" s="37"/>
    </row>
    <row r="23" spans="1:19" x14ac:dyDescent="0.25">
      <c r="A23" s="36">
        <v>250</v>
      </c>
      <c r="B23" s="36">
        <v>-0.2</v>
      </c>
      <c r="C23" s="36">
        <v>0.1</v>
      </c>
      <c r="D23" s="38">
        <v>1372</v>
      </c>
      <c r="E23" s="38">
        <v>0.54</v>
      </c>
      <c r="F23" s="38">
        <v>0.1</v>
      </c>
      <c r="K23" s="37"/>
      <c r="L23" s="37"/>
      <c r="M23" s="37"/>
    </row>
    <row r="24" spans="1:19" x14ac:dyDescent="0.25">
      <c r="A24" s="36">
        <v>600</v>
      </c>
      <c r="B24" s="36">
        <v>-0.6</v>
      </c>
      <c r="C24" s="36">
        <v>0.1</v>
      </c>
      <c r="D24" s="26">
        <v>0</v>
      </c>
      <c r="E24" s="26">
        <v>0</v>
      </c>
      <c r="F24" s="26">
        <v>0</v>
      </c>
      <c r="K24" s="37"/>
      <c r="L24" s="37"/>
      <c r="M24" s="37"/>
    </row>
    <row r="25" spans="1:19" x14ac:dyDescent="0.25">
      <c r="A25" s="36">
        <v>800</v>
      </c>
      <c r="B25" s="36">
        <v>-0.8</v>
      </c>
      <c r="C25" s="36">
        <v>0.1</v>
      </c>
      <c r="D25" s="26">
        <v>0</v>
      </c>
      <c r="E25" s="26">
        <v>0</v>
      </c>
      <c r="F25" s="26">
        <v>0</v>
      </c>
      <c r="K25" s="37"/>
      <c r="L25" s="37"/>
      <c r="M25" s="37"/>
    </row>
    <row r="26" spans="1:19" x14ac:dyDescent="0.25">
      <c r="A26" s="36">
        <v>1200</v>
      </c>
      <c r="B26" s="36">
        <v>-1.1000000000000001</v>
      </c>
      <c r="C26" s="36">
        <v>0.1</v>
      </c>
      <c r="D26" s="26">
        <v>0</v>
      </c>
      <c r="E26" s="26">
        <v>0</v>
      </c>
      <c r="F26" s="26">
        <v>0</v>
      </c>
    </row>
    <row r="28" spans="1:19" x14ac:dyDescent="0.25">
      <c r="K28" s="35"/>
      <c r="L28" s="34"/>
      <c r="M28" s="34"/>
    </row>
    <row r="29" spans="1:19" x14ac:dyDescent="0.25">
      <c r="K29" s="35"/>
      <c r="L29" s="34"/>
      <c r="M29" s="34"/>
    </row>
    <row r="30" spans="1:19" x14ac:dyDescent="0.25">
      <c r="K30" s="34"/>
      <c r="L30" s="34"/>
      <c r="M30" s="34"/>
    </row>
    <row r="31" spans="1:19" x14ac:dyDescent="0.25">
      <c r="K31" s="34"/>
      <c r="L31" s="34"/>
      <c r="M31" s="34"/>
    </row>
    <row r="32" spans="1:19" x14ac:dyDescent="0.25">
      <c r="K32" s="34"/>
      <c r="L32" s="34"/>
      <c r="M32" s="34"/>
    </row>
  </sheetData>
  <sheetProtection algorithmName="SHA-512" hashValue="yFUH7aiS06MmtHxwaynS5OHUAy8mKGgaaqBqOeRf1042RIbK8Eu4tZ5eYZSdlCN6Dh2c6ImGngWGAoFoX7XNLA==" saltValue="er/W6Ckt6Oje66H3ZwUAug==" spinCount="100000" sheet="1"/>
  <mergeCells count="4">
    <mergeCell ref="A3:C3"/>
    <mergeCell ref="D3:F3"/>
    <mergeCell ref="D16:F16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CB85-6596-4159-82BB-120C84D9BD1B}">
  <dimension ref="A1:Y92"/>
  <sheetViews>
    <sheetView tabSelected="1" view="pageLayout" topLeftCell="A19" zoomScaleNormal="100" zoomScaleSheetLayoutView="100" workbookViewId="0">
      <selection activeCell="F73" sqref="F73:J73"/>
    </sheetView>
  </sheetViews>
  <sheetFormatPr baseColWidth="10" defaultColWidth="9.10937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7.109375" customWidth="1"/>
    <col min="21" max="21" width="2.44140625" customWidth="1"/>
    <col min="22" max="22" width="4.33203125" customWidth="1"/>
    <col min="23" max="23" width="10" customWidth="1"/>
  </cols>
  <sheetData>
    <row r="1" spans="1:25" ht="73.5" customHeight="1" x14ac:dyDescent="0.3">
      <c r="A1" s="152"/>
      <c r="B1" s="153"/>
      <c r="C1" s="153"/>
      <c r="D1" s="153"/>
      <c r="E1" s="153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</row>
    <row r="2" spans="1:25" ht="0.75" hidden="1" customHeight="1" x14ac:dyDescent="0.3">
      <c r="B2" s="62"/>
      <c r="C2" s="61"/>
      <c r="D2" s="61"/>
      <c r="E2" s="61"/>
      <c r="F2" s="61"/>
      <c r="G2" s="61"/>
      <c r="H2" s="61"/>
      <c r="I2" s="61"/>
      <c r="J2" s="61"/>
      <c r="K2" s="60"/>
    </row>
    <row r="3" spans="1:25" ht="16.5" customHeight="1" x14ac:dyDescent="0.3"/>
    <row r="4" spans="1:25" ht="16.5" customHeight="1" x14ac:dyDescent="0.3"/>
    <row r="5" spans="1:25" x14ac:dyDescent="0.3">
      <c r="A5" s="46" t="s">
        <v>116</v>
      </c>
      <c r="B5" s="50"/>
      <c r="C5" s="49"/>
      <c r="E5" s="49"/>
      <c r="F5" s="49"/>
      <c r="G5" s="56"/>
      <c r="H5" s="56"/>
      <c r="I5" s="56"/>
      <c r="J5" s="56"/>
      <c r="K5" s="56"/>
      <c r="L5" s="17"/>
      <c r="M5" s="17"/>
      <c r="N5" s="155" t="str">
        <f>Generales!C3</f>
        <v>NI-MC-T-XXX-2019</v>
      </c>
      <c r="O5" s="155"/>
      <c r="P5" s="155"/>
      <c r="Q5" s="155"/>
      <c r="R5" s="155"/>
      <c r="S5" s="155"/>
      <c r="T5" s="155"/>
      <c r="U5" s="155"/>
      <c r="V5" s="155"/>
      <c r="W5" s="155"/>
    </row>
    <row r="6" spans="1:25" x14ac:dyDescent="0.3">
      <c r="A6" s="46" t="s">
        <v>180</v>
      </c>
      <c r="B6" s="50"/>
      <c r="C6" s="49"/>
      <c r="E6" s="49"/>
      <c r="F6" s="49"/>
      <c r="G6" s="56"/>
      <c r="H6" s="56"/>
      <c r="I6" s="56"/>
      <c r="J6" s="56"/>
      <c r="K6" s="56"/>
      <c r="L6" s="17"/>
      <c r="M6" s="17"/>
      <c r="N6" s="155" t="str">
        <f>Generales!C5</f>
        <v>NI-CS-</v>
      </c>
      <c r="O6" s="155"/>
      <c r="P6" s="155"/>
      <c r="Q6" s="155"/>
      <c r="R6" s="155"/>
      <c r="S6" s="155"/>
      <c r="T6" s="155"/>
      <c r="U6" s="155"/>
      <c r="V6" s="155"/>
      <c r="W6" s="155"/>
      <c r="X6" s="17"/>
      <c r="Y6" s="17"/>
    </row>
    <row r="7" spans="1:25" x14ac:dyDescent="0.3">
      <c r="A7" s="46" t="s">
        <v>110</v>
      </c>
      <c r="B7" s="50"/>
      <c r="C7" s="50"/>
      <c r="E7" s="50"/>
      <c r="F7" s="50"/>
      <c r="G7" s="56"/>
      <c r="H7" s="56"/>
      <c r="I7" s="56"/>
      <c r="J7" s="56"/>
      <c r="K7" s="56"/>
      <c r="L7" s="59"/>
      <c r="M7" s="17"/>
      <c r="N7" s="156" t="str">
        <f>Generales!C7</f>
        <v>2015-08-23</v>
      </c>
      <c r="O7" s="155"/>
      <c r="P7" s="155"/>
      <c r="Q7" s="155"/>
      <c r="R7" s="155"/>
      <c r="S7" s="155"/>
      <c r="T7" s="155"/>
      <c r="U7" s="155"/>
      <c r="V7" s="155"/>
      <c r="W7" s="155"/>
    </row>
    <row r="8" spans="1:25" x14ac:dyDescent="0.3">
      <c r="A8" s="46" t="s">
        <v>179</v>
      </c>
      <c r="B8" s="50"/>
      <c r="C8" s="50"/>
      <c r="E8" s="50"/>
      <c r="F8" s="50"/>
      <c r="G8" s="56"/>
      <c r="H8" s="56"/>
      <c r="I8" s="56"/>
      <c r="J8" s="56"/>
      <c r="K8" s="56"/>
      <c r="L8" s="59"/>
      <c r="M8" s="17"/>
      <c r="N8" s="176">
        <f ca="1">NOW()</f>
        <v>45432.634649884261</v>
      </c>
      <c r="O8" s="176"/>
      <c r="P8" s="176"/>
      <c r="Q8" s="176"/>
      <c r="R8" s="176"/>
      <c r="S8" s="53"/>
      <c r="T8" s="53"/>
      <c r="U8" s="53"/>
      <c r="V8" s="53"/>
      <c r="W8" s="53"/>
    </row>
    <row r="9" spans="1:25" x14ac:dyDescent="0.3">
      <c r="A9" s="46" t="s">
        <v>108</v>
      </c>
      <c r="B9" s="50"/>
      <c r="C9" s="50"/>
      <c r="E9" s="50"/>
      <c r="F9" s="50"/>
      <c r="G9" s="56"/>
      <c r="H9" s="56"/>
      <c r="I9" s="56"/>
      <c r="J9" s="56"/>
      <c r="K9" s="56"/>
      <c r="L9" s="17"/>
      <c r="M9" s="17"/>
      <c r="N9" s="155" t="str">
        <f>Generales!C9</f>
        <v>Termómetro digital</v>
      </c>
      <c r="O9" s="155"/>
      <c r="P9" s="155"/>
      <c r="Q9" s="155"/>
      <c r="R9" s="155"/>
      <c r="S9" s="155"/>
      <c r="T9" s="155"/>
      <c r="U9" s="155"/>
      <c r="V9" s="155"/>
      <c r="W9" s="155"/>
    </row>
    <row r="10" spans="1:25" x14ac:dyDescent="0.3">
      <c r="A10" s="46" t="s">
        <v>178</v>
      </c>
      <c r="B10" s="50"/>
      <c r="C10" s="50"/>
      <c r="E10" s="50"/>
      <c r="F10" s="50"/>
      <c r="G10" s="56"/>
      <c r="H10" s="56"/>
      <c r="I10" s="56"/>
      <c r="J10" s="56"/>
      <c r="K10" s="56"/>
      <c r="L10" s="17"/>
      <c r="M10" s="17"/>
      <c r="N10" s="155" t="str">
        <f>Generales!C11</f>
        <v>XXXXXX</v>
      </c>
      <c r="O10" s="155"/>
      <c r="P10" s="155"/>
      <c r="Q10" s="155"/>
      <c r="R10" s="155"/>
      <c r="S10" s="155"/>
      <c r="T10" s="155"/>
      <c r="U10" s="155"/>
      <c r="V10" s="155"/>
      <c r="W10" s="155"/>
    </row>
    <row r="11" spans="1:25" x14ac:dyDescent="0.3">
      <c r="A11" s="46" t="s">
        <v>103</v>
      </c>
      <c r="B11" s="50"/>
      <c r="C11" s="50"/>
      <c r="E11" s="50"/>
      <c r="F11" s="50"/>
      <c r="G11" s="56"/>
      <c r="H11" s="56"/>
      <c r="I11" s="56"/>
      <c r="J11" s="56"/>
      <c r="K11" s="56"/>
      <c r="L11" s="17"/>
      <c r="M11" s="17"/>
      <c r="N11" s="155" t="str">
        <f>Generales!C15</f>
        <v>No Aplica (N/A)</v>
      </c>
      <c r="O11" s="155"/>
      <c r="P11" s="155"/>
      <c r="Q11" s="155"/>
      <c r="R11" s="155"/>
      <c r="S11" s="155"/>
      <c r="T11" s="155"/>
      <c r="U11" s="155"/>
      <c r="V11" s="155"/>
      <c r="W11" s="155"/>
    </row>
    <row r="12" spans="1:25" x14ac:dyDescent="0.3">
      <c r="A12" s="46" t="s">
        <v>102</v>
      </c>
      <c r="B12" s="50"/>
      <c r="C12" s="50"/>
      <c r="E12" s="50"/>
      <c r="F12" s="50"/>
      <c r="G12" s="56"/>
      <c r="H12" s="56"/>
      <c r="I12" s="56"/>
      <c r="J12" s="56"/>
      <c r="K12" s="56"/>
      <c r="L12" s="17"/>
      <c r="M12" s="17"/>
      <c r="N12" s="155" t="str">
        <f>Generales!C17</f>
        <v>No Aplica (N/A)</v>
      </c>
      <c r="O12" s="155"/>
      <c r="P12" s="155"/>
      <c r="Q12" s="155"/>
      <c r="R12" s="155"/>
      <c r="S12" s="155"/>
      <c r="T12" s="155"/>
      <c r="U12" s="155"/>
      <c r="V12" s="155"/>
      <c r="W12" s="155"/>
    </row>
    <row r="13" spans="1:25" x14ac:dyDescent="0.3">
      <c r="A13" s="46" t="s">
        <v>100</v>
      </c>
      <c r="B13" s="50"/>
      <c r="C13" s="50"/>
      <c r="E13" s="50"/>
      <c r="F13" s="50"/>
      <c r="G13" s="56"/>
      <c r="H13" s="56"/>
      <c r="I13" s="56"/>
      <c r="J13" s="56"/>
      <c r="K13" s="56"/>
      <c r="L13" s="17"/>
      <c r="M13" s="17"/>
      <c r="N13" s="155" t="str">
        <f>Generales!C19</f>
        <v>XXXXXX</v>
      </c>
      <c r="O13" s="155"/>
      <c r="P13" s="155"/>
      <c r="Q13" s="155"/>
      <c r="R13" s="155"/>
      <c r="S13" s="155"/>
      <c r="T13" s="155"/>
      <c r="U13" s="155"/>
      <c r="V13" s="155"/>
      <c r="W13" s="155"/>
    </row>
    <row r="14" spans="1:25" x14ac:dyDescent="0.3">
      <c r="A14" s="46" t="s">
        <v>99</v>
      </c>
      <c r="B14" s="50"/>
      <c r="C14" s="50"/>
      <c r="E14" s="50"/>
      <c r="F14" s="50"/>
      <c r="G14" s="56"/>
      <c r="H14" s="56"/>
      <c r="I14" s="56"/>
      <c r="J14" s="56"/>
      <c r="K14" s="56"/>
      <c r="L14" s="17"/>
      <c r="M14" s="17"/>
      <c r="N14" s="155" t="str">
        <f>Generales!C21</f>
        <v>XXXXXX</v>
      </c>
      <c r="O14" s="155"/>
      <c r="P14" s="155"/>
      <c r="Q14" s="155"/>
      <c r="R14" s="155"/>
      <c r="S14" s="155"/>
      <c r="T14" s="155"/>
      <c r="U14" s="155"/>
      <c r="V14" s="155"/>
      <c r="W14" s="155"/>
    </row>
    <row r="15" spans="1:25" x14ac:dyDescent="0.3">
      <c r="A15" s="46" t="s">
        <v>97</v>
      </c>
      <c r="B15" s="50"/>
      <c r="C15" s="50"/>
      <c r="E15" s="50"/>
      <c r="F15" s="50"/>
      <c r="G15" s="56"/>
      <c r="H15" s="56"/>
      <c r="I15" s="56"/>
      <c r="J15" s="56"/>
      <c r="K15" s="56"/>
      <c r="L15" s="17"/>
      <c r="M15" s="17"/>
      <c r="N15" s="156" t="str">
        <f>Generales!C23</f>
        <v>5647399TRWUEL</v>
      </c>
      <c r="O15" s="155"/>
      <c r="P15" s="155"/>
      <c r="Q15" s="155"/>
      <c r="R15" s="155"/>
      <c r="S15" s="155"/>
      <c r="T15" s="155"/>
      <c r="U15" s="155"/>
      <c r="V15" s="155"/>
      <c r="W15" s="155"/>
    </row>
    <row r="16" spans="1:25" x14ac:dyDescent="0.3">
      <c r="A16" s="46" t="s">
        <v>94</v>
      </c>
      <c r="B16" s="50"/>
      <c r="C16" s="50"/>
      <c r="E16" s="50"/>
      <c r="F16" s="50"/>
      <c r="G16" s="56"/>
      <c r="H16" s="56"/>
      <c r="I16" s="56"/>
      <c r="J16" s="56"/>
      <c r="K16" s="56"/>
      <c r="L16" s="17"/>
      <c r="M16" s="17"/>
      <c r="N16" s="155" t="str">
        <f>Generales!C25</f>
        <v>Aivepet Nicaragua S.A.</v>
      </c>
      <c r="O16" s="155"/>
      <c r="P16" s="155"/>
      <c r="Q16" s="155"/>
      <c r="R16" s="155"/>
      <c r="S16" s="155"/>
      <c r="T16" s="155"/>
      <c r="U16" s="155"/>
      <c r="V16" s="155"/>
      <c r="W16" s="155"/>
    </row>
    <row r="17" spans="1:23" ht="17.25" customHeight="1" x14ac:dyDescent="0.3">
      <c r="A17" s="58" t="s">
        <v>92</v>
      </c>
      <c r="C17" s="50"/>
      <c r="D17" s="50"/>
      <c r="E17" s="50"/>
      <c r="F17" s="50"/>
      <c r="G17" s="56"/>
      <c r="H17" s="56"/>
      <c r="I17" s="56"/>
      <c r="J17" s="56"/>
      <c r="K17" s="56"/>
      <c r="L17" s="57"/>
      <c r="M17" s="17"/>
      <c r="N17" s="155" t="str">
        <f>Generales!C27</f>
        <v>XXXXXXX</v>
      </c>
      <c r="O17" s="155"/>
      <c r="P17" s="155"/>
      <c r="Q17" s="155"/>
      <c r="R17" s="155"/>
      <c r="S17" s="155"/>
      <c r="T17" s="155"/>
      <c r="U17" s="155"/>
      <c r="V17" s="155"/>
      <c r="W17" s="155"/>
    </row>
    <row r="18" spans="1:23" x14ac:dyDescent="0.3">
      <c r="A18" s="46" t="s">
        <v>177</v>
      </c>
      <c r="C18" s="50"/>
      <c r="D18" s="50"/>
      <c r="E18" s="50"/>
      <c r="F18" s="50"/>
      <c r="G18" s="56"/>
      <c r="H18" s="56"/>
      <c r="I18" s="56"/>
      <c r="J18" s="56"/>
      <c r="K18" s="56"/>
      <c r="L18" s="17"/>
      <c r="M18" s="17"/>
      <c r="N18" s="155" t="str">
        <f>Generales!C29</f>
        <v>XXXXXXX</v>
      </c>
      <c r="O18" s="155"/>
      <c r="P18" s="155"/>
      <c r="Q18" s="155"/>
      <c r="R18" s="155"/>
      <c r="S18" s="155"/>
      <c r="T18" s="155"/>
      <c r="U18" s="155"/>
      <c r="V18" s="155"/>
      <c r="W18" s="155"/>
    </row>
    <row r="19" spans="1:23" ht="12" customHeight="1" x14ac:dyDescent="0.3">
      <c r="A19" s="46"/>
      <c r="N19" s="155"/>
      <c r="O19" s="155"/>
      <c r="P19" s="155"/>
      <c r="Q19" s="155"/>
      <c r="R19" s="155"/>
      <c r="S19" s="155"/>
      <c r="T19" s="155"/>
      <c r="U19" s="155"/>
      <c r="V19" s="155"/>
    </row>
    <row r="20" spans="1:23" x14ac:dyDescent="0.3">
      <c r="A20" s="46" t="s">
        <v>176</v>
      </c>
      <c r="C20" s="50"/>
      <c r="D20" s="50"/>
      <c r="E20" s="50"/>
      <c r="F20" s="50"/>
    </row>
    <row r="21" spans="1:23" ht="6.75" customHeight="1" x14ac:dyDescent="0.3"/>
    <row r="22" spans="1:23" x14ac:dyDescent="0.3">
      <c r="A22" s="17"/>
      <c r="B22" s="17"/>
      <c r="C22" s="17"/>
      <c r="D22" s="180" t="s">
        <v>137</v>
      </c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</row>
    <row r="23" spans="1:23" ht="15" customHeight="1" x14ac:dyDescent="0.3">
      <c r="A23" s="17"/>
      <c r="B23" s="17"/>
      <c r="C23" s="17"/>
      <c r="D23" s="181" t="s">
        <v>175</v>
      </c>
      <c r="E23" s="181"/>
      <c r="F23" s="182" t="s">
        <v>174</v>
      </c>
      <c r="G23" s="183"/>
      <c r="H23" s="183"/>
      <c r="I23" s="183"/>
      <c r="J23" s="183"/>
      <c r="K23" s="184"/>
      <c r="L23" s="149" t="s">
        <v>121</v>
      </c>
      <c r="M23" s="149"/>
      <c r="N23" s="149"/>
      <c r="O23" s="149"/>
      <c r="P23" s="149"/>
      <c r="Q23" s="149"/>
      <c r="R23" s="181" t="s">
        <v>120</v>
      </c>
      <c r="S23" s="181"/>
      <c r="T23" s="181"/>
      <c r="U23" s="181"/>
      <c r="V23" s="181"/>
    </row>
    <row r="24" spans="1:23" ht="14.25" customHeight="1" x14ac:dyDescent="0.3">
      <c r="A24" s="17"/>
      <c r="B24" s="17"/>
      <c r="C24" s="17"/>
      <c r="D24" s="181"/>
      <c r="E24" s="181"/>
      <c r="F24" s="185"/>
      <c r="G24" s="186"/>
      <c r="H24" s="186"/>
      <c r="I24" s="186"/>
      <c r="J24" s="186"/>
      <c r="K24" s="187"/>
      <c r="L24" s="149"/>
      <c r="M24" s="149"/>
      <c r="N24" s="149"/>
      <c r="O24" s="149"/>
      <c r="P24" s="149"/>
      <c r="Q24" s="149"/>
      <c r="R24" s="181"/>
      <c r="S24" s="181"/>
      <c r="T24" s="181"/>
      <c r="U24" s="181"/>
      <c r="V24" s="181"/>
    </row>
    <row r="25" spans="1:23" x14ac:dyDescent="0.3">
      <c r="A25" s="17"/>
      <c r="B25" s="17"/>
      <c r="C25" s="17"/>
      <c r="D25" s="157" t="str">
        <f>'Salida de Datos'!A7</f>
        <v>°C</v>
      </c>
      <c r="E25" s="157"/>
      <c r="F25" s="158" t="str">
        <f>'Salida de Datos'!C7</f>
        <v>°C</v>
      </c>
      <c r="G25" s="159"/>
      <c r="H25" s="159"/>
      <c r="I25" s="159"/>
      <c r="J25" s="159"/>
      <c r="K25" s="160"/>
      <c r="L25" s="158" t="str">
        <f>'Salida de Datos'!C7</f>
        <v>°C</v>
      </c>
      <c r="M25" s="159"/>
      <c r="N25" s="159"/>
      <c r="O25" s="159"/>
      <c r="P25" s="159"/>
      <c r="Q25" s="160"/>
      <c r="R25" s="157" t="str">
        <f>'Salida de Datos'!D7</f>
        <v>°C</v>
      </c>
      <c r="S25" s="157"/>
      <c r="T25" s="157"/>
      <c r="U25" s="157"/>
      <c r="V25" s="157"/>
    </row>
    <row r="26" spans="1:23" x14ac:dyDescent="0.3">
      <c r="A26" s="17"/>
      <c r="B26" s="17"/>
      <c r="C26" s="17"/>
      <c r="D26" s="161">
        <f>'Salida de Datos'!A8</f>
        <v>-0.1</v>
      </c>
      <c r="E26" s="161"/>
      <c r="F26" s="161">
        <f>'Salida de Datos'!B8</f>
        <v>0</v>
      </c>
      <c r="G26" s="161"/>
      <c r="H26" s="161"/>
      <c r="I26" s="161"/>
      <c r="J26" s="161"/>
      <c r="K26" s="161"/>
      <c r="L26" s="161">
        <f>'Salida de Datos'!C8</f>
        <v>-0.1</v>
      </c>
      <c r="M26" s="161"/>
      <c r="N26" s="161"/>
      <c r="O26" s="161"/>
      <c r="P26" s="161"/>
      <c r="Q26" s="161"/>
      <c r="R26" s="161">
        <f>'Salida de Datos'!D8</f>
        <v>1.4865368029977151</v>
      </c>
      <c r="S26" s="161"/>
      <c r="T26" s="161"/>
      <c r="U26" s="161"/>
      <c r="V26" s="161"/>
    </row>
    <row r="27" spans="1:23" x14ac:dyDescent="0.3">
      <c r="A27" s="17"/>
      <c r="B27" s="17"/>
      <c r="C27" s="17"/>
      <c r="D27" s="161">
        <f>'Salida de Datos'!A9</f>
        <v>-0.1</v>
      </c>
      <c r="E27" s="161"/>
      <c r="F27" s="161">
        <f>'Salida de Datos'!B9</f>
        <v>0</v>
      </c>
      <c r="G27" s="161"/>
      <c r="H27" s="161"/>
      <c r="I27" s="161"/>
      <c r="J27" s="161"/>
      <c r="K27" s="161"/>
      <c r="L27" s="161">
        <f>'Salida de Datos'!C9</f>
        <v>-0.1</v>
      </c>
      <c r="M27" s="161"/>
      <c r="N27" s="161"/>
      <c r="O27" s="161"/>
      <c r="P27" s="161"/>
      <c r="Q27" s="161"/>
      <c r="R27" s="161">
        <f>'Salida de Datos'!D9</f>
        <v>1.4505939875329235</v>
      </c>
      <c r="S27" s="161"/>
      <c r="T27" s="161"/>
      <c r="U27" s="161"/>
      <c r="V27" s="161"/>
    </row>
    <row r="28" spans="1:23" x14ac:dyDescent="0.3">
      <c r="A28" s="17"/>
      <c r="B28" s="17"/>
      <c r="C28" s="17"/>
      <c r="D28" s="161">
        <f>'Salida de Datos'!A10</f>
        <v>-0.1</v>
      </c>
      <c r="E28" s="161"/>
      <c r="F28" s="161">
        <f>'Salida de Datos'!B10</f>
        <v>0</v>
      </c>
      <c r="G28" s="161"/>
      <c r="H28" s="161"/>
      <c r="I28" s="161"/>
      <c r="J28" s="161"/>
      <c r="K28" s="161"/>
      <c r="L28" s="161">
        <f>'Salida de Datos'!C10</f>
        <v>-0.1</v>
      </c>
      <c r="M28" s="161"/>
      <c r="N28" s="161"/>
      <c r="O28" s="161"/>
      <c r="P28" s="161"/>
      <c r="Q28" s="161"/>
      <c r="R28" s="161">
        <f>'Salida de Datos'!D10</f>
        <v>1.4505939875329235</v>
      </c>
      <c r="S28" s="161"/>
      <c r="T28" s="161"/>
      <c r="U28" s="161"/>
      <c r="V28" s="161"/>
    </row>
    <row r="29" spans="1:23" x14ac:dyDescent="0.3">
      <c r="A29" s="17"/>
      <c r="B29" s="17"/>
      <c r="C29" s="17"/>
      <c r="D29" s="161">
        <f>'Salida de Datos'!A11</f>
        <v>-0.1</v>
      </c>
      <c r="E29" s="161"/>
      <c r="F29" s="161">
        <f>'Salida de Datos'!B11</f>
        <v>0</v>
      </c>
      <c r="G29" s="161"/>
      <c r="H29" s="161"/>
      <c r="I29" s="161"/>
      <c r="J29" s="161"/>
      <c r="K29" s="161"/>
      <c r="L29" s="161">
        <f>'Salida de Datos'!C11</f>
        <v>-0.1</v>
      </c>
      <c r="M29" s="161"/>
      <c r="N29" s="161"/>
      <c r="O29" s="161"/>
      <c r="P29" s="161"/>
      <c r="Q29" s="161"/>
      <c r="R29" s="161">
        <f>'Salida de Datos'!D11</f>
        <v>1.4865368029977151</v>
      </c>
      <c r="S29" s="161"/>
      <c r="T29" s="161"/>
      <c r="U29" s="161"/>
      <c r="V29" s="161"/>
    </row>
    <row r="30" spans="1:23" x14ac:dyDescent="0.3">
      <c r="A30" s="17"/>
      <c r="B30" s="17"/>
      <c r="C30" s="17"/>
      <c r="D30" s="161">
        <f>'Salida de Datos'!A12</f>
        <v>-0.1</v>
      </c>
      <c r="E30" s="161"/>
      <c r="F30" s="161">
        <f>'Salida de Datos'!B12</f>
        <v>0</v>
      </c>
      <c r="G30" s="161"/>
      <c r="H30" s="161"/>
      <c r="I30" s="161"/>
      <c r="J30" s="161"/>
      <c r="K30" s="161"/>
      <c r="L30" s="161">
        <f>'Salida de Datos'!C12</f>
        <v>-0.1</v>
      </c>
      <c r="M30" s="161"/>
      <c r="N30" s="161"/>
      <c r="O30" s="161"/>
      <c r="P30" s="161"/>
      <c r="Q30" s="161"/>
      <c r="R30" s="161">
        <f>'Salida de Datos'!D12</f>
        <v>1.4865368029977151</v>
      </c>
      <c r="S30" s="161"/>
      <c r="T30" s="161"/>
      <c r="U30" s="161"/>
      <c r="V30" s="161"/>
    </row>
    <row r="31" spans="1:23" x14ac:dyDescent="0.3">
      <c r="A31" s="17"/>
      <c r="B31" s="17"/>
      <c r="C31" s="17"/>
      <c r="D31" s="161">
        <f>'Salida de Datos'!A13</f>
        <v>-0.1</v>
      </c>
      <c r="E31" s="161"/>
      <c r="F31" s="161">
        <f>'Salida de Datos'!B13</f>
        <v>0</v>
      </c>
      <c r="G31" s="161"/>
      <c r="H31" s="161"/>
      <c r="I31" s="161"/>
      <c r="J31" s="161"/>
      <c r="K31" s="161"/>
      <c r="L31" s="161">
        <f>'Salida de Datos'!C13</f>
        <v>-0.1</v>
      </c>
      <c r="M31" s="161"/>
      <c r="N31" s="161"/>
      <c r="O31" s="161"/>
      <c r="P31" s="161"/>
      <c r="Q31" s="161"/>
      <c r="R31" s="161">
        <f>'Salida de Datos'!D13</f>
        <v>1.4865368029977151</v>
      </c>
      <c r="S31" s="161"/>
      <c r="T31" s="161"/>
      <c r="U31" s="161"/>
      <c r="V31" s="161"/>
    </row>
    <row r="32" spans="1:23" x14ac:dyDescent="0.3">
      <c r="A32" s="17"/>
      <c r="B32" s="17"/>
      <c r="C32" s="17"/>
      <c r="D32" s="161">
        <f>'Salida de Datos'!A14</f>
        <v>-0.1</v>
      </c>
      <c r="E32" s="161"/>
      <c r="F32" s="161">
        <f>'Salida de Datos'!B14</f>
        <v>0</v>
      </c>
      <c r="G32" s="161"/>
      <c r="H32" s="161"/>
      <c r="I32" s="161"/>
      <c r="J32" s="161"/>
      <c r="K32" s="161"/>
      <c r="L32" s="161">
        <f>'Salida de Datos'!C14</f>
        <v>-0.1</v>
      </c>
      <c r="M32" s="161"/>
      <c r="N32" s="161"/>
      <c r="O32" s="161"/>
      <c r="P32" s="161"/>
      <c r="Q32" s="161"/>
      <c r="R32" s="161">
        <f>'Salida de Datos'!D14</f>
        <v>1.4865368029977151</v>
      </c>
      <c r="S32" s="161"/>
      <c r="T32" s="161"/>
      <c r="U32" s="161"/>
      <c r="V32" s="161"/>
    </row>
    <row r="33" spans="1:22" x14ac:dyDescent="0.3">
      <c r="A33" s="17"/>
      <c r="B33" s="17"/>
      <c r="C33" s="17"/>
      <c r="D33" s="161">
        <f>'Salida de Datos'!A15</f>
        <v>-0.1</v>
      </c>
      <c r="E33" s="161"/>
      <c r="F33" s="161">
        <f>'Salida de Datos'!B15</f>
        <v>0</v>
      </c>
      <c r="G33" s="161"/>
      <c r="H33" s="161"/>
      <c r="I33" s="161"/>
      <c r="J33" s="161"/>
      <c r="K33" s="161"/>
      <c r="L33" s="161">
        <f>'Salida de Datos'!C15</f>
        <v>-0.1</v>
      </c>
      <c r="M33" s="161"/>
      <c r="N33" s="161"/>
      <c r="O33" s="161"/>
      <c r="P33" s="161"/>
      <c r="Q33" s="161"/>
      <c r="R33" s="161">
        <f>'Salida de Datos'!D15</f>
        <v>1.4865368029977151</v>
      </c>
      <c r="S33" s="161"/>
      <c r="T33" s="161"/>
      <c r="U33" s="161"/>
      <c r="V33" s="161"/>
    </row>
    <row r="34" spans="1:22" x14ac:dyDescent="0.3">
      <c r="A34" s="17"/>
      <c r="B34" s="17"/>
      <c r="C34" s="17"/>
      <c r="D34" s="161">
        <f>'Salida de Datos'!A16</f>
        <v>0</v>
      </c>
      <c r="E34" s="161"/>
      <c r="F34" s="161">
        <f>'Salida de Datos'!B16</f>
        <v>0</v>
      </c>
      <c r="G34" s="161"/>
      <c r="H34" s="161"/>
      <c r="I34" s="161"/>
      <c r="J34" s="161"/>
      <c r="K34" s="161"/>
      <c r="L34" s="161">
        <f>'Salida de Datos'!C16</f>
        <v>0</v>
      </c>
      <c r="M34" s="161"/>
      <c r="N34" s="161"/>
      <c r="O34" s="161"/>
      <c r="P34" s="161"/>
      <c r="Q34" s="161"/>
      <c r="R34" s="161">
        <f>'Salida de Datos'!D16</f>
        <v>0</v>
      </c>
      <c r="S34" s="161"/>
      <c r="T34" s="161"/>
      <c r="U34" s="161"/>
      <c r="V34" s="161"/>
    </row>
    <row r="35" spans="1:22" x14ac:dyDescent="0.3">
      <c r="A35" s="17"/>
      <c r="B35" s="17"/>
      <c r="C35" s="17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3">
      <c r="A36" s="17"/>
      <c r="B36" s="17"/>
      <c r="C36" s="17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3">
      <c r="D37" s="54"/>
      <c r="E37" s="54"/>
      <c r="F37" s="5"/>
      <c r="G37" s="5"/>
      <c r="H37" s="5"/>
      <c r="I37" s="5"/>
      <c r="J37" s="5"/>
      <c r="K37" s="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x14ac:dyDescent="0.3">
      <c r="A38" s="46" t="s">
        <v>173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16.5" customHeight="1" x14ac:dyDescent="0.3">
      <c r="A39" s="53"/>
      <c r="B39" s="163" t="s">
        <v>172</v>
      </c>
      <c r="C39" s="163"/>
      <c r="D39" s="163"/>
      <c r="E39" s="52">
        <f>'Salida de Datos'!G5</f>
        <v>55</v>
      </c>
      <c r="F39" s="37" t="s">
        <v>171</v>
      </c>
      <c r="G39" s="51">
        <f>'Salida de Datos'!I5</f>
        <v>0.63</v>
      </c>
      <c r="H39" s="53" t="s">
        <v>87</v>
      </c>
      <c r="I39" s="17"/>
      <c r="J39" s="17"/>
      <c r="K39" s="155"/>
      <c r="L39" s="155"/>
      <c r="M39" s="17"/>
      <c r="N39" s="54"/>
      <c r="O39" s="54"/>
      <c r="P39" s="54"/>
      <c r="Q39" s="54"/>
      <c r="R39" s="54"/>
      <c r="S39" s="54"/>
      <c r="T39" s="54"/>
      <c r="U39" s="54"/>
      <c r="V39" s="54"/>
    </row>
    <row r="40" spans="1:22" x14ac:dyDescent="0.3">
      <c r="A40" s="53"/>
      <c r="B40" s="53" t="s">
        <v>170</v>
      </c>
      <c r="C40" s="53"/>
      <c r="D40" s="55"/>
      <c r="E40" s="52">
        <f>'Salida de Datos'!G6</f>
        <v>40.6</v>
      </c>
      <c r="F40" s="37" t="s">
        <v>169</v>
      </c>
      <c r="G40" s="51">
        <f>'Salida de Datos'!I6</f>
        <v>4.9000000000000004</v>
      </c>
      <c r="H40" s="37" t="s">
        <v>86</v>
      </c>
      <c r="I40" s="17"/>
      <c r="J40" s="17"/>
      <c r="K40" s="17"/>
      <c r="L40" s="17"/>
      <c r="M40" s="17"/>
      <c r="N40" s="54"/>
      <c r="O40" s="54"/>
      <c r="P40" s="54"/>
      <c r="Q40" s="54"/>
      <c r="R40" s="54"/>
      <c r="S40" s="54"/>
      <c r="T40" s="54"/>
      <c r="U40" s="54"/>
      <c r="V40" s="54"/>
    </row>
    <row r="41" spans="1:22" x14ac:dyDescent="0.3">
      <c r="A41" s="53"/>
      <c r="B41" s="53"/>
      <c r="C41" s="53"/>
      <c r="D41" s="55"/>
      <c r="E41" s="52"/>
      <c r="F41" s="37"/>
      <c r="G41" s="51"/>
      <c r="H41" s="37"/>
      <c r="I41" s="17"/>
      <c r="J41" s="17"/>
      <c r="K41" s="17"/>
      <c r="L41" s="17"/>
      <c r="M41" s="17"/>
      <c r="N41" s="54"/>
      <c r="O41" s="54"/>
      <c r="P41" s="54"/>
      <c r="Q41" s="54"/>
      <c r="R41" s="54"/>
      <c r="S41" s="54"/>
      <c r="T41" s="54"/>
      <c r="U41" s="54"/>
      <c r="V41" s="54"/>
    </row>
    <row r="42" spans="1:22" x14ac:dyDescent="0.3">
      <c r="A42" s="53"/>
      <c r="B42" s="53"/>
      <c r="C42" s="53"/>
      <c r="D42" s="55"/>
      <c r="E42" s="52"/>
      <c r="F42" s="37"/>
      <c r="G42" s="51"/>
      <c r="H42" s="37"/>
      <c r="I42" s="17"/>
      <c r="J42" s="17"/>
      <c r="K42" s="17"/>
      <c r="L42" s="17"/>
      <c r="M42" s="17"/>
      <c r="N42" s="54"/>
      <c r="O42" s="54"/>
      <c r="P42" s="54"/>
      <c r="Q42" s="54"/>
      <c r="R42" s="54"/>
      <c r="S42" s="54"/>
      <c r="T42" s="54"/>
      <c r="U42" s="54"/>
      <c r="V42" s="54"/>
    </row>
    <row r="43" spans="1:22" x14ac:dyDescent="0.3">
      <c r="A43" s="53"/>
      <c r="B43" s="53"/>
      <c r="C43" s="53"/>
      <c r="D43" s="55"/>
      <c r="E43" s="52"/>
      <c r="F43" s="37"/>
      <c r="G43" s="51"/>
      <c r="H43" s="37"/>
      <c r="I43" s="17"/>
      <c r="J43" s="17"/>
      <c r="K43" s="17"/>
      <c r="L43" s="17"/>
      <c r="M43" s="17"/>
      <c r="N43" s="54"/>
      <c r="O43" s="54"/>
      <c r="P43" s="54"/>
      <c r="Q43" s="54"/>
      <c r="R43" s="54"/>
      <c r="S43" s="54"/>
      <c r="T43" s="54"/>
      <c r="U43" s="54"/>
      <c r="V43" s="54"/>
    </row>
    <row r="44" spans="1:22" x14ac:dyDescent="0.3">
      <c r="A44" s="53"/>
      <c r="B44" s="53"/>
      <c r="C44" s="53"/>
      <c r="D44" s="55"/>
      <c r="E44" s="52"/>
      <c r="F44" s="37"/>
      <c r="G44" s="51"/>
      <c r="H44" s="37"/>
      <c r="I44" s="17"/>
      <c r="J44" s="17"/>
      <c r="K44" s="17"/>
      <c r="L44" s="17"/>
      <c r="M44" s="17"/>
      <c r="N44" s="54"/>
      <c r="O44" s="54"/>
      <c r="P44" s="54"/>
      <c r="Q44" s="54"/>
      <c r="R44" s="54"/>
      <c r="S44" s="54"/>
      <c r="T44" s="54"/>
      <c r="U44" s="54"/>
      <c r="V44" s="54"/>
    </row>
    <row r="45" spans="1:22" x14ac:dyDescent="0.3">
      <c r="A45" s="53"/>
      <c r="B45" s="53"/>
      <c r="C45" s="53"/>
      <c r="D45" s="55"/>
      <c r="E45" s="52"/>
      <c r="F45" s="37"/>
      <c r="G45" s="51"/>
      <c r="H45" s="37"/>
      <c r="I45" s="17"/>
      <c r="J45" s="17"/>
      <c r="K45" s="17"/>
      <c r="L45" s="17"/>
      <c r="M45" s="17"/>
      <c r="N45" s="54"/>
      <c r="O45" s="54"/>
      <c r="P45" s="54"/>
      <c r="Q45" s="54"/>
      <c r="R45" s="54"/>
      <c r="S45" s="54"/>
      <c r="T45" s="54"/>
      <c r="U45" s="54"/>
      <c r="V45" s="54"/>
    </row>
    <row r="46" spans="1:22" x14ac:dyDescent="0.3">
      <c r="A46" s="53"/>
      <c r="B46" s="53"/>
      <c r="C46" s="53"/>
      <c r="D46" s="55"/>
      <c r="E46" s="52"/>
      <c r="F46" s="37"/>
      <c r="G46" s="51"/>
      <c r="H46" s="37"/>
      <c r="I46" s="17"/>
      <c r="J46" s="17"/>
      <c r="K46" s="17"/>
      <c r="L46" s="17"/>
      <c r="M46" s="17"/>
      <c r="N46" s="54"/>
      <c r="O46" s="54"/>
      <c r="P46" s="54"/>
      <c r="Q46" s="54"/>
      <c r="R46" s="54"/>
      <c r="S46" s="54"/>
      <c r="T46" s="54"/>
      <c r="U46" s="54"/>
      <c r="V46" s="54"/>
    </row>
    <row r="47" spans="1:22" x14ac:dyDescent="0.3">
      <c r="A47" s="53"/>
      <c r="B47" s="53"/>
      <c r="C47" s="53"/>
      <c r="D47" s="55"/>
      <c r="E47" s="52"/>
      <c r="F47" s="37"/>
      <c r="G47" s="51"/>
      <c r="H47" s="37"/>
      <c r="I47" s="17"/>
      <c r="J47" s="17"/>
      <c r="K47" s="17"/>
      <c r="L47" s="17"/>
      <c r="M47" s="17"/>
      <c r="N47" s="54"/>
      <c r="O47" s="54"/>
      <c r="P47" s="54"/>
      <c r="Q47" s="54"/>
      <c r="R47" s="54"/>
      <c r="S47" s="54"/>
      <c r="T47" s="54"/>
      <c r="U47" s="54"/>
      <c r="V47" s="54"/>
    </row>
    <row r="48" spans="1:22" x14ac:dyDescent="0.3">
      <c r="A48" s="53"/>
      <c r="B48" s="53"/>
      <c r="C48" s="53"/>
      <c r="D48" s="55"/>
      <c r="E48" s="52"/>
      <c r="F48" s="37"/>
      <c r="G48" s="51"/>
      <c r="H48" s="37"/>
      <c r="I48" s="17"/>
      <c r="J48" s="17"/>
      <c r="K48" s="17"/>
      <c r="L48" s="17"/>
      <c r="M48" s="17"/>
      <c r="N48" s="54"/>
      <c r="O48" s="54"/>
      <c r="P48" s="54"/>
      <c r="Q48" s="54"/>
      <c r="R48" s="54"/>
      <c r="S48" s="54"/>
      <c r="T48" s="54"/>
      <c r="U48" s="54"/>
      <c r="V48" s="54"/>
    </row>
    <row r="49" spans="1:24" x14ac:dyDescent="0.3">
      <c r="A49" s="53"/>
      <c r="B49" s="53"/>
      <c r="C49" s="53"/>
      <c r="D49" s="55"/>
      <c r="E49" s="52"/>
      <c r="F49" s="37"/>
      <c r="G49" s="51"/>
      <c r="H49" s="37"/>
      <c r="I49" s="17"/>
      <c r="J49" s="17"/>
      <c r="K49" s="17"/>
      <c r="L49" s="17"/>
      <c r="M49" s="17"/>
      <c r="N49" s="54"/>
      <c r="O49" s="54"/>
      <c r="P49" s="54"/>
      <c r="Q49" s="54"/>
      <c r="R49" s="54"/>
      <c r="S49" s="54"/>
      <c r="T49" s="54"/>
      <c r="U49" s="54"/>
      <c r="V49" s="54"/>
    </row>
    <row r="50" spans="1:24" x14ac:dyDescent="0.3">
      <c r="A50" s="53"/>
      <c r="B50" s="53"/>
      <c r="C50" s="53"/>
      <c r="D50" s="55"/>
      <c r="E50" s="52"/>
      <c r="F50" s="37"/>
      <c r="G50" s="51"/>
      <c r="H50" s="37"/>
      <c r="I50" s="17"/>
      <c r="J50" s="17"/>
      <c r="K50" s="17"/>
      <c r="L50" s="17"/>
      <c r="M50" s="17"/>
      <c r="N50" s="54"/>
      <c r="O50" s="54"/>
      <c r="P50" s="54"/>
      <c r="Q50" s="54"/>
      <c r="R50" s="54"/>
      <c r="S50" s="54"/>
      <c r="T50" s="54"/>
      <c r="U50" s="54"/>
      <c r="V50" s="54"/>
    </row>
    <row r="51" spans="1:24" ht="15" customHeight="1" x14ac:dyDescent="0.3">
      <c r="D51" s="54"/>
      <c r="E51" s="54"/>
      <c r="F51" s="5"/>
      <c r="G51" s="5"/>
      <c r="H51" s="5"/>
      <c r="I51" s="5"/>
      <c r="J51" s="5"/>
      <c r="K51" s="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4" x14ac:dyDescent="0.3">
      <c r="A52" s="46" t="s">
        <v>168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4" ht="15" customHeight="1" x14ac:dyDescent="0.3">
      <c r="A53" s="178" t="s">
        <v>167</v>
      </c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</row>
    <row r="54" spans="1:24" x14ac:dyDescent="0.3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</row>
    <row r="55" spans="1:24" x14ac:dyDescent="0.3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</row>
    <row r="56" spans="1:24" x14ac:dyDescent="0.3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4" x14ac:dyDescent="0.3">
      <c r="A57" s="46" t="s">
        <v>166</v>
      </c>
    </row>
    <row r="58" spans="1:24" x14ac:dyDescent="0.3">
      <c r="A58" s="179" t="s">
        <v>165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</row>
    <row r="59" spans="1:24" x14ac:dyDescent="0.3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4" x14ac:dyDescent="0.3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"/>
    </row>
    <row r="61" spans="1:24" x14ac:dyDescent="0.3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</row>
    <row r="62" spans="1:24" x14ac:dyDescent="0.3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</row>
    <row r="63" spans="1:24" x14ac:dyDescent="0.3">
      <c r="A63" s="53"/>
      <c r="B63" s="53"/>
      <c r="C63" s="53"/>
      <c r="D63" s="53"/>
      <c r="E63" s="52"/>
      <c r="F63" s="37"/>
      <c r="G63" s="51"/>
      <c r="H63" s="3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4" x14ac:dyDescent="0.3">
      <c r="A64" s="53"/>
      <c r="B64" s="53"/>
      <c r="C64" s="53"/>
      <c r="D64" s="53"/>
      <c r="E64" s="52"/>
      <c r="F64" s="37"/>
      <c r="G64" s="51"/>
      <c r="H64" s="3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73.5" customHeight="1" x14ac:dyDescent="0.3">
      <c r="A65" s="152"/>
      <c r="B65" s="153"/>
      <c r="C65" s="153"/>
      <c r="D65" s="153"/>
      <c r="E65" s="153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</row>
    <row r="66" spans="1:23" x14ac:dyDescent="0.3">
      <c r="A66" s="53"/>
      <c r="B66" s="53"/>
      <c r="C66" s="53"/>
      <c r="D66" s="53"/>
      <c r="E66" s="52"/>
      <c r="F66" s="37"/>
      <c r="G66" s="51"/>
      <c r="H66" s="3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3">
      <c r="A67" s="46" t="s">
        <v>116</v>
      </c>
      <c r="B67" s="17"/>
      <c r="C67" s="50"/>
      <c r="D67" s="49"/>
      <c r="E67" s="49"/>
      <c r="F67" s="49"/>
      <c r="G67" s="17"/>
      <c r="H67" s="17"/>
      <c r="I67" s="17"/>
      <c r="J67" s="17"/>
      <c r="K67" s="17"/>
      <c r="L67" s="17"/>
      <c r="M67" s="17"/>
      <c r="N67" s="162" t="str">
        <f>N5</f>
        <v>NI-MC-T-XXX-2019</v>
      </c>
      <c r="O67" s="162"/>
      <c r="P67" s="162"/>
      <c r="Q67" s="162"/>
      <c r="R67" s="162"/>
      <c r="S67" s="162"/>
      <c r="T67" s="162"/>
      <c r="U67" s="162"/>
      <c r="V67" s="162"/>
      <c r="W67" s="162"/>
    </row>
    <row r="68" spans="1:23" x14ac:dyDescent="0.3">
      <c r="A68" s="4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x14ac:dyDescent="0.3">
      <c r="A70" s="46" t="s">
        <v>164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5" customHeight="1" x14ac:dyDescent="0.3">
      <c r="A71" s="170" t="s">
        <v>163</v>
      </c>
      <c r="B71" s="170"/>
      <c r="C71" s="170"/>
      <c r="D71" s="170"/>
      <c r="E71" s="170"/>
      <c r="F71" s="170" t="s">
        <v>162</v>
      </c>
      <c r="G71" s="170"/>
      <c r="H71" s="170"/>
      <c r="I71" s="170"/>
      <c r="J71" s="170"/>
      <c r="K71" s="170" t="s">
        <v>161</v>
      </c>
      <c r="L71" s="170"/>
      <c r="M71" s="170"/>
      <c r="N71" s="170"/>
      <c r="O71" s="170"/>
      <c r="P71" s="170" t="s">
        <v>160</v>
      </c>
      <c r="Q71" s="170"/>
      <c r="R71" s="170"/>
      <c r="S71" s="170"/>
      <c r="T71" s="170" t="s">
        <v>159</v>
      </c>
      <c r="U71" s="170"/>
      <c r="V71" s="170"/>
      <c r="W71" s="170"/>
    </row>
    <row r="72" spans="1:23" x14ac:dyDescent="0.3">
      <c r="A72" s="171" t="s">
        <v>158</v>
      </c>
      <c r="B72" s="172"/>
      <c r="C72" s="172"/>
      <c r="D72" s="172"/>
      <c r="E72" s="173"/>
      <c r="F72" s="171" t="s">
        <v>140</v>
      </c>
      <c r="G72" s="172"/>
      <c r="H72" s="172"/>
      <c r="I72" s="172"/>
      <c r="J72" s="173"/>
      <c r="K72" s="177" t="s">
        <v>157</v>
      </c>
      <c r="L72" s="177"/>
      <c r="M72" s="177"/>
      <c r="N72" s="177"/>
      <c r="O72" s="177"/>
      <c r="P72" s="171" t="s">
        <v>153</v>
      </c>
      <c r="Q72" s="172"/>
      <c r="R72" s="172"/>
      <c r="S72" s="173"/>
      <c r="T72" s="164">
        <v>44008</v>
      </c>
      <c r="U72" s="165"/>
      <c r="V72" s="165"/>
      <c r="W72" s="166"/>
    </row>
    <row r="73" spans="1:23" x14ac:dyDescent="0.3">
      <c r="A73" s="171" t="s">
        <v>156</v>
      </c>
      <c r="B73" s="172"/>
      <c r="C73" s="172"/>
      <c r="D73" s="172"/>
      <c r="E73" s="173"/>
      <c r="F73" s="171" t="s">
        <v>155</v>
      </c>
      <c r="G73" s="172"/>
      <c r="H73" s="172"/>
      <c r="I73" s="172"/>
      <c r="J73" s="173"/>
      <c r="K73" s="177" t="s">
        <v>154</v>
      </c>
      <c r="L73" s="177"/>
      <c r="M73" s="177"/>
      <c r="N73" s="177"/>
      <c r="O73" s="177"/>
      <c r="P73" s="171" t="s">
        <v>153</v>
      </c>
      <c r="Q73" s="172"/>
      <c r="R73" s="172"/>
      <c r="S73" s="173"/>
      <c r="T73" s="164">
        <v>44331</v>
      </c>
      <c r="U73" s="165"/>
      <c r="V73" s="165"/>
      <c r="W73" s="166"/>
    </row>
    <row r="74" spans="1:23" hidden="1" x14ac:dyDescent="0.3">
      <c r="A74" s="171"/>
      <c r="B74" s="172"/>
      <c r="C74" s="172"/>
      <c r="D74" s="172"/>
      <c r="E74" s="173"/>
      <c r="F74" s="171"/>
      <c r="G74" s="172"/>
      <c r="H74" s="172"/>
      <c r="I74" s="172"/>
      <c r="J74" s="173"/>
      <c r="K74" s="174"/>
      <c r="L74" s="174"/>
      <c r="M74" s="174"/>
      <c r="N74" s="174"/>
      <c r="O74" s="174"/>
      <c r="P74" s="171"/>
      <c r="Q74" s="172"/>
      <c r="R74" s="172"/>
      <c r="S74" s="173"/>
      <c r="T74" s="164"/>
      <c r="U74" s="165"/>
      <c r="V74" s="165"/>
      <c r="W74" s="166"/>
    </row>
    <row r="75" spans="1:23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7"/>
      <c r="U75" s="47"/>
      <c r="V75" s="47"/>
      <c r="W75" s="47"/>
    </row>
    <row r="76" spans="1:23" x14ac:dyDescent="0.3">
      <c r="A76" s="46" t="s">
        <v>128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5" customHeight="1" x14ac:dyDescent="0.3">
      <c r="A77" s="43" t="s">
        <v>152</v>
      </c>
      <c r="B77" s="17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17"/>
    </row>
    <row r="78" spans="1:23" ht="15" customHeight="1" x14ac:dyDescent="0.3">
      <c r="A78" s="45" t="s">
        <v>127</v>
      </c>
      <c r="B78" s="17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17"/>
    </row>
    <row r="79" spans="1:23" ht="15" customHeight="1" x14ac:dyDescent="0.3">
      <c r="A79" s="45" t="s">
        <v>151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 t="s">
        <v>150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5" x14ac:dyDescent="0.3">
      <c r="A81" s="43" t="s">
        <v>149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5" x14ac:dyDescent="0.3">
      <c r="A82" s="17" t="s">
        <v>148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44"/>
      <c r="S82" s="44"/>
      <c r="T82" s="17"/>
      <c r="U82" s="17"/>
      <c r="V82" s="17"/>
      <c r="W82" s="17"/>
      <c r="X82" s="17"/>
      <c r="Y82" s="17"/>
    </row>
    <row r="83" spans="1:25" x14ac:dyDescent="0.3">
      <c r="A83" s="17" t="s">
        <v>147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2"/>
      <c r="S83" s="2"/>
      <c r="T83" s="2"/>
      <c r="U83" s="2"/>
      <c r="V83" s="2"/>
      <c r="Y83" s="17"/>
    </row>
    <row r="84" spans="1:25" x14ac:dyDescent="0.3">
      <c r="A84" s="4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8" spans="1:25" x14ac:dyDescent="0.3">
      <c r="I88" s="175" t="s">
        <v>118</v>
      </c>
      <c r="J88" s="175"/>
      <c r="K88" s="175"/>
      <c r="L88" s="175"/>
      <c r="M88" s="175"/>
      <c r="N88" s="175"/>
      <c r="O88" s="175"/>
      <c r="P88" s="175"/>
    </row>
    <row r="89" spans="1:25" x14ac:dyDescent="0.3">
      <c r="I89" s="167" t="s">
        <v>112</v>
      </c>
      <c r="J89" s="167"/>
      <c r="K89" s="167"/>
      <c r="L89" s="167"/>
      <c r="M89" s="167"/>
      <c r="N89" s="167"/>
      <c r="O89" s="167"/>
      <c r="P89" s="167"/>
    </row>
    <row r="90" spans="1:25" x14ac:dyDescent="0.3">
      <c r="I90" s="168" t="s">
        <v>146</v>
      </c>
      <c r="J90" s="168"/>
      <c r="K90" s="168"/>
      <c r="L90" s="168"/>
      <c r="M90" s="168"/>
      <c r="N90" s="168"/>
      <c r="O90" s="168"/>
      <c r="P90" s="168"/>
    </row>
    <row r="92" spans="1:25" x14ac:dyDescent="0.3">
      <c r="I92" s="169" t="s">
        <v>145</v>
      </c>
      <c r="J92" s="169"/>
      <c r="K92" s="169"/>
      <c r="L92" s="169"/>
      <c r="M92" s="169"/>
      <c r="N92" s="169"/>
      <c r="O92" s="169"/>
      <c r="P92" s="169"/>
    </row>
  </sheetData>
  <mergeCells count="95">
    <mergeCell ref="D23:E24"/>
    <mergeCell ref="F23:K24"/>
    <mergeCell ref="L23:Q24"/>
    <mergeCell ref="R23:V24"/>
    <mergeCell ref="R31:V31"/>
    <mergeCell ref="L31:Q31"/>
    <mergeCell ref="F31:K31"/>
    <mergeCell ref="D31:E31"/>
    <mergeCell ref="D29:E29"/>
    <mergeCell ref="F29:K29"/>
    <mergeCell ref="L29:Q29"/>
    <mergeCell ref="R29:V29"/>
    <mergeCell ref="D30:E30"/>
    <mergeCell ref="F30:K30"/>
    <mergeCell ref="L30:Q30"/>
    <mergeCell ref="R30:V30"/>
    <mergeCell ref="N8:R8"/>
    <mergeCell ref="F73:J73"/>
    <mergeCell ref="K73:O73"/>
    <mergeCell ref="P73:S73"/>
    <mergeCell ref="T73:W73"/>
    <mergeCell ref="T71:W71"/>
    <mergeCell ref="T72:W72"/>
    <mergeCell ref="N18:W18"/>
    <mergeCell ref="N19:V19"/>
    <mergeCell ref="K72:O72"/>
    <mergeCell ref="P72:S72"/>
    <mergeCell ref="K39:L39"/>
    <mergeCell ref="A53:W55"/>
    <mergeCell ref="A58:W62"/>
    <mergeCell ref="A65:E65"/>
    <mergeCell ref="D22:V22"/>
    <mergeCell ref="I89:P89"/>
    <mergeCell ref="I90:P90"/>
    <mergeCell ref="I92:P92"/>
    <mergeCell ref="A71:E71"/>
    <mergeCell ref="F71:J71"/>
    <mergeCell ref="K71:O71"/>
    <mergeCell ref="P71:S71"/>
    <mergeCell ref="A72:E72"/>
    <mergeCell ref="F72:J72"/>
    <mergeCell ref="A73:E73"/>
    <mergeCell ref="A74:E74"/>
    <mergeCell ref="F74:J74"/>
    <mergeCell ref="K74:O74"/>
    <mergeCell ref="P74:S74"/>
    <mergeCell ref="I88:P88"/>
    <mergeCell ref="T74:W74"/>
    <mergeCell ref="R32:V32"/>
    <mergeCell ref="R33:V33"/>
    <mergeCell ref="R34:V34"/>
    <mergeCell ref="L32:Q32"/>
    <mergeCell ref="L33:Q33"/>
    <mergeCell ref="L34:Q34"/>
    <mergeCell ref="F32:K32"/>
    <mergeCell ref="F33:K33"/>
    <mergeCell ref="F34:K34"/>
    <mergeCell ref="D32:E32"/>
    <mergeCell ref="N67:W67"/>
    <mergeCell ref="B39:D39"/>
    <mergeCell ref="F65:R65"/>
    <mergeCell ref="S65:W65"/>
    <mergeCell ref="D33:E33"/>
    <mergeCell ref="D34:E34"/>
    <mergeCell ref="D27:E27"/>
    <mergeCell ref="F27:K27"/>
    <mergeCell ref="L27:Q27"/>
    <mergeCell ref="R27:V27"/>
    <mergeCell ref="D28:E28"/>
    <mergeCell ref="F28:K28"/>
    <mergeCell ref="L28:Q28"/>
    <mergeCell ref="R28:V28"/>
    <mergeCell ref="D25:E25"/>
    <mergeCell ref="F25:K25"/>
    <mergeCell ref="L25:Q25"/>
    <mergeCell ref="R25:V25"/>
    <mergeCell ref="D26:E26"/>
    <mergeCell ref="F26:K26"/>
    <mergeCell ref="L26:Q26"/>
    <mergeCell ref="R26:V26"/>
    <mergeCell ref="N15:W15"/>
    <mergeCell ref="N16:W16"/>
    <mergeCell ref="N17:W17"/>
    <mergeCell ref="N9:W9"/>
    <mergeCell ref="N10:W10"/>
    <mergeCell ref="N11:W11"/>
    <mergeCell ref="N12:W12"/>
    <mergeCell ref="N13:W13"/>
    <mergeCell ref="N14:W14"/>
    <mergeCell ref="A1:E1"/>
    <mergeCell ref="F1:R1"/>
    <mergeCell ref="S1:W1"/>
    <mergeCell ref="N5:W5"/>
    <mergeCell ref="N7:W7"/>
    <mergeCell ref="N6:W6"/>
  </mergeCells>
  <conditionalFormatting sqref="A82">
    <cfRule type="cellIs" priority="1" operator="equal">
      <formula>$D$25</formula>
    </cfRule>
  </conditionalFormatting>
  <conditionalFormatting sqref="A83">
    <cfRule type="cellIs" priority="2" operator="equal">
      <formula>$F$27</formula>
    </cfRule>
  </conditionalFormatting>
  <conditionalFormatting sqref="A84">
    <cfRule type="cellIs" priority="3" operator="equal">
      <formula>$D$25</formula>
    </cfRule>
  </conditionalFormatting>
  <pageMargins left="0.51" right="0.51" top="0.51" bottom="0.51" header="0" footer="0.31"/>
  <pageSetup orientation="portrait" horizontalDpi="4294967293" verticalDpi="4294967293" r:id="rId1"/>
  <headerFooter>
    <oddHeader>&amp;C&amp;G</oddHeader>
    <oddFooter xml:space="preserve">&amp;C&amp;G&amp;R&amp;8Página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E4C-6A1E-488D-B0AA-483D0A1E4E42}">
  <dimension ref="B1:S38"/>
  <sheetViews>
    <sheetView topLeftCell="C1" workbookViewId="0">
      <selection activeCell="J41" sqref="J41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2:19" ht="15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2.75" customHeight="1" x14ac:dyDescent="0.3">
      <c r="B2" s="80"/>
      <c r="C2" s="80"/>
      <c r="D2" s="80"/>
      <c r="E2" s="80"/>
      <c r="F2" s="80"/>
      <c r="G2" s="80"/>
      <c r="H2"/>
      <c r="I2" s="79"/>
      <c r="J2"/>
      <c r="K2"/>
      <c r="L2"/>
      <c r="M2"/>
      <c r="N2"/>
      <c r="O2"/>
      <c r="P2"/>
      <c r="Q2"/>
      <c r="R2"/>
      <c r="S2"/>
    </row>
    <row r="3" spans="2:19" ht="12.75" customHeight="1" x14ac:dyDescent="0.3">
      <c r="B3" s="194" t="s">
        <v>217</v>
      </c>
      <c r="C3" s="194"/>
      <c r="D3" s="194"/>
      <c r="E3" s="194"/>
      <c r="F3" s="194"/>
      <c r="G3" s="194"/>
      <c r="H3"/>
      <c r="I3"/>
      <c r="J3"/>
      <c r="K3"/>
      <c r="L3"/>
      <c r="M3"/>
      <c r="N3"/>
      <c r="O3"/>
      <c r="P3"/>
      <c r="Q3"/>
      <c r="R3"/>
      <c r="S3"/>
    </row>
    <row r="4" spans="2:19" ht="12.75" customHeight="1" x14ac:dyDescent="0.3">
      <c r="B4" s="78"/>
      <c r="C4" s="78"/>
      <c r="D4" s="78"/>
      <c r="E4" s="78"/>
      <c r="F4" s="78"/>
      <c r="G4" s="78"/>
      <c r="H4"/>
      <c r="I4" s="195" t="s">
        <v>216</v>
      </c>
      <c r="J4" s="195"/>
      <c r="K4" s="195" t="s">
        <v>138</v>
      </c>
      <c r="L4" s="195"/>
      <c r="M4"/>
      <c r="N4" s="69" t="s">
        <v>215</v>
      </c>
      <c r="O4" s="69"/>
      <c r="P4"/>
      <c r="Q4"/>
      <c r="R4"/>
      <c r="S4"/>
    </row>
    <row r="5" spans="2:19" ht="12.75" customHeight="1" thickBot="1" x14ac:dyDescent="0.35">
      <c r="B5" s="196" t="s">
        <v>214</v>
      </c>
      <c r="C5" s="196"/>
      <c r="D5" s="78"/>
      <c r="E5" s="78"/>
      <c r="F5" s="78"/>
      <c r="G5" s="78"/>
      <c r="H5"/>
      <c r="I5" s="77" t="s">
        <v>213</v>
      </c>
      <c r="J5" s="77" t="s">
        <v>212</v>
      </c>
      <c r="K5" s="77" t="s">
        <v>213</v>
      </c>
      <c r="L5" s="77" t="s">
        <v>212</v>
      </c>
      <c r="M5" s="77" t="s">
        <v>211</v>
      </c>
      <c r="N5" s="77" t="s">
        <v>210</v>
      </c>
      <c r="O5" s="77" t="s">
        <v>209</v>
      </c>
      <c r="P5" s="77" t="s">
        <v>208</v>
      </c>
      <c r="Q5" s="77" t="s">
        <v>207</v>
      </c>
      <c r="R5"/>
      <c r="S5"/>
    </row>
    <row r="6" spans="2:19" ht="12.75" customHeight="1" thickBot="1" x14ac:dyDescent="0.35">
      <c r="B6" s="72" t="s">
        <v>203</v>
      </c>
      <c r="C6" s="71" t="s">
        <v>202</v>
      </c>
      <c r="D6" s="189" t="s">
        <v>206</v>
      </c>
      <c r="E6" s="190"/>
      <c r="F6" s="190"/>
      <c r="G6" s="191"/>
      <c r="H6"/>
      <c r="I6" s="73">
        <v>-180</v>
      </c>
      <c r="J6" s="73">
        <v>800</v>
      </c>
      <c r="K6" s="73">
        <v>1.23</v>
      </c>
      <c r="L6" s="73">
        <v>1.44</v>
      </c>
      <c r="M6" s="74">
        <v>1.2E-2</v>
      </c>
      <c r="N6" s="74">
        <v>2.9999999999999997E-4</v>
      </c>
      <c r="O6" s="73"/>
      <c r="P6" s="73"/>
      <c r="Q6" s="76"/>
      <c r="R6"/>
      <c r="S6"/>
    </row>
    <row r="7" spans="2:19" ht="12.75" customHeight="1" thickBot="1" x14ac:dyDescent="0.35">
      <c r="B7" s="192">
        <v>-180</v>
      </c>
      <c r="C7" s="192">
        <v>800</v>
      </c>
      <c r="D7" s="189" t="s">
        <v>205</v>
      </c>
      <c r="E7" s="191"/>
      <c r="F7" s="189" t="s">
        <v>204</v>
      </c>
      <c r="G7" s="191"/>
      <c r="H7"/>
      <c r="I7" s="75">
        <v>-180</v>
      </c>
      <c r="J7" s="75">
        <v>1300</v>
      </c>
      <c r="K7" s="74">
        <v>0.4</v>
      </c>
      <c r="L7" s="74">
        <v>1.2</v>
      </c>
      <c r="M7" s="74">
        <v>0.47972999999999999</v>
      </c>
      <c r="N7" s="74">
        <v>5.5405000000000005E-4</v>
      </c>
      <c r="O7" s="73"/>
      <c r="P7" s="73"/>
      <c r="Q7" s="73"/>
      <c r="R7"/>
      <c r="S7"/>
    </row>
    <row r="8" spans="2:19" ht="12.75" customHeight="1" thickBot="1" x14ac:dyDescent="0.35">
      <c r="B8" s="193"/>
      <c r="C8" s="193"/>
      <c r="D8" s="189" t="s">
        <v>198</v>
      </c>
      <c r="E8" s="191"/>
      <c r="F8" s="189" t="s">
        <v>197</v>
      </c>
      <c r="G8" s="191"/>
      <c r="H8"/>
      <c r="I8" s="75">
        <v>0</v>
      </c>
      <c r="J8" s="75">
        <v>0</v>
      </c>
      <c r="K8" s="74">
        <v>0</v>
      </c>
      <c r="L8" s="74">
        <v>0</v>
      </c>
      <c r="M8" s="74">
        <v>0</v>
      </c>
      <c r="N8" s="74">
        <v>0</v>
      </c>
      <c r="O8" s="73">
        <v>0</v>
      </c>
      <c r="P8" s="73"/>
      <c r="Q8" s="73"/>
      <c r="R8"/>
      <c r="S8"/>
    </row>
    <row r="9" spans="2:19" ht="12.75" customHeight="1" thickBot="1" x14ac:dyDescent="0.35">
      <c r="B9" s="72" t="s">
        <v>203</v>
      </c>
      <c r="C9" s="71" t="s">
        <v>202</v>
      </c>
      <c r="D9" s="189" t="s">
        <v>201</v>
      </c>
      <c r="E9" s="190"/>
      <c r="F9" s="190"/>
      <c r="G9" s="191"/>
      <c r="H9"/>
      <c r="I9"/>
      <c r="J9"/>
      <c r="K9"/>
      <c r="L9"/>
      <c r="M9"/>
      <c r="N9"/>
      <c r="O9"/>
      <c r="P9"/>
      <c r="Q9"/>
      <c r="R9"/>
      <c r="S9"/>
    </row>
    <row r="10" spans="2:19" ht="12.75" customHeight="1" thickBot="1" x14ac:dyDescent="0.35">
      <c r="B10" s="192">
        <v>-180</v>
      </c>
      <c r="C10" s="192">
        <v>1300</v>
      </c>
      <c r="D10" s="189" t="s">
        <v>200</v>
      </c>
      <c r="E10" s="191"/>
      <c r="F10" s="189" t="s">
        <v>199</v>
      </c>
      <c r="G10" s="191"/>
      <c r="H10"/>
      <c r="I10"/>
      <c r="J10"/>
      <c r="K10"/>
      <c r="L10"/>
      <c r="M10"/>
      <c r="N10"/>
      <c r="O10"/>
      <c r="P10"/>
      <c r="Q10"/>
      <c r="R10"/>
      <c r="S10"/>
    </row>
    <row r="11" spans="2:19" ht="12.75" customHeight="1" thickBot="1" x14ac:dyDescent="0.35">
      <c r="B11" s="193"/>
      <c r="C11" s="193"/>
      <c r="D11" s="189" t="s">
        <v>198</v>
      </c>
      <c r="E11" s="191"/>
      <c r="F11" s="189" t="s">
        <v>197</v>
      </c>
      <c r="G11" s="191"/>
      <c r="H11"/>
      <c r="I11"/>
      <c r="J11"/>
      <c r="K11"/>
      <c r="L11"/>
      <c r="M11"/>
      <c r="N11"/>
      <c r="O11"/>
      <c r="P11"/>
      <c r="Q11"/>
      <c r="R11"/>
      <c r="S11"/>
    </row>
    <row r="12" spans="2:19" ht="12.75" customHeight="1" x14ac:dyDescent="0.3">
      <c r="B12" s="70"/>
      <c r="C12" s="70"/>
      <c r="D12" s="188"/>
      <c r="E12" s="188"/>
      <c r="F12" s="188"/>
      <c r="G12" s="188"/>
      <c r="H12"/>
      <c r="I12"/>
      <c r="J12"/>
      <c r="K12"/>
      <c r="L12"/>
      <c r="M12"/>
      <c r="N12"/>
      <c r="O12"/>
      <c r="P12"/>
      <c r="Q12"/>
      <c r="R12"/>
      <c r="S12"/>
    </row>
    <row r="13" spans="2:19" ht="12.75" customHeight="1" x14ac:dyDescent="0.3">
      <c r="B13" s="188"/>
      <c r="C13" s="188"/>
      <c r="D13" s="188"/>
      <c r="E13" s="188"/>
      <c r="F13" s="188"/>
      <c r="G13" s="188"/>
      <c r="H13"/>
      <c r="I13"/>
      <c r="J13"/>
      <c r="K13"/>
      <c r="L13"/>
      <c r="M13"/>
      <c r="N13"/>
      <c r="O13"/>
      <c r="P13"/>
      <c r="Q13"/>
      <c r="R13"/>
      <c r="S13"/>
    </row>
    <row r="14" spans="2:19" ht="12.75" customHeight="1" x14ac:dyDescent="0.3">
      <c r="B14" s="188"/>
      <c r="C14" s="188"/>
      <c r="D14" s="188"/>
      <c r="E14" s="188"/>
      <c r="F14" s="188"/>
      <c r="G14" s="188"/>
      <c r="H14"/>
      <c r="I14" s="69" t="s">
        <v>196</v>
      </c>
      <c r="J14" s="69"/>
      <c r="K14"/>
      <c r="L14"/>
      <c r="M14"/>
      <c r="N14"/>
      <c r="O14"/>
      <c r="P14"/>
      <c r="Q14"/>
      <c r="R14"/>
      <c r="S14"/>
    </row>
    <row r="15" spans="2:19" ht="12.75" customHeight="1" x14ac:dyDescent="0.3">
      <c r="B15"/>
      <c r="C15"/>
      <c r="D15"/>
      <c r="E15"/>
      <c r="F15"/>
      <c r="G15"/>
      <c r="H15"/>
      <c r="I15" s="67" t="s">
        <v>195</v>
      </c>
      <c r="J15" s="68" t="s">
        <v>194</v>
      </c>
      <c r="K15" s="68" t="s">
        <v>193</v>
      </c>
      <c r="L15" s="67" t="s">
        <v>192</v>
      </c>
      <c r="M15" s="67" t="s">
        <v>191</v>
      </c>
      <c r="N15"/>
      <c r="O15"/>
      <c r="P15"/>
      <c r="Q15"/>
      <c r="R15"/>
      <c r="S15"/>
    </row>
    <row r="16" spans="2:19" ht="12.75" customHeight="1" x14ac:dyDescent="0.3">
      <c r="B16"/>
      <c r="C16"/>
      <c r="D16"/>
      <c r="E16"/>
      <c r="F16"/>
      <c r="G16"/>
      <c r="H16"/>
      <c r="I16" s="65" t="s">
        <v>190</v>
      </c>
      <c r="J16" s="64">
        <f>'Salida de Datos'!A8</f>
        <v>-0.1</v>
      </c>
      <c r="K16" s="63">
        <f>'Salida de Datos'!D8</f>
        <v>1.4865368029977151</v>
      </c>
      <c r="L16" s="63">
        <f t="shared" ref="L16:L25" si="0">IF(J16=0,0,IF(J16&lt;=$J$6,$M$6+$N$6*J16+$O$6*J16^2+$P$6*J16^3+$Q$6*J16^4,IF(J16&gt;$J$7,$M$8+$N$8*J16+$O$8*J16^2+$P$8*J16^3+$Q$8*J16^4,$M$7+$N$7*J16+$O$7*J16^2+$P$7*J16^3+$Q$7*J16^4)))</f>
        <v>1.197E-2</v>
      </c>
      <c r="M16" s="63">
        <f t="shared" ref="M16:M25" si="1">IF(J16=0,0,IF(J16&lt;=$J$6+5,$K$6,IF(J16&gt;$J$7+10,$K$8,$K$7)))</f>
        <v>1.23</v>
      </c>
      <c r="N16"/>
      <c r="O16"/>
      <c r="P16"/>
      <c r="Q16"/>
      <c r="R16"/>
      <c r="S16"/>
    </row>
    <row r="17" spans="2:19" ht="12.75" customHeight="1" x14ac:dyDescent="0.3">
      <c r="B17"/>
      <c r="C17"/>
      <c r="D17"/>
      <c r="E17"/>
      <c r="F17"/>
      <c r="G17"/>
      <c r="H17"/>
      <c r="I17" s="65" t="s">
        <v>189</v>
      </c>
      <c r="J17" s="64">
        <f>'Salida de Datos'!A9</f>
        <v>-0.1</v>
      </c>
      <c r="K17" s="63">
        <f>'Salida de Datos'!D9</f>
        <v>1.4505939875329235</v>
      </c>
      <c r="L17" s="63">
        <f t="shared" si="0"/>
        <v>1.197E-2</v>
      </c>
      <c r="M17" s="63">
        <f t="shared" si="1"/>
        <v>1.23</v>
      </c>
      <c r="N17"/>
      <c r="O17"/>
      <c r="P17"/>
      <c r="Q17"/>
      <c r="R17"/>
      <c r="S17"/>
    </row>
    <row r="18" spans="2:19" ht="12.75" customHeight="1" x14ac:dyDescent="0.3">
      <c r="B18" s="66"/>
      <c r="C18"/>
      <c r="D18"/>
      <c r="E18"/>
      <c r="F18"/>
      <c r="G18"/>
      <c r="H18"/>
      <c r="I18" s="65" t="s">
        <v>188</v>
      </c>
      <c r="J18" s="64">
        <f>'Salida de Datos'!A10</f>
        <v>-0.1</v>
      </c>
      <c r="K18" s="63">
        <f>'Salida de Datos'!D10</f>
        <v>1.4505939875329235</v>
      </c>
      <c r="L18" s="63">
        <f t="shared" si="0"/>
        <v>1.197E-2</v>
      </c>
      <c r="M18" s="63">
        <f t="shared" si="1"/>
        <v>1.23</v>
      </c>
      <c r="N18"/>
      <c r="O18"/>
      <c r="P18"/>
      <c r="Q18"/>
      <c r="R18"/>
      <c r="S18"/>
    </row>
    <row r="19" spans="2:19" ht="12.75" customHeight="1" x14ac:dyDescent="0.3">
      <c r="B19"/>
      <c r="C19"/>
      <c r="D19"/>
      <c r="E19"/>
      <c r="F19"/>
      <c r="G19"/>
      <c r="H19"/>
      <c r="I19" s="65" t="s">
        <v>187</v>
      </c>
      <c r="J19" s="64">
        <f>'Salida de Datos'!A11</f>
        <v>-0.1</v>
      </c>
      <c r="K19" s="63">
        <f>'Salida de Datos'!D11</f>
        <v>1.4865368029977151</v>
      </c>
      <c r="L19" s="63">
        <f t="shared" si="0"/>
        <v>1.197E-2</v>
      </c>
      <c r="M19" s="63">
        <f t="shared" si="1"/>
        <v>1.23</v>
      </c>
      <c r="N19"/>
      <c r="O19"/>
      <c r="P19"/>
      <c r="Q19"/>
      <c r="R19"/>
      <c r="S19"/>
    </row>
    <row r="20" spans="2:19" ht="12.75" customHeight="1" x14ac:dyDescent="0.3">
      <c r="B20"/>
      <c r="C20"/>
      <c r="D20"/>
      <c r="E20"/>
      <c r="F20"/>
      <c r="G20"/>
      <c r="H20"/>
      <c r="I20" s="65" t="s">
        <v>186</v>
      </c>
      <c r="J20" s="64">
        <f>'Salida de Datos'!A12</f>
        <v>-0.1</v>
      </c>
      <c r="K20" s="63">
        <f>'Salida de Datos'!D12</f>
        <v>1.4865368029977151</v>
      </c>
      <c r="L20" s="63">
        <f t="shared" si="0"/>
        <v>1.197E-2</v>
      </c>
      <c r="M20" s="63">
        <f t="shared" si="1"/>
        <v>1.23</v>
      </c>
      <c r="N20"/>
      <c r="O20"/>
      <c r="P20"/>
      <c r="Q20"/>
      <c r="R20"/>
      <c r="S20"/>
    </row>
    <row r="21" spans="2:19" ht="12.75" customHeight="1" x14ac:dyDescent="0.3">
      <c r="B21"/>
      <c r="C21"/>
      <c r="D21"/>
      <c r="E21"/>
      <c r="F21"/>
      <c r="G21"/>
      <c r="H21"/>
      <c r="I21" s="65" t="s">
        <v>185</v>
      </c>
      <c r="J21" s="64">
        <f>'Salida de Datos'!A13</f>
        <v>-0.1</v>
      </c>
      <c r="K21" s="63">
        <f>'Salida de Datos'!D13</f>
        <v>1.4865368029977151</v>
      </c>
      <c r="L21" s="63">
        <f t="shared" si="0"/>
        <v>1.197E-2</v>
      </c>
      <c r="M21" s="63">
        <f t="shared" si="1"/>
        <v>1.23</v>
      </c>
      <c r="N21"/>
      <c r="O21"/>
      <c r="P21"/>
      <c r="Q21"/>
      <c r="R21"/>
      <c r="S21"/>
    </row>
    <row r="22" spans="2:19" ht="12.75" customHeight="1" x14ac:dyDescent="0.3">
      <c r="B22"/>
      <c r="C22"/>
      <c r="D22"/>
      <c r="E22"/>
      <c r="F22"/>
      <c r="G22"/>
      <c r="H22"/>
      <c r="I22" s="65" t="s">
        <v>184</v>
      </c>
      <c r="J22" s="64">
        <f>'Salida de Datos'!A14</f>
        <v>-0.1</v>
      </c>
      <c r="K22" s="63">
        <f>'Salida de Datos'!D14</f>
        <v>1.4865368029977151</v>
      </c>
      <c r="L22" s="63">
        <f t="shared" si="0"/>
        <v>1.197E-2</v>
      </c>
      <c r="M22" s="63">
        <f t="shared" si="1"/>
        <v>1.23</v>
      </c>
      <c r="N22"/>
      <c r="O22"/>
      <c r="P22"/>
      <c r="Q22"/>
      <c r="R22"/>
      <c r="S22"/>
    </row>
    <row r="23" spans="2:19" ht="12.75" customHeight="1" x14ac:dyDescent="0.3">
      <c r="B23"/>
      <c r="C23"/>
      <c r="D23"/>
      <c r="E23"/>
      <c r="F23"/>
      <c r="G23"/>
      <c r="H23"/>
      <c r="I23" s="65" t="s">
        <v>183</v>
      </c>
      <c r="J23" s="64">
        <f>'Salida de Datos'!A15</f>
        <v>-0.1</v>
      </c>
      <c r="K23" s="63">
        <f>'Salida de Datos'!D15</f>
        <v>1.4865368029977151</v>
      </c>
      <c r="L23" s="63">
        <f t="shared" si="0"/>
        <v>1.197E-2</v>
      </c>
      <c r="M23" s="63">
        <f t="shared" si="1"/>
        <v>1.23</v>
      </c>
      <c r="N23"/>
      <c r="O23"/>
      <c r="P23"/>
      <c r="Q23"/>
      <c r="R23"/>
      <c r="S23"/>
    </row>
    <row r="24" spans="2:19" ht="12.75" customHeight="1" x14ac:dyDescent="0.3">
      <c r="B24"/>
      <c r="C24"/>
      <c r="D24"/>
      <c r="E24"/>
      <c r="F24"/>
      <c r="G24"/>
      <c r="H24"/>
      <c r="I24" s="65" t="s">
        <v>182</v>
      </c>
      <c r="J24" s="64">
        <f>'Salida de Datos'!A16</f>
        <v>0</v>
      </c>
      <c r="K24" s="63">
        <f>'Salida de Datos'!D16</f>
        <v>0</v>
      </c>
      <c r="L24" s="63">
        <f t="shared" si="0"/>
        <v>0</v>
      </c>
      <c r="M24" s="63">
        <f t="shared" si="1"/>
        <v>0</v>
      </c>
      <c r="N24"/>
      <c r="O24"/>
      <c r="P24"/>
      <c r="Q24"/>
      <c r="R24"/>
      <c r="S24"/>
    </row>
    <row r="25" spans="2:19" ht="12.75" customHeight="1" x14ac:dyDescent="0.3">
      <c r="B25"/>
      <c r="C25"/>
      <c r="D25"/>
      <c r="E25"/>
      <c r="F25"/>
      <c r="G25"/>
      <c r="H25"/>
      <c r="I25" s="65" t="s">
        <v>181</v>
      </c>
      <c r="J25" s="64">
        <f>'Salida de Datos'!A17</f>
        <v>0</v>
      </c>
      <c r="K25" s="63">
        <f>'Salida de Datos'!D17</f>
        <v>0</v>
      </c>
      <c r="L25" s="63">
        <f t="shared" si="0"/>
        <v>0</v>
      </c>
      <c r="M25" s="63">
        <f t="shared" si="1"/>
        <v>0</v>
      </c>
      <c r="N25"/>
      <c r="O25"/>
      <c r="P25"/>
      <c r="Q25"/>
      <c r="R25"/>
      <c r="S25"/>
    </row>
    <row r="26" spans="2:19" ht="12.75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2.7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2.7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2.7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2.75" customHeight="1" x14ac:dyDescent="0.25"/>
    <row r="31" spans="2:19" ht="12.75" customHeight="1" x14ac:dyDescent="0.25"/>
    <row r="32" spans="2:19" ht="12.75" customHeight="1" x14ac:dyDescent="0.25"/>
    <row r="33" s="17" customFormat="1" ht="12.75" customHeight="1" x14ac:dyDescent="0.25"/>
    <row r="34" s="17" customFormat="1" ht="12.75" customHeight="1" x14ac:dyDescent="0.25"/>
    <row r="35" s="17" customFormat="1" ht="12.75" customHeight="1" x14ac:dyDescent="0.25"/>
    <row r="36" s="17" customFormat="1" ht="12.75" customHeight="1" x14ac:dyDescent="0.25"/>
    <row r="37" s="17" customFormat="1" ht="12.75" customHeight="1" x14ac:dyDescent="0.25"/>
    <row r="38" s="17" customFormat="1" ht="12.75" customHeight="1" x14ac:dyDescent="0.25"/>
  </sheetData>
  <sheetProtection algorithmName="SHA-512" hashValue="9reMUeN00/sDAbX6a3uCTnBRYTk9YeTGUxutP9Gp2s1XZp4O4b9qBnLyKC142FYfBuidtzZFtavqvwPtIWAzsQ==" saltValue="CCo81mtDr13pu8CFCZyzpQ==" spinCount="100000" sheet="1"/>
  <mergeCells count="25">
    <mergeCell ref="B3:G3"/>
    <mergeCell ref="I4:J4"/>
    <mergeCell ref="K4:L4"/>
    <mergeCell ref="B5:C5"/>
    <mergeCell ref="D6:G6"/>
    <mergeCell ref="B7:B8"/>
    <mergeCell ref="C7:C8"/>
    <mergeCell ref="D7:E7"/>
    <mergeCell ref="F7:G7"/>
    <mergeCell ref="D8:E8"/>
    <mergeCell ref="F8:G8"/>
    <mergeCell ref="D9:G9"/>
    <mergeCell ref="B10:B11"/>
    <mergeCell ref="C10:C11"/>
    <mergeCell ref="D10:E10"/>
    <mergeCell ref="F10:G10"/>
    <mergeCell ref="D11:E11"/>
    <mergeCell ref="F11:G11"/>
    <mergeCell ref="D12:G12"/>
    <mergeCell ref="B13:B14"/>
    <mergeCell ref="C13:C14"/>
    <mergeCell ref="D13:E13"/>
    <mergeCell ref="F13:G13"/>
    <mergeCell ref="D14:E14"/>
    <mergeCell ref="F14:G14"/>
  </mergeCells>
  <conditionalFormatting sqref="K16:K25">
    <cfRule type="cellIs" dxfId="0" priority="1" operator="lessThan">
      <formula>M16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F23F-2DF0-4F5F-84AE-E4596A4D1997}">
  <dimension ref="A2:H336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" customWidth="1"/>
    <col min="2" max="2" width="63.33203125" bestFit="1" customWidth="1"/>
    <col min="3" max="3" width="85.5546875" bestFit="1" customWidth="1"/>
  </cols>
  <sheetData>
    <row r="2" spans="1:8" x14ac:dyDescent="0.3">
      <c r="A2" s="197" t="s">
        <v>754</v>
      </c>
      <c r="B2" s="197"/>
      <c r="C2" s="197"/>
    </row>
    <row r="3" spans="1:8" x14ac:dyDescent="0.3">
      <c r="A3" s="84"/>
      <c r="B3" s="198" t="s">
        <v>753</v>
      </c>
      <c r="C3" s="198"/>
    </row>
    <row r="4" spans="1:8" x14ac:dyDescent="0.3">
      <c r="A4" s="83" t="s">
        <v>752</v>
      </c>
      <c r="B4" s="83" t="s">
        <v>751</v>
      </c>
      <c r="C4" s="83" t="s">
        <v>750</v>
      </c>
    </row>
    <row r="5" spans="1:8" x14ac:dyDescent="0.3">
      <c r="A5" s="81" t="s">
        <v>749</v>
      </c>
      <c r="B5" s="81" t="s">
        <v>748</v>
      </c>
      <c r="C5" s="81" t="s">
        <v>747</v>
      </c>
      <c r="D5" s="17"/>
      <c r="E5" s="17"/>
      <c r="F5" s="17"/>
      <c r="G5" s="17"/>
      <c r="H5" s="17"/>
    </row>
    <row r="6" spans="1:8" x14ac:dyDescent="0.3">
      <c r="A6" s="81" t="s">
        <v>746</v>
      </c>
      <c r="B6" s="81" t="s">
        <v>745</v>
      </c>
      <c r="C6" s="81" t="s">
        <v>744</v>
      </c>
      <c r="D6" s="17"/>
      <c r="E6" s="17"/>
      <c r="F6" s="17"/>
      <c r="G6" s="17"/>
      <c r="H6" s="17"/>
    </row>
    <row r="7" spans="1:8" x14ac:dyDescent="0.3">
      <c r="A7" s="81" t="s">
        <v>743</v>
      </c>
      <c r="B7" s="81" t="s">
        <v>742</v>
      </c>
      <c r="C7" s="81" t="s">
        <v>741</v>
      </c>
      <c r="D7" s="17"/>
      <c r="E7" s="17"/>
      <c r="F7" s="17"/>
      <c r="G7" s="17"/>
      <c r="H7" s="17"/>
    </row>
    <row r="8" spans="1:8" x14ac:dyDescent="0.3">
      <c r="A8" s="81" t="s">
        <v>740</v>
      </c>
      <c r="B8" s="81" t="s">
        <v>739</v>
      </c>
      <c r="C8" s="81" t="s">
        <v>738</v>
      </c>
      <c r="D8" s="17"/>
      <c r="E8" s="17"/>
      <c r="F8" s="17"/>
      <c r="G8" s="17"/>
      <c r="H8" s="17"/>
    </row>
    <row r="9" spans="1:8" x14ac:dyDescent="0.3">
      <c r="A9" s="81" t="s">
        <v>737</v>
      </c>
      <c r="B9" s="81" t="s">
        <v>736</v>
      </c>
      <c r="C9" s="81" t="s">
        <v>735</v>
      </c>
      <c r="D9" s="17"/>
      <c r="E9" s="17"/>
      <c r="F9" s="17"/>
      <c r="G9" s="17"/>
      <c r="H9" s="17"/>
    </row>
    <row r="10" spans="1:8" x14ac:dyDescent="0.3">
      <c r="A10" s="81" t="s">
        <v>734</v>
      </c>
      <c r="B10" s="81" t="s">
        <v>733</v>
      </c>
      <c r="C10" s="81" t="s">
        <v>732</v>
      </c>
      <c r="D10" s="17"/>
      <c r="E10" s="17"/>
      <c r="F10" s="17"/>
      <c r="G10" s="17"/>
      <c r="H10" s="17"/>
    </row>
    <row r="11" spans="1:8" x14ac:dyDescent="0.3">
      <c r="A11" s="81" t="s">
        <v>731</v>
      </c>
      <c r="B11" s="81" t="s">
        <v>730</v>
      </c>
      <c r="C11" s="81" t="s">
        <v>729</v>
      </c>
      <c r="D11" s="17"/>
      <c r="E11" s="17"/>
      <c r="F11" s="17"/>
      <c r="G11" s="17"/>
      <c r="H11" s="17"/>
    </row>
    <row r="12" spans="1:8" x14ac:dyDescent="0.3">
      <c r="A12" s="81" t="s">
        <v>728</v>
      </c>
      <c r="B12" s="81" t="s">
        <v>727</v>
      </c>
      <c r="C12" s="81" t="s">
        <v>726</v>
      </c>
      <c r="D12" s="17"/>
      <c r="E12" s="17"/>
      <c r="F12" s="17"/>
      <c r="G12" s="17"/>
      <c r="H12" s="17"/>
    </row>
    <row r="13" spans="1:8" x14ac:dyDescent="0.3">
      <c r="A13" s="81" t="s">
        <v>725</v>
      </c>
      <c r="B13" s="81" t="s">
        <v>724</v>
      </c>
      <c r="C13" s="81" t="s">
        <v>723</v>
      </c>
      <c r="D13" s="17"/>
      <c r="E13" s="17"/>
      <c r="F13" s="17"/>
      <c r="G13" s="17"/>
      <c r="H13" s="17"/>
    </row>
    <row r="14" spans="1:8" x14ac:dyDescent="0.3">
      <c r="A14" s="81" t="s">
        <v>722</v>
      </c>
      <c r="B14" s="81" t="s">
        <v>721</v>
      </c>
      <c r="C14" s="81" t="s">
        <v>720</v>
      </c>
      <c r="D14" s="17"/>
      <c r="E14" s="17"/>
      <c r="F14" s="17"/>
      <c r="G14" s="17"/>
      <c r="H14" s="17"/>
    </row>
    <row r="15" spans="1:8" x14ac:dyDescent="0.3">
      <c r="A15" s="81" t="s">
        <v>719</v>
      </c>
      <c r="B15" s="81" t="s">
        <v>718</v>
      </c>
      <c r="C15" s="81" t="s">
        <v>357</v>
      </c>
      <c r="D15" s="17"/>
      <c r="E15" s="17"/>
      <c r="F15" s="17"/>
      <c r="G15" s="17"/>
      <c r="H15" s="17"/>
    </row>
    <row r="16" spans="1:8" x14ac:dyDescent="0.3">
      <c r="A16" s="81" t="s">
        <v>717</v>
      </c>
      <c r="B16" s="81" t="s">
        <v>716</v>
      </c>
      <c r="C16" s="81" t="s">
        <v>715</v>
      </c>
      <c r="D16" s="17"/>
      <c r="E16" s="17"/>
      <c r="F16" s="17"/>
      <c r="G16" s="17"/>
      <c r="H16" s="17"/>
    </row>
    <row r="17" spans="1:8" x14ac:dyDescent="0.3">
      <c r="A17" s="81" t="s">
        <v>714</v>
      </c>
      <c r="B17" s="81" t="s">
        <v>713</v>
      </c>
      <c r="C17" s="81" t="s">
        <v>712</v>
      </c>
      <c r="D17" s="17"/>
      <c r="E17" s="17"/>
      <c r="F17" s="17"/>
      <c r="G17" s="17"/>
      <c r="H17" s="17"/>
    </row>
    <row r="18" spans="1:8" x14ac:dyDescent="0.3">
      <c r="A18" s="81" t="s">
        <v>711</v>
      </c>
      <c r="B18" s="81" t="s">
        <v>710</v>
      </c>
      <c r="C18" s="81" t="s">
        <v>709</v>
      </c>
      <c r="D18" s="17"/>
      <c r="E18" s="17"/>
      <c r="F18" s="17"/>
      <c r="G18" s="17"/>
      <c r="H18" s="17"/>
    </row>
    <row r="19" spans="1:8" x14ac:dyDescent="0.3">
      <c r="A19" s="81" t="s">
        <v>708</v>
      </c>
      <c r="B19" s="81" t="s">
        <v>707</v>
      </c>
      <c r="C19" s="81" t="s">
        <v>101</v>
      </c>
      <c r="D19" s="17"/>
      <c r="E19" s="17"/>
      <c r="F19" s="17"/>
      <c r="G19" s="17"/>
      <c r="H19" s="17"/>
    </row>
    <row r="20" spans="1:8" x14ac:dyDescent="0.3">
      <c r="A20" s="81" t="s">
        <v>706</v>
      </c>
      <c r="B20" s="81" t="s">
        <v>705</v>
      </c>
      <c r="C20" s="81" t="s">
        <v>704</v>
      </c>
      <c r="D20" s="17"/>
      <c r="E20" s="17"/>
      <c r="F20" s="17"/>
      <c r="G20" s="17"/>
      <c r="H20" s="17"/>
    </row>
    <row r="21" spans="1:8" x14ac:dyDescent="0.3">
      <c r="A21" s="81" t="s">
        <v>703</v>
      </c>
      <c r="B21" s="81" t="s">
        <v>702</v>
      </c>
      <c r="C21" s="81" t="s">
        <v>701</v>
      </c>
      <c r="D21" s="17"/>
      <c r="E21" s="17"/>
      <c r="F21" s="17"/>
      <c r="G21" s="17"/>
      <c r="H21" s="17"/>
    </row>
    <row r="22" spans="1:8" x14ac:dyDescent="0.3">
      <c r="A22" s="81" t="s">
        <v>700</v>
      </c>
      <c r="B22" s="81" t="s">
        <v>699</v>
      </c>
      <c r="C22" s="81" t="s">
        <v>698</v>
      </c>
      <c r="D22" s="17"/>
      <c r="E22" s="17"/>
      <c r="F22" s="17"/>
      <c r="G22" s="17"/>
      <c r="H22" s="17"/>
    </row>
    <row r="23" spans="1:8" x14ac:dyDescent="0.3">
      <c r="A23" s="81" t="s">
        <v>697</v>
      </c>
      <c r="B23" s="81" t="s">
        <v>696</v>
      </c>
      <c r="C23" s="81" t="s">
        <v>695</v>
      </c>
      <c r="D23" s="17"/>
      <c r="E23" s="17"/>
      <c r="F23" s="17"/>
      <c r="G23" s="17"/>
      <c r="H23" s="17"/>
    </row>
    <row r="24" spans="1:8" x14ac:dyDescent="0.3">
      <c r="A24" s="81" t="s">
        <v>694</v>
      </c>
      <c r="B24" s="81" t="s">
        <v>693</v>
      </c>
      <c r="C24" s="81" t="s">
        <v>692</v>
      </c>
      <c r="D24" s="17"/>
      <c r="E24" s="17"/>
      <c r="F24" s="17"/>
      <c r="G24" s="17"/>
      <c r="H24" s="17"/>
    </row>
    <row r="25" spans="1:8" x14ac:dyDescent="0.3">
      <c r="A25" s="81" t="s">
        <v>691</v>
      </c>
      <c r="B25" s="81" t="s">
        <v>690</v>
      </c>
      <c r="C25" s="81" t="s">
        <v>689</v>
      </c>
      <c r="D25" s="17"/>
      <c r="E25" s="17"/>
      <c r="F25" s="17"/>
      <c r="G25" s="17"/>
      <c r="H25" s="17"/>
    </row>
    <row r="26" spans="1:8" x14ac:dyDescent="0.3">
      <c r="A26" s="81" t="s">
        <v>688</v>
      </c>
      <c r="B26" s="81" t="s">
        <v>687</v>
      </c>
      <c r="C26" s="81" t="s">
        <v>686</v>
      </c>
      <c r="D26" s="17"/>
      <c r="E26" s="17"/>
      <c r="F26" s="17"/>
      <c r="G26" s="17"/>
      <c r="H26" s="17"/>
    </row>
    <row r="27" spans="1:8" x14ac:dyDescent="0.3">
      <c r="A27" s="81" t="s">
        <v>685</v>
      </c>
      <c r="B27" s="81" t="s">
        <v>684</v>
      </c>
      <c r="C27" s="81" t="s">
        <v>101</v>
      </c>
      <c r="D27" s="17"/>
      <c r="E27" s="17"/>
      <c r="F27" s="17"/>
      <c r="G27" s="17"/>
      <c r="H27" s="17"/>
    </row>
    <row r="28" spans="1:8" x14ac:dyDescent="0.3">
      <c r="A28" s="81" t="s">
        <v>683</v>
      </c>
      <c r="B28" s="81" t="s">
        <v>682</v>
      </c>
      <c r="C28" s="81" t="s">
        <v>681</v>
      </c>
      <c r="D28" s="17"/>
      <c r="E28" s="17"/>
      <c r="F28" s="17"/>
      <c r="G28" s="17"/>
      <c r="H28" s="17"/>
    </row>
    <row r="29" spans="1:8" x14ac:dyDescent="0.3">
      <c r="A29" s="81" t="s">
        <v>680</v>
      </c>
      <c r="B29" s="81" t="s">
        <v>679</v>
      </c>
      <c r="C29" s="81" t="s">
        <v>678</v>
      </c>
      <c r="D29" s="17"/>
      <c r="E29" s="17"/>
      <c r="F29" s="17"/>
      <c r="G29" s="17"/>
      <c r="H29" s="17"/>
    </row>
    <row r="30" spans="1:8" x14ac:dyDescent="0.3">
      <c r="A30" s="81" t="s">
        <v>677</v>
      </c>
      <c r="B30" s="81" t="s">
        <v>676</v>
      </c>
      <c r="C30" s="81" t="s">
        <v>675</v>
      </c>
      <c r="D30" s="17"/>
      <c r="E30" s="17"/>
      <c r="F30" s="17"/>
      <c r="G30" s="17"/>
      <c r="H30" s="17"/>
    </row>
    <row r="31" spans="1:8" x14ac:dyDescent="0.3">
      <c r="A31" s="81" t="s">
        <v>674</v>
      </c>
      <c r="B31" s="81" t="s">
        <v>673</v>
      </c>
      <c r="C31" s="81" t="s">
        <v>672</v>
      </c>
      <c r="D31" s="17"/>
      <c r="E31" s="17"/>
      <c r="F31" s="17"/>
      <c r="G31" s="17"/>
      <c r="H31" s="17"/>
    </row>
    <row r="32" spans="1:8" x14ac:dyDescent="0.3">
      <c r="A32" s="81" t="s">
        <v>671</v>
      </c>
      <c r="B32" s="81" t="s">
        <v>670</v>
      </c>
      <c r="C32" s="81" t="s">
        <v>669</v>
      </c>
      <c r="D32" s="17"/>
      <c r="E32" s="17"/>
      <c r="F32" s="17"/>
      <c r="G32" s="17"/>
      <c r="H32" s="17"/>
    </row>
    <row r="33" spans="1:8" x14ac:dyDescent="0.3">
      <c r="A33" s="81" t="s">
        <v>668</v>
      </c>
      <c r="B33" s="81" t="s">
        <v>667</v>
      </c>
      <c r="C33" s="81" t="s">
        <v>666</v>
      </c>
      <c r="D33" s="17"/>
      <c r="E33" s="17"/>
      <c r="F33" s="17"/>
      <c r="G33" s="17"/>
      <c r="H33" s="17"/>
    </row>
    <row r="34" spans="1:8" x14ac:dyDescent="0.3">
      <c r="A34" s="81" t="s">
        <v>665</v>
      </c>
      <c r="B34" s="81" t="s">
        <v>664</v>
      </c>
      <c r="C34" s="81" t="s">
        <v>663</v>
      </c>
      <c r="D34" s="17"/>
      <c r="E34" s="17"/>
      <c r="F34" s="17"/>
      <c r="G34" s="17"/>
      <c r="H34" s="17"/>
    </row>
    <row r="35" spans="1:8" x14ac:dyDescent="0.3">
      <c r="A35" s="81" t="s">
        <v>662</v>
      </c>
      <c r="B35" s="81" t="s">
        <v>661</v>
      </c>
      <c r="C35" s="81" t="s">
        <v>660</v>
      </c>
      <c r="D35" s="17"/>
      <c r="E35" s="17"/>
      <c r="F35" s="17"/>
      <c r="G35" s="17"/>
      <c r="H35" s="17"/>
    </row>
    <row r="36" spans="1:8" x14ac:dyDescent="0.3">
      <c r="A36" s="81" t="s">
        <v>659</v>
      </c>
      <c r="B36" s="81" t="s">
        <v>658</v>
      </c>
      <c r="C36" s="81" t="s">
        <v>657</v>
      </c>
      <c r="D36" s="17"/>
      <c r="E36" s="17"/>
      <c r="F36" s="17"/>
      <c r="G36" s="17"/>
      <c r="H36" s="17"/>
    </row>
    <row r="37" spans="1:8" x14ac:dyDescent="0.3">
      <c r="A37" s="81" t="s">
        <v>656</v>
      </c>
      <c r="B37" s="81" t="s">
        <v>655</v>
      </c>
      <c r="C37" s="81" t="s">
        <v>654</v>
      </c>
      <c r="D37" s="17"/>
      <c r="E37" s="17"/>
      <c r="F37" s="17"/>
      <c r="G37" s="17"/>
      <c r="H37" s="17"/>
    </row>
    <row r="38" spans="1:8" x14ac:dyDescent="0.3">
      <c r="A38" s="81" t="s">
        <v>653</v>
      </c>
      <c r="B38" s="81" t="s">
        <v>652</v>
      </c>
      <c r="C38" s="81" t="s">
        <v>651</v>
      </c>
      <c r="D38" s="17"/>
      <c r="E38" s="17"/>
      <c r="F38" s="17"/>
      <c r="G38" s="17"/>
      <c r="H38" s="17"/>
    </row>
    <row r="39" spans="1:8" x14ac:dyDescent="0.3">
      <c r="A39" s="81" t="s">
        <v>650</v>
      </c>
      <c r="B39" s="81" t="s">
        <v>649</v>
      </c>
      <c r="C39" s="81" t="s">
        <v>101</v>
      </c>
      <c r="D39" s="17"/>
      <c r="E39" s="17"/>
      <c r="F39" s="17"/>
      <c r="G39" s="17"/>
      <c r="H39" s="17"/>
    </row>
    <row r="40" spans="1:8" x14ac:dyDescent="0.3">
      <c r="A40" s="81" t="s">
        <v>648</v>
      </c>
      <c r="B40" s="81" t="s">
        <v>647</v>
      </c>
      <c r="C40" s="81" t="s">
        <v>646</v>
      </c>
      <c r="D40" s="17"/>
      <c r="E40" s="17"/>
      <c r="F40" s="17"/>
      <c r="G40" s="17"/>
      <c r="H40" s="17"/>
    </row>
    <row r="41" spans="1:8" x14ac:dyDescent="0.3">
      <c r="A41" s="81" t="s">
        <v>645</v>
      </c>
      <c r="B41" s="81" t="s">
        <v>644</v>
      </c>
      <c r="C41" s="81" t="s">
        <v>643</v>
      </c>
      <c r="D41" s="17"/>
      <c r="E41" s="17"/>
      <c r="F41" s="17"/>
      <c r="G41" s="17"/>
      <c r="H41" s="17"/>
    </row>
    <row r="42" spans="1:8" x14ac:dyDescent="0.3">
      <c r="A42" s="81" t="s">
        <v>642</v>
      </c>
      <c r="B42" s="81" t="s">
        <v>641</v>
      </c>
      <c r="C42" s="81" t="s">
        <v>640</v>
      </c>
      <c r="D42" s="17"/>
      <c r="E42" s="17"/>
      <c r="F42" s="17"/>
      <c r="G42" s="17"/>
      <c r="H42" s="17"/>
    </row>
    <row r="43" spans="1:8" x14ac:dyDescent="0.3">
      <c r="A43" s="81" t="s">
        <v>639</v>
      </c>
      <c r="B43" s="81" t="s">
        <v>638</v>
      </c>
      <c r="C43" s="81" t="s">
        <v>637</v>
      </c>
      <c r="D43" s="17"/>
      <c r="E43" s="17"/>
      <c r="F43" s="17"/>
      <c r="G43" s="17"/>
      <c r="H43" s="17"/>
    </row>
    <row r="44" spans="1:8" x14ac:dyDescent="0.3">
      <c r="A44" s="81" t="s">
        <v>636</v>
      </c>
      <c r="B44" s="81" t="s">
        <v>635</v>
      </c>
      <c r="C44" s="81" t="s">
        <v>634</v>
      </c>
      <c r="D44" s="17"/>
      <c r="E44" s="17"/>
      <c r="F44" s="17"/>
      <c r="G44" s="17"/>
      <c r="H44" s="17"/>
    </row>
    <row r="45" spans="1:8" x14ac:dyDescent="0.3">
      <c r="A45" s="81" t="s">
        <v>633</v>
      </c>
      <c r="B45" s="81" t="s">
        <v>632</v>
      </c>
      <c r="C45" s="81" t="s">
        <v>631</v>
      </c>
      <c r="D45" s="17"/>
      <c r="E45" s="17"/>
      <c r="F45" s="17"/>
      <c r="G45" s="17"/>
      <c r="H45" s="17"/>
    </row>
    <row r="46" spans="1:8" x14ac:dyDescent="0.3">
      <c r="A46" s="81" t="s">
        <v>630</v>
      </c>
      <c r="B46" s="81" t="s">
        <v>629</v>
      </c>
      <c r="C46" s="81" t="s">
        <v>628</v>
      </c>
      <c r="D46" s="17"/>
      <c r="E46" s="17"/>
      <c r="F46" s="17"/>
      <c r="G46" s="17"/>
      <c r="H46" s="17"/>
    </row>
    <row r="47" spans="1:8" x14ac:dyDescent="0.3">
      <c r="A47" s="81" t="s">
        <v>627</v>
      </c>
      <c r="B47" s="81" t="s">
        <v>626</v>
      </c>
      <c r="C47" s="81" t="s">
        <v>625</v>
      </c>
      <c r="D47" s="17"/>
      <c r="E47" s="17"/>
      <c r="F47" s="17"/>
      <c r="G47" s="17"/>
      <c r="H47" s="17"/>
    </row>
    <row r="48" spans="1:8" x14ac:dyDescent="0.3">
      <c r="A48" s="81" t="s">
        <v>624</v>
      </c>
      <c r="B48" s="81" t="s">
        <v>623</v>
      </c>
      <c r="C48" s="81" t="s">
        <v>622</v>
      </c>
      <c r="D48" s="17"/>
      <c r="E48" s="17"/>
      <c r="F48" s="17"/>
      <c r="G48" s="17"/>
      <c r="H48" s="17"/>
    </row>
    <row r="49" spans="1:8" x14ac:dyDescent="0.3">
      <c r="A49" s="81" t="s">
        <v>621</v>
      </c>
      <c r="B49" s="81" t="s">
        <v>620</v>
      </c>
      <c r="C49" s="81" t="s">
        <v>302</v>
      </c>
      <c r="D49" s="17"/>
      <c r="E49" s="17"/>
      <c r="F49" s="17"/>
      <c r="G49" s="17"/>
      <c r="H49" s="17"/>
    </row>
    <row r="50" spans="1:8" x14ac:dyDescent="0.3">
      <c r="A50" s="81" t="s">
        <v>619</v>
      </c>
      <c r="B50" s="81" t="s">
        <v>618</v>
      </c>
      <c r="C50" s="81" t="s">
        <v>617</v>
      </c>
      <c r="D50" s="17"/>
      <c r="E50" s="17"/>
      <c r="F50" s="17"/>
      <c r="G50" s="17"/>
      <c r="H50" s="17"/>
    </row>
    <row r="51" spans="1:8" x14ac:dyDescent="0.3">
      <c r="A51" s="81" t="s">
        <v>616</v>
      </c>
      <c r="B51" s="81" t="s">
        <v>615</v>
      </c>
      <c r="C51" s="81" t="s">
        <v>614</v>
      </c>
      <c r="D51" s="17"/>
      <c r="E51" s="17"/>
      <c r="F51" s="17"/>
      <c r="G51" s="17"/>
      <c r="H51" s="17"/>
    </row>
    <row r="52" spans="1:8" x14ac:dyDescent="0.3">
      <c r="A52" s="81" t="s">
        <v>613</v>
      </c>
      <c r="B52" s="81" t="s">
        <v>612</v>
      </c>
      <c r="C52" s="81" t="s">
        <v>611</v>
      </c>
      <c r="D52" s="17"/>
      <c r="E52" s="17"/>
      <c r="F52" s="17"/>
      <c r="G52" s="17"/>
      <c r="H52" s="17"/>
    </row>
    <row r="53" spans="1:8" x14ac:dyDescent="0.3">
      <c r="A53" s="81" t="s">
        <v>610</v>
      </c>
      <c r="B53" s="81" t="s">
        <v>609</v>
      </c>
      <c r="C53" s="81" t="s">
        <v>608</v>
      </c>
      <c r="D53" s="17"/>
      <c r="E53" s="17"/>
      <c r="F53" s="17"/>
      <c r="G53" s="17"/>
      <c r="H53" s="17"/>
    </row>
    <row r="54" spans="1:8" x14ac:dyDescent="0.3">
      <c r="A54" s="81" t="s">
        <v>607</v>
      </c>
      <c r="B54" s="81" t="s">
        <v>606</v>
      </c>
      <c r="C54" s="81" t="s">
        <v>101</v>
      </c>
      <c r="D54" s="17"/>
      <c r="E54" s="17"/>
      <c r="F54" s="17"/>
      <c r="G54" s="17"/>
      <c r="H54" s="17"/>
    </row>
    <row r="55" spans="1:8" x14ac:dyDescent="0.3">
      <c r="A55" s="81" t="s">
        <v>605</v>
      </c>
      <c r="B55" s="81" t="s">
        <v>604</v>
      </c>
      <c r="C55" s="81" t="s">
        <v>603</v>
      </c>
      <c r="D55" s="17"/>
      <c r="E55" s="17"/>
      <c r="F55" s="17"/>
      <c r="G55" s="17"/>
      <c r="H55" s="17"/>
    </row>
    <row r="56" spans="1:8" x14ac:dyDescent="0.3">
      <c r="A56" s="81" t="s">
        <v>602</v>
      </c>
      <c r="B56" s="81" t="s">
        <v>601</v>
      </c>
      <c r="C56" s="81" t="s">
        <v>600</v>
      </c>
      <c r="D56" s="17"/>
      <c r="E56" s="17"/>
      <c r="F56" s="17"/>
      <c r="G56" s="17"/>
      <c r="H56" s="17"/>
    </row>
    <row r="57" spans="1:8" x14ac:dyDescent="0.3">
      <c r="A57" s="81" t="s">
        <v>599</v>
      </c>
      <c r="B57" s="81" t="s">
        <v>598</v>
      </c>
      <c r="C57" s="81" t="s">
        <v>597</v>
      </c>
      <c r="D57" s="17"/>
      <c r="E57" s="17"/>
      <c r="F57" s="17"/>
      <c r="G57" s="17"/>
      <c r="H57" s="17"/>
    </row>
    <row r="58" spans="1:8" x14ac:dyDescent="0.3">
      <c r="A58" s="81" t="s">
        <v>596</v>
      </c>
      <c r="B58" s="81" t="s">
        <v>595</v>
      </c>
      <c r="C58" s="81" t="s">
        <v>594</v>
      </c>
      <c r="D58" s="17"/>
      <c r="E58" s="17"/>
      <c r="F58" s="17"/>
      <c r="G58" s="17"/>
      <c r="H58" s="17"/>
    </row>
    <row r="59" spans="1:8" x14ac:dyDescent="0.3">
      <c r="A59" s="81" t="s">
        <v>593</v>
      </c>
      <c r="B59" s="81" t="s">
        <v>592</v>
      </c>
      <c r="C59" s="81" t="s">
        <v>101</v>
      </c>
      <c r="D59" s="17"/>
      <c r="E59" s="17"/>
      <c r="F59" s="17"/>
      <c r="G59" s="17"/>
      <c r="H59" s="17"/>
    </row>
    <row r="60" spans="1:8" x14ac:dyDescent="0.3">
      <c r="A60" s="81" t="s">
        <v>591</v>
      </c>
      <c r="B60" s="81" t="s">
        <v>590</v>
      </c>
      <c r="C60" s="81" t="s">
        <v>589</v>
      </c>
      <c r="D60" s="17"/>
      <c r="E60" s="17"/>
      <c r="F60" s="17"/>
      <c r="G60" s="17"/>
      <c r="H60" s="17"/>
    </row>
    <row r="61" spans="1:8" x14ac:dyDescent="0.3">
      <c r="A61" s="81" t="s">
        <v>588</v>
      </c>
      <c r="B61" s="81" t="s">
        <v>587</v>
      </c>
      <c r="C61" s="81" t="s">
        <v>586</v>
      </c>
      <c r="D61" s="17"/>
      <c r="E61" s="17"/>
      <c r="F61" s="17"/>
      <c r="G61" s="17"/>
      <c r="H61" s="17"/>
    </row>
    <row r="62" spans="1:8" x14ac:dyDescent="0.3">
      <c r="A62" s="81" t="s">
        <v>585</v>
      </c>
      <c r="B62" s="81" t="s">
        <v>584</v>
      </c>
      <c r="C62" s="81" t="s">
        <v>583</v>
      </c>
      <c r="D62" s="17"/>
      <c r="E62" s="17"/>
      <c r="F62" s="17"/>
      <c r="G62" s="17"/>
      <c r="H62" s="17"/>
    </row>
    <row r="63" spans="1:8" x14ac:dyDescent="0.3">
      <c r="A63" s="81" t="s">
        <v>582</v>
      </c>
      <c r="B63" s="81" t="s">
        <v>581</v>
      </c>
      <c r="C63" s="81" t="s">
        <v>580</v>
      </c>
      <c r="D63" s="17"/>
      <c r="E63" s="17"/>
      <c r="F63" s="17"/>
      <c r="G63" s="17"/>
      <c r="H63" s="17"/>
    </row>
    <row r="64" spans="1:8" x14ac:dyDescent="0.3">
      <c r="A64" s="81" t="s">
        <v>579</v>
      </c>
      <c r="B64" s="81" t="s">
        <v>578</v>
      </c>
      <c r="C64" s="81" t="s">
        <v>101</v>
      </c>
      <c r="D64" s="17"/>
      <c r="E64" s="17"/>
      <c r="F64" s="17"/>
      <c r="G64" s="17"/>
      <c r="H64" s="17"/>
    </row>
    <row r="65" spans="1:8" x14ac:dyDescent="0.3">
      <c r="A65" s="81" t="s">
        <v>577</v>
      </c>
      <c r="B65" s="81" t="s">
        <v>576</v>
      </c>
      <c r="C65" s="81" t="s">
        <v>575</v>
      </c>
      <c r="D65" s="17"/>
      <c r="E65" s="17"/>
      <c r="F65" s="17"/>
      <c r="G65" s="17"/>
      <c r="H65" s="17"/>
    </row>
    <row r="66" spans="1:8" x14ac:dyDescent="0.3">
      <c r="A66" s="81" t="s">
        <v>574</v>
      </c>
      <c r="B66" s="81" t="s">
        <v>573</v>
      </c>
      <c r="C66" s="81" t="s">
        <v>572</v>
      </c>
      <c r="D66" s="17"/>
      <c r="E66" s="17"/>
      <c r="F66" s="17"/>
      <c r="G66" s="17"/>
      <c r="H66" s="17"/>
    </row>
    <row r="67" spans="1:8" x14ac:dyDescent="0.3">
      <c r="A67" s="81" t="s">
        <v>571</v>
      </c>
      <c r="B67" s="81" t="s">
        <v>570</v>
      </c>
      <c r="C67" s="81" t="s">
        <v>101</v>
      </c>
      <c r="D67" s="17"/>
      <c r="E67" s="17"/>
      <c r="F67" s="17"/>
      <c r="G67" s="17"/>
      <c r="H67" s="17"/>
    </row>
    <row r="68" spans="1:8" x14ac:dyDescent="0.3">
      <c r="A68" s="81" t="s">
        <v>569</v>
      </c>
      <c r="B68" s="81" t="s">
        <v>568</v>
      </c>
      <c r="C68" s="81" t="s">
        <v>567</v>
      </c>
      <c r="D68" s="17"/>
      <c r="E68" s="17"/>
      <c r="F68" s="17"/>
      <c r="G68" s="17"/>
      <c r="H68" s="17"/>
    </row>
    <row r="69" spans="1:8" x14ac:dyDescent="0.3">
      <c r="A69" s="81" t="s">
        <v>566</v>
      </c>
      <c r="B69" s="81" t="s">
        <v>565</v>
      </c>
      <c r="C69" s="81" t="s">
        <v>564</v>
      </c>
      <c r="D69" s="17"/>
      <c r="E69" s="17"/>
      <c r="F69" s="17"/>
      <c r="G69" s="17"/>
      <c r="H69" s="17"/>
    </row>
    <row r="70" spans="1:8" x14ac:dyDescent="0.3">
      <c r="A70" s="81" t="s">
        <v>563</v>
      </c>
      <c r="B70" s="81" t="s">
        <v>562</v>
      </c>
      <c r="C70" s="81" t="s">
        <v>561</v>
      </c>
      <c r="D70" s="17"/>
      <c r="E70" s="17"/>
      <c r="F70" s="17"/>
      <c r="G70" s="17"/>
      <c r="H70" s="17"/>
    </row>
    <row r="71" spans="1:8" x14ac:dyDescent="0.3">
      <c r="A71" s="81" t="s">
        <v>560</v>
      </c>
      <c r="B71" s="81" t="s">
        <v>559</v>
      </c>
      <c r="C71" s="81" t="s">
        <v>558</v>
      </c>
      <c r="D71" s="17"/>
      <c r="E71" s="17"/>
      <c r="F71" s="17"/>
      <c r="G71" s="17"/>
      <c r="H71" s="17"/>
    </row>
    <row r="72" spans="1:8" x14ac:dyDescent="0.3">
      <c r="A72" s="81" t="s">
        <v>557</v>
      </c>
      <c r="B72" s="81" t="s">
        <v>556</v>
      </c>
      <c r="C72" s="81" t="s">
        <v>555</v>
      </c>
      <c r="D72" s="17"/>
      <c r="E72" s="17"/>
      <c r="F72" s="17"/>
      <c r="G72" s="17"/>
      <c r="H72" s="17"/>
    </row>
    <row r="73" spans="1:8" x14ac:dyDescent="0.3">
      <c r="A73" s="81" t="s">
        <v>554</v>
      </c>
      <c r="B73" s="81" t="s">
        <v>553</v>
      </c>
      <c r="C73" s="81" t="s">
        <v>552</v>
      </c>
      <c r="D73" s="17"/>
      <c r="E73" s="17"/>
      <c r="F73" s="17"/>
      <c r="G73" s="17"/>
      <c r="H73" s="17"/>
    </row>
    <row r="74" spans="1:8" x14ac:dyDescent="0.3">
      <c r="A74" s="81" t="s">
        <v>551</v>
      </c>
      <c r="B74" s="81" t="s">
        <v>550</v>
      </c>
      <c r="C74" s="81" t="s">
        <v>549</v>
      </c>
      <c r="D74" s="17"/>
      <c r="E74" s="17"/>
      <c r="F74" s="17"/>
      <c r="G74" s="17"/>
      <c r="H74" s="17"/>
    </row>
    <row r="75" spans="1:8" x14ac:dyDescent="0.3">
      <c r="A75" s="81" t="s">
        <v>548</v>
      </c>
      <c r="B75" s="81" t="s">
        <v>547</v>
      </c>
      <c r="C75" s="81" t="s">
        <v>546</v>
      </c>
      <c r="D75" s="17"/>
      <c r="E75" s="17"/>
      <c r="F75" s="17"/>
      <c r="G75" s="17"/>
      <c r="H75" s="17"/>
    </row>
    <row r="76" spans="1:8" x14ac:dyDescent="0.3">
      <c r="A76" s="81" t="s">
        <v>545</v>
      </c>
      <c r="B76" s="81" t="s">
        <v>544</v>
      </c>
      <c r="C76" s="81" t="s">
        <v>543</v>
      </c>
      <c r="D76" s="17"/>
      <c r="E76" s="17"/>
      <c r="F76" s="17"/>
      <c r="G76" s="17"/>
      <c r="H76" s="17"/>
    </row>
    <row r="77" spans="1:8" x14ac:dyDescent="0.3">
      <c r="A77" s="81" t="s">
        <v>542</v>
      </c>
      <c r="B77" s="81" t="s">
        <v>541</v>
      </c>
      <c r="C77" s="81" t="s">
        <v>101</v>
      </c>
      <c r="D77" s="17"/>
      <c r="E77" s="17"/>
      <c r="F77" s="17"/>
      <c r="G77" s="17"/>
      <c r="H77" s="17"/>
    </row>
    <row r="78" spans="1:8" x14ac:dyDescent="0.3">
      <c r="A78" s="81" t="s">
        <v>540</v>
      </c>
      <c r="B78" s="81" t="s">
        <v>539</v>
      </c>
      <c r="C78" s="81" t="s">
        <v>516</v>
      </c>
      <c r="D78" s="17"/>
      <c r="E78" s="17"/>
      <c r="F78" s="17"/>
      <c r="G78" s="17"/>
      <c r="H78" s="17"/>
    </row>
    <row r="79" spans="1:8" x14ac:dyDescent="0.3">
      <c r="A79" s="81" t="s">
        <v>538</v>
      </c>
      <c r="B79" s="81" t="s">
        <v>537</v>
      </c>
      <c r="C79" s="81" t="s">
        <v>536</v>
      </c>
      <c r="D79" s="17"/>
      <c r="E79" s="17"/>
      <c r="F79" s="17"/>
      <c r="G79" s="17"/>
      <c r="H79" s="17"/>
    </row>
    <row r="80" spans="1:8" x14ac:dyDescent="0.3">
      <c r="A80" s="81" t="s">
        <v>535</v>
      </c>
      <c r="B80" s="81" t="s">
        <v>534</v>
      </c>
      <c r="C80" s="81" t="s">
        <v>533</v>
      </c>
      <c r="D80" s="17"/>
      <c r="E80" s="17"/>
      <c r="F80" s="17"/>
      <c r="G80" s="17"/>
      <c r="H80" s="17"/>
    </row>
    <row r="81" spans="1:8" x14ac:dyDescent="0.3">
      <c r="A81" s="81" t="s">
        <v>532</v>
      </c>
      <c r="B81" s="81" t="s">
        <v>531</v>
      </c>
      <c r="C81" s="81" t="s">
        <v>530</v>
      </c>
      <c r="D81" s="17"/>
      <c r="E81" s="17"/>
      <c r="F81" s="17"/>
      <c r="G81" s="17"/>
      <c r="H81" s="17"/>
    </row>
    <row r="82" spans="1:8" x14ac:dyDescent="0.3">
      <c r="A82" s="81" t="s">
        <v>529</v>
      </c>
      <c r="B82" s="81" t="s">
        <v>528</v>
      </c>
      <c r="C82" s="81" t="s">
        <v>527</v>
      </c>
      <c r="D82" s="17"/>
      <c r="E82" s="17"/>
      <c r="F82" s="17"/>
      <c r="G82" s="17"/>
      <c r="H82" s="17"/>
    </row>
    <row r="83" spans="1:8" x14ac:dyDescent="0.3">
      <c r="A83" s="81" t="s">
        <v>526</v>
      </c>
      <c r="B83" s="81" t="s">
        <v>525</v>
      </c>
      <c r="C83" s="81" t="s">
        <v>524</v>
      </c>
      <c r="D83" s="17"/>
      <c r="E83" s="17"/>
      <c r="F83" s="17"/>
      <c r="G83" s="17"/>
      <c r="H83" s="17"/>
    </row>
    <row r="84" spans="1:8" x14ac:dyDescent="0.3">
      <c r="A84" s="81" t="s">
        <v>523</v>
      </c>
      <c r="B84" s="81" t="s">
        <v>522</v>
      </c>
      <c r="C84" s="81" t="s">
        <v>521</v>
      </c>
      <c r="D84" s="17"/>
      <c r="E84" s="17"/>
      <c r="F84" s="17"/>
      <c r="G84" s="17"/>
      <c r="H84" s="17"/>
    </row>
    <row r="85" spans="1:8" x14ac:dyDescent="0.3">
      <c r="A85" s="81" t="s">
        <v>520</v>
      </c>
      <c r="B85" s="81" t="s">
        <v>519</v>
      </c>
      <c r="C85" s="81" t="s">
        <v>101</v>
      </c>
      <c r="D85" s="17"/>
      <c r="E85" s="17"/>
      <c r="F85" s="17"/>
      <c r="G85" s="17"/>
      <c r="H85" s="17"/>
    </row>
    <row r="86" spans="1:8" x14ac:dyDescent="0.3">
      <c r="A86" s="81" t="s">
        <v>518</v>
      </c>
      <c r="B86" s="81" t="s">
        <v>517</v>
      </c>
      <c r="C86" s="81" t="s">
        <v>516</v>
      </c>
      <c r="D86" s="17"/>
      <c r="E86" s="17"/>
      <c r="F86" s="17"/>
      <c r="G86" s="17"/>
      <c r="H86" s="17"/>
    </row>
    <row r="87" spans="1:8" x14ac:dyDescent="0.3">
      <c r="A87" s="81" t="s">
        <v>515</v>
      </c>
      <c r="B87" s="81" t="s">
        <v>514</v>
      </c>
      <c r="C87" s="81" t="s">
        <v>513</v>
      </c>
      <c r="D87" s="17"/>
      <c r="E87" s="17"/>
      <c r="F87" s="17"/>
      <c r="G87" s="17"/>
      <c r="H87" s="17"/>
    </row>
    <row r="88" spans="1:8" x14ac:dyDescent="0.3">
      <c r="A88" s="81" t="s">
        <v>512</v>
      </c>
      <c r="B88" s="81" t="s">
        <v>511</v>
      </c>
      <c r="C88" s="81" t="s">
        <v>101</v>
      </c>
      <c r="D88" s="17"/>
      <c r="E88" s="17"/>
      <c r="F88" s="17"/>
      <c r="G88" s="17"/>
      <c r="H88" s="17"/>
    </row>
    <row r="89" spans="1:8" x14ac:dyDescent="0.3">
      <c r="A89" s="81" t="s">
        <v>510</v>
      </c>
      <c r="B89" s="81" t="s">
        <v>509</v>
      </c>
      <c r="C89" s="81" t="s">
        <v>508</v>
      </c>
      <c r="D89" s="17"/>
      <c r="E89" s="17"/>
      <c r="F89" s="17"/>
      <c r="G89" s="17"/>
      <c r="H89" s="17"/>
    </row>
    <row r="90" spans="1:8" x14ac:dyDescent="0.3">
      <c r="A90" s="81" t="s">
        <v>507</v>
      </c>
      <c r="B90" s="81" t="s">
        <v>506</v>
      </c>
      <c r="C90" s="81" t="s">
        <v>357</v>
      </c>
      <c r="D90" s="17"/>
      <c r="E90" s="17"/>
      <c r="F90" s="17"/>
      <c r="G90" s="17"/>
      <c r="H90" s="17"/>
    </row>
    <row r="91" spans="1:8" x14ac:dyDescent="0.3">
      <c r="A91" s="81" t="s">
        <v>505</v>
      </c>
      <c r="B91" s="81" t="s">
        <v>504</v>
      </c>
      <c r="C91" s="81" t="s">
        <v>503</v>
      </c>
      <c r="D91" s="17"/>
      <c r="E91" s="17"/>
      <c r="F91" s="17"/>
      <c r="G91" s="17"/>
      <c r="H91" s="17"/>
    </row>
    <row r="92" spans="1:8" x14ac:dyDescent="0.3">
      <c r="A92" s="81" t="s">
        <v>502</v>
      </c>
      <c r="B92" s="81" t="s">
        <v>501</v>
      </c>
      <c r="C92" s="81" t="s">
        <v>500</v>
      </c>
      <c r="D92" s="17"/>
      <c r="E92" s="17"/>
      <c r="F92" s="17"/>
      <c r="G92" s="17"/>
      <c r="H92" s="17"/>
    </row>
    <row r="93" spans="1:8" x14ac:dyDescent="0.3">
      <c r="A93" s="81" t="s">
        <v>499</v>
      </c>
      <c r="B93" s="81" t="s">
        <v>498</v>
      </c>
      <c r="C93" s="81" t="s">
        <v>497</v>
      </c>
      <c r="D93" s="17"/>
      <c r="E93" s="17"/>
      <c r="F93" s="17"/>
      <c r="G93" s="17"/>
      <c r="H93" s="17"/>
    </row>
    <row r="94" spans="1:8" x14ac:dyDescent="0.3">
      <c r="A94" s="81" t="s">
        <v>496</v>
      </c>
      <c r="B94" s="81" t="s">
        <v>495</v>
      </c>
      <c r="C94" s="81" t="s">
        <v>494</v>
      </c>
      <c r="D94" s="17"/>
      <c r="E94" s="17"/>
      <c r="F94" s="17"/>
      <c r="G94" s="17"/>
      <c r="H94" s="17"/>
    </row>
    <row r="95" spans="1:8" x14ac:dyDescent="0.3">
      <c r="A95" s="81" t="s">
        <v>493</v>
      </c>
      <c r="B95" s="81" t="s">
        <v>492</v>
      </c>
      <c r="C95" s="81" t="s">
        <v>491</v>
      </c>
      <c r="D95" s="17"/>
      <c r="E95" s="17"/>
      <c r="F95" s="17"/>
      <c r="G95" s="17"/>
      <c r="H95" s="17"/>
    </row>
    <row r="96" spans="1:8" x14ac:dyDescent="0.3">
      <c r="A96" s="81" t="s">
        <v>490</v>
      </c>
      <c r="B96" s="81" t="s">
        <v>489</v>
      </c>
      <c r="C96" s="81" t="s">
        <v>488</v>
      </c>
      <c r="D96" s="17"/>
      <c r="E96" s="17"/>
      <c r="F96" s="17"/>
      <c r="G96" s="17"/>
      <c r="H96" s="17"/>
    </row>
    <row r="97" spans="1:8" x14ac:dyDescent="0.3">
      <c r="A97" s="81" t="s">
        <v>487</v>
      </c>
      <c r="B97" s="81" t="s">
        <v>486</v>
      </c>
      <c r="C97" s="81" t="s">
        <v>485</v>
      </c>
      <c r="D97" s="17"/>
      <c r="E97" s="17"/>
      <c r="F97" s="17"/>
      <c r="G97" s="17"/>
      <c r="H97" s="17"/>
    </row>
    <row r="98" spans="1:8" x14ac:dyDescent="0.3">
      <c r="A98" s="81" t="s">
        <v>484</v>
      </c>
      <c r="B98" s="81" t="s">
        <v>483</v>
      </c>
      <c r="C98" s="81" t="s">
        <v>482</v>
      </c>
      <c r="D98" s="17"/>
      <c r="E98" s="17"/>
      <c r="F98" s="17"/>
      <c r="G98" s="17"/>
      <c r="H98" s="17"/>
    </row>
    <row r="99" spans="1:8" x14ac:dyDescent="0.3">
      <c r="A99" s="81" t="s">
        <v>481</v>
      </c>
      <c r="B99" s="81" t="s">
        <v>480</v>
      </c>
      <c r="C99" s="81" t="s">
        <v>101</v>
      </c>
      <c r="D99" s="17"/>
      <c r="E99" s="17"/>
      <c r="F99" s="17"/>
      <c r="G99" s="17"/>
      <c r="H99" s="17"/>
    </row>
    <row r="100" spans="1:8" x14ac:dyDescent="0.3">
      <c r="A100" s="81" t="s">
        <v>479</v>
      </c>
      <c r="B100" s="81" t="s">
        <v>478</v>
      </c>
      <c r="C100" s="81" t="s">
        <v>101</v>
      </c>
      <c r="D100" s="17"/>
      <c r="E100" s="17"/>
      <c r="F100" s="17"/>
      <c r="G100" s="17"/>
      <c r="H100" s="17"/>
    </row>
    <row r="101" spans="1:8" x14ac:dyDescent="0.3">
      <c r="A101" s="81" t="s">
        <v>477</v>
      </c>
      <c r="B101" s="81" t="s">
        <v>476</v>
      </c>
      <c r="C101" s="81" t="s">
        <v>475</v>
      </c>
      <c r="D101" s="17"/>
      <c r="E101" s="17"/>
      <c r="F101" s="17"/>
      <c r="G101" s="17"/>
      <c r="H101" s="17"/>
    </row>
    <row r="102" spans="1:8" x14ac:dyDescent="0.3">
      <c r="A102" s="81" t="s">
        <v>474</v>
      </c>
      <c r="B102" s="81" t="s">
        <v>473</v>
      </c>
      <c r="C102" s="81" t="s">
        <v>472</v>
      </c>
      <c r="D102" s="17"/>
      <c r="E102" s="17"/>
      <c r="F102" s="17"/>
      <c r="G102" s="17"/>
      <c r="H102" s="17"/>
    </row>
    <row r="103" spans="1:8" x14ac:dyDescent="0.3">
      <c r="A103" s="81" t="s">
        <v>471</v>
      </c>
      <c r="B103" s="81" t="s">
        <v>470</v>
      </c>
      <c r="C103" s="81" t="s">
        <v>469</v>
      </c>
      <c r="D103" s="17"/>
      <c r="E103" s="17"/>
      <c r="F103" s="17"/>
      <c r="G103" s="17"/>
      <c r="H103" s="17"/>
    </row>
    <row r="104" spans="1:8" x14ac:dyDescent="0.3">
      <c r="A104" s="81" t="s">
        <v>468</v>
      </c>
      <c r="B104" s="81" t="s">
        <v>467</v>
      </c>
      <c r="C104" s="81" t="s">
        <v>466</v>
      </c>
      <c r="D104" s="17"/>
      <c r="E104" s="17"/>
      <c r="F104" s="17"/>
      <c r="G104" s="17"/>
      <c r="H104" s="17"/>
    </row>
    <row r="105" spans="1:8" x14ac:dyDescent="0.3">
      <c r="A105" s="81" t="s">
        <v>465</v>
      </c>
      <c r="B105" s="81" t="s">
        <v>464</v>
      </c>
      <c r="C105" s="81" t="s">
        <v>463</v>
      </c>
      <c r="D105" s="17"/>
      <c r="E105" s="17"/>
      <c r="F105" s="17"/>
      <c r="G105" s="17"/>
      <c r="H105" s="17"/>
    </row>
    <row r="106" spans="1:8" x14ac:dyDescent="0.3">
      <c r="A106" s="81" t="s">
        <v>462</v>
      </c>
      <c r="B106" s="81" t="s">
        <v>461</v>
      </c>
      <c r="C106" s="81" t="s">
        <v>460</v>
      </c>
      <c r="D106" s="17"/>
      <c r="E106" s="17"/>
      <c r="F106" s="17"/>
      <c r="G106" s="17"/>
      <c r="H106" s="17"/>
    </row>
    <row r="107" spans="1:8" x14ac:dyDescent="0.3">
      <c r="A107" s="81" t="s">
        <v>459</v>
      </c>
      <c r="B107" s="81" t="s">
        <v>458</v>
      </c>
      <c r="C107" s="81" t="s">
        <v>457</v>
      </c>
      <c r="D107" s="17"/>
      <c r="E107" s="17"/>
      <c r="F107" s="17"/>
      <c r="G107" s="17"/>
      <c r="H107" s="17"/>
    </row>
    <row r="108" spans="1:8" x14ac:dyDescent="0.3">
      <c r="A108" s="81" t="s">
        <v>456</v>
      </c>
      <c r="B108" s="81" t="s">
        <v>455</v>
      </c>
      <c r="C108" s="81" t="s">
        <v>330</v>
      </c>
      <c r="D108" s="17"/>
      <c r="E108" s="17"/>
      <c r="F108" s="17"/>
      <c r="G108" s="17"/>
      <c r="H108" s="17"/>
    </row>
    <row r="109" spans="1:8" x14ac:dyDescent="0.3">
      <c r="A109" s="81" t="s">
        <v>454</v>
      </c>
      <c r="B109" s="81" t="s">
        <v>453</v>
      </c>
      <c r="C109" s="81" t="s">
        <v>452</v>
      </c>
      <c r="D109" s="17"/>
      <c r="E109" s="17"/>
      <c r="F109" s="17"/>
      <c r="G109" s="17"/>
      <c r="H109" s="17"/>
    </row>
    <row r="110" spans="1:8" x14ac:dyDescent="0.3">
      <c r="A110" s="81" t="s">
        <v>451</v>
      </c>
      <c r="B110" s="81" t="s">
        <v>450</v>
      </c>
      <c r="C110" s="81" t="s">
        <v>449</v>
      </c>
      <c r="D110" s="17"/>
      <c r="E110" s="17"/>
      <c r="F110" s="17"/>
      <c r="G110" s="17"/>
      <c r="H110" s="17"/>
    </row>
    <row r="111" spans="1:8" x14ac:dyDescent="0.3">
      <c r="A111" s="81" t="s">
        <v>448</v>
      </c>
      <c r="B111" s="81" t="s">
        <v>447</v>
      </c>
      <c r="C111" s="81" t="s">
        <v>446</v>
      </c>
      <c r="D111" s="17"/>
      <c r="E111" s="17"/>
      <c r="F111" s="17"/>
      <c r="G111" s="17"/>
      <c r="H111" s="17"/>
    </row>
    <row r="112" spans="1:8" x14ac:dyDescent="0.3">
      <c r="A112" s="81" t="s">
        <v>445</v>
      </c>
      <c r="B112" s="81" t="s">
        <v>444</v>
      </c>
      <c r="C112" s="81" t="s">
        <v>443</v>
      </c>
      <c r="D112" s="17"/>
      <c r="E112" s="17"/>
      <c r="F112" s="17"/>
      <c r="G112" s="17"/>
      <c r="H112" s="17"/>
    </row>
    <row r="113" spans="1:8" x14ac:dyDescent="0.3">
      <c r="A113" s="81" t="s">
        <v>442</v>
      </c>
      <c r="B113" s="81" t="s">
        <v>441</v>
      </c>
      <c r="C113" s="81" t="s">
        <v>440</v>
      </c>
      <c r="D113" s="17"/>
      <c r="E113" s="17"/>
      <c r="F113" s="17"/>
      <c r="G113" s="17"/>
      <c r="H113" s="17"/>
    </row>
    <row r="114" spans="1:8" x14ac:dyDescent="0.3">
      <c r="A114" s="81" t="s">
        <v>439</v>
      </c>
      <c r="B114" s="81" t="s">
        <v>438</v>
      </c>
      <c r="C114" s="81" t="s">
        <v>437</v>
      </c>
      <c r="D114" s="17"/>
      <c r="E114" s="17"/>
      <c r="F114" s="17"/>
      <c r="G114" s="17"/>
      <c r="H114" s="17"/>
    </row>
    <row r="115" spans="1:8" x14ac:dyDescent="0.3">
      <c r="A115" s="81" t="s">
        <v>436</v>
      </c>
      <c r="B115" s="81" t="s">
        <v>435</v>
      </c>
      <c r="C115" s="81" t="s">
        <v>432</v>
      </c>
      <c r="D115" s="17"/>
      <c r="E115" s="17"/>
      <c r="F115" s="17"/>
      <c r="G115" s="17"/>
      <c r="H115" s="17"/>
    </row>
    <row r="116" spans="1:8" x14ac:dyDescent="0.3">
      <c r="A116" s="81" t="s">
        <v>434</v>
      </c>
      <c r="B116" s="81" t="s">
        <v>433</v>
      </c>
      <c r="C116" s="81" t="s">
        <v>432</v>
      </c>
      <c r="D116" s="17"/>
      <c r="E116" s="17"/>
      <c r="F116" s="17"/>
      <c r="G116" s="17"/>
      <c r="H116" s="17"/>
    </row>
    <row r="117" spans="1:8" x14ac:dyDescent="0.3">
      <c r="A117" s="81" t="s">
        <v>431</v>
      </c>
      <c r="B117" s="81" t="s">
        <v>430</v>
      </c>
      <c r="C117" s="81" t="s">
        <v>429</v>
      </c>
      <c r="D117" s="17"/>
      <c r="E117" s="17"/>
      <c r="F117" s="17"/>
      <c r="G117" s="17"/>
      <c r="H117" s="17"/>
    </row>
    <row r="118" spans="1:8" x14ac:dyDescent="0.3">
      <c r="A118" s="81" t="s">
        <v>428</v>
      </c>
      <c r="B118" s="81" t="s">
        <v>427</v>
      </c>
      <c r="C118" s="81" t="s">
        <v>426</v>
      </c>
      <c r="D118" s="17"/>
      <c r="E118" s="17"/>
      <c r="F118" s="17"/>
      <c r="G118" s="17"/>
      <c r="H118" s="17"/>
    </row>
    <row r="119" spans="1:8" x14ac:dyDescent="0.3">
      <c r="A119" s="81" t="s">
        <v>425</v>
      </c>
      <c r="B119" s="81" t="s">
        <v>424</v>
      </c>
      <c r="C119" s="81" t="s">
        <v>423</v>
      </c>
      <c r="D119" s="17"/>
      <c r="E119" s="17"/>
      <c r="F119" s="17"/>
      <c r="G119" s="17"/>
      <c r="H119" s="17"/>
    </row>
    <row r="120" spans="1:8" x14ac:dyDescent="0.3">
      <c r="A120" s="81" t="s">
        <v>422</v>
      </c>
      <c r="B120" s="81" t="s">
        <v>421</v>
      </c>
      <c r="C120" s="81" t="s">
        <v>101</v>
      </c>
      <c r="D120" s="17"/>
      <c r="E120" s="17"/>
      <c r="F120" s="17"/>
      <c r="G120" s="17"/>
      <c r="H120" s="17"/>
    </row>
    <row r="121" spans="1:8" x14ac:dyDescent="0.3">
      <c r="A121" s="81" t="s">
        <v>420</v>
      </c>
      <c r="B121" s="81" t="s">
        <v>419</v>
      </c>
      <c r="C121" s="81" t="s">
        <v>418</v>
      </c>
      <c r="D121" s="17"/>
      <c r="E121" s="17"/>
      <c r="F121" s="17"/>
      <c r="G121" s="17"/>
      <c r="H121" s="17"/>
    </row>
    <row r="122" spans="1:8" x14ac:dyDescent="0.3">
      <c r="A122" s="81" t="s">
        <v>417</v>
      </c>
      <c r="B122" s="81" t="s">
        <v>416</v>
      </c>
      <c r="C122" s="81" t="s">
        <v>415</v>
      </c>
      <c r="D122" s="17"/>
      <c r="E122" s="17"/>
      <c r="F122" s="17"/>
      <c r="G122" s="17"/>
      <c r="H122" s="17"/>
    </row>
    <row r="123" spans="1:8" x14ac:dyDescent="0.3">
      <c r="A123" s="81" t="s">
        <v>414</v>
      </c>
      <c r="B123" s="81" t="s">
        <v>413</v>
      </c>
      <c r="C123" s="81" t="s">
        <v>412</v>
      </c>
      <c r="D123" s="17"/>
      <c r="E123" s="17"/>
      <c r="F123" s="17"/>
      <c r="G123" s="17"/>
      <c r="H123" s="17"/>
    </row>
    <row r="124" spans="1:8" x14ac:dyDescent="0.3">
      <c r="A124" s="81" t="s">
        <v>411</v>
      </c>
      <c r="B124" s="81" t="s">
        <v>410</v>
      </c>
      <c r="C124" s="81" t="s">
        <v>409</v>
      </c>
      <c r="D124" s="17"/>
      <c r="E124" s="17"/>
      <c r="F124" s="17"/>
      <c r="G124" s="17"/>
      <c r="H124" s="17"/>
    </row>
    <row r="125" spans="1:8" x14ac:dyDescent="0.3">
      <c r="A125" s="81" t="s">
        <v>408</v>
      </c>
      <c r="B125" s="81" t="s">
        <v>407</v>
      </c>
      <c r="C125" s="81" t="s">
        <v>406</v>
      </c>
      <c r="D125" s="17"/>
      <c r="E125" s="17"/>
      <c r="F125" s="17"/>
      <c r="G125" s="17"/>
      <c r="H125" s="17"/>
    </row>
    <row r="126" spans="1:8" x14ac:dyDescent="0.3">
      <c r="A126" s="81" t="s">
        <v>405</v>
      </c>
      <c r="B126" s="81" t="s">
        <v>404</v>
      </c>
      <c r="C126" s="81" t="s">
        <v>403</v>
      </c>
      <c r="D126" s="17"/>
      <c r="E126" s="17"/>
      <c r="F126" s="17"/>
      <c r="G126" s="17"/>
      <c r="H126" s="17"/>
    </row>
    <row r="127" spans="1:8" x14ac:dyDescent="0.3">
      <c r="A127" s="81" t="s">
        <v>402</v>
      </c>
      <c r="B127" s="81" t="s">
        <v>401</v>
      </c>
      <c r="C127" s="81" t="s">
        <v>400</v>
      </c>
      <c r="D127" s="17"/>
      <c r="E127" s="17"/>
      <c r="F127" s="17"/>
      <c r="G127" s="17"/>
      <c r="H127" s="17"/>
    </row>
    <row r="128" spans="1:8" x14ac:dyDescent="0.3">
      <c r="A128" s="81" t="s">
        <v>399</v>
      </c>
      <c r="B128" s="81" t="s">
        <v>398</v>
      </c>
      <c r="C128" s="81" t="s">
        <v>397</v>
      </c>
      <c r="D128" s="17"/>
      <c r="E128" s="17"/>
      <c r="F128" s="17"/>
      <c r="G128" s="17"/>
      <c r="H128" s="17"/>
    </row>
    <row r="129" spans="1:8" x14ac:dyDescent="0.3">
      <c r="A129" s="81" t="s">
        <v>396</v>
      </c>
      <c r="B129" s="81" t="s">
        <v>395</v>
      </c>
      <c r="C129" s="81" t="s">
        <v>394</v>
      </c>
      <c r="D129" s="17"/>
      <c r="E129" s="17"/>
      <c r="F129" s="17"/>
      <c r="G129" s="17"/>
      <c r="H129" s="17"/>
    </row>
    <row r="130" spans="1:8" x14ac:dyDescent="0.3">
      <c r="A130" s="81" t="s">
        <v>393</v>
      </c>
      <c r="B130" s="81" t="s">
        <v>392</v>
      </c>
      <c r="C130" s="81" t="s">
        <v>391</v>
      </c>
      <c r="D130" s="17"/>
      <c r="E130" s="17"/>
      <c r="F130" s="17"/>
      <c r="G130" s="17"/>
      <c r="H130" s="17"/>
    </row>
    <row r="131" spans="1:8" x14ac:dyDescent="0.3">
      <c r="A131" s="81" t="s">
        <v>390</v>
      </c>
      <c r="B131" s="81" t="s">
        <v>389</v>
      </c>
      <c r="C131" s="81" t="s">
        <v>388</v>
      </c>
      <c r="D131" s="17"/>
      <c r="E131" s="17"/>
      <c r="F131" s="17"/>
      <c r="G131" s="17"/>
      <c r="H131" s="17"/>
    </row>
    <row r="132" spans="1:8" x14ac:dyDescent="0.3">
      <c r="A132" s="81" t="s">
        <v>387</v>
      </c>
      <c r="B132" s="81" t="s">
        <v>386</v>
      </c>
      <c r="C132" s="81" t="s">
        <v>385</v>
      </c>
      <c r="D132" s="17"/>
      <c r="E132" s="17"/>
      <c r="F132" s="17"/>
      <c r="G132" s="17"/>
      <c r="H132" s="17"/>
    </row>
    <row r="133" spans="1:8" x14ac:dyDescent="0.3">
      <c r="A133" s="81" t="s">
        <v>384</v>
      </c>
      <c r="B133" s="81" t="s">
        <v>22</v>
      </c>
      <c r="C133" s="81" t="s">
        <v>383</v>
      </c>
      <c r="D133" s="17"/>
      <c r="E133" s="17"/>
      <c r="F133" s="17"/>
      <c r="G133" s="17"/>
      <c r="H133" s="17"/>
    </row>
    <row r="134" spans="1:8" x14ac:dyDescent="0.3">
      <c r="A134" s="81" t="s">
        <v>382</v>
      </c>
      <c r="B134" s="81" t="s">
        <v>381</v>
      </c>
      <c r="C134" s="81" t="s">
        <v>380</v>
      </c>
      <c r="D134" s="17"/>
      <c r="E134" s="17"/>
      <c r="F134" s="17"/>
      <c r="G134" s="17"/>
      <c r="H134" s="17"/>
    </row>
    <row r="135" spans="1:8" x14ac:dyDescent="0.3">
      <c r="A135" s="81" t="s">
        <v>379</v>
      </c>
      <c r="B135" s="81" t="s">
        <v>378</v>
      </c>
      <c r="C135" s="81" t="s">
        <v>377</v>
      </c>
      <c r="D135" s="17"/>
      <c r="E135" s="17"/>
      <c r="F135" s="17"/>
      <c r="G135" s="17"/>
      <c r="H135" s="17"/>
    </row>
    <row r="136" spans="1:8" x14ac:dyDescent="0.3">
      <c r="A136" s="81" t="s">
        <v>376</v>
      </c>
      <c r="B136" s="81" t="s">
        <v>375</v>
      </c>
      <c r="C136" s="81" t="s">
        <v>374</v>
      </c>
      <c r="D136" s="17"/>
      <c r="E136" s="17"/>
      <c r="F136" s="17"/>
      <c r="G136" s="17"/>
      <c r="H136" s="17"/>
    </row>
    <row r="137" spans="1:8" x14ac:dyDescent="0.3">
      <c r="A137" s="81" t="s">
        <v>373</v>
      </c>
      <c r="B137" s="81" t="s">
        <v>372</v>
      </c>
      <c r="C137" s="81" t="s">
        <v>371</v>
      </c>
      <c r="D137" s="17"/>
      <c r="E137" s="17"/>
      <c r="F137" s="17"/>
      <c r="G137" s="17"/>
      <c r="H137" s="17"/>
    </row>
    <row r="138" spans="1:8" x14ac:dyDescent="0.3">
      <c r="A138" s="81" t="s">
        <v>370</v>
      </c>
      <c r="B138" s="81" t="s">
        <v>369</v>
      </c>
      <c r="C138" s="81" t="s">
        <v>368</v>
      </c>
      <c r="D138" s="17"/>
      <c r="E138" s="17"/>
      <c r="F138" s="17"/>
      <c r="G138" s="17"/>
      <c r="H138" s="17"/>
    </row>
    <row r="139" spans="1:8" x14ac:dyDescent="0.3">
      <c r="A139" s="81" t="s">
        <v>367</v>
      </c>
      <c r="B139" s="81" t="s">
        <v>366</v>
      </c>
      <c r="C139" s="81" t="s">
        <v>365</v>
      </c>
      <c r="D139" s="17"/>
      <c r="E139" s="17"/>
      <c r="F139" s="17"/>
      <c r="G139" s="17"/>
      <c r="H139" s="17"/>
    </row>
    <row r="140" spans="1:8" x14ac:dyDescent="0.3">
      <c r="A140" s="81" t="s">
        <v>364</v>
      </c>
      <c r="B140" s="81" t="s">
        <v>17</v>
      </c>
      <c r="C140" s="81" t="s">
        <v>363</v>
      </c>
      <c r="D140" s="17"/>
      <c r="E140" s="17"/>
      <c r="F140" s="17"/>
      <c r="G140" s="17"/>
      <c r="H140" s="17"/>
    </row>
    <row r="141" spans="1:8" x14ac:dyDescent="0.3">
      <c r="A141" s="81" t="s">
        <v>362</v>
      </c>
      <c r="B141" s="81" t="s">
        <v>361</v>
      </c>
      <c r="C141" s="81" t="s">
        <v>360</v>
      </c>
      <c r="D141" s="17"/>
      <c r="E141" s="17"/>
      <c r="F141" s="17"/>
      <c r="G141" s="17"/>
      <c r="H141" s="17"/>
    </row>
    <row r="142" spans="1:8" x14ac:dyDescent="0.3">
      <c r="A142" s="81" t="s">
        <v>359</v>
      </c>
      <c r="B142" s="81" t="s">
        <v>358</v>
      </c>
      <c r="C142" s="81" t="s">
        <v>357</v>
      </c>
      <c r="D142" s="17"/>
      <c r="E142" s="17"/>
      <c r="F142" s="17"/>
      <c r="G142" s="17"/>
      <c r="H142" s="17"/>
    </row>
    <row r="143" spans="1:8" x14ac:dyDescent="0.3">
      <c r="A143" s="81" t="s">
        <v>356</v>
      </c>
      <c r="B143" s="81" t="s">
        <v>355</v>
      </c>
      <c r="C143" s="81" t="s">
        <v>101</v>
      </c>
      <c r="D143" s="17"/>
      <c r="E143" s="17"/>
      <c r="F143" s="17"/>
      <c r="G143" s="17"/>
      <c r="H143" s="17"/>
    </row>
    <row r="144" spans="1:8" x14ac:dyDescent="0.3">
      <c r="A144" s="81" t="s">
        <v>354</v>
      </c>
      <c r="B144" s="81" t="s">
        <v>353</v>
      </c>
      <c r="C144" s="81" t="s">
        <v>352</v>
      </c>
      <c r="D144" s="17"/>
      <c r="E144" s="17"/>
      <c r="F144" s="17"/>
      <c r="G144" s="17"/>
      <c r="H144" s="17"/>
    </row>
    <row r="145" spans="1:8" x14ac:dyDescent="0.3">
      <c r="A145" s="81" t="s">
        <v>351</v>
      </c>
      <c r="B145" s="81" t="s">
        <v>350</v>
      </c>
      <c r="C145" s="81" t="s">
        <v>349</v>
      </c>
      <c r="D145" s="17"/>
      <c r="E145" s="17"/>
      <c r="F145" s="17"/>
      <c r="G145" s="17"/>
      <c r="H145" s="17"/>
    </row>
    <row r="146" spans="1:8" x14ac:dyDescent="0.3">
      <c r="A146" s="81" t="s">
        <v>348</v>
      </c>
      <c r="B146" s="81" t="s">
        <v>347</v>
      </c>
      <c r="C146" s="81" t="s">
        <v>346</v>
      </c>
      <c r="D146" s="82" t="s">
        <v>345</v>
      </c>
      <c r="E146" s="17"/>
      <c r="F146" s="17"/>
      <c r="G146" s="17"/>
      <c r="H146" s="17"/>
    </row>
    <row r="147" spans="1:8" x14ac:dyDescent="0.3">
      <c r="A147" s="81" t="s">
        <v>344</v>
      </c>
      <c r="B147" s="81" t="s">
        <v>343</v>
      </c>
      <c r="C147" s="81" t="s">
        <v>342</v>
      </c>
      <c r="D147" s="17"/>
      <c r="E147" s="17"/>
      <c r="F147" s="17"/>
      <c r="G147" s="17"/>
      <c r="H147" s="17"/>
    </row>
    <row r="148" spans="1:8" x14ac:dyDescent="0.3">
      <c r="A148" s="81" t="s">
        <v>341</v>
      </c>
      <c r="B148" s="81" t="s">
        <v>340</v>
      </c>
      <c r="C148" s="81" t="s">
        <v>339</v>
      </c>
      <c r="D148" s="17"/>
      <c r="E148" s="17"/>
      <c r="F148" s="17"/>
      <c r="G148" s="17"/>
      <c r="H148" s="17"/>
    </row>
    <row r="149" spans="1:8" x14ac:dyDescent="0.3">
      <c r="A149" s="81" t="s">
        <v>338</v>
      </c>
      <c r="B149" s="81" t="s">
        <v>337</v>
      </c>
      <c r="C149" s="81" t="s">
        <v>336</v>
      </c>
      <c r="D149" s="17"/>
      <c r="E149" s="17"/>
      <c r="F149" s="17"/>
      <c r="G149" s="17"/>
      <c r="H149" s="17"/>
    </row>
    <row r="150" spans="1:8" x14ac:dyDescent="0.3">
      <c r="A150" s="81" t="s">
        <v>335</v>
      </c>
      <c r="B150" s="81" t="s">
        <v>334</v>
      </c>
      <c r="C150" s="57" t="s">
        <v>333</v>
      </c>
      <c r="D150" s="17"/>
      <c r="E150" s="17"/>
      <c r="F150" s="17"/>
      <c r="G150" s="17"/>
      <c r="H150" s="17"/>
    </row>
    <row r="151" spans="1:8" x14ac:dyDescent="0.3">
      <c r="A151" s="81" t="s">
        <v>332</v>
      </c>
      <c r="B151" s="81" t="s">
        <v>331</v>
      </c>
      <c r="C151" s="81" t="s">
        <v>330</v>
      </c>
      <c r="D151" s="17"/>
      <c r="E151" s="17"/>
      <c r="F151" s="17"/>
      <c r="G151" s="17"/>
      <c r="H151" s="17"/>
    </row>
    <row r="152" spans="1:8" x14ac:dyDescent="0.3">
      <c r="A152" s="81" t="s">
        <v>329</v>
      </c>
      <c r="B152" s="81" t="s">
        <v>328</v>
      </c>
      <c r="C152" s="81" t="s">
        <v>327</v>
      </c>
      <c r="D152" s="17"/>
      <c r="E152" s="17"/>
      <c r="F152" s="17"/>
      <c r="G152" s="17"/>
      <c r="H152" s="17"/>
    </row>
    <row r="153" spans="1:8" x14ac:dyDescent="0.3">
      <c r="A153" s="81" t="s">
        <v>326</v>
      </c>
      <c r="B153" s="81" t="s">
        <v>325</v>
      </c>
      <c r="C153" s="81" t="s">
        <v>101</v>
      </c>
      <c r="D153" s="17"/>
      <c r="E153" s="17"/>
      <c r="F153" s="17"/>
      <c r="G153" s="17"/>
      <c r="H153" s="17"/>
    </row>
    <row r="154" spans="1:8" x14ac:dyDescent="0.3">
      <c r="A154" s="81" t="s">
        <v>324</v>
      </c>
      <c r="B154" s="81" t="s">
        <v>323</v>
      </c>
      <c r="C154" s="81" t="s">
        <v>322</v>
      </c>
      <c r="D154" s="17"/>
      <c r="E154" s="17"/>
      <c r="F154" s="17"/>
      <c r="G154" s="17"/>
      <c r="H154" s="17"/>
    </row>
    <row r="155" spans="1:8" x14ac:dyDescent="0.3">
      <c r="A155" s="81" t="s">
        <v>321</v>
      </c>
      <c r="B155" s="81" t="s">
        <v>320</v>
      </c>
      <c r="C155" s="81" t="s">
        <v>319</v>
      </c>
      <c r="D155" s="17"/>
      <c r="E155" s="17"/>
      <c r="F155" s="17"/>
      <c r="G155" s="17"/>
      <c r="H155" s="17"/>
    </row>
    <row r="156" spans="1:8" x14ac:dyDescent="0.3">
      <c r="A156" s="81" t="s">
        <v>318</v>
      </c>
      <c r="B156" s="81" t="s">
        <v>317</v>
      </c>
      <c r="C156" s="81" t="s">
        <v>316</v>
      </c>
      <c r="D156" s="17"/>
      <c r="E156" s="17"/>
      <c r="F156" s="17"/>
      <c r="G156" s="17"/>
      <c r="H156" s="17"/>
    </row>
    <row r="157" spans="1:8" x14ac:dyDescent="0.3">
      <c r="A157" s="81" t="s">
        <v>315</v>
      </c>
      <c r="B157" s="81" t="s">
        <v>314</v>
      </c>
      <c r="C157" s="81" t="s">
        <v>313</v>
      </c>
      <c r="D157" s="17"/>
      <c r="E157" s="17"/>
      <c r="F157" s="17"/>
      <c r="G157" s="17"/>
      <c r="H157" s="17"/>
    </row>
    <row r="158" spans="1:8" x14ac:dyDescent="0.3">
      <c r="A158" s="81" t="s">
        <v>312</v>
      </c>
      <c r="B158" s="81" t="s">
        <v>311</v>
      </c>
      <c r="C158" s="81" t="s">
        <v>101</v>
      </c>
      <c r="D158" s="17"/>
      <c r="E158" s="17"/>
      <c r="F158" s="17"/>
      <c r="G158" s="17"/>
      <c r="H158" s="17"/>
    </row>
    <row r="159" spans="1:8" x14ac:dyDescent="0.3">
      <c r="A159" s="81" t="s">
        <v>310</v>
      </c>
      <c r="B159" s="81" t="s">
        <v>309</v>
      </c>
      <c r="C159" s="81" t="s">
        <v>308</v>
      </c>
      <c r="D159" s="17"/>
      <c r="E159" s="17"/>
      <c r="F159" s="17"/>
      <c r="G159" s="17"/>
      <c r="H159" s="17"/>
    </row>
    <row r="160" spans="1:8" x14ac:dyDescent="0.3">
      <c r="A160" s="81" t="s">
        <v>307</v>
      </c>
      <c r="B160" s="81" t="s">
        <v>306</v>
      </c>
      <c r="C160" s="81" t="s">
        <v>305</v>
      </c>
      <c r="D160" s="17"/>
      <c r="E160" s="17"/>
      <c r="F160" s="17"/>
      <c r="G160" s="17"/>
      <c r="H160" s="17"/>
    </row>
    <row r="161" spans="1:8" x14ac:dyDescent="0.3">
      <c r="A161" s="81" t="s">
        <v>304</v>
      </c>
      <c r="B161" s="81" t="s">
        <v>303</v>
      </c>
      <c r="C161" s="81" t="s">
        <v>302</v>
      </c>
      <c r="D161" s="17"/>
      <c r="E161" s="17"/>
      <c r="F161" s="17"/>
      <c r="G161" s="17"/>
      <c r="H161" s="17"/>
    </row>
    <row r="162" spans="1:8" x14ac:dyDescent="0.3">
      <c r="A162" s="81" t="s">
        <v>301</v>
      </c>
      <c r="B162" s="81" t="s">
        <v>300</v>
      </c>
      <c r="C162" s="81" t="s">
        <v>101</v>
      </c>
      <c r="D162" s="17"/>
      <c r="E162" s="17"/>
      <c r="F162" s="17"/>
      <c r="G162" s="17"/>
      <c r="H162" s="17"/>
    </row>
    <row r="163" spans="1:8" x14ac:dyDescent="0.3">
      <c r="A163" s="81" t="s">
        <v>299</v>
      </c>
      <c r="B163" s="81" t="s">
        <v>298</v>
      </c>
      <c r="C163" s="81" t="s">
        <v>297</v>
      </c>
      <c r="D163" s="17"/>
      <c r="E163" s="17"/>
      <c r="F163" s="17"/>
      <c r="G163" s="17"/>
      <c r="H163" s="17"/>
    </row>
    <row r="164" spans="1:8" x14ac:dyDescent="0.3">
      <c r="A164" s="81" t="s">
        <v>296</v>
      </c>
      <c r="B164" s="81" t="s">
        <v>295</v>
      </c>
      <c r="C164" s="81" t="s">
        <v>248</v>
      </c>
      <c r="D164" s="17"/>
      <c r="E164" s="17"/>
      <c r="F164" s="17"/>
      <c r="G164" s="17"/>
      <c r="H164" s="17"/>
    </row>
    <row r="165" spans="1:8" x14ac:dyDescent="0.3">
      <c r="A165" s="81" t="s">
        <v>294</v>
      </c>
      <c r="B165" s="81" t="s">
        <v>293</v>
      </c>
      <c r="C165" s="81" t="s">
        <v>292</v>
      </c>
      <c r="D165" s="17"/>
      <c r="E165" s="17"/>
      <c r="F165" s="17"/>
      <c r="G165" s="17"/>
      <c r="H165" s="17"/>
    </row>
    <row r="166" spans="1:8" x14ac:dyDescent="0.3">
      <c r="A166" s="81" t="s">
        <v>291</v>
      </c>
      <c r="B166" s="81" t="s">
        <v>290</v>
      </c>
      <c r="C166" s="81" t="s">
        <v>248</v>
      </c>
      <c r="D166" s="17"/>
      <c r="E166" s="17"/>
      <c r="F166" s="17"/>
      <c r="G166" s="17"/>
      <c r="H166" s="17"/>
    </row>
    <row r="167" spans="1:8" x14ac:dyDescent="0.3">
      <c r="A167" s="81" t="s">
        <v>289</v>
      </c>
      <c r="B167" s="81" t="s">
        <v>288</v>
      </c>
      <c r="C167" s="81" t="s">
        <v>248</v>
      </c>
      <c r="D167" s="17"/>
      <c r="E167" s="17"/>
      <c r="F167" s="17"/>
      <c r="G167" s="17"/>
      <c r="H167" s="17"/>
    </row>
    <row r="168" spans="1:8" x14ac:dyDescent="0.3">
      <c r="A168" s="81" t="s">
        <v>287</v>
      </c>
      <c r="B168" s="17" t="s">
        <v>286</v>
      </c>
      <c r="C168" s="81" t="s">
        <v>101</v>
      </c>
      <c r="D168" s="17"/>
      <c r="E168" s="17"/>
      <c r="F168" s="17"/>
      <c r="G168" s="17"/>
      <c r="H168" s="17"/>
    </row>
    <row r="169" spans="1:8" x14ac:dyDescent="0.3">
      <c r="A169" s="81" t="s">
        <v>285</v>
      </c>
      <c r="B169" s="81" t="s">
        <v>284</v>
      </c>
      <c r="C169" s="81" t="s">
        <v>283</v>
      </c>
      <c r="D169" s="17"/>
      <c r="E169" s="17"/>
      <c r="F169" s="17"/>
      <c r="G169" s="17"/>
      <c r="H169" s="17"/>
    </row>
    <row r="170" spans="1:8" x14ac:dyDescent="0.3">
      <c r="A170" s="81" t="s">
        <v>282</v>
      </c>
      <c r="B170" s="57" t="s">
        <v>281</v>
      </c>
      <c r="C170" s="81" t="s">
        <v>280</v>
      </c>
      <c r="D170" s="17"/>
      <c r="E170" s="17"/>
      <c r="F170" s="17"/>
      <c r="G170" s="17"/>
      <c r="H170" s="17"/>
    </row>
    <row r="171" spans="1:8" x14ac:dyDescent="0.3">
      <c r="A171" s="81" t="s">
        <v>279</v>
      </c>
      <c r="B171" s="81" t="s">
        <v>278</v>
      </c>
      <c r="C171" s="81" t="s">
        <v>277</v>
      </c>
      <c r="D171" s="17"/>
      <c r="E171" s="17"/>
      <c r="F171" s="17"/>
      <c r="G171" s="17"/>
      <c r="H171" s="17"/>
    </row>
    <row r="172" spans="1:8" x14ac:dyDescent="0.3">
      <c r="A172" s="81" t="s">
        <v>276</v>
      </c>
      <c r="B172" s="81" t="s">
        <v>275</v>
      </c>
      <c r="C172" s="81" t="s">
        <v>274</v>
      </c>
      <c r="D172" s="17"/>
      <c r="E172" s="17"/>
      <c r="F172" s="17"/>
      <c r="G172" s="17"/>
      <c r="H172" s="17"/>
    </row>
    <row r="173" spans="1:8" x14ac:dyDescent="0.3">
      <c r="A173" s="81" t="s">
        <v>273</v>
      </c>
      <c r="B173" s="81" t="s">
        <v>272</v>
      </c>
      <c r="C173" s="81" t="s">
        <v>271</v>
      </c>
      <c r="D173" s="17"/>
      <c r="E173" s="17"/>
      <c r="F173" s="17"/>
      <c r="G173" s="17"/>
      <c r="H173" s="17"/>
    </row>
    <row r="174" spans="1:8" x14ac:dyDescent="0.3">
      <c r="A174" s="81" t="s">
        <v>270</v>
      </c>
      <c r="B174" s="81" t="s">
        <v>269</v>
      </c>
      <c r="C174" s="81" t="s">
        <v>248</v>
      </c>
      <c r="D174" s="17"/>
      <c r="E174" s="17"/>
      <c r="F174" s="17"/>
      <c r="G174" s="17"/>
      <c r="H174" s="17"/>
    </row>
    <row r="175" spans="1:8" x14ac:dyDescent="0.3">
      <c r="A175" s="81" t="s">
        <v>268</v>
      </c>
      <c r="B175" s="81" t="s">
        <v>267</v>
      </c>
      <c r="C175" s="81" t="s">
        <v>266</v>
      </c>
      <c r="D175" s="17"/>
      <c r="E175" s="17"/>
      <c r="F175" s="17"/>
      <c r="G175" s="17"/>
      <c r="H175" s="17"/>
    </row>
    <row r="176" spans="1:8" x14ac:dyDescent="0.3">
      <c r="A176" s="81" t="s">
        <v>265</v>
      </c>
      <c r="B176" s="17" t="s">
        <v>264</v>
      </c>
      <c r="C176" s="81" t="s">
        <v>263</v>
      </c>
      <c r="D176" s="17"/>
      <c r="E176" s="17"/>
      <c r="F176" s="17"/>
      <c r="G176" s="17"/>
      <c r="H176" s="17"/>
    </row>
    <row r="177" spans="1:8" x14ac:dyDescent="0.3">
      <c r="A177" s="81" t="s">
        <v>262</v>
      </c>
      <c r="B177" s="17" t="s">
        <v>261</v>
      </c>
      <c r="C177" s="81" t="s">
        <v>260</v>
      </c>
      <c r="D177" s="17"/>
      <c r="E177" s="17"/>
      <c r="F177" s="17"/>
      <c r="G177" s="17"/>
      <c r="H177" s="17"/>
    </row>
    <row r="178" spans="1:8" x14ac:dyDescent="0.3">
      <c r="A178" s="81" t="s">
        <v>259</v>
      </c>
      <c r="B178" s="17" t="s">
        <v>258</v>
      </c>
      <c r="C178" s="81" t="s">
        <v>257</v>
      </c>
      <c r="D178" s="17"/>
      <c r="E178" s="17"/>
      <c r="F178" s="17"/>
      <c r="G178" s="17"/>
      <c r="H178" s="17"/>
    </row>
    <row r="179" spans="1:8" x14ac:dyDescent="0.3">
      <c r="A179" s="81" t="s">
        <v>256</v>
      </c>
      <c r="B179" s="81" t="s">
        <v>255</v>
      </c>
      <c r="C179" s="81" t="s">
        <v>254</v>
      </c>
      <c r="D179" s="17"/>
      <c r="E179" s="17"/>
      <c r="F179" s="17"/>
      <c r="G179" s="17"/>
      <c r="H179" s="17"/>
    </row>
    <row r="180" spans="1:8" x14ac:dyDescent="0.3">
      <c r="A180" s="81" t="s">
        <v>253</v>
      </c>
      <c r="B180" s="81" t="s">
        <v>252</v>
      </c>
      <c r="C180" s="81" t="s">
        <v>251</v>
      </c>
      <c r="D180" s="17"/>
      <c r="E180" s="17"/>
      <c r="F180" s="17"/>
      <c r="G180" s="17"/>
      <c r="H180" s="17"/>
    </row>
    <row r="181" spans="1:8" x14ac:dyDescent="0.3">
      <c r="A181" s="81" t="s">
        <v>250</v>
      </c>
      <c r="B181" s="81" t="s">
        <v>249</v>
      </c>
      <c r="C181" s="81" t="s">
        <v>248</v>
      </c>
      <c r="D181" s="17"/>
      <c r="E181" s="17"/>
      <c r="F181" s="17"/>
      <c r="G181" s="17"/>
      <c r="H181" s="17"/>
    </row>
    <row r="182" spans="1:8" x14ac:dyDescent="0.3">
      <c r="A182" s="81" t="s">
        <v>247</v>
      </c>
      <c r="B182" s="81" t="s">
        <v>246</v>
      </c>
      <c r="C182" s="81" t="s">
        <v>245</v>
      </c>
      <c r="D182" s="17"/>
      <c r="E182" s="17"/>
      <c r="F182" s="17"/>
      <c r="G182" s="17"/>
      <c r="H182" s="17"/>
    </row>
    <row r="183" spans="1:8" x14ac:dyDescent="0.3">
      <c r="A183" s="81" t="s">
        <v>244</v>
      </c>
      <c r="B183" s="81" t="s">
        <v>243</v>
      </c>
      <c r="C183" s="81" t="s">
        <v>242</v>
      </c>
      <c r="D183" s="17"/>
      <c r="E183" s="17"/>
      <c r="F183" s="17"/>
      <c r="G183" s="17"/>
      <c r="H183" s="17"/>
    </row>
    <row r="184" spans="1:8" x14ac:dyDescent="0.3">
      <c r="A184" s="81" t="s">
        <v>241</v>
      </c>
      <c r="B184" s="81" t="s">
        <v>240</v>
      </c>
      <c r="C184" s="81" t="s">
        <v>239</v>
      </c>
      <c r="D184" s="17"/>
      <c r="E184" s="17"/>
      <c r="F184" s="17"/>
      <c r="G184" s="17"/>
      <c r="H184" s="17"/>
    </row>
    <row r="185" spans="1:8" x14ac:dyDescent="0.3">
      <c r="A185" s="81" t="s">
        <v>238</v>
      </c>
      <c r="B185" s="81" t="s">
        <v>237</v>
      </c>
      <c r="C185" s="81" t="s">
        <v>236</v>
      </c>
      <c r="D185" s="17"/>
      <c r="E185" s="17"/>
      <c r="F185" s="17"/>
      <c r="G185" s="17"/>
      <c r="H185" s="17"/>
    </row>
    <row r="186" spans="1:8" x14ac:dyDescent="0.3">
      <c r="A186" s="81" t="s">
        <v>235</v>
      </c>
      <c r="B186" s="81" t="s">
        <v>234</v>
      </c>
      <c r="C186" s="81" t="s">
        <v>233</v>
      </c>
      <c r="D186" s="17"/>
      <c r="E186" s="17"/>
      <c r="F186" s="17"/>
      <c r="G186" s="17"/>
      <c r="H186" s="17"/>
    </row>
    <row r="187" spans="1:8" x14ac:dyDescent="0.3">
      <c r="A187" s="81" t="s">
        <v>232</v>
      </c>
      <c r="B187" s="81" t="s">
        <v>231</v>
      </c>
      <c r="C187" s="81" t="s">
        <v>230</v>
      </c>
      <c r="D187" s="17"/>
      <c r="E187" s="17"/>
      <c r="F187" s="17"/>
      <c r="G187" s="17"/>
      <c r="H187" s="17"/>
    </row>
    <row r="188" spans="1:8" x14ac:dyDescent="0.3">
      <c r="A188" s="81" t="s">
        <v>229</v>
      </c>
      <c r="B188" s="81" t="s">
        <v>228</v>
      </c>
      <c r="C188" s="81" t="s">
        <v>227</v>
      </c>
      <c r="D188" s="17"/>
      <c r="E188" s="17"/>
      <c r="F188" s="17"/>
      <c r="G188" s="17"/>
      <c r="H188" s="17"/>
    </row>
    <row r="189" spans="1:8" x14ac:dyDescent="0.3">
      <c r="A189" s="81" t="s">
        <v>226</v>
      </c>
      <c r="B189" s="81" t="s">
        <v>225</v>
      </c>
      <c r="C189" s="81" t="s">
        <v>224</v>
      </c>
      <c r="D189" s="17"/>
      <c r="E189" s="17"/>
      <c r="F189" s="17"/>
      <c r="G189" s="17"/>
      <c r="H189" s="17"/>
    </row>
    <row r="190" spans="1:8" x14ac:dyDescent="0.3">
      <c r="A190" s="81" t="s">
        <v>223</v>
      </c>
      <c r="B190" s="17"/>
      <c r="C190" s="17"/>
      <c r="D190" s="17"/>
      <c r="E190" s="17"/>
      <c r="F190" s="17"/>
      <c r="G190" s="17"/>
      <c r="H190" s="17"/>
    </row>
    <row r="191" spans="1:8" x14ac:dyDescent="0.3">
      <c r="A191" s="81" t="s">
        <v>222</v>
      </c>
      <c r="B191" s="17"/>
      <c r="C191" s="17"/>
      <c r="D191" s="17"/>
      <c r="E191" s="17"/>
      <c r="F191" s="17"/>
      <c r="G191" s="17"/>
      <c r="H191" s="17"/>
    </row>
    <row r="192" spans="1:8" x14ac:dyDescent="0.3">
      <c r="A192" s="81" t="s">
        <v>221</v>
      </c>
      <c r="B192" s="17"/>
      <c r="C192" s="17"/>
      <c r="D192" s="17"/>
      <c r="E192" s="17"/>
      <c r="F192" s="17"/>
      <c r="G192" s="17"/>
      <c r="H192" s="17"/>
    </row>
    <row r="193" spans="1:8" x14ac:dyDescent="0.3">
      <c r="A193" s="81" t="s">
        <v>220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1" t="s">
        <v>219</v>
      </c>
      <c r="B194" s="17"/>
      <c r="C194" s="17"/>
      <c r="D194" s="17"/>
      <c r="E194" s="17"/>
      <c r="F194" s="17"/>
      <c r="G194" s="17"/>
      <c r="H194" s="17"/>
    </row>
    <row r="195" spans="1:8" x14ac:dyDescent="0.3">
      <c r="A195" s="81" t="s">
        <v>218</v>
      </c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  <row r="199" spans="1:8" x14ac:dyDescent="0.3">
      <c r="A199" s="17"/>
      <c r="B199" s="17"/>
      <c r="C199" s="17"/>
      <c r="D199" s="17"/>
      <c r="E199" s="17"/>
      <c r="F199" s="17"/>
      <c r="G199" s="17"/>
      <c r="H199" s="17"/>
    </row>
    <row r="200" spans="1:8" x14ac:dyDescent="0.3">
      <c r="A200" s="17"/>
      <c r="B200" s="17"/>
      <c r="C200" s="17"/>
      <c r="D200" s="17"/>
      <c r="E200" s="17"/>
      <c r="F200" s="17"/>
      <c r="G200" s="17"/>
      <c r="H200" s="17"/>
    </row>
    <row r="201" spans="1:8" x14ac:dyDescent="0.3">
      <c r="A201" s="17"/>
      <c r="B201" s="17"/>
      <c r="C201" s="17"/>
      <c r="D201" s="17"/>
      <c r="E201" s="17"/>
      <c r="F201" s="17"/>
      <c r="G201" s="17"/>
      <c r="H201" s="17"/>
    </row>
    <row r="202" spans="1:8" x14ac:dyDescent="0.3">
      <c r="A202" s="17"/>
      <c r="B202" s="17"/>
      <c r="C202" s="17"/>
      <c r="D202" s="17"/>
      <c r="E202" s="17"/>
      <c r="F202" s="17"/>
      <c r="G202" s="17"/>
      <c r="H202" s="17"/>
    </row>
    <row r="203" spans="1:8" x14ac:dyDescent="0.3">
      <c r="A203" s="17"/>
      <c r="B203" s="17"/>
      <c r="C203" s="17"/>
      <c r="D203" s="17"/>
      <c r="E203" s="17"/>
      <c r="F203" s="17"/>
      <c r="G203" s="17"/>
      <c r="H203" s="17"/>
    </row>
    <row r="204" spans="1:8" x14ac:dyDescent="0.3">
      <c r="A204" s="17"/>
      <c r="B204" s="17"/>
      <c r="C204" s="17"/>
      <c r="D204" s="17"/>
      <c r="E204" s="17"/>
      <c r="F204" s="17"/>
      <c r="G204" s="17"/>
      <c r="H204" s="17"/>
    </row>
    <row r="205" spans="1:8" x14ac:dyDescent="0.3">
      <c r="A205" s="17"/>
      <c r="B205" s="17"/>
      <c r="C205" s="17"/>
      <c r="D205" s="17"/>
      <c r="E205" s="17"/>
      <c r="F205" s="17"/>
      <c r="G205" s="17"/>
      <c r="H205" s="17"/>
    </row>
    <row r="206" spans="1:8" x14ac:dyDescent="0.3">
      <c r="A206" s="17"/>
      <c r="B206" s="17"/>
      <c r="C206" s="17"/>
      <c r="D206" s="17"/>
      <c r="E206" s="17"/>
      <c r="F206" s="17"/>
      <c r="G206" s="17"/>
      <c r="H206" s="17"/>
    </row>
    <row r="207" spans="1:8" x14ac:dyDescent="0.3">
      <c r="A207" s="17"/>
      <c r="B207" s="17"/>
      <c r="C207" s="17"/>
      <c r="D207" s="17"/>
      <c r="E207" s="17"/>
      <c r="F207" s="17"/>
      <c r="G207" s="17"/>
      <c r="H207" s="17"/>
    </row>
    <row r="208" spans="1:8" x14ac:dyDescent="0.3">
      <c r="A208" s="17"/>
      <c r="B208" s="17"/>
      <c r="C208" s="17"/>
      <c r="D208" s="17"/>
      <c r="E208" s="17"/>
      <c r="F208" s="17"/>
      <c r="G208" s="17"/>
      <c r="H208" s="17"/>
    </row>
    <row r="209" spans="1:8" x14ac:dyDescent="0.3">
      <c r="A209" s="17"/>
      <c r="B209" s="17"/>
      <c r="C209" s="17"/>
      <c r="D209" s="17"/>
      <c r="E209" s="17"/>
      <c r="F209" s="17"/>
      <c r="G209" s="17"/>
      <c r="H209" s="17"/>
    </row>
    <row r="210" spans="1:8" x14ac:dyDescent="0.3">
      <c r="A210" s="17"/>
      <c r="B210" s="17"/>
      <c r="C210" s="17"/>
      <c r="D210" s="17"/>
      <c r="E210" s="17"/>
      <c r="F210" s="17"/>
      <c r="G210" s="17"/>
      <c r="H210" s="17"/>
    </row>
    <row r="211" spans="1:8" x14ac:dyDescent="0.3">
      <c r="A211" s="17"/>
      <c r="B211" s="17"/>
      <c r="C211" s="17"/>
      <c r="D211" s="17"/>
      <c r="E211" s="17"/>
      <c r="F211" s="17"/>
      <c r="G211" s="17"/>
      <c r="H211" s="17"/>
    </row>
    <row r="212" spans="1:8" x14ac:dyDescent="0.3">
      <c r="A212" s="17"/>
      <c r="B212" s="17"/>
      <c r="C212" s="17"/>
      <c r="D212" s="17"/>
      <c r="E212" s="17"/>
      <c r="F212" s="17"/>
      <c r="G212" s="17"/>
      <c r="H212" s="17"/>
    </row>
    <row r="213" spans="1:8" x14ac:dyDescent="0.3">
      <c r="A213" s="17"/>
      <c r="B213" s="17"/>
      <c r="C213" s="17"/>
      <c r="D213" s="17"/>
      <c r="E213" s="17"/>
      <c r="F213" s="17"/>
      <c r="G213" s="17"/>
      <c r="H213" s="17"/>
    </row>
    <row r="214" spans="1:8" x14ac:dyDescent="0.3">
      <c r="A214" s="17"/>
      <c r="B214" s="17"/>
      <c r="C214" s="17"/>
      <c r="D214" s="17"/>
      <c r="E214" s="17"/>
      <c r="F214" s="17"/>
      <c r="G214" s="17"/>
      <c r="H214" s="17"/>
    </row>
    <row r="215" spans="1:8" x14ac:dyDescent="0.3">
      <c r="A215" s="17"/>
      <c r="B215" s="17"/>
      <c r="C215" s="17"/>
      <c r="D215" s="17"/>
      <c r="E215" s="17"/>
      <c r="F215" s="17"/>
      <c r="G215" s="17"/>
      <c r="H215" s="17"/>
    </row>
    <row r="216" spans="1:8" x14ac:dyDescent="0.3">
      <c r="A216" s="17"/>
      <c r="B216" s="17"/>
      <c r="C216" s="17"/>
      <c r="D216" s="17"/>
      <c r="E216" s="17"/>
      <c r="F216" s="17"/>
      <c r="G216" s="17"/>
      <c r="H216" s="17"/>
    </row>
    <row r="217" spans="1:8" x14ac:dyDescent="0.3">
      <c r="A217" s="17"/>
      <c r="B217" s="17"/>
      <c r="C217" s="17"/>
      <c r="D217" s="17"/>
      <c r="E217" s="17"/>
      <c r="F217" s="17"/>
      <c r="G217" s="17"/>
      <c r="H217" s="17"/>
    </row>
    <row r="218" spans="1:8" x14ac:dyDescent="0.3">
      <c r="A218" s="17"/>
      <c r="B218" s="17"/>
      <c r="C218" s="17"/>
      <c r="D218" s="17"/>
      <c r="E218" s="17"/>
      <c r="F218" s="17"/>
      <c r="G218" s="17"/>
      <c r="H218" s="17"/>
    </row>
    <row r="219" spans="1:8" x14ac:dyDescent="0.3">
      <c r="A219" s="17"/>
      <c r="B219" s="17"/>
      <c r="C219" s="17"/>
      <c r="D219" s="17"/>
      <c r="E219" s="17"/>
      <c r="F219" s="17"/>
      <c r="G219" s="17"/>
      <c r="H219" s="17"/>
    </row>
    <row r="220" spans="1:8" x14ac:dyDescent="0.3">
      <c r="A220" s="17"/>
      <c r="B220" s="17"/>
      <c r="C220" s="17"/>
      <c r="D220" s="17"/>
      <c r="E220" s="17"/>
      <c r="F220" s="17"/>
      <c r="G220" s="17"/>
      <c r="H220" s="17"/>
    </row>
    <row r="221" spans="1:8" x14ac:dyDescent="0.3">
      <c r="A221" s="17"/>
      <c r="B221" s="17"/>
      <c r="C221" s="17"/>
      <c r="D221" s="17"/>
      <c r="E221" s="17"/>
      <c r="F221" s="17"/>
      <c r="G221" s="17"/>
      <c r="H221" s="17"/>
    </row>
    <row r="222" spans="1:8" x14ac:dyDescent="0.3">
      <c r="A222" s="17"/>
      <c r="B222" s="17"/>
      <c r="C222" s="17"/>
      <c r="D222" s="17"/>
      <c r="E222" s="17"/>
      <c r="F222" s="17"/>
      <c r="G222" s="17"/>
      <c r="H222" s="17"/>
    </row>
    <row r="223" spans="1:8" x14ac:dyDescent="0.3">
      <c r="A223" s="17"/>
      <c r="B223" s="17"/>
      <c r="C223" s="17"/>
      <c r="D223" s="17"/>
      <c r="E223" s="17"/>
      <c r="F223" s="17"/>
      <c r="G223" s="17"/>
      <c r="H223" s="17"/>
    </row>
    <row r="224" spans="1:8" x14ac:dyDescent="0.3">
      <c r="A224" s="17"/>
      <c r="B224" s="17"/>
      <c r="C224" s="17"/>
      <c r="D224" s="17"/>
      <c r="E224" s="17"/>
      <c r="F224" s="17"/>
      <c r="G224" s="17"/>
      <c r="H224" s="17"/>
    </row>
    <row r="225" spans="1:8" x14ac:dyDescent="0.3">
      <c r="A225" s="17"/>
      <c r="B225" s="17"/>
      <c r="C225" s="17"/>
      <c r="D225" s="17"/>
      <c r="E225" s="17"/>
      <c r="F225" s="17"/>
      <c r="G225" s="17"/>
      <c r="H225" s="17"/>
    </row>
    <row r="226" spans="1:8" x14ac:dyDescent="0.3">
      <c r="A226" s="17"/>
      <c r="B226" s="17"/>
      <c r="C226" s="17"/>
      <c r="D226" s="17"/>
      <c r="E226" s="17"/>
      <c r="F226" s="17"/>
      <c r="G226" s="17"/>
      <c r="H226" s="17"/>
    </row>
    <row r="227" spans="1:8" x14ac:dyDescent="0.3">
      <c r="A227" s="17"/>
      <c r="B227" s="17"/>
      <c r="C227" s="17"/>
      <c r="D227" s="17"/>
      <c r="E227" s="17"/>
      <c r="F227" s="17"/>
      <c r="G227" s="17"/>
      <c r="H227" s="17"/>
    </row>
    <row r="228" spans="1:8" x14ac:dyDescent="0.3">
      <c r="A228" s="17"/>
      <c r="B228" s="17"/>
      <c r="C228" s="17"/>
      <c r="D228" s="17"/>
      <c r="E228" s="17"/>
      <c r="F228" s="17"/>
      <c r="G228" s="17"/>
      <c r="H228" s="17"/>
    </row>
    <row r="229" spans="1:8" x14ac:dyDescent="0.3">
      <c r="A229" s="17"/>
      <c r="B229" s="17"/>
      <c r="C229" s="17"/>
      <c r="D229" s="17"/>
      <c r="E229" s="17"/>
      <c r="F229" s="17"/>
      <c r="G229" s="17"/>
      <c r="H229" s="17"/>
    </row>
    <row r="230" spans="1:8" x14ac:dyDescent="0.3">
      <c r="A230" s="17"/>
      <c r="B230" s="17"/>
      <c r="C230" s="17"/>
      <c r="D230" s="17"/>
      <c r="E230" s="17"/>
      <c r="F230" s="17"/>
      <c r="G230" s="17"/>
      <c r="H230" s="17"/>
    </row>
    <row r="231" spans="1:8" x14ac:dyDescent="0.3">
      <c r="A231" s="17"/>
      <c r="B231" s="17"/>
      <c r="C231" s="17"/>
      <c r="D231" s="17"/>
      <c r="E231" s="17"/>
      <c r="F231" s="17"/>
      <c r="G231" s="17"/>
      <c r="H231" s="17"/>
    </row>
    <row r="232" spans="1:8" x14ac:dyDescent="0.3">
      <c r="A232" s="17"/>
      <c r="B232" s="17"/>
      <c r="C232" s="17"/>
      <c r="D232" s="17"/>
      <c r="E232" s="17"/>
      <c r="F232" s="17"/>
      <c r="G232" s="17"/>
      <c r="H232" s="17"/>
    </row>
    <row r="233" spans="1:8" x14ac:dyDescent="0.3">
      <c r="A233" s="17"/>
      <c r="B233" s="17"/>
      <c r="C233" s="17"/>
      <c r="D233" s="17"/>
      <c r="E233" s="17"/>
      <c r="F233" s="17"/>
      <c r="G233" s="17"/>
      <c r="H233" s="17"/>
    </row>
    <row r="234" spans="1:8" x14ac:dyDescent="0.3">
      <c r="A234" s="17"/>
      <c r="B234" s="17"/>
      <c r="C234" s="17"/>
      <c r="D234" s="17"/>
      <c r="E234" s="17"/>
      <c r="F234" s="17"/>
      <c r="G234" s="17"/>
      <c r="H234" s="17"/>
    </row>
    <row r="235" spans="1:8" x14ac:dyDescent="0.3">
      <c r="A235" s="17"/>
      <c r="B235" s="17"/>
      <c r="C235" s="17"/>
      <c r="D235" s="17"/>
      <c r="E235" s="17"/>
      <c r="F235" s="17"/>
      <c r="G235" s="17"/>
      <c r="H235" s="17"/>
    </row>
    <row r="236" spans="1:8" x14ac:dyDescent="0.3">
      <c r="A236" s="17"/>
      <c r="B236" s="17"/>
      <c r="C236" s="17"/>
      <c r="D236" s="17"/>
      <c r="E236" s="17"/>
      <c r="F236" s="17"/>
      <c r="G236" s="17"/>
      <c r="H236" s="17"/>
    </row>
    <row r="237" spans="1:8" x14ac:dyDescent="0.3">
      <c r="A237" s="17"/>
      <c r="B237" s="17"/>
      <c r="C237" s="17"/>
      <c r="D237" s="17"/>
      <c r="E237" s="17"/>
      <c r="F237" s="17"/>
      <c r="G237" s="17"/>
      <c r="H237" s="17"/>
    </row>
    <row r="238" spans="1:8" x14ac:dyDescent="0.3">
      <c r="A238" s="17"/>
      <c r="B238" s="17"/>
      <c r="C238" s="17"/>
      <c r="D238" s="17"/>
      <c r="E238" s="17"/>
      <c r="F238" s="17"/>
      <c r="G238" s="17"/>
      <c r="H238" s="17"/>
    </row>
    <row r="239" spans="1:8" x14ac:dyDescent="0.3">
      <c r="A239" s="17"/>
      <c r="B239" s="17"/>
      <c r="C239" s="17"/>
      <c r="D239" s="17"/>
      <c r="E239" s="17"/>
      <c r="F239" s="17"/>
      <c r="G239" s="17"/>
      <c r="H239" s="17"/>
    </row>
    <row r="240" spans="1:8" x14ac:dyDescent="0.3">
      <c r="A240" s="17"/>
      <c r="B240" s="17"/>
      <c r="C240" s="17"/>
      <c r="D240" s="17"/>
      <c r="E240" s="17"/>
      <c r="F240" s="17"/>
      <c r="G240" s="17"/>
      <c r="H240" s="17"/>
    </row>
    <row r="241" spans="1:8" x14ac:dyDescent="0.3">
      <c r="A241" s="17"/>
      <c r="B241" s="17"/>
      <c r="C241" s="17"/>
      <c r="D241" s="17"/>
      <c r="E241" s="17"/>
      <c r="F241" s="17"/>
      <c r="G241" s="17"/>
      <c r="H241" s="17"/>
    </row>
    <row r="242" spans="1:8" x14ac:dyDescent="0.3">
      <c r="A242" s="17"/>
      <c r="B242" s="17"/>
      <c r="C242" s="17"/>
      <c r="D242" s="17"/>
      <c r="E242" s="17"/>
      <c r="F242" s="17"/>
      <c r="G242" s="17"/>
      <c r="H242" s="17"/>
    </row>
    <row r="243" spans="1:8" x14ac:dyDescent="0.3">
      <c r="A243" s="17"/>
      <c r="B243" s="17"/>
      <c r="C243" s="17"/>
      <c r="D243" s="17"/>
      <c r="E243" s="17"/>
      <c r="F243" s="17"/>
      <c r="G243" s="17"/>
      <c r="H243" s="17"/>
    </row>
    <row r="244" spans="1:8" x14ac:dyDescent="0.3">
      <c r="A244" s="17"/>
      <c r="B244" s="17"/>
      <c r="C244" s="17"/>
      <c r="D244" s="17"/>
      <c r="E244" s="17"/>
      <c r="F244" s="17"/>
      <c r="G244" s="17"/>
      <c r="H244" s="17"/>
    </row>
    <row r="245" spans="1:8" x14ac:dyDescent="0.3">
      <c r="A245" s="17"/>
      <c r="B245" s="17"/>
      <c r="C245" s="17"/>
      <c r="D245" s="17"/>
      <c r="E245" s="17"/>
      <c r="F245" s="17"/>
      <c r="G245" s="17"/>
      <c r="H245" s="17"/>
    </row>
    <row r="246" spans="1:8" x14ac:dyDescent="0.3">
      <c r="A246" s="17"/>
      <c r="B246" s="17"/>
      <c r="C246" s="17"/>
      <c r="D246" s="17"/>
      <c r="E246" s="17"/>
      <c r="F246" s="17"/>
      <c r="G246" s="17"/>
      <c r="H246" s="17"/>
    </row>
    <row r="247" spans="1:8" x14ac:dyDescent="0.3">
      <c r="A247" s="17"/>
      <c r="B247" s="17"/>
      <c r="C247" s="17"/>
      <c r="D247" s="17"/>
      <c r="E247" s="17"/>
      <c r="F247" s="17"/>
      <c r="G247" s="17"/>
      <c r="H247" s="17"/>
    </row>
    <row r="248" spans="1:8" x14ac:dyDescent="0.3">
      <c r="A248" s="17"/>
      <c r="B248" s="17"/>
      <c r="C248" s="17"/>
      <c r="D248" s="17"/>
      <c r="E248" s="17"/>
      <c r="F248" s="17"/>
      <c r="G248" s="17"/>
      <c r="H248" s="17"/>
    </row>
    <row r="249" spans="1:8" x14ac:dyDescent="0.3">
      <c r="A249" s="17"/>
      <c r="B249" s="17"/>
      <c r="C249" s="17"/>
      <c r="D249" s="17"/>
      <c r="E249" s="17"/>
      <c r="F249" s="17"/>
      <c r="G249" s="17"/>
      <c r="H249" s="17"/>
    </row>
    <row r="250" spans="1:8" x14ac:dyDescent="0.3">
      <c r="A250" s="17"/>
      <c r="B250" s="17"/>
      <c r="C250" s="17"/>
      <c r="D250" s="17"/>
      <c r="E250" s="17"/>
      <c r="F250" s="17"/>
      <c r="G250" s="17"/>
      <c r="H250" s="17"/>
    </row>
    <row r="251" spans="1:8" x14ac:dyDescent="0.3">
      <c r="A251" s="17"/>
      <c r="B251" s="17"/>
      <c r="C251" s="17"/>
      <c r="D251" s="17"/>
      <c r="E251" s="17"/>
      <c r="F251" s="17"/>
      <c r="G251" s="17"/>
      <c r="H251" s="17"/>
    </row>
    <row r="252" spans="1:8" x14ac:dyDescent="0.3">
      <c r="A252" s="17"/>
      <c r="B252" s="17"/>
      <c r="C252" s="17"/>
      <c r="D252" s="17"/>
      <c r="E252" s="17"/>
      <c r="F252" s="17"/>
      <c r="G252" s="17"/>
      <c r="H252" s="17"/>
    </row>
    <row r="253" spans="1:8" x14ac:dyDescent="0.3">
      <c r="A253" s="17"/>
      <c r="B253" s="17"/>
      <c r="C253" s="17"/>
      <c r="D253" s="17"/>
      <c r="E253" s="17"/>
      <c r="F253" s="17"/>
      <c r="G253" s="17"/>
      <c r="H253" s="17"/>
    </row>
    <row r="254" spans="1:8" x14ac:dyDescent="0.3">
      <c r="A254" s="17"/>
      <c r="B254" s="17"/>
      <c r="C254" s="17"/>
      <c r="D254" s="17"/>
      <c r="E254" s="17"/>
      <c r="F254" s="17"/>
      <c r="G254" s="17"/>
      <c r="H254" s="17"/>
    </row>
    <row r="255" spans="1:8" x14ac:dyDescent="0.3">
      <c r="A255" s="17"/>
      <c r="B255" s="17"/>
      <c r="C255" s="17"/>
      <c r="D255" s="17"/>
      <c r="E255" s="17"/>
      <c r="F255" s="17"/>
      <c r="G255" s="17"/>
      <c r="H255" s="17"/>
    </row>
    <row r="256" spans="1:8" x14ac:dyDescent="0.3">
      <c r="A256" s="17"/>
      <c r="B256" s="17"/>
      <c r="C256" s="17"/>
      <c r="D256" s="17"/>
      <c r="E256" s="17"/>
      <c r="F256" s="17"/>
      <c r="G256" s="17"/>
      <c r="H256" s="17"/>
    </row>
    <row r="257" spans="1:8" x14ac:dyDescent="0.3">
      <c r="A257" s="17"/>
      <c r="B257" s="17"/>
      <c r="C257" s="17"/>
      <c r="D257" s="17"/>
      <c r="E257" s="17"/>
      <c r="F257" s="17"/>
      <c r="G257" s="17"/>
      <c r="H257" s="17"/>
    </row>
    <row r="258" spans="1:8" x14ac:dyDescent="0.3">
      <c r="A258" s="17"/>
      <c r="B258" s="17"/>
      <c r="C258" s="17"/>
      <c r="D258" s="17"/>
      <c r="E258" s="17"/>
      <c r="F258" s="17"/>
      <c r="G258" s="17"/>
      <c r="H258" s="17"/>
    </row>
    <row r="259" spans="1:8" x14ac:dyDescent="0.3">
      <c r="A259" s="17"/>
      <c r="B259" s="17"/>
      <c r="C259" s="17"/>
      <c r="D259" s="17"/>
      <c r="E259" s="17"/>
      <c r="F259" s="17"/>
      <c r="G259" s="17"/>
      <c r="H259" s="17"/>
    </row>
    <row r="260" spans="1:8" x14ac:dyDescent="0.3">
      <c r="A260" s="17"/>
      <c r="B260" s="17"/>
      <c r="C260" s="17"/>
      <c r="D260" s="17"/>
      <c r="E260" s="17"/>
      <c r="F260" s="17"/>
      <c r="G260" s="17"/>
      <c r="H260" s="17"/>
    </row>
    <row r="261" spans="1:8" x14ac:dyDescent="0.3">
      <c r="A261" s="17"/>
      <c r="B261" s="17"/>
      <c r="C261" s="17"/>
      <c r="D261" s="17"/>
      <c r="E261" s="17"/>
      <c r="F261" s="17"/>
      <c r="G261" s="17"/>
      <c r="H261" s="17"/>
    </row>
    <row r="262" spans="1:8" x14ac:dyDescent="0.3">
      <c r="A262" s="17"/>
      <c r="B262" s="17"/>
      <c r="C262" s="17"/>
      <c r="D262" s="17"/>
      <c r="E262" s="17"/>
      <c r="F262" s="17"/>
      <c r="G262" s="17"/>
      <c r="H262" s="17"/>
    </row>
    <row r="263" spans="1:8" x14ac:dyDescent="0.3">
      <c r="A263" s="17"/>
      <c r="B263" s="17"/>
      <c r="C263" s="17"/>
      <c r="D263" s="17"/>
      <c r="E263" s="17"/>
      <c r="F263" s="17"/>
      <c r="G263" s="17"/>
      <c r="H263" s="17"/>
    </row>
    <row r="264" spans="1:8" x14ac:dyDescent="0.3">
      <c r="A264" s="17"/>
      <c r="B264" s="17"/>
      <c r="C264" s="17"/>
      <c r="D264" s="17"/>
      <c r="E264" s="17"/>
      <c r="F264" s="17"/>
      <c r="G264" s="17"/>
      <c r="H264" s="17"/>
    </row>
    <row r="265" spans="1:8" x14ac:dyDescent="0.3">
      <c r="A265" s="17"/>
      <c r="B265" s="17"/>
      <c r="C265" s="17"/>
      <c r="D265" s="17"/>
      <c r="E265" s="17"/>
      <c r="F265" s="17"/>
      <c r="G265" s="17"/>
      <c r="H265" s="17"/>
    </row>
    <row r="266" spans="1:8" x14ac:dyDescent="0.3">
      <c r="A266" s="17"/>
      <c r="B266" s="17"/>
      <c r="C266" s="17"/>
      <c r="D266" s="17"/>
      <c r="E266" s="17"/>
      <c r="F266" s="17"/>
      <c r="G266" s="17"/>
      <c r="H266" s="17"/>
    </row>
    <row r="267" spans="1:8" x14ac:dyDescent="0.3">
      <c r="A267" s="17"/>
      <c r="B267" s="17"/>
      <c r="C267" s="17"/>
      <c r="D267" s="17"/>
      <c r="E267" s="17"/>
      <c r="F267" s="17"/>
      <c r="G267" s="17"/>
      <c r="H267" s="17"/>
    </row>
    <row r="268" spans="1:8" x14ac:dyDescent="0.3">
      <c r="A268" s="17"/>
      <c r="B268" s="17"/>
      <c r="C268" s="17"/>
      <c r="D268" s="17"/>
      <c r="E268" s="17"/>
      <c r="F268" s="17"/>
      <c r="G268" s="17"/>
      <c r="H268" s="17"/>
    </row>
    <row r="269" spans="1:8" x14ac:dyDescent="0.3">
      <c r="A269" s="17"/>
      <c r="B269" s="17"/>
      <c r="C269" s="17"/>
      <c r="D269" s="17"/>
      <c r="E269" s="17"/>
      <c r="F269" s="17"/>
      <c r="G269" s="17"/>
      <c r="H269" s="17"/>
    </row>
    <row r="270" spans="1:8" x14ac:dyDescent="0.3">
      <c r="A270" s="17"/>
      <c r="B270" s="17"/>
      <c r="C270" s="17"/>
      <c r="D270" s="17"/>
      <c r="E270" s="17"/>
      <c r="F270" s="17"/>
      <c r="G270" s="17"/>
      <c r="H270" s="17"/>
    </row>
    <row r="271" spans="1:8" x14ac:dyDescent="0.3">
      <c r="A271" s="17"/>
      <c r="B271" s="17"/>
      <c r="C271" s="17"/>
      <c r="D271" s="17"/>
      <c r="E271" s="17"/>
      <c r="F271" s="17"/>
      <c r="G271" s="17"/>
      <c r="H271" s="17"/>
    </row>
    <row r="272" spans="1:8" x14ac:dyDescent="0.3">
      <c r="A272" s="17"/>
      <c r="B272" s="17"/>
      <c r="C272" s="17"/>
      <c r="D272" s="17"/>
      <c r="E272" s="17"/>
      <c r="F272" s="17"/>
      <c r="G272" s="17"/>
      <c r="H272" s="17"/>
    </row>
    <row r="273" spans="1:8" x14ac:dyDescent="0.3">
      <c r="A273" s="17"/>
      <c r="B273" s="17"/>
      <c r="C273" s="17"/>
      <c r="D273" s="17"/>
      <c r="E273" s="17"/>
      <c r="F273" s="17"/>
      <c r="G273" s="17"/>
      <c r="H273" s="17"/>
    </row>
    <row r="274" spans="1:8" x14ac:dyDescent="0.3">
      <c r="A274" s="17"/>
      <c r="B274" s="17"/>
      <c r="C274" s="17"/>
      <c r="D274" s="17"/>
      <c r="E274" s="17"/>
      <c r="F274" s="17"/>
      <c r="G274" s="17"/>
      <c r="H274" s="17"/>
    </row>
    <row r="275" spans="1:8" x14ac:dyDescent="0.3">
      <c r="A275" s="17"/>
      <c r="B275" s="17"/>
      <c r="C275" s="17"/>
      <c r="D275" s="17"/>
      <c r="E275" s="17"/>
      <c r="F275" s="17"/>
      <c r="G275" s="17"/>
      <c r="H275" s="17"/>
    </row>
    <row r="276" spans="1:8" x14ac:dyDescent="0.3">
      <c r="A276" s="17"/>
      <c r="B276" s="17"/>
      <c r="C276" s="17"/>
      <c r="D276" s="17"/>
      <c r="E276" s="17"/>
      <c r="F276" s="17"/>
      <c r="G276" s="17"/>
      <c r="H276" s="17"/>
    </row>
    <row r="277" spans="1:8" x14ac:dyDescent="0.3">
      <c r="A277" s="17"/>
      <c r="B277" s="17"/>
      <c r="C277" s="17"/>
      <c r="D277" s="17"/>
      <c r="E277" s="17"/>
      <c r="F277" s="17"/>
      <c r="G277" s="17"/>
      <c r="H277" s="17"/>
    </row>
    <row r="278" spans="1:8" x14ac:dyDescent="0.3">
      <c r="A278" s="17"/>
      <c r="B278" s="17"/>
      <c r="C278" s="17"/>
      <c r="D278" s="17"/>
      <c r="E278" s="17"/>
      <c r="F278" s="17"/>
      <c r="G278" s="17"/>
      <c r="H278" s="17"/>
    </row>
    <row r="279" spans="1:8" x14ac:dyDescent="0.3">
      <c r="A279" s="17"/>
      <c r="B279" s="17"/>
      <c r="C279" s="17"/>
      <c r="D279" s="17"/>
      <c r="E279" s="17"/>
      <c r="F279" s="17"/>
      <c r="G279" s="17"/>
      <c r="H279" s="17"/>
    </row>
    <row r="280" spans="1:8" x14ac:dyDescent="0.3">
      <c r="A280" s="17"/>
      <c r="B280" s="17"/>
      <c r="C280" s="17"/>
      <c r="D280" s="17"/>
      <c r="E280" s="17"/>
      <c r="F280" s="17"/>
      <c r="G280" s="17"/>
      <c r="H280" s="17"/>
    </row>
    <row r="281" spans="1:8" x14ac:dyDescent="0.3">
      <c r="A281" s="17"/>
      <c r="B281" s="17"/>
      <c r="C281" s="17"/>
      <c r="D281" s="17"/>
      <c r="E281" s="17"/>
      <c r="F281" s="17"/>
      <c r="G281" s="17"/>
      <c r="H281" s="17"/>
    </row>
    <row r="282" spans="1:8" x14ac:dyDescent="0.3">
      <c r="A282" s="17"/>
      <c r="B282" s="17"/>
      <c r="C282" s="17"/>
      <c r="D282" s="17"/>
      <c r="E282" s="17"/>
      <c r="F282" s="17"/>
      <c r="G282" s="17"/>
      <c r="H282" s="17"/>
    </row>
    <row r="283" spans="1:8" x14ac:dyDescent="0.3">
      <c r="A283" s="17"/>
      <c r="B283" s="17"/>
      <c r="C283" s="17"/>
      <c r="D283" s="17"/>
      <c r="E283" s="17"/>
      <c r="F283" s="17"/>
      <c r="G283" s="17"/>
      <c r="H283" s="17"/>
    </row>
    <row r="284" spans="1:8" x14ac:dyDescent="0.3">
      <c r="A284" s="17"/>
      <c r="B284" s="17"/>
      <c r="C284" s="17"/>
      <c r="D284" s="17"/>
      <c r="E284" s="17"/>
      <c r="F284" s="17"/>
      <c r="G284" s="17"/>
      <c r="H284" s="17"/>
    </row>
    <row r="285" spans="1:8" x14ac:dyDescent="0.3">
      <c r="A285" s="17"/>
      <c r="B285" s="17"/>
      <c r="C285" s="17"/>
      <c r="D285" s="17"/>
      <c r="E285" s="17"/>
      <c r="F285" s="17"/>
      <c r="G285" s="17"/>
      <c r="H285" s="17"/>
    </row>
    <row r="286" spans="1:8" x14ac:dyDescent="0.3">
      <c r="A286" s="17"/>
      <c r="B286" s="17"/>
      <c r="C286" s="17"/>
      <c r="D286" s="17"/>
      <c r="E286" s="17"/>
      <c r="F286" s="17"/>
      <c r="G286" s="17"/>
      <c r="H286" s="17"/>
    </row>
    <row r="287" spans="1:8" x14ac:dyDescent="0.3">
      <c r="A287" s="17"/>
      <c r="B287" s="17"/>
      <c r="C287" s="17"/>
      <c r="D287" s="17"/>
      <c r="E287" s="17"/>
      <c r="F287" s="17"/>
      <c r="G287" s="17"/>
      <c r="H287" s="17"/>
    </row>
    <row r="288" spans="1:8" x14ac:dyDescent="0.3">
      <c r="A288" s="17"/>
      <c r="B288" s="17"/>
      <c r="C288" s="17"/>
      <c r="D288" s="17"/>
      <c r="E288" s="17"/>
      <c r="F288" s="17"/>
      <c r="G288" s="17"/>
      <c r="H288" s="17"/>
    </row>
    <row r="289" spans="1:8" x14ac:dyDescent="0.3">
      <c r="A289" s="17"/>
      <c r="B289" s="17"/>
      <c r="C289" s="17"/>
      <c r="D289" s="17"/>
      <c r="E289" s="17"/>
      <c r="F289" s="17"/>
      <c r="G289" s="17"/>
      <c r="H289" s="17"/>
    </row>
    <row r="290" spans="1:8" x14ac:dyDescent="0.3">
      <c r="A290" s="17"/>
      <c r="B290" s="17"/>
      <c r="C290" s="17"/>
      <c r="D290" s="17"/>
      <c r="E290" s="17"/>
      <c r="F290" s="17"/>
      <c r="G290" s="17"/>
      <c r="H290" s="17"/>
    </row>
    <row r="291" spans="1:8" x14ac:dyDescent="0.3">
      <c r="A291" s="17"/>
      <c r="B291" s="17"/>
      <c r="C291" s="17"/>
      <c r="D291" s="17"/>
      <c r="E291" s="17"/>
      <c r="F291" s="17"/>
      <c r="G291" s="17"/>
      <c r="H291" s="17"/>
    </row>
    <row r="292" spans="1:8" x14ac:dyDescent="0.3">
      <c r="A292" s="17"/>
      <c r="B292" s="17"/>
      <c r="C292" s="17"/>
      <c r="D292" s="17"/>
      <c r="E292" s="17"/>
      <c r="F292" s="17"/>
      <c r="G292" s="17"/>
      <c r="H292" s="17"/>
    </row>
    <row r="293" spans="1:8" x14ac:dyDescent="0.3">
      <c r="A293" s="17"/>
      <c r="B293" s="17"/>
      <c r="C293" s="17"/>
      <c r="D293" s="17"/>
      <c r="E293" s="17"/>
      <c r="F293" s="17"/>
      <c r="G293" s="17"/>
      <c r="H293" s="17"/>
    </row>
    <row r="294" spans="1:8" x14ac:dyDescent="0.3">
      <c r="A294" s="17"/>
      <c r="B294" s="17"/>
      <c r="C294" s="17"/>
      <c r="D294" s="17"/>
      <c r="E294" s="17"/>
      <c r="F294" s="17"/>
      <c r="G294" s="17"/>
      <c r="H294" s="17"/>
    </row>
    <row r="295" spans="1:8" x14ac:dyDescent="0.3">
      <c r="A295" s="17"/>
      <c r="B295" s="17"/>
      <c r="C295" s="17"/>
      <c r="D295" s="17"/>
      <c r="E295" s="17"/>
      <c r="F295" s="17"/>
      <c r="G295" s="17"/>
      <c r="H295" s="17"/>
    </row>
    <row r="296" spans="1:8" x14ac:dyDescent="0.3">
      <c r="A296" s="17"/>
      <c r="B296" s="17"/>
      <c r="C296" s="17"/>
      <c r="D296" s="17"/>
      <c r="E296" s="17"/>
      <c r="F296" s="17"/>
      <c r="G296" s="17"/>
      <c r="H296" s="17"/>
    </row>
    <row r="297" spans="1:8" x14ac:dyDescent="0.3">
      <c r="A297" s="17"/>
      <c r="B297" s="17"/>
      <c r="C297" s="17"/>
      <c r="D297" s="17"/>
      <c r="E297" s="17"/>
      <c r="F297" s="17"/>
      <c r="G297" s="17"/>
      <c r="H297" s="17"/>
    </row>
    <row r="298" spans="1:8" x14ac:dyDescent="0.3">
      <c r="A298" s="17"/>
      <c r="B298" s="17"/>
      <c r="C298" s="17"/>
      <c r="D298" s="17"/>
      <c r="E298" s="17"/>
      <c r="F298" s="17"/>
      <c r="G298" s="17"/>
      <c r="H298" s="17"/>
    </row>
    <row r="299" spans="1:8" x14ac:dyDescent="0.3">
      <c r="A299" s="17"/>
      <c r="B299" s="17"/>
      <c r="C299" s="17"/>
      <c r="D299" s="17"/>
      <c r="E299" s="17"/>
      <c r="F299" s="17"/>
      <c r="G299" s="17"/>
      <c r="H299" s="17"/>
    </row>
    <row r="300" spans="1:8" x14ac:dyDescent="0.3">
      <c r="A300" s="17"/>
      <c r="B300" s="17"/>
      <c r="C300" s="17"/>
      <c r="D300" s="17"/>
      <c r="E300" s="17"/>
      <c r="F300" s="17"/>
      <c r="G300" s="17"/>
      <c r="H300" s="17"/>
    </row>
    <row r="301" spans="1:8" x14ac:dyDescent="0.3">
      <c r="A301" s="17"/>
      <c r="B301" s="17"/>
      <c r="C301" s="17"/>
      <c r="D301" s="17"/>
      <c r="E301" s="17"/>
      <c r="F301" s="17"/>
      <c r="G301" s="17"/>
      <c r="H301" s="17"/>
    </row>
    <row r="302" spans="1:8" x14ac:dyDescent="0.3">
      <c r="A302" s="17"/>
      <c r="B302" s="17"/>
      <c r="C302" s="17"/>
      <c r="D302" s="17"/>
      <c r="E302" s="17"/>
      <c r="F302" s="17"/>
      <c r="G302" s="17"/>
      <c r="H302" s="17"/>
    </row>
    <row r="303" spans="1:8" x14ac:dyDescent="0.3">
      <c r="A303" s="17"/>
      <c r="B303" s="17"/>
      <c r="C303" s="17"/>
      <c r="D303" s="17"/>
      <c r="E303" s="17"/>
      <c r="F303" s="17"/>
      <c r="G303" s="17"/>
      <c r="H303" s="17"/>
    </row>
    <row r="304" spans="1:8" x14ac:dyDescent="0.3">
      <c r="A304" s="17"/>
      <c r="B304" s="17"/>
      <c r="C304" s="17"/>
      <c r="D304" s="17"/>
      <c r="E304" s="17"/>
      <c r="F304" s="17"/>
      <c r="G304" s="17"/>
      <c r="H304" s="17"/>
    </row>
    <row r="305" spans="1:8" x14ac:dyDescent="0.3">
      <c r="A305" s="17"/>
      <c r="B305" s="17"/>
      <c r="C305" s="17"/>
      <c r="D305" s="17"/>
      <c r="E305" s="17"/>
      <c r="F305" s="17"/>
      <c r="G305" s="17"/>
      <c r="H305" s="17"/>
    </row>
    <row r="306" spans="1:8" x14ac:dyDescent="0.3">
      <c r="A306" s="17"/>
      <c r="B306" s="17"/>
      <c r="C306" s="17"/>
      <c r="D306" s="17"/>
      <c r="E306" s="17"/>
      <c r="F306" s="17"/>
      <c r="G306" s="17"/>
      <c r="H306" s="17"/>
    </row>
    <row r="307" spans="1:8" x14ac:dyDescent="0.3">
      <c r="A307" s="17"/>
      <c r="B307" s="17"/>
      <c r="C307" s="17"/>
      <c r="D307" s="17"/>
      <c r="E307" s="17"/>
      <c r="F307" s="17"/>
      <c r="G307" s="17"/>
      <c r="H307" s="17"/>
    </row>
    <row r="308" spans="1:8" x14ac:dyDescent="0.3">
      <c r="A308" s="17"/>
      <c r="B308" s="17"/>
      <c r="C308" s="17"/>
      <c r="D308" s="17"/>
      <c r="E308" s="17"/>
      <c r="F308" s="17"/>
      <c r="G308" s="17"/>
      <c r="H308" s="17"/>
    </row>
    <row r="309" spans="1:8" x14ac:dyDescent="0.3">
      <c r="A309" s="17"/>
      <c r="B309" s="17"/>
      <c r="C309" s="17"/>
      <c r="D309" s="17"/>
      <c r="E309" s="17"/>
      <c r="F309" s="17"/>
      <c r="G309" s="17"/>
      <c r="H309" s="17"/>
    </row>
    <row r="310" spans="1:8" x14ac:dyDescent="0.3">
      <c r="A310" s="17"/>
      <c r="B310" s="17"/>
      <c r="C310" s="17"/>
      <c r="D310" s="17"/>
      <c r="E310" s="17"/>
      <c r="F310" s="17"/>
      <c r="G310" s="17"/>
      <c r="H310" s="17"/>
    </row>
    <row r="311" spans="1:8" x14ac:dyDescent="0.3">
      <c r="A311" s="17"/>
      <c r="B311" s="17"/>
      <c r="C311" s="17"/>
      <c r="D311" s="17"/>
      <c r="E311" s="17"/>
      <c r="F311" s="17"/>
      <c r="G311" s="17"/>
      <c r="H311" s="17"/>
    </row>
    <row r="312" spans="1:8" x14ac:dyDescent="0.3">
      <c r="A312" s="17"/>
      <c r="B312" s="17"/>
      <c r="C312" s="17"/>
      <c r="D312" s="17"/>
      <c r="E312" s="17"/>
      <c r="F312" s="17"/>
      <c r="G312" s="17"/>
      <c r="H312" s="17"/>
    </row>
    <row r="313" spans="1:8" x14ac:dyDescent="0.3">
      <c r="A313" s="17"/>
      <c r="B313" s="17"/>
      <c r="C313" s="17"/>
      <c r="D313" s="17"/>
      <c r="E313" s="17"/>
      <c r="F313" s="17"/>
      <c r="G313" s="17"/>
      <c r="H313" s="17"/>
    </row>
    <row r="314" spans="1:8" x14ac:dyDescent="0.3">
      <c r="A314" s="17"/>
      <c r="B314" s="17"/>
      <c r="C314" s="17"/>
      <c r="D314" s="17"/>
      <c r="E314" s="17"/>
      <c r="F314" s="17"/>
      <c r="G314" s="17"/>
      <c r="H314" s="17"/>
    </row>
    <row r="315" spans="1:8" x14ac:dyDescent="0.3">
      <c r="A315" s="17"/>
      <c r="B315" s="17"/>
      <c r="C315" s="17"/>
      <c r="D315" s="17"/>
      <c r="E315" s="17"/>
      <c r="F315" s="17"/>
      <c r="G315" s="17"/>
      <c r="H315" s="17"/>
    </row>
    <row r="316" spans="1:8" x14ac:dyDescent="0.3">
      <c r="A316" s="17"/>
      <c r="B316" s="17"/>
      <c r="C316" s="17"/>
      <c r="D316" s="17"/>
      <c r="E316" s="17"/>
      <c r="F316" s="17"/>
      <c r="G316" s="17"/>
      <c r="H316" s="17"/>
    </row>
    <row r="317" spans="1:8" x14ac:dyDescent="0.3">
      <c r="A317" s="17"/>
      <c r="B317" s="17"/>
      <c r="C317" s="17"/>
      <c r="D317" s="17"/>
      <c r="E317" s="17"/>
      <c r="F317" s="17"/>
      <c r="G317" s="17"/>
      <c r="H317" s="17"/>
    </row>
    <row r="318" spans="1:8" x14ac:dyDescent="0.3">
      <c r="A318" s="17"/>
      <c r="B318" s="17"/>
      <c r="C318" s="17"/>
      <c r="D318" s="17"/>
      <c r="E318" s="17"/>
      <c r="F318" s="17"/>
      <c r="G318" s="17"/>
      <c r="H318" s="17"/>
    </row>
    <row r="319" spans="1:8" x14ac:dyDescent="0.3">
      <c r="A319" s="17"/>
      <c r="B319" s="17"/>
      <c r="C319" s="17"/>
      <c r="D319" s="17"/>
      <c r="E319" s="17"/>
      <c r="F319" s="17"/>
      <c r="G319" s="17"/>
      <c r="H319" s="17"/>
    </row>
    <row r="320" spans="1:8" x14ac:dyDescent="0.3">
      <c r="A320" s="17"/>
      <c r="B320" s="17"/>
      <c r="C320" s="17"/>
      <c r="D320" s="17"/>
      <c r="E320" s="17"/>
      <c r="F320" s="17"/>
      <c r="G320" s="17"/>
      <c r="H320" s="17"/>
    </row>
    <row r="321" spans="1:8" x14ac:dyDescent="0.3">
      <c r="A321" s="17"/>
      <c r="B321" s="17"/>
      <c r="C321" s="17"/>
      <c r="D321" s="17"/>
      <c r="E321" s="17"/>
      <c r="F321" s="17"/>
      <c r="G321" s="17"/>
      <c r="H321" s="17"/>
    </row>
    <row r="322" spans="1:8" x14ac:dyDescent="0.3">
      <c r="A322" s="17"/>
      <c r="B322" s="17"/>
      <c r="C322" s="17"/>
      <c r="D322" s="17"/>
      <c r="E322" s="17"/>
      <c r="F322" s="17"/>
      <c r="G322" s="17"/>
      <c r="H322" s="17"/>
    </row>
    <row r="323" spans="1:8" x14ac:dyDescent="0.3">
      <c r="A323" s="17"/>
      <c r="B323" s="17"/>
      <c r="C323" s="17"/>
      <c r="D323" s="17"/>
      <c r="E323" s="17"/>
      <c r="F323" s="17"/>
      <c r="G323" s="17"/>
      <c r="H323" s="17"/>
    </row>
    <row r="324" spans="1:8" x14ac:dyDescent="0.3">
      <c r="A324" s="17"/>
      <c r="B324" s="17"/>
      <c r="C324" s="17"/>
      <c r="D324" s="17"/>
      <c r="E324" s="17"/>
      <c r="F324" s="17"/>
      <c r="G324" s="17"/>
      <c r="H324" s="17"/>
    </row>
    <row r="325" spans="1:8" x14ac:dyDescent="0.3">
      <c r="A325" s="17"/>
      <c r="B325" s="17"/>
      <c r="C325" s="17"/>
      <c r="D325" s="17"/>
      <c r="E325" s="17"/>
      <c r="F325" s="17"/>
      <c r="G325" s="17"/>
      <c r="H325" s="17"/>
    </row>
    <row r="326" spans="1:8" x14ac:dyDescent="0.3">
      <c r="A326" s="17"/>
      <c r="B326" s="17"/>
      <c r="C326" s="17"/>
      <c r="D326" s="17"/>
      <c r="E326" s="17"/>
      <c r="F326" s="17"/>
      <c r="G326" s="17"/>
      <c r="H326" s="17"/>
    </row>
    <row r="327" spans="1:8" x14ac:dyDescent="0.3">
      <c r="A327" s="17"/>
      <c r="B327" s="17"/>
      <c r="C327" s="17"/>
      <c r="D327" s="17"/>
      <c r="E327" s="17"/>
      <c r="F327" s="17"/>
      <c r="G327" s="17"/>
      <c r="H327" s="17"/>
    </row>
    <row r="328" spans="1:8" x14ac:dyDescent="0.3">
      <c r="A328" s="17"/>
      <c r="B328" s="17"/>
      <c r="C328" s="17"/>
      <c r="D328" s="17"/>
      <c r="E328" s="17"/>
      <c r="F328" s="17"/>
      <c r="G328" s="17"/>
      <c r="H328" s="17"/>
    </row>
    <row r="329" spans="1:8" x14ac:dyDescent="0.3">
      <c r="A329" s="17"/>
      <c r="B329" s="17"/>
      <c r="C329" s="17"/>
      <c r="D329" s="17"/>
      <c r="E329" s="17"/>
      <c r="F329" s="17"/>
      <c r="G329" s="17"/>
      <c r="H329" s="17"/>
    </row>
    <row r="330" spans="1:8" x14ac:dyDescent="0.3">
      <c r="A330" s="17"/>
      <c r="B330" s="17"/>
      <c r="C330" s="17"/>
      <c r="D330" s="17"/>
      <c r="E330" s="17"/>
      <c r="F330" s="17"/>
      <c r="G330" s="17"/>
      <c r="H330" s="17"/>
    </row>
    <row r="331" spans="1:8" x14ac:dyDescent="0.3">
      <c r="A331" s="17"/>
      <c r="B331" s="17"/>
      <c r="C331" s="17"/>
      <c r="D331" s="17"/>
      <c r="E331" s="17"/>
      <c r="F331" s="17"/>
      <c r="G331" s="17"/>
      <c r="H331" s="17"/>
    </row>
    <row r="332" spans="1:8" x14ac:dyDescent="0.3">
      <c r="A332" s="17"/>
      <c r="B332" s="17"/>
      <c r="C332" s="17"/>
      <c r="D332" s="17"/>
      <c r="E332" s="17"/>
      <c r="F332" s="17"/>
      <c r="G332" s="17"/>
      <c r="H332" s="17"/>
    </row>
    <row r="333" spans="1:8" x14ac:dyDescent="0.3">
      <c r="A333" s="17"/>
      <c r="B333" s="17"/>
      <c r="C333" s="17"/>
      <c r="D333" s="17"/>
      <c r="E333" s="17"/>
      <c r="F333" s="17"/>
      <c r="G333" s="17"/>
      <c r="H333" s="17"/>
    </row>
    <row r="334" spans="1:8" x14ac:dyDescent="0.3">
      <c r="A334" s="17"/>
      <c r="B334" s="17"/>
      <c r="C334" s="17"/>
      <c r="D334" s="17"/>
      <c r="E334" s="17"/>
      <c r="F334" s="17"/>
      <c r="G334" s="17"/>
      <c r="H334" s="17"/>
    </row>
    <row r="335" spans="1:8" x14ac:dyDescent="0.3">
      <c r="A335" s="17"/>
      <c r="B335" s="17"/>
      <c r="C335" s="17"/>
      <c r="D335" s="17"/>
      <c r="E335" s="17"/>
      <c r="F335" s="17"/>
      <c r="G335" s="17"/>
      <c r="H335" s="17"/>
    </row>
    <row r="336" spans="1:8" x14ac:dyDescent="0.3">
      <c r="A336" s="17"/>
      <c r="B336" s="17"/>
      <c r="C336" s="17"/>
      <c r="D336" s="17"/>
      <c r="E336" s="17"/>
      <c r="F336" s="17"/>
      <c r="G336" s="17"/>
      <c r="H336" s="17"/>
    </row>
  </sheetData>
  <mergeCells count="2">
    <mergeCell ref="A2:C2"/>
    <mergeCell ref="B3:C3"/>
  </mergeCells>
  <hyperlinks>
    <hyperlink ref="D146" r:id="rId1" xr:uid="{39A4F2DF-D894-4838-82D6-48E6DBFC59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Entrada de Datos</vt:lpstr>
      <vt:lpstr>Salida de Datos</vt:lpstr>
      <vt:lpstr>Datos Patrones</vt:lpstr>
      <vt:lpstr>Certificado</vt:lpstr>
      <vt:lpstr>CMC</vt:lpstr>
      <vt:lpstr>Base de datos de los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Garcia</cp:lastModifiedBy>
  <dcterms:created xsi:type="dcterms:W3CDTF">2024-05-16T21:09:57Z</dcterms:created>
  <dcterms:modified xsi:type="dcterms:W3CDTF">2024-05-20T21:14:03Z</dcterms:modified>
</cp:coreProperties>
</file>