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4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TestingIncluit\Daiana\"/>
    </mc:Choice>
  </mc:AlternateContent>
  <bookViews>
    <workbookView xWindow="0" yWindow="0" windowWidth="19200" windowHeight="11208" activeTab="3"/>
  </bookViews>
  <sheets>
    <sheet name="Carátula" sheetId="14" r:id="rId1"/>
    <sheet name="CasosDePrueba" sheetId="2" r:id="rId2"/>
    <sheet name="Defectos FA" sheetId="15" r:id="rId3"/>
    <sheet name="Estadísticas" sheetId="12" r:id="rId4"/>
    <sheet name="Auxiliar" sheetId="13" r:id="rId5"/>
  </sheets>
  <definedNames>
    <definedName name="_xlnm._FilterDatabase" localSheetId="1" hidden="1">CasosDePrueba!$C$2:$BA$2</definedName>
    <definedName name="CasosDeUso">Tabla4[Caso de Uso / User Story]</definedName>
    <definedName name="Funcionalidades">Tabla42[Funcionalidad]</definedName>
    <definedName name="Módulos">TablaMódulos[Cliente]</definedName>
    <definedName name="Participantes">Tabla7[Participantes]</definedName>
    <definedName name="Sistema">Auxiliar!$B$11</definedName>
  </definedNames>
  <calcPr calcId="162913"/>
</workbook>
</file>

<file path=xl/calcChain.xml><?xml version="1.0" encoding="utf-8"?>
<calcChain xmlns="http://schemas.openxmlformats.org/spreadsheetml/2006/main">
  <c r="L31" i="12" l="1"/>
  <c r="L30" i="12"/>
  <c r="L29" i="12"/>
  <c r="L28" i="12"/>
  <c r="L27" i="12"/>
  <c r="L26" i="12"/>
  <c r="K31" i="12"/>
  <c r="K30" i="12"/>
  <c r="K29" i="12"/>
  <c r="K28" i="12"/>
  <c r="K27" i="12"/>
  <c r="K26" i="12"/>
  <c r="J31" i="12"/>
  <c r="J30" i="12"/>
  <c r="J29" i="12"/>
  <c r="J28" i="12"/>
  <c r="J27" i="12"/>
  <c r="J26" i="12"/>
  <c r="I31" i="12"/>
  <c r="I30" i="12"/>
  <c r="I29" i="12"/>
  <c r="I28" i="12"/>
  <c r="I27" i="12"/>
  <c r="I26" i="12"/>
  <c r="H31" i="12"/>
  <c r="H30" i="12"/>
  <c r="H29" i="12"/>
  <c r="H28" i="12"/>
  <c r="H27" i="12"/>
  <c r="H26" i="12"/>
  <c r="G31" i="12"/>
  <c r="G30" i="12"/>
  <c r="G29" i="12"/>
  <c r="G28" i="12"/>
  <c r="G27" i="12"/>
  <c r="G26" i="12"/>
  <c r="F31" i="12"/>
  <c r="F30" i="12"/>
  <c r="F29" i="12"/>
  <c r="F28" i="12"/>
  <c r="F27" i="12"/>
  <c r="F26" i="12"/>
  <c r="E31" i="12"/>
  <c r="E30" i="12"/>
  <c r="E29" i="12"/>
  <c r="E28" i="12"/>
  <c r="E27" i="12"/>
  <c r="E26" i="12"/>
  <c r="D31" i="12"/>
  <c r="D30" i="12"/>
  <c r="D29" i="12"/>
  <c r="D28" i="12"/>
  <c r="D27" i="12"/>
  <c r="D26" i="12"/>
  <c r="C31" i="12"/>
  <c r="C30" i="12"/>
  <c r="C29" i="12"/>
  <c r="C28" i="12"/>
  <c r="C27" i="12"/>
  <c r="C26" i="12"/>
  <c r="U21" i="12"/>
  <c r="U20" i="12"/>
  <c r="U19" i="12"/>
  <c r="U18" i="12"/>
  <c r="U17" i="12"/>
  <c r="U16" i="12"/>
  <c r="U15" i="12"/>
  <c r="U14" i="12"/>
  <c r="U13" i="12"/>
  <c r="U12" i="12"/>
  <c r="T21" i="12"/>
  <c r="T20" i="12"/>
  <c r="T19" i="12"/>
  <c r="T18" i="12"/>
  <c r="T17" i="12"/>
  <c r="T16" i="12"/>
  <c r="T15" i="12"/>
  <c r="T14" i="12"/>
  <c r="T13" i="12"/>
  <c r="S12" i="12"/>
  <c r="T12" i="12"/>
  <c r="S21" i="12"/>
  <c r="S20" i="12"/>
  <c r="S19" i="12"/>
  <c r="S18" i="12"/>
  <c r="S17" i="12"/>
  <c r="S16" i="12"/>
  <c r="S15" i="12"/>
  <c r="S14" i="12"/>
  <c r="S13" i="12"/>
  <c r="R21" i="12"/>
  <c r="R20" i="12"/>
  <c r="R19" i="12"/>
  <c r="R18" i="12"/>
  <c r="R17" i="12"/>
  <c r="R16" i="12"/>
  <c r="R15" i="12"/>
  <c r="R14" i="12"/>
  <c r="R13" i="12"/>
  <c r="R12" i="12"/>
  <c r="P21" i="12"/>
  <c r="P20" i="12"/>
  <c r="P19" i="12"/>
  <c r="P18" i="12"/>
  <c r="P17" i="12"/>
  <c r="P16" i="12"/>
  <c r="P15" i="12"/>
  <c r="P14" i="12"/>
  <c r="P13" i="12"/>
  <c r="P12" i="12"/>
  <c r="O21" i="12"/>
  <c r="O20" i="12"/>
  <c r="O19" i="12"/>
  <c r="O18" i="12"/>
  <c r="O17" i="12"/>
  <c r="O16" i="12"/>
  <c r="O15" i="12"/>
  <c r="O14" i="12"/>
  <c r="O13" i="12"/>
  <c r="O12" i="12"/>
  <c r="N21" i="12"/>
  <c r="N20" i="12"/>
  <c r="N19" i="12"/>
  <c r="N18" i="12"/>
  <c r="N17" i="12"/>
  <c r="N16" i="12"/>
  <c r="N15" i="12"/>
  <c r="N14" i="12"/>
  <c r="N13" i="12"/>
  <c r="N12" i="12"/>
  <c r="M21" i="12"/>
  <c r="M20" i="12"/>
  <c r="M19" i="12"/>
  <c r="M18" i="12"/>
  <c r="M17" i="12"/>
  <c r="M16" i="12"/>
  <c r="M15" i="12"/>
  <c r="M14" i="12"/>
  <c r="M13" i="12"/>
  <c r="M12" i="12"/>
  <c r="L21" i="12"/>
  <c r="L20" i="12"/>
  <c r="L19" i="12"/>
  <c r="L18" i="12"/>
  <c r="L17" i="12"/>
  <c r="L16" i="12"/>
  <c r="L15" i="12"/>
  <c r="L14" i="12"/>
  <c r="L13" i="12"/>
  <c r="L12" i="12"/>
  <c r="K21" i="12"/>
  <c r="K20" i="12"/>
  <c r="K19" i="12"/>
  <c r="K18" i="12"/>
  <c r="K17" i="12"/>
  <c r="K16" i="12"/>
  <c r="K15" i="12"/>
  <c r="K14" i="12"/>
  <c r="K13" i="12"/>
  <c r="J21" i="12"/>
  <c r="J20" i="12"/>
  <c r="J19" i="12"/>
  <c r="J18" i="12"/>
  <c r="J17" i="12"/>
  <c r="J16" i="12"/>
  <c r="J15" i="12"/>
  <c r="J14" i="12"/>
  <c r="J13" i="12"/>
  <c r="K12" i="12"/>
  <c r="J12" i="12"/>
  <c r="I21" i="12"/>
  <c r="I20" i="12"/>
  <c r="I19" i="12"/>
  <c r="I18" i="12"/>
  <c r="I17" i="12"/>
  <c r="I16" i="12"/>
  <c r="I15" i="12"/>
  <c r="I14" i="12"/>
  <c r="I13" i="12"/>
  <c r="I12" i="12"/>
  <c r="H21" i="12"/>
  <c r="H20" i="12"/>
  <c r="H19" i="12"/>
  <c r="H18" i="12"/>
  <c r="H17" i="12"/>
  <c r="H16" i="12"/>
  <c r="H15" i="12"/>
  <c r="H14" i="12"/>
  <c r="H13" i="12"/>
  <c r="H12" i="12"/>
  <c r="G21" i="12"/>
  <c r="G20" i="12"/>
  <c r="G19" i="12"/>
  <c r="G18" i="12"/>
  <c r="G17" i="12"/>
  <c r="G16" i="12"/>
  <c r="G15" i="12"/>
  <c r="G14" i="12"/>
  <c r="G13" i="12"/>
  <c r="G12" i="12"/>
  <c r="F21" i="12"/>
  <c r="F20" i="12"/>
  <c r="F19" i="12"/>
  <c r="F18" i="12"/>
  <c r="F17" i="12"/>
  <c r="F16" i="12"/>
  <c r="F15" i="12"/>
  <c r="F14" i="12"/>
  <c r="F12" i="12"/>
  <c r="F13" i="12"/>
  <c r="E21" i="12"/>
  <c r="E20" i="12"/>
  <c r="E19" i="12"/>
  <c r="E18" i="12"/>
  <c r="E16" i="12"/>
  <c r="E15" i="12"/>
  <c r="E17" i="12"/>
  <c r="E14" i="12"/>
  <c r="E13" i="12"/>
  <c r="E12" i="12"/>
  <c r="D14" i="12"/>
  <c r="D15" i="12"/>
  <c r="D16" i="12"/>
  <c r="D17" i="12"/>
  <c r="D18" i="12"/>
  <c r="D19" i="12"/>
  <c r="D20" i="12"/>
  <c r="D21" i="12"/>
  <c r="D12" i="12"/>
  <c r="C12" i="12"/>
  <c r="C13" i="12"/>
  <c r="D13" i="12"/>
  <c r="C21" i="12"/>
  <c r="C20" i="12"/>
  <c r="C19" i="12"/>
  <c r="C18" i="12"/>
  <c r="C17" i="12"/>
  <c r="C16" i="12"/>
  <c r="C15" i="12"/>
  <c r="C14" i="12"/>
  <c r="W60" i="12"/>
  <c r="V60" i="12"/>
  <c r="U60" i="12"/>
  <c r="T60" i="12"/>
  <c r="L42" i="15"/>
  <c r="W59" i="12"/>
  <c r="V59" i="12"/>
  <c r="U59" i="12"/>
  <c r="T59" i="12"/>
  <c r="T58" i="12"/>
  <c r="V58" i="12" s="1"/>
  <c r="T57" i="12"/>
  <c r="W57" i="12" s="1"/>
  <c r="W58" i="12" l="1"/>
  <c r="U57" i="12"/>
  <c r="V57" i="12"/>
  <c r="U58" i="12"/>
  <c r="O57" i="12" l="1"/>
  <c r="P57" i="12"/>
  <c r="Q57" i="12"/>
  <c r="R57" i="12"/>
  <c r="O58" i="12"/>
  <c r="P58" i="12"/>
  <c r="Q58" i="12"/>
  <c r="R58" i="12"/>
  <c r="O59" i="12"/>
  <c r="P59" i="12"/>
  <c r="Q59" i="12"/>
  <c r="R59" i="12"/>
  <c r="O60" i="12"/>
  <c r="P60" i="12"/>
  <c r="Q60" i="12"/>
  <c r="R60" i="12"/>
  <c r="N58" i="12"/>
  <c r="N59" i="12"/>
  <c r="N60" i="12"/>
  <c r="N57" i="12"/>
  <c r="M60" i="12"/>
  <c r="M59" i="12"/>
  <c r="M58" i="12"/>
  <c r="M57" i="12"/>
  <c r="L60" i="12"/>
  <c r="L59" i="12"/>
  <c r="L58" i="12"/>
  <c r="L57" i="12"/>
  <c r="K60" i="12"/>
  <c r="K59" i="12"/>
  <c r="K58" i="12"/>
  <c r="K57" i="12"/>
  <c r="J60" i="12"/>
  <c r="J59" i="12"/>
  <c r="J58" i="12"/>
  <c r="J57" i="12"/>
  <c r="I57" i="12"/>
  <c r="I58" i="12"/>
  <c r="I60" i="12"/>
  <c r="B60" i="12"/>
  <c r="I59" i="12"/>
  <c r="C59" i="12"/>
  <c r="D58" i="12"/>
  <c r="G58" i="12" s="1"/>
  <c r="H60" i="12"/>
  <c r="H59" i="12"/>
  <c r="H58" i="12"/>
  <c r="H57" i="12"/>
  <c r="C60" i="12"/>
  <c r="F60" i="12"/>
  <c r="E60" i="12"/>
  <c r="D60" i="12"/>
  <c r="G60" i="12" s="1"/>
  <c r="F59" i="12"/>
  <c r="E59" i="12"/>
  <c r="D59" i="12"/>
  <c r="G59" i="12" s="1"/>
  <c r="E58" i="12"/>
  <c r="C58" i="12"/>
  <c r="B58" i="12"/>
  <c r="F58" i="12"/>
  <c r="F57" i="12"/>
  <c r="B59" i="12"/>
  <c r="C57" i="12"/>
  <c r="E57" i="12"/>
  <c r="B57" i="12"/>
  <c r="B21" i="12" l="1"/>
  <c r="B20" i="12"/>
  <c r="B19" i="12"/>
  <c r="B18" i="12"/>
  <c r="B17" i="12"/>
  <c r="B16" i="12"/>
  <c r="B15" i="12"/>
  <c r="B14" i="12"/>
  <c r="B13" i="12"/>
  <c r="B12" i="12"/>
  <c r="B22" i="2" l="1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17" i="2"/>
  <c r="B18" i="2"/>
  <c r="B19" i="2"/>
  <c r="B20" i="2"/>
  <c r="B21" i="2"/>
  <c r="B16" i="2"/>
  <c r="D57" i="12" l="1"/>
  <c r="G57" i="12" s="1"/>
</calcChain>
</file>

<file path=xl/comments1.xml><?xml version="1.0" encoding="utf-8"?>
<comments xmlns="http://schemas.openxmlformats.org/spreadsheetml/2006/main">
  <authors>
    <author>Usuario de Windows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Debería ser un solo campo en donde solo lleva el nombre de la columna "Descripción" pero el valor de lo que tiene la columna "observaciones"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Atención:</t>
        </r>
        <r>
          <rPr>
            <sz val="9"/>
            <color indexed="81"/>
            <rFont val="Tahoma"/>
            <family val="2"/>
          </rPr>
          <t xml:space="preserve">
Campo se completa solo!</t>
        </r>
      </text>
    </comment>
  </commentList>
</comments>
</file>

<file path=xl/sharedStrings.xml><?xml version="1.0" encoding="utf-8"?>
<sst xmlns="http://schemas.openxmlformats.org/spreadsheetml/2006/main" count="1355" uniqueCount="112">
  <si>
    <t>Fecha</t>
  </si>
  <si>
    <t>Autor</t>
  </si>
  <si>
    <t>Descripción</t>
  </si>
  <si>
    <t>Pasos de Ejecución</t>
  </si>
  <si>
    <t>Resultado Esperado</t>
  </si>
  <si>
    <t>Datos</t>
  </si>
  <si>
    <t>Regresión</t>
  </si>
  <si>
    <t>Diseñador</t>
  </si>
  <si>
    <t>Fallo</t>
  </si>
  <si>
    <t>Pendiente</t>
  </si>
  <si>
    <t>Suspendido</t>
  </si>
  <si>
    <t>No Aplica</t>
  </si>
  <si>
    <t>Ciclo</t>
  </si>
  <si>
    <t xml:space="preserve">  CASOS DE PRUEBA</t>
  </si>
  <si>
    <t>Participantes</t>
  </si>
  <si>
    <t>Versión</t>
  </si>
  <si>
    <t>Nro. Sec.</t>
  </si>
  <si>
    <t>Fuera de Alcance</t>
  </si>
  <si>
    <t>Funcionalidad</t>
  </si>
  <si>
    <t>Cliente</t>
  </si>
  <si>
    <t xml:space="preserve">Historial de cambios </t>
  </si>
  <si>
    <t>Líder de Proyecto</t>
  </si>
  <si>
    <t>PROYECTO</t>
  </si>
  <si>
    <t>Planilla de Casos de Prueba</t>
  </si>
  <si>
    <t>R GI 0501
Revisión: 01
Fecha de vigencia: 06/05/2015</t>
  </si>
  <si>
    <t>Equipo de Desarrollo</t>
  </si>
  <si>
    <t>Proyecto</t>
  </si>
  <si>
    <t>[Apellido, Nombre]</t>
  </si>
  <si>
    <t>[dd/mm/aaaa]</t>
  </si>
  <si>
    <t>[0.1]</t>
  </si>
  <si>
    <t>[Redacción casos de prueba]</t>
  </si>
  <si>
    <t>[0.2]</t>
  </si>
  <si>
    <t>[Actualización de casos de prueba]</t>
  </si>
  <si>
    <t>[1.0]</t>
  </si>
  <si>
    <t>[Ejecución de casos de prueba - Ciclo 1]</t>
  </si>
  <si>
    <t>[2.0]</t>
  </si>
  <si>
    <t>[Ejecución de casos de prueba - Ciclo 2]</t>
  </si>
  <si>
    <t>[3.0]</t>
  </si>
  <si>
    <t>[Ejecución de casos de prueba - Ciclo 3]</t>
  </si>
  <si>
    <t>[Verificar]</t>
  </si>
  <si>
    <t>[Validar]</t>
  </si>
  <si>
    <t>[Alta]</t>
  </si>
  <si>
    <t>[Baja]</t>
  </si>
  <si>
    <t>[Modificar]</t>
  </si>
  <si>
    <t>[Consultar]</t>
  </si>
  <si>
    <t>Caso de Uso / User Story</t>
  </si>
  <si>
    <t>[Caso de Uso / User Story]:</t>
  </si>
  <si>
    <t>Tipo CP</t>
  </si>
  <si>
    <t>Pre-Condición</t>
  </si>
  <si>
    <t>[Crear un nuevo componente en "Alta componente"]</t>
  </si>
  <si>
    <t>[1- El sistema verifica que el usuario existe e ingresa al sistema
2- El sistema muestra la opción y permite seleccionarla
3- El sistema habilita el botón y permite seleccionarlo
4- El sistema habilita el campo para edición y permite ingresar valor
5- … ]
[El sistema valida que los datos ingresados no corresponden a un componente ya ingresado y que además son válidos por lo que registra el nuevo componente, guardando sus datos en la base de datos y muestra un mensaje de confirmación de la operación]</t>
  </si>
  <si>
    <t>[_ Tener usuario autorizado (especificar condiciones para ser autorizado) para ingresa a opción "Alta componente" (*a)]
[_Cualquier otra condición que debe existir para poder ejecutar el caso de prueba]</t>
  </si>
  <si>
    <t>[1- Ingresar al sistema logueando con usuario definido en pre condiciones
2- En el menú seleccionar la opción "Alta componente"
3- Presionar botón "Nuevo"
4- Posicionarse en el campo "Nombre" e ingresar un valor válido (*b)
5 - … ]</t>
  </si>
  <si>
    <t>[(*a) Utilizar "usuario: aperez", "pass: 123456" o ejecutar la siguiente consulta para obtener un usuario:
"Select * from Usuarios where estado = 'administrador' order by Id"
(*b) texto sólo alfabetico, no número ni caracteres especiales, y no mayor a 200 caracteres
(*c) formato de fecha dd/mm/aaaa y fecha no mayor al valor ingresado en fecha hasta
(*d) … ]</t>
  </si>
  <si>
    <t>Ciclo Nº 1</t>
  </si>
  <si>
    <t>Resultado</t>
  </si>
  <si>
    <t>Ciclo Nº 2</t>
  </si>
  <si>
    <t>Ciclo Nº 3</t>
  </si>
  <si>
    <t>Ciclo Nº 4</t>
  </si>
  <si>
    <t>Ciclo Nº 5</t>
  </si>
  <si>
    <t>Ciclo Nº 6</t>
  </si>
  <si>
    <t>Ciclo Nº 7</t>
  </si>
  <si>
    <t>Ciclo Nº 8</t>
  </si>
  <si>
    <t>Ciclo Nº 9</t>
  </si>
  <si>
    <t>Ciclo Nº 10</t>
  </si>
  <si>
    <t>Observaciones</t>
  </si>
  <si>
    <t>Nro Defecto</t>
  </si>
  <si>
    <t>Nro Caso de Prueba</t>
  </si>
  <si>
    <t>Tester</t>
  </si>
  <si>
    <t xml:space="preserve">    Listado DEFECTOS</t>
  </si>
  <si>
    <t xml:space="preserve">    Auxiliar</t>
  </si>
  <si>
    <t xml:space="preserve"> Resumen RESULTADOS</t>
  </si>
  <si>
    <t>Cantidad de Casos de Pruebas</t>
  </si>
  <si>
    <t>Cantidade de Ejecutados</t>
  </si>
  <si>
    <t>% Cobertura</t>
  </si>
  <si>
    <t>% Ok</t>
  </si>
  <si>
    <t>Ok</t>
  </si>
  <si>
    <t>% Fallo</t>
  </si>
  <si>
    <t>% Suspendido</t>
  </si>
  <si>
    <t>% Pendiente</t>
  </si>
  <si>
    <t>% No Aplica</t>
  </si>
  <si>
    <t xml:space="preserve"> Resumen RESULTADOS por CICLO</t>
  </si>
  <si>
    <t xml:space="preserve"> Resumen RESULTADOS por REGRESIÓN</t>
  </si>
  <si>
    <t>Cantidad de Casos de Regresión</t>
  </si>
  <si>
    <t>CASOS DE PRUEBAS</t>
  </si>
  <si>
    <t>RESULTADOS</t>
  </si>
  <si>
    <t>REGRESIÓN</t>
  </si>
  <si>
    <t>[Seleccionar]</t>
  </si>
  <si>
    <t>OK</t>
  </si>
  <si>
    <t>Severidad</t>
  </si>
  <si>
    <t>Invalidante/Solucionar</t>
  </si>
  <si>
    <t>Replanificar</t>
  </si>
  <si>
    <t>Estético/Solucionar</t>
  </si>
  <si>
    <t>[xxx - Nombre]</t>
  </si>
  <si>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</si>
  <si>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</si>
  <si>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</si>
  <si>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</si>
  <si>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</si>
  <si>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</si>
  <si>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</si>
  <si>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</si>
  <si>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Ciclo 9</t>
  </si>
  <si>
    <t>Ciclo 10</t>
  </si>
  <si>
    <t>Análisis</t>
  </si>
  <si>
    <t>% Cobertura Total</t>
  </si>
  <si>
    <t>% Cobertura Ejecutados</t>
  </si>
  <si>
    <t>% Invalidante/ Solucionar</t>
  </si>
  <si>
    <t>% Replanificar</t>
  </si>
  <si>
    <t>% Estético/Solucionar</t>
  </si>
  <si>
    <t>% Estético/ Solucionar</t>
  </si>
  <si>
    <t>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</si>
</sst>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4"/>
      <color rgb="FFFFAF00"/>
      <name val="Arial Narrow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rgb="FFFFAF00"/>
      <name val="Calibri"/>
      <family val="2"/>
      <scheme val="minor"/>
    </font>
    <font>
      <b/>
      <sz val="13"/>
      <color rgb="FFFFAF00"/>
      <name val="Calibri"/>
      <family val="2"/>
      <scheme val="minor"/>
    </font>
    <font>
      <b/>
      <sz val="12"/>
      <color rgb="FFB48900"/>
      <name val="Calibri"/>
      <family val="2"/>
      <scheme val="minor"/>
    </font>
    <font>
      <b/>
      <u/>
      <sz val="16"/>
      <color rgb="FFFFAF00"/>
      <name val="Calibri"/>
      <family val="2"/>
    </font>
    <font>
      <b/>
      <u/>
      <sz val="16"/>
      <color rgb="FFFFAF00"/>
      <name val="Calibri"/>
      <family val="2"/>
      <scheme val="minor"/>
    </font>
    <font>
      <b/>
      <u/>
      <sz val="12"/>
      <color rgb="FFFFAF00"/>
      <name val="Calibri"/>
      <family val="2"/>
      <scheme val="minor"/>
    </font>
    <font>
      <b/>
      <sz val="12"/>
      <color rgb="FFFFAF00"/>
      <name val="Calibri"/>
      <family val="2"/>
      <scheme val="minor"/>
    </font>
    <font>
      <sz val="12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14"/>
      <color rgb="FFDEA900"/>
      <name val="Calibri"/>
      <family val="2"/>
      <scheme val="minor"/>
    </font>
    <font>
      <b/>
      <sz val="11"/>
      <color rgb="FFB48900"/>
      <name val="Calibri"/>
      <family val="2"/>
      <scheme val="minor"/>
    </font>
    <font>
      <b/>
      <sz val="10"/>
      <color rgb="FFB48900"/>
      <name val="Calibri"/>
      <family val="2"/>
      <scheme val="minor"/>
    </font>
    <font>
      <b/>
      <sz val="10"/>
      <color rgb="FFB48900"/>
      <name val="Calibri"/>
      <scheme val="minor"/>
    </font>
    <font>
      <b/>
      <sz val="14"/>
      <color rgb="FFDEA900"/>
      <name val="Calibri"/>
      <family val="2"/>
      <scheme val="minor"/>
    </font>
    <font>
      <b/>
      <sz val="12"/>
      <color rgb="FFDEA9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/>
    <xf numFmtId="0" fontId="8" fillId="0" borderId="0" xfId="0" applyFont="1" applyBorder="1"/>
    <xf numFmtId="0" fontId="12" fillId="0" borderId="1" xfId="0" applyFont="1" applyBorder="1" applyAlignment="1">
      <alignment horizontal="left" vertical="center"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vertical="center" wrapText="1"/>
      <protection locked="0"/>
    </xf>
    <xf numFmtId="0" fontId="12" fillId="0" borderId="0" xfId="0" applyFont="1" applyBorder="1" applyAlignment="1" applyProtection="1">
      <alignment vertical="center" wrapText="1"/>
      <protection locked="0"/>
    </xf>
    <xf numFmtId="0" fontId="1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9" fillId="4" borderId="2" xfId="0" applyFont="1" applyFill="1" applyBorder="1" applyAlignment="1" applyProtection="1">
      <alignment horizont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20" fillId="5" borderId="1" xfId="0" applyFont="1" applyFill="1" applyBorder="1" applyAlignment="1" applyProtection="1">
      <alignment horizontal="center" vertical="center" wrapText="1"/>
      <protection locked="0"/>
    </xf>
    <xf numFmtId="0" fontId="20" fillId="5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0" fillId="0" borderId="16" xfId="0" applyFont="1" applyBorder="1"/>
    <xf numFmtId="0" fontId="0" fillId="0" borderId="0" xfId="0" applyFont="1" applyBorder="1"/>
    <xf numFmtId="0" fontId="0" fillId="0" borderId="17" xfId="0" applyFont="1" applyBorder="1"/>
    <xf numFmtId="0" fontId="0" fillId="0" borderId="1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wrapText="1"/>
      <protection locked="0"/>
    </xf>
    <xf numFmtId="0" fontId="0" fillId="0" borderId="1" xfId="0" applyBorder="1" applyAlignment="1">
      <alignment horizontal="center"/>
    </xf>
    <xf numFmtId="0" fontId="24" fillId="4" borderId="9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 applyProtection="1">
      <alignment horizontal="center" vertical="center" wrapText="1"/>
      <protection locked="0"/>
    </xf>
    <xf numFmtId="0" fontId="20" fillId="5" borderId="6" xfId="0" applyFont="1" applyFill="1" applyBorder="1" applyAlignment="1" applyProtection="1">
      <alignment horizontal="center" vertical="center" wrapText="1"/>
      <protection locked="0"/>
    </xf>
    <xf numFmtId="0" fontId="20" fillId="5" borderId="8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 wrapText="1"/>
      <protection locked="0"/>
    </xf>
    <xf numFmtId="0" fontId="25" fillId="0" borderId="5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26" fillId="4" borderId="0" xfId="0" applyFont="1" applyFill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7" fillId="5" borderId="9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8" fillId="5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8" fillId="5" borderId="9" xfId="0" applyFont="1" applyFill="1" applyBorder="1" applyAlignment="1">
      <alignment horizontal="left" vertical="center" wrapText="1"/>
    </xf>
    <xf numFmtId="0" fontId="29" fillId="5" borderId="6" xfId="0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6" borderId="1" xfId="0" applyNumberFormat="1" applyFont="1" applyFill="1" applyBorder="1" applyAlignment="1">
      <alignment horizontal="center"/>
    </xf>
    <xf numFmtId="0" fontId="30" fillId="5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29" fillId="5" borderId="9" xfId="0" applyFont="1" applyFill="1" applyBorder="1" applyAlignment="1">
      <alignment horizontal="center" vertical="center" wrapText="1"/>
    </xf>
    <xf numFmtId="0" fontId="0" fillId="6" borderId="4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0" fillId="0" borderId="5" xfId="0" applyNumberFormat="1" applyFont="1" applyFill="1" applyBorder="1" applyAlignment="1">
      <alignment horizontal="center"/>
    </xf>
    <xf numFmtId="10" fontId="0" fillId="0" borderId="6" xfId="0" applyNumberFormat="1" applyFont="1" applyFill="1" applyBorder="1" applyAlignment="1">
      <alignment horizontal="center"/>
    </xf>
    <xf numFmtId="0" fontId="32" fillId="5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wrapText="1"/>
    </xf>
    <xf numFmtId="0" fontId="0" fillId="6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3" fillId="0" borderId="4" xfId="0" applyFont="1" applyBorder="1" applyAlignment="1">
      <alignment horizontal="center"/>
    </xf>
    <xf numFmtId="0" fontId="29" fillId="5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7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3" fillId="4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9" fillId="4" borderId="7" xfId="0" applyFont="1" applyFill="1" applyBorder="1" applyAlignment="1" applyProtection="1">
      <alignment horizontal="center" vertical="center" wrapText="1"/>
      <protection locked="0"/>
    </xf>
    <xf numFmtId="0" fontId="19" fillId="4" borderId="19" xfId="0" applyFont="1" applyFill="1" applyBorder="1" applyAlignment="1" applyProtection="1">
      <alignment horizontal="center" vertical="center" wrapText="1"/>
      <protection locked="0"/>
    </xf>
    <xf numFmtId="0" fontId="19" fillId="4" borderId="8" xfId="0" applyFont="1" applyFill="1" applyBorder="1" applyAlignment="1" applyProtection="1">
      <alignment horizontal="center" vertical="center" wrapText="1"/>
      <protection locked="0"/>
    </xf>
    <xf numFmtId="0" fontId="19" fillId="4" borderId="20" xfId="0" applyFont="1" applyFill="1" applyBorder="1" applyAlignment="1" applyProtection="1">
      <alignment horizontal="center" vertical="center" wrapText="1"/>
      <protection locked="0"/>
    </xf>
    <xf numFmtId="0" fontId="24" fillId="4" borderId="2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20" fillId="5" borderId="2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left" vertical="center" wrapText="1"/>
    </xf>
    <xf numFmtId="0" fontId="24" fillId="4" borderId="20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18" fillId="4" borderId="0" xfId="0" applyFont="1" applyFill="1" applyBorder="1" applyAlignment="1" applyProtection="1">
      <alignment horizontal="left" vertical="center" wrapText="1"/>
      <protection locked="0"/>
    </xf>
    <xf numFmtId="0" fontId="31" fillId="5" borderId="1" xfId="0" applyFont="1" applyFill="1" applyBorder="1" applyAlignment="1">
      <alignment horizontal="center" vertical="center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19" xfId="0" applyBorder="1" applyAlignment="1" applyProtection="1">
      <alignment horizontal="center" wrapText="1"/>
      <protection locked="0"/>
    </xf>
    <xf numFmtId="0" fontId="0" fillId="0" borderId="21" xfId="0" applyBorder="1" applyAlignment="1" applyProtection="1">
      <alignment horizont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 applyProtection="1">
      <alignment horizontal="center" vertical="center" wrapText="1"/>
      <protection locked="0"/>
    </xf>
    <xf numFmtId="0" fontId="17" fillId="0" borderId="21" xfId="0" applyFont="1" applyBorder="1" applyAlignment="1" applyProtection="1">
      <alignment horizontal="center" vertical="center" wrapText="1"/>
      <protection locked="0"/>
    </xf>
    <xf numFmtId="0" fontId="34" fillId="4" borderId="0" xfId="0" applyFont="1" applyFill="1" applyAlignment="1">
      <alignment horizontal="left"/>
    </xf>
    <xf numFmtId="0" fontId="34" fillId="4" borderId="20" xfId="0" applyFont="1" applyFill="1" applyBorder="1" applyAlignment="1">
      <alignment horizontal="left"/>
    </xf>
  </cellXfs>
  <cellStyles count="1">
    <cellStyle name="Normal" xfId="0" builtinId="0"/>
  </cellStyles>
  <dxfs count="667"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E2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C0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AF0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B4890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theme="1" tint="0.499984740745262"/>
        </top>
      </border>
    </dxf>
    <dxf>
      <protection locked="0" hidden="0"/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0"/>
        <name val="Calibri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9100"/>
      <color rgb="FFFFAF00"/>
      <color rgb="FFE20000"/>
      <color rgb="FFF5750B"/>
      <color rgb="FFDEA900"/>
      <color rgb="FFB48900"/>
      <color rgb="FFFF33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Resultados por ciclo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Estadísticas!$L$11</c:f>
              <c:strCache>
                <c:ptCount val="1"/>
                <c:pt idx="0">
                  <c:v>% 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Estadísticas!$L$12:$L$21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B-4E7B-A4B6-3D8A1F3206E2}"/>
            </c:ext>
          </c:extLst>
        </c:ser>
        <c:ser>
          <c:idx val="1"/>
          <c:order val="1"/>
          <c:tx>
            <c:strRef>
              <c:f>Estadísticas!$M$11</c:f>
              <c:strCache>
                <c:ptCount val="1"/>
                <c:pt idx="0">
                  <c:v>% Fallo</c:v>
                </c:pt>
              </c:strCache>
            </c:strRef>
          </c:tx>
          <c:spPr>
            <a:solidFill>
              <a:srgbClr val="E20000"/>
            </a:solidFill>
            <a:ln>
              <a:noFill/>
            </a:ln>
            <a:effectLst/>
          </c:spPr>
          <c:invertIfNegative val="0"/>
          <c:val>
            <c:numRef>
              <c:f>Estadísticas!$M$12:$M$21</c:f>
              <c:numCache>
                <c:formatCode>0.00%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B-4E7B-A4B6-3D8A1F3206E2}"/>
            </c:ext>
          </c:extLst>
        </c:ser>
        <c:ser>
          <c:idx val="2"/>
          <c:order val="2"/>
          <c:tx>
            <c:strRef>
              <c:f>Estadísticas!$N$11</c:f>
              <c:strCache>
                <c:ptCount val="1"/>
                <c:pt idx="0">
                  <c:v>% Suspendido</c:v>
                </c:pt>
              </c:strCache>
            </c:strRef>
          </c:tx>
          <c:spPr>
            <a:solidFill>
              <a:srgbClr val="F5750B"/>
            </a:solidFill>
            <a:ln>
              <a:noFill/>
            </a:ln>
            <a:effectLst/>
          </c:spPr>
          <c:invertIfNegative val="0"/>
          <c:val>
            <c:numRef>
              <c:f>Estadísticas!$N$12:$N$21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FB-4E7B-A4B6-3D8A1F3206E2}"/>
            </c:ext>
          </c:extLst>
        </c:ser>
        <c:ser>
          <c:idx val="3"/>
          <c:order val="3"/>
          <c:tx>
            <c:strRef>
              <c:f>Estadísticas!$O$11</c:f>
              <c:strCache>
                <c:ptCount val="1"/>
                <c:pt idx="0">
                  <c:v>% Pendiente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Estadísticas!$O$12:$O$21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FB-4E7B-A4B6-3D8A1F3206E2}"/>
            </c:ext>
          </c:extLst>
        </c:ser>
        <c:ser>
          <c:idx val="4"/>
          <c:order val="4"/>
          <c:tx>
            <c:strRef>
              <c:f>Estadísticas!$P$11</c:f>
              <c:strCache>
                <c:ptCount val="1"/>
                <c:pt idx="0">
                  <c:v>% No Aplica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Estadísticas!$P$12:$P$21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FB-4E7B-A4B6-3D8A1F320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6613839"/>
        <c:axId val="1536614671"/>
      </c:barChart>
      <c:catAx>
        <c:axId val="15366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14671"/>
        <c:crosses val="autoZero"/>
        <c:auto val="1"/>
        <c:lblAlgn val="ctr"/>
        <c:lblOffset val="100"/>
        <c:noMultiLvlLbl val="0"/>
      </c:catAx>
      <c:valAx>
        <c:axId val="15366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de las pruebas por ciclo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869225721784777"/>
          <c:y val="0.14097301406309387"/>
          <c:w val="0.6961474190726159"/>
          <c:h val="0.74092213672834795"/>
        </c:manualLayout>
      </c:layout>
      <c:area3DChart>
        <c:grouping val="standard"/>
        <c:varyColors val="0"/>
        <c:ser>
          <c:idx val="0"/>
          <c:order val="0"/>
          <c:tx>
            <c:strRef>
              <c:f>Estadísticas!$L$11</c:f>
              <c:strCache>
                <c:ptCount val="1"/>
                <c:pt idx="0">
                  <c:v>% 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val>
            <c:numRef>
              <c:f>Estadísticas!$L$12:$L$21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6-4966-871F-A27EDD1E7190}"/>
            </c:ext>
          </c:extLst>
        </c:ser>
        <c:ser>
          <c:idx val="1"/>
          <c:order val="1"/>
          <c:tx>
            <c:strRef>
              <c:f>Estadísticas!$M$11</c:f>
              <c:strCache>
                <c:ptCount val="1"/>
                <c:pt idx="0">
                  <c:v>% Fallo</c:v>
                </c:pt>
              </c:strCache>
            </c:strRef>
          </c:tx>
          <c:spPr>
            <a:solidFill>
              <a:srgbClr val="E20000"/>
            </a:solidFill>
            <a:ln>
              <a:noFill/>
            </a:ln>
            <a:effectLst/>
            <a:sp3d/>
          </c:spPr>
          <c:val>
            <c:numRef>
              <c:f>Estadísticas!$M$12:$M$21</c:f>
              <c:numCache>
                <c:formatCode>0.00%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06-4966-871F-A27EDD1E7190}"/>
            </c:ext>
          </c:extLst>
        </c:ser>
        <c:ser>
          <c:idx val="2"/>
          <c:order val="2"/>
          <c:tx>
            <c:strRef>
              <c:f>Estadísticas!$N$11</c:f>
              <c:strCache>
                <c:ptCount val="1"/>
                <c:pt idx="0">
                  <c:v>% Suspendido</c:v>
                </c:pt>
              </c:strCache>
            </c:strRef>
          </c:tx>
          <c:spPr>
            <a:solidFill>
              <a:srgbClr val="F5750B"/>
            </a:solidFill>
            <a:ln>
              <a:noFill/>
            </a:ln>
            <a:effectLst/>
            <a:sp3d/>
          </c:spPr>
          <c:val>
            <c:numRef>
              <c:f>Estadísticas!$N$12:$N$21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06-4966-871F-A27EDD1E7190}"/>
            </c:ext>
          </c:extLst>
        </c:ser>
        <c:ser>
          <c:idx val="3"/>
          <c:order val="3"/>
          <c:tx>
            <c:strRef>
              <c:f>Estadísticas!$O$11</c:f>
              <c:strCache>
                <c:ptCount val="1"/>
                <c:pt idx="0">
                  <c:v>% Pendiente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val>
            <c:numRef>
              <c:f>Estadísticas!$O$12:$O$21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06-4966-871F-A27EDD1E7190}"/>
            </c:ext>
          </c:extLst>
        </c:ser>
        <c:ser>
          <c:idx val="4"/>
          <c:order val="4"/>
          <c:tx>
            <c:strRef>
              <c:f>Estadísticas!$P$11</c:f>
              <c:strCache>
                <c:ptCount val="1"/>
                <c:pt idx="0">
                  <c:v>% No Aplica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  <a:sp3d/>
          </c:spPr>
          <c:val>
            <c:numRef>
              <c:f>Estadísticas!$P$12:$P$21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06-4966-871F-A27EDD1E7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856719"/>
        <c:axId val="1529855471"/>
        <c:axId val="1264405247"/>
      </c:area3DChart>
      <c:catAx>
        <c:axId val="1529856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855471"/>
        <c:crosses val="autoZero"/>
        <c:auto val="1"/>
        <c:lblAlgn val="ctr"/>
        <c:lblOffset val="100"/>
        <c:noMultiLvlLbl val="0"/>
      </c:catAx>
      <c:valAx>
        <c:axId val="15298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856719"/>
        <c:crosses val="autoZero"/>
        <c:crossBetween val="midCat"/>
      </c:valAx>
      <c:serAx>
        <c:axId val="12644052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855471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Fuera de Alcance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Estadísticas!$S$11</c:f>
              <c:strCache>
                <c:ptCount val="1"/>
                <c:pt idx="0">
                  <c:v>% Invalidante/ Solucionar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Estadísticas!$S$12:$S$21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B-45A6-A623-48BB84618D1B}"/>
            </c:ext>
          </c:extLst>
        </c:ser>
        <c:ser>
          <c:idx val="1"/>
          <c:order val="1"/>
          <c:tx>
            <c:strRef>
              <c:f>Estadísticas!$T$11</c:f>
              <c:strCache>
                <c:ptCount val="1"/>
                <c:pt idx="0">
                  <c:v>% Replanificar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Estadísticas!$T$12:$T$21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B-45A6-A623-48BB84618D1B}"/>
            </c:ext>
          </c:extLst>
        </c:ser>
        <c:ser>
          <c:idx val="2"/>
          <c:order val="2"/>
          <c:tx>
            <c:strRef>
              <c:f>Estadísticas!$U$11</c:f>
              <c:strCache>
                <c:ptCount val="1"/>
                <c:pt idx="0">
                  <c:v>% Estético/Solucionar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Estadísticas!$U$12:$U$21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B-45A6-A623-48BB84618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8543055"/>
        <c:axId val="1478543471"/>
        <c:axId val="0"/>
      </c:bar3DChart>
      <c:catAx>
        <c:axId val="147854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43471"/>
        <c:crosses val="autoZero"/>
        <c:auto val="1"/>
        <c:lblAlgn val="ctr"/>
        <c:lblOffset val="100"/>
        <c:noMultiLvlLbl val="0"/>
      </c:catAx>
      <c:valAx>
        <c:axId val="14785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4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Resultados por Ciclo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Estadísticas!$N$56</c:f>
              <c:strCache>
                <c:ptCount val="1"/>
                <c:pt idx="0">
                  <c:v>% 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Estadísticas!$N$57:$N$60</c:f>
              <c:numCache>
                <c:formatCode>0.00%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9-4154-91C8-B07445DF6DDA}"/>
            </c:ext>
          </c:extLst>
        </c:ser>
        <c:ser>
          <c:idx val="1"/>
          <c:order val="1"/>
          <c:tx>
            <c:strRef>
              <c:f>Estadísticas!$O$56</c:f>
              <c:strCache>
                <c:ptCount val="1"/>
                <c:pt idx="0">
                  <c:v>% Fallo</c:v>
                </c:pt>
              </c:strCache>
            </c:strRef>
          </c:tx>
          <c:spPr>
            <a:solidFill>
              <a:srgbClr val="E20000"/>
            </a:solidFill>
            <a:ln>
              <a:noFill/>
            </a:ln>
            <a:effectLst/>
          </c:spPr>
          <c:invertIfNegative val="0"/>
          <c:val>
            <c:numRef>
              <c:f>Estadísticas!$O$57:$O$60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9-4154-91C8-B07445DF6DDA}"/>
            </c:ext>
          </c:extLst>
        </c:ser>
        <c:ser>
          <c:idx val="2"/>
          <c:order val="2"/>
          <c:tx>
            <c:strRef>
              <c:f>Estadísticas!$P$56</c:f>
              <c:strCache>
                <c:ptCount val="1"/>
                <c:pt idx="0">
                  <c:v>% Suspendido</c:v>
                </c:pt>
              </c:strCache>
            </c:strRef>
          </c:tx>
          <c:spPr>
            <a:solidFill>
              <a:srgbClr val="FF9100"/>
            </a:solidFill>
            <a:ln>
              <a:noFill/>
            </a:ln>
            <a:effectLst/>
          </c:spPr>
          <c:invertIfNegative val="0"/>
          <c:val>
            <c:numRef>
              <c:f>Estadísticas!$P$57:$P$60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69-4154-91C8-B07445DF6DDA}"/>
            </c:ext>
          </c:extLst>
        </c:ser>
        <c:ser>
          <c:idx val="3"/>
          <c:order val="3"/>
          <c:tx>
            <c:strRef>
              <c:f>Estadísticas!$Q$56</c:f>
              <c:strCache>
                <c:ptCount val="1"/>
                <c:pt idx="0">
                  <c:v>% Pendiente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Estadísticas!$Q$57:$Q$60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69-4154-91C8-B07445DF6DDA}"/>
            </c:ext>
          </c:extLst>
        </c:ser>
        <c:ser>
          <c:idx val="4"/>
          <c:order val="4"/>
          <c:tx>
            <c:strRef>
              <c:f>Estadísticas!$R$56</c:f>
              <c:strCache>
                <c:ptCount val="1"/>
                <c:pt idx="0">
                  <c:v>% No Aplica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Estadísticas!$R$57:$R$60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69-4154-91C8-B07445DF6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1305103"/>
        <c:axId val="1381307183"/>
      </c:barChart>
      <c:catAx>
        <c:axId val="138130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07183"/>
        <c:crosses val="autoZero"/>
        <c:auto val="1"/>
        <c:lblAlgn val="ctr"/>
        <c:lblOffset val="100"/>
        <c:noMultiLvlLbl val="0"/>
      </c:catAx>
      <c:valAx>
        <c:axId val="13813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0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Evolución de las pruebas por ciclo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Estadísticas!$N$56</c:f>
              <c:strCache>
                <c:ptCount val="1"/>
                <c:pt idx="0">
                  <c:v>% 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val>
            <c:numRef>
              <c:f>Estadísticas!$N$57:$N$60</c:f>
              <c:numCache>
                <c:formatCode>0.00%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5-401E-BB7D-83707EF4F6D1}"/>
            </c:ext>
          </c:extLst>
        </c:ser>
        <c:ser>
          <c:idx val="1"/>
          <c:order val="1"/>
          <c:tx>
            <c:strRef>
              <c:f>Estadísticas!$O$56</c:f>
              <c:strCache>
                <c:ptCount val="1"/>
                <c:pt idx="0">
                  <c:v>% Fallo</c:v>
                </c:pt>
              </c:strCache>
            </c:strRef>
          </c:tx>
          <c:spPr>
            <a:solidFill>
              <a:srgbClr val="E20000"/>
            </a:solidFill>
            <a:ln>
              <a:noFill/>
            </a:ln>
            <a:effectLst/>
            <a:sp3d/>
          </c:spPr>
          <c:val>
            <c:numRef>
              <c:f>Estadísticas!$O$57:$O$60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F5-401E-BB7D-83707EF4F6D1}"/>
            </c:ext>
          </c:extLst>
        </c:ser>
        <c:ser>
          <c:idx val="2"/>
          <c:order val="2"/>
          <c:tx>
            <c:strRef>
              <c:f>Estadísticas!$P$56</c:f>
              <c:strCache>
                <c:ptCount val="1"/>
                <c:pt idx="0">
                  <c:v>% Suspendido</c:v>
                </c:pt>
              </c:strCache>
            </c:strRef>
          </c:tx>
          <c:spPr>
            <a:solidFill>
              <a:srgbClr val="FF9100"/>
            </a:solidFill>
            <a:ln>
              <a:noFill/>
            </a:ln>
            <a:effectLst/>
            <a:sp3d/>
          </c:spPr>
          <c:val>
            <c:numRef>
              <c:f>Estadísticas!$P$57:$P$60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F5-401E-BB7D-83707EF4F6D1}"/>
            </c:ext>
          </c:extLst>
        </c:ser>
        <c:ser>
          <c:idx val="3"/>
          <c:order val="3"/>
          <c:tx>
            <c:strRef>
              <c:f>Estadísticas!$Q$56</c:f>
              <c:strCache>
                <c:ptCount val="1"/>
                <c:pt idx="0">
                  <c:v>% Pendiente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val>
            <c:numRef>
              <c:f>Estadísticas!$Q$57:$Q$60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F5-401E-BB7D-83707EF4F6D1}"/>
            </c:ext>
          </c:extLst>
        </c:ser>
        <c:ser>
          <c:idx val="4"/>
          <c:order val="4"/>
          <c:tx>
            <c:strRef>
              <c:f>Estadísticas!$R$56</c:f>
              <c:strCache>
                <c:ptCount val="1"/>
                <c:pt idx="0">
                  <c:v>% No Aplica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  <a:sp3d/>
          </c:spPr>
          <c:val>
            <c:numRef>
              <c:f>Estadísticas!$R$57:$R$60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F5-401E-BB7D-83707EF4F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305103"/>
        <c:axId val="1381307183"/>
        <c:axId val="1263492463"/>
      </c:area3DChart>
      <c:catAx>
        <c:axId val="138130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07183"/>
        <c:crosses val="autoZero"/>
        <c:auto val="1"/>
        <c:lblAlgn val="ctr"/>
        <c:lblOffset val="100"/>
        <c:noMultiLvlLbl val="0"/>
      </c:catAx>
      <c:valAx>
        <c:axId val="13813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05103"/>
        <c:crosses val="autoZero"/>
        <c:crossBetween val="midCat"/>
      </c:valAx>
      <c:serAx>
        <c:axId val="12634924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07183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Fuera</a:t>
            </a:r>
            <a:r>
              <a:rPr lang="en-US" baseline="0"/>
              <a:t> de Alcance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Estadísticas!$U$56</c:f>
              <c:strCache>
                <c:ptCount val="1"/>
                <c:pt idx="0">
                  <c:v>% Invalidante/ Solucionar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Estadísticas!$U$57:$U$60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A-4CCD-980D-91B87DB0F43F}"/>
            </c:ext>
          </c:extLst>
        </c:ser>
        <c:ser>
          <c:idx val="1"/>
          <c:order val="1"/>
          <c:tx>
            <c:strRef>
              <c:f>Estadísticas!$V$56</c:f>
              <c:strCache>
                <c:ptCount val="1"/>
                <c:pt idx="0">
                  <c:v>% Replanificar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Estadísticas!$V$57:$V$60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A-4CCD-980D-91B87DB0F43F}"/>
            </c:ext>
          </c:extLst>
        </c:ser>
        <c:ser>
          <c:idx val="2"/>
          <c:order val="2"/>
          <c:tx>
            <c:strRef>
              <c:f>Estadísticas!$W$56</c:f>
              <c:strCache>
                <c:ptCount val="1"/>
                <c:pt idx="0">
                  <c:v>% Estético/ Solucionar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Estadísticas!$W$57:$W$60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9A-4CCD-980D-91B87DB0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8165791"/>
        <c:axId val="1588166207"/>
        <c:axId val="0"/>
      </c:bar3DChart>
      <c:catAx>
        <c:axId val="158816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66207"/>
        <c:crosses val="autoZero"/>
        <c:auto val="1"/>
        <c:lblAlgn val="ctr"/>
        <c:lblOffset val="100"/>
        <c:noMultiLvlLbl val="0"/>
      </c:catAx>
      <c:valAx>
        <c:axId val="158816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6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716281</xdr:colOff>
      <xdr:row>1</xdr:row>
      <xdr:rowOff>60960</xdr:rowOff>
    </xdr:from>
    <xdr:to>
      <xdr:col>2</xdr:col>
      <xdr:colOff>285751</xdr:colOff>
      <xdr:row>2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461" y="243840"/>
          <a:ext cx="1101090" cy="769620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1</xdr:row>
      <xdr:rowOff>68579</xdr:rowOff>
    </xdr:from>
    <xdr:to>
      <xdr:col>5</xdr:col>
      <xdr:colOff>1857854</xdr:colOff>
      <xdr:row>1</xdr:row>
      <xdr:rowOff>716280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5120" y="251459"/>
          <a:ext cx="1133954" cy="647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830581</xdr:colOff>
      <xdr:row>4</xdr:row>
      <xdr:rowOff>99060</xdr:rowOff>
    </xdr:from>
    <xdr:to>
      <xdr:col>3</xdr:col>
      <xdr:colOff>659131</xdr:colOff>
      <xdr:row>4</xdr:row>
      <xdr:rowOff>739140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1" y="876300"/>
          <a:ext cx="1207770" cy="640080"/>
        </a:xfrm>
        <a:prstGeom prst="rect">
          <a:avLst/>
        </a:prstGeom>
      </xdr:spPr>
    </xdr:pic>
    <xdr:clientData/>
  </xdr:twoCellAnchor>
  <xdr:twoCellAnchor editAs="oneCell">
    <xdr:from>
      <xdr:col>6</xdr:col>
      <xdr:colOff>1181100</xdr:colOff>
      <xdr:row>4</xdr:row>
      <xdr:rowOff>68580</xdr:rowOff>
    </xdr:from>
    <xdr:to>
      <xdr:col>6</xdr:col>
      <xdr:colOff>2315054</xdr:colOff>
      <xdr:row>4</xdr:row>
      <xdr:rowOff>716281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0320" y="845820"/>
          <a:ext cx="1133954" cy="6477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1135381</xdr:colOff>
      <xdr:row>4</xdr:row>
      <xdr:rowOff>137160</xdr:rowOff>
    </xdr:from>
    <xdr:to>
      <xdr:col>3</xdr:col>
      <xdr:colOff>80011</xdr:colOff>
      <xdr:row>4</xdr:row>
      <xdr:rowOff>822960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861" y="914400"/>
          <a:ext cx="1207770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1150620</xdr:colOff>
      <xdr:row>4</xdr:row>
      <xdr:rowOff>114300</xdr:rowOff>
    </xdr:from>
    <xdr:to>
      <xdr:col>9</xdr:col>
      <xdr:colOff>806294</xdr:colOff>
      <xdr:row>4</xdr:row>
      <xdr:rowOff>807721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5080" y="891540"/>
          <a:ext cx="1133954" cy="6934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1767841</xdr:colOff>
      <xdr:row>4</xdr:row>
      <xdr:rowOff>76200</xdr:rowOff>
    </xdr:from>
    <xdr:to>
      <xdr:col>2</xdr:col>
      <xdr:colOff>933451</xdr:colOff>
      <xdr:row>4</xdr:row>
      <xdr:rowOff>716280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321" y="853440"/>
          <a:ext cx="1207770" cy="640080"/>
        </a:xfrm>
        <a:prstGeom prst="rect">
          <a:avLst/>
        </a:prstGeom>
      </xdr:spPr>
    </xdr:pic>
    <xdr:clientData/>
  </xdr:twoCellAnchor>
  <xdr:twoCellAnchor editAs="oneCell">
    <xdr:from>
      <xdr:col>14</xdr:col>
      <xdr:colOff>1082040</xdr:colOff>
      <xdr:row>4</xdr:row>
      <xdr:rowOff>83820</xdr:rowOff>
    </xdr:from>
    <xdr:to>
      <xdr:col>16</xdr:col>
      <xdr:colOff>112874</xdr:colOff>
      <xdr:row>4</xdr:row>
      <xdr:rowOff>731521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24760" y="861060"/>
          <a:ext cx="1133954" cy="647701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33</xdr:row>
      <xdr:rowOff>11430</xdr:rowOff>
    </xdr:from>
    <xdr:to>
      <xdr:col>4</xdr:col>
      <xdr:colOff>106680</xdr:colOff>
      <xdr:row>48</xdr:row>
      <xdr:rowOff>11430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358140</xdr:colOff>
      <xdr:row>31</xdr:row>
      <xdr:rowOff>156210</xdr:rowOff>
    </xdr:from>
    <xdr:to>
      <xdr:col>10</xdr:col>
      <xdr:colOff>807720</xdr:colOff>
      <xdr:row>49</xdr:row>
      <xdr:rowOff>160020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784860</xdr:colOff>
      <xdr:row>32</xdr:row>
      <xdr:rowOff>167640</xdr:rowOff>
    </xdr:from>
    <xdr:to>
      <xdr:col>17</xdr:col>
      <xdr:colOff>838200</xdr:colOff>
      <xdr:row>49</xdr:row>
      <xdr:rowOff>83820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1463040</xdr:colOff>
      <xdr:row>62</xdr:row>
      <xdr:rowOff>49530</xdr:rowOff>
    </xdr:from>
    <xdr:to>
      <xdr:col>5</xdr:col>
      <xdr:colOff>327660</xdr:colOff>
      <xdr:row>77</xdr:row>
      <xdr:rowOff>49530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1005840</xdr:colOff>
      <xdr:row>62</xdr:row>
      <xdr:rowOff>53340</xdr:rowOff>
    </xdr:from>
    <xdr:to>
      <xdr:col>9</xdr:col>
      <xdr:colOff>1005840</xdr:colOff>
      <xdr:row>77</xdr:row>
      <xdr:rowOff>53340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1097280</xdr:colOff>
      <xdr:row>62</xdr:row>
      <xdr:rowOff>19050</xdr:rowOff>
    </xdr:from>
    <xdr:to>
      <xdr:col>15</xdr:col>
      <xdr:colOff>746760</xdr:colOff>
      <xdr:row>77</xdr:row>
      <xdr:rowOff>19050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1220047</xdr:colOff>
      <xdr:row>4</xdr:row>
      <xdr:rowOff>93133</xdr:rowOff>
    </xdr:from>
    <xdr:to>
      <xdr:col>3</xdr:col>
      <xdr:colOff>296333</xdr:colOff>
      <xdr:row>4</xdr:row>
      <xdr:rowOff>1058332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1980" y="880533"/>
          <a:ext cx="1455420" cy="96519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4</xdr:row>
      <xdr:rowOff>114300</xdr:rowOff>
    </xdr:from>
    <xdr:to>
      <xdr:col>8</xdr:col>
      <xdr:colOff>410054</xdr:colOff>
      <xdr:row>4</xdr:row>
      <xdr:rowOff>990600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3200" y="901700"/>
          <a:ext cx="1519187" cy="876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9" name="Tabla19" displayName="Tabla19" ref="B23:F28" totalsRowShown="0" headerRowDxfId="666" headerRowBorderDxfId="665" tableBorderDxfId="664" totalsRowBorderDxfId="663">
  <autoFilter ref="B23:F28"/>
  <tableColumns count="5">
    <tableColumn id="1" name="Fecha" dataDxfId="662"/>
    <tableColumn id="2" name="Versión" dataDxfId="661"/>
    <tableColumn id="3" name="Autor" dataDxfId="660"/>
    <tableColumn id="4" name="Descripción" dataDxfId="659"/>
    <tableColumn id="5" name="Entorno" dataDxfId="65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B14:J91" totalsRowCount="1" headerRowDxfId="657" dataDxfId="655" totalsRowDxfId="653" headerRowBorderDxfId="656" tableBorderDxfId="654" totalsRowBorderDxfId="652">
  <autoFilter ref="B14:J90"/>
  <tableColumns count="9">
    <tableColumn id="1" name="Nro. Sec." dataDxfId="651" totalsRowDxfId="650"/>
    <tableColumn id="2" name="Tipo CP" dataDxfId="649" totalsRowDxfId="648"/>
    <tableColumn id="3" name="Funcionalidad" dataDxfId="647" totalsRowDxfId="646"/>
    <tableColumn id="4" name="Descripción" dataDxfId="645" totalsRowDxfId="644"/>
    <tableColumn id="5" name="Pre-Condición" dataDxfId="643" totalsRowDxfId="642"/>
    <tableColumn id="6" name="Pasos de Ejecución" dataDxfId="641" totalsRowDxfId="640"/>
    <tableColumn id="7" name="Resultado Esperado" dataDxfId="639" totalsRowDxfId="638"/>
    <tableColumn id="8" name="Datos" dataDxfId="637" totalsRowDxfId="636"/>
    <tableColumn id="11" name="Diseñador" dataDxfId="635" totalsRowDxfId="63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5" name="Tabla1026" displayName="Tabla1026" ref="P14:S90" totalsRowShown="0" headerRowDxfId="633" dataDxfId="631" headerRowBorderDxfId="632" tableBorderDxfId="630" totalsRowBorderDxfId="629">
  <autoFilter ref="P14:S90"/>
  <tableColumns count="4">
    <tableColumn id="1" name="Resultado" dataDxfId="628"/>
    <tableColumn id="2" name="Nro Defecto" dataDxfId="627"/>
    <tableColumn id="3" name="Tester" dataDxfId="626"/>
    <tableColumn id="4" name="Observaciones" dataDxfId="62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26" name="Tabla327" displayName="Tabla327" ref="L14:O90" totalsRowShown="0" headerRowDxfId="624" headerRowBorderDxfId="623" tableBorderDxfId="622" totalsRowBorderDxfId="621">
  <autoFilter ref="L14:O90"/>
  <tableColumns count="4">
    <tableColumn id="1" name="Resultado" dataDxfId="620"/>
    <tableColumn id="2" name="Nro Defecto" dataDxfId="619"/>
    <tableColumn id="3" name="Tester" dataDxfId="618"/>
    <tableColumn id="4" name="Observaciones" dataDxfId="61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7" name="Tabla102628" displayName="Tabla102628" ref="X14:AA90" totalsRowShown="0" headerRowDxfId="616" dataDxfId="614" headerRowBorderDxfId="615" tableBorderDxfId="613" totalsRowBorderDxfId="612">
  <autoFilter ref="X14:AA90"/>
  <tableColumns count="4">
    <tableColumn id="1" name="Resultado" dataDxfId="611"/>
    <tableColumn id="2" name="Nro Defecto" dataDxfId="610"/>
    <tableColumn id="3" name="Tester" dataDxfId="609"/>
    <tableColumn id="4" name="Observaciones" dataDxfId="60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28" name="Tabla32729" displayName="Tabla32729" ref="T14:W90" totalsRowShown="0" headerRowDxfId="607" headerRowBorderDxfId="606" tableBorderDxfId="605" totalsRowBorderDxfId="604">
  <autoFilter ref="T14:W90"/>
  <tableColumns count="4">
    <tableColumn id="1" name="Resultado" dataDxfId="603"/>
    <tableColumn id="2" name="Nro Defecto" dataDxfId="602"/>
    <tableColumn id="3" name="Tester" dataDxfId="601"/>
    <tableColumn id="4" name="Observaciones" dataDxfId="60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29" name="Tabla102630" displayName="Tabla102630" ref="AF14:AI90" totalsRowShown="0" headerRowDxfId="599" dataDxfId="597" headerRowBorderDxfId="598" tableBorderDxfId="596" totalsRowBorderDxfId="595">
  <autoFilter ref="AF14:AI90"/>
  <tableColumns count="4">
    <tableColumn id="1" name="Resultado" dataDxfId="594"/>
    <tableColumn id="2" name="Nro Defecto" dataDxfId="593"/>
    <tableColumn id="3" name="Tester" dataDxfId="592"/>
    <tableColumn id="4" name="Observaciones" dataDxfId="59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30" name="Tabla32731" displayName="Tabla32731" ref="AB14:AE90" totalsRowShown="0" headerRowDxfId="590" headerRowBorderDxfId="589" tableBorderDxfId="588" totalsRowBorderDxfId="587">
  <autoFilter ref="AB14:AE90"/>
  <tableColumns count="4">
    <tableColumn id="1" name="Resultado" dataDxfId="586"/>
    <tableColumn id="2" name="Nro Defecto" dataDxfId="585"/>
    <tableColumn id="3" name="Tester" dataDxfId="584"/>
    <tableColumn id="4" name="Observaciones" dataDxfId="58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31" name="Tabla102632" displayName="Tabla102632" ref="AN14:AQ90" totalsRowShown="0" headerRowDxfId="582" dataDxfId="580" headerRowBorderDxfId="581" tableBorderDxfId="579" totalsRowBorderDxfId="578">
  <autoFilter ref="AN14:AQ90"/>
  <tableColumns count="4">
    <tableColumn id="1" name="Resultado" dataDxfId="577"/>
    <tableColumn id="2" name="Nro Defecto" dataDxfId="576"/>
    <tableColumn id="3" name="Tester" dataDxfId="575"/>
    <tableColumn id="4" name="Observaciones" dataDxfId="574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32" name="Tabla32733" displayName="Tabla32733" ref="AJ14:AM90" totalsRowShown="0" headerRowDxfId="573" headerRowBorderDxfId="572" tableBorderDxfId="571" totalsRowBorderDxfId="570">
  <autoFilter ref="AJ14:AM90"/>
  <tableColumns count="4">
    <tableColumn id="1" name="Resultado" dataDxfId="569"/>
    <tableColumn id="2" name="Nro Defecto" dataDxfId="568"/>
    <tableColumn id="3" name="Tester" dataDxfId="567"/>
    <tableColumn id="4" name="Observaciones" dataDxfId="566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33" name="Tabla102634" displayName="Tabla102634" ref="AV14:AY90" totalsRowShown="0" headerRowDxfId="565" dataDxfId="563" headerRowBorderDxfId="564" tableBorderDxfId="562" totalsRowBorderDxfId="561">
  <autoFilter ref="AV14:AY90"/>
  <tableColumns count="4">
    <tableColumn id="1" name="Resultado" dataDxfId="560"/>
    <tableColumn id="2" name="Nro Defecto" dataDxfId="559"/>
    <tableColumn id="3" name="Tester" dataDxfId="558"/>
    <tableColumn id="4" name="Observaciones" dataDxfId="557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34" name="Tabla32735" displayName="Tabla32735" ref="AR14:AU90" totalsRowShown="0" headerRowDxfId="556" headerRowBorderDxfId="555" tableBorderDxfId="554" totalsRowBorderDxfId="553">
  <autoFilter ref="AR14:AU90"/>
  <tableColumns count="4">
    <tableColumn id="1" name="Resultado" dataDxfId="552"/>
    <tableColumn id="2" name="Nro Defecto" dataDxfId="551"/>
    <tableColumn id="3" name="Tester" dataDxfId="550"/>
    <tableColumn id="4" name="Observaciones" dataDxfId="549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35" name="Tabla102636" displayName="Tabla102636" ref="BE14:BH90" totalsRowShown="0" headerRowDxfId="548" dataDxfId="546" headerRowBorderDxfId="547" tableBorderDxfId="545" totalsRowBorderDxfId="544">
  <autoFilter ref="BE14:BH90"/>
  <tableColumns count="4">
    <tableColumn id="1" name="Resultado" dataDxfId="543"/>
    <tableColumn id="2" name="Nro Defecto" dataDxfId="542"/>
    <tableColumn id="3" name="Tester" dataDxfId="541"/>
    <tableColumn id="4" name="Observaciones" dataDxfId="540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36" name="Tabla32737" displayName="Tabla32737" ref="BA14:BD90" totalsRowShown="0" headerRowDxfId="539" headerRowBorderDxfId="538" tableBorderDxfId="537" totalsRowBorderDxfId="536">
  <autoFilter ref="BA14:BD90"/>
  <tableColumns count="4">
    <tableColumn id="1" name="Resultado" dataDxfId="535"/>
    <tableColumn id="2" name="Nro Defecto" dataDxfId="534"/>
    <tableColumn id="3" name="Tester" dataDxfId="533"/>
    <tableColumn id="4" name="Observaciones" dataDxfId="532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37" name="Tabla10262838" displayName="Tabla10262838" ref="BM14:BP90" totalsRowShown="0" headerRowDxfId="531" dataDxfId="529" headerRowBorderDxfId="530" tableBorderDxfId="528" totalsRowBorderDxfId="527">
  <autoFilter ref="BM14:BP90"/>
  <tableColumns count="4">
    <tableColumn id="1" name="Resultado" dataDxfId="526"/>
    <tableColumn id="2" name="Nro Defecto" dataDxfId="525"/>
    <tableColumn id="3" name="Tester" dataDxfId="524"/>
    <tableColumn id="4" name="Observaciones" dataDxfId="523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38" name="Tabla3272939" displayName="Tabla3272939" ref="BI14:BL90" totalsRowShown="0" headerRowDxfId="522" headerRowBorderDxfId="521" tableBorderDxfId="520" totalsRowBorderDxfId="519">
  <autoFilter ref="BI14:BL90"/>
  <tableColumns count="4">
    <tableColumn id="1" name="Resultado" dataDxfId="518"/>
    <tableColumn id="2" name="Nro Defecto" dataDxfId="517"/>
    <tableColumn id="3" name="Tester" dataDxfId="516"/>
    <tableColumn id="4" name="Observaciones" dataDxfId="515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3" name="Tabla3" displayName="Tabla3" ref="B10:F21" totalsRowShown="0" headerRowDxfId="514" headerRowBorderDxfId="513" tableBorderDxfId="512" totalsRowBorderDxfId="511">
  <autoFilter ref="B10:F21"/>
  <tableColumns count="5">
    <tableColumn id="1" name="Nro Caso de Prueba" dataDxfId="510"/>
    <tableColumn id="2" name="Nro Defecto" dataDxfId="509"/>
    <tableColumn id="3" name="Tester" dataDxfId="508"/>
    <tableColumn id="5" name="Severidad" dataDxfId="507"/>
    <tableColumn id="4" name="Observaciones" dataDxfId="50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10" name="Tabla10" displayName="Tabla10" ref="G10:K21" totalsRowShown="0" headerRowDxfId="505" dataDxfId="503" headerRowBorderDxfId="504" tableBorderDxfId="502" totalsRowBorderDxfId="501">
  <autoFilter ref="G10:K21"/>
  <tableColumns count="5">
    <tableColumn id="1" name="Nro Caso de Prueba" dataDxfId="500"/>
    <tableColumn id="2" name="Nro Defecto" dataDxfId="499"/>
    <tableColumn id="3" name="Tester" dataDxfId="498"/>
    <tableColumn id="6" name="Severidad" dataDxfId="497"/>
    <tableColumn id="4" name="Observaciones" dataDxfId="496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11" name="Tabla312" displayName="Tabla312" ref="L10:P21" totalsRowShown="0" headerRowDxfId="495" headerRowBorderDxfId="494" tableBorderDxfId="493" totalsRowBorderDxfId="492">
  <autoFilter ref="L10:P21"/>
  <tableColumns count="5">
    <tableColumn id="1" name="Nro Caso de Prueba" dataDxfId="491"/>
    <tableColumn id="2" name="Nro Defecto" dataDxfId="490"/>
    <tableColumn id="3" name="Tester" dataDxfId="489"/>
    <tableColumn id="5" name="Severidad" dataDxfId="488"/>
    <tableColumn id="4" name="Observaciones" dataDxfId="487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12" name="Tabla313" displayName="Tabla313" ref="V10:Z21" totalsRowShown="0" headerRowDxfId="486" headerRowBorderDxfId="485" tableBorderDxfId="484" totalsRowBorderDxfId="483">
  <autoFilter ref="V10:Z21"/>
  <tableColumns count="5">
    <tableColumn id="1" name="Nro Caso de Prueba" dataDxfId="482"/>
    <tableColumn id="2" name="Nro Defecto" dataDxfId="481"/>
    <tableColumn id="3" name="Tester" dataDxfId="480"/>
    <tableColumn id="5" name="Severidad" dataDxfId="479"/>
    <tableColumn id="4" name="Observaciones" dataDxfId="478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id="13" name="Tabla314" displayName="Tabla314" ref="AF10:AJ21" totalsRowShown="0" headerRowDxfId="477" headerRowBorderDxfId="476" tableBorderDxfId="475" totalsRowBorderDxfId="474">
  <autoFilter ref="AF10:AJ21"/>
  <tableColumns count="5">
    <tableColumn id="1" name="Nro Caso de Prueba" dataDxfId="473"/>
    <tableColumn id="2" name="Nro Defecto" dataDxfId="472"/>
    <tableColumn id="3" name="Tester" dataDxfId="471"/>
    <tableColumn id="5" name="Severidad" dataDxfId="470"/>
    <tableColumn id="4" name="Observaciones" dataDxfId="469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14" name="Tabla315" displayName="Tabla315" ref="AP10:AT21" totalsRowShown="0" headerRowDxfId="468" headerRowBorderDxfId="467" tableBorderDxfId="466" totalsRowBorderDxfId="465">
  <autoFilter ref="AP10:AT21"/>
  <tableColumns count="5">
    <tableColumn id="1" name="Nro Caso de Prueba" dataDxfId="464"/>
    <tableColumn id="2" name="Nro Defecto" dataDxfId="463"/>
    <tableColumn id="3" name="Tester" dataDxfId="462"/>
    <tableColumn id="5" name="Severidad" dataDxfId="461"/>
    <tableColumn id="4" name="Observaciones" dataDxfId="460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15" name="Tabla1016" displayName="Tabla1016" ref="Q10:U21" totalsRowShown="0" headerRowDxfId="459" dataDxfId="457" headerRowBorderDxfId="458" tableBorderDxfId="456" totalsRowBorderDxfId="455">
  <autoFilter ref="Q10:U21"/>
  <tableColumns count="5">
    <tableColumn id="1" name="Nro Caso de Prueba" dataDxfId="454"/>
    <tableColumn id="2" name="Nro Defecto" dataDxfId="453"/>
    <tableColumn id="3" name="Tester" dataDxfId="452"/>
    <tableColumn id="5" name="Severidad" dataDxfId="451"/>
    <tableColumn id="4" name="Observaciones" dataDxfId="450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id="16" name="Tabla1017" displayName="Tabla1017" ref="AA10:AE21" totalsRowShown="0" headerRowDxfId="449" dataDxfId="447" headerRowBorderDxfId="448" tableBorderDxfId="446" totalsRowBorderDxfId="445">
  <autoFilter ref="AA10:AE21"/>
  <tableColumns count="5">
    <tableColumn id="1" name="Nro Caso de Prueba" dataDxfId="444"/>
    <tableColumn id="2" name="Nro Defecto" dataDxfId="443"/>
    <tableColumn id="3" name="Tester" dataDxfId="442"/>
    <tableColumn id="5" name="Severidad" dataDxfId="441"/>
    <tableColumn id="4" name="Observaciones" dataDxfId="440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id="17" name="Tabla1018" displayName="Tabla1018" ref="AK10:AO21" totalsRowShown="0" headerRowDxfId="439" dataDxfId="437" headerRowBorderDxfId="438" tableBorderDxfId="436" totalsRowBorderDxfId="435">
  <autoFilter ref="AK10:AO21"/>
  <tableColumns count="5">
    <tableColumn id="1" name="Nro Caso de Prueba" dataDxfId="434"/>
    <tableColumn id="2" name="Nro Defecto" dataDxfId="433"/>
    <tableColumn id="3" name="Tester" dataDxfId="432"/>
    <tableColumn id="5" name="Severidad" dataDxfId="431"/>
    <tableColumn id="4" name="Observaciones" dataDxfId="430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id="18" name="Tabla1019" displayName="Tabla1019" ref="AU10:AY21" totalsRowShown="0" headerRowDxfId="429" dataDxfId="427" headerRowBorderDxfId="428" tableBorderDxfId="426" totalsRowBorderDxfId="425">
  <autoFilter ref="AU10:AY21"/>
  <tableColumns count="5">
    <tableColumn id="1" name="Nro Caso de Prueba" dataDxfId="424"/>
    <tableColumn id="2" name="Nro Defecto" dataDxfId="423"/>
    <tableColumn id="3" name="Tester" dataDxfId="422"/>
    <tableColumn id="5" name="Severidad" dataDxfId="421"/>
    <tableColumn id="4" name="Observaciones" dataDxfId="420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id="9" name="Tabla310" displayName="Tabla310" ref="B27:F38" totalsRowShown="0" headerRowDxfId="353" headerRowBorderDxfId="351" tableBorderDxfId="352" totalsRowBorderDxfId="350">
  <autoFilter ref="B27:F38"/>
  <tableColumns count="5">
    <tableColumn id="1" name="Nro Caso de Prueba" dataDxfId="349"/>
    <tableColumn id="2" name="Nro Defecto" dataDxfId="348"/>
    <tableColumn id="3" name="Tester" dataDxfId="347"/>
    <tableColumn id="5" name="Severidad" dataDxfId="346"/>
    <tableColumn id="4" name="Observaciones" dataDxfId="345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id="20" name="Tabla1021" displayName="Tabla1021" ref="G27:K38" totalsRowShown="0" headerRowDxfId="344" dataDxfId="343" headerRowBorderDxfId="341" tableBorderDxfId="342" totalsRowBorderDxfId="340">
  <autoFilter ref="G27:K38"/>
  <tableColumns count="5">
    <tableColumn id="1" name="Nro Caso de Prueba" dataDxfId="339"/>
    <tableColumn id="2" name="Nro Defecto" dataDxfId="338"/>
    <tableColumn id="3" name="Tester" dataDxfId="337"/>
    <tableColumn id="6" name="Severidad" dataDxfId="336"/>
    <tableColumn id="4" name="Observaciones" dataDxfId="335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id="23" name="Tabla31224" displayName="Tabla31224" ref="L27:P38" totalsRowShown="0" headerRowDxfId="334" headerRowBorderDxfId="332" tableBorderDxfId="333" totalsRowBorderDxfId="331">
  <autoFilter ref="L27:P38"/>
  <tableColumns count="5">
    <tableColumn id="1" name="Nro Caso de Prueba" dataDxfId="330"/>
    <tableColumn id="2" name="Nro Defecto" dataDxfId="329"/>
    <tableColumn id="3" name="Tester" dataDxfId="328"/>
    <tableColumn id="5" name="Severidad" dataDxfId="327"/>
    <tableColumn id="4" name="Observaciones" dataDxfId="326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id="24" name="Tabla101625" displayName="Tabla101625" ref="Q27:U38" totalsRowShown="0" headerRowDxfId="325" dataDxfId="324" headerRowBorderDxfId="322" tableBorderDxfId="323" totalsRowBorderDxfId="321">
  <autoFilter ref="Q27:U38"/>
  <tableColumns count="5">
    <tableColumn id="1" name="Nro Caso de Prueba" dataDxfId="320"/>
    <tableColumn id="2" name="Nro Defecto" dataDxfId="319"/>
    <tableColumn id="3" name="Tester" dataDxfId="318"/>
    <tableColumn id="5" name="Severidad" dataDxfId="317"/>
    <tableColumn id="4" name="Observaciones" dataDxfId="316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id="21" name="Tabla21" displayName="Tabla21" ref="B11:P21" totalsRowShown="0" headerRowDxfId="419" headerRowBorderDxfId="418" tableBorderDxfId="417" totalsRowBorderDxfId="416">
  <autoFilter ref="B11:P21"/>
  <tableColumns count="15">
    <tableColumn id="1" name="[Caso de Uso / User Story]:" dataDxfId="415">
      <calculatedColumnFormula>IF((COUNTIF(Tabla327[Resultado],"&lt;&gt;[Seleccionar]"))&gt;0,CasosDePrueba!$D$9,"")</calculatedColumnFormula>
    </tableColumn>
    <tableColumn id="2" name="Ciclo" dataDxfId="414"/>
    <tableColumn id="3" name="Cantidad de Casos de Pruebas" dataDxfId="413">
      <calculatedColumnFormula>COUNT(Tabla8[Nro. Sec.])</calculatedColumnFormula>
    </tableColumn>
    <tableColumn id="4" name="Cantidade de Ejecutados" dataDxfId="412">
      <calculatedColumnFormula>COUNTIFS(Tabla8[Tipo CP],"Regresión",Tabla1026[Resultado],"&lt;&gt;Pendiente")</calculatedColumnFormula>
    </tableColumn>
    <tableColumn id="5" name="% Cobertura" dataDxfId="411">
      <calculatedColumnFormula>IF($D12&lt;&gt;0,$E12/$D12,0)</calculatedColumnFormula>
    </tableColumn>
    <tableColumn id="6" name="Ok" dataDxfId="410">
      <calculatedColumnFormula>COUNTIF(Tabla327[Resultado],"OK")</calculatedColumnFormula>
    </tableColumn>
    <tableColumn id="7" name="Fallo" dataDxfId="409"/>
    <tableColumn id="8" name="Suspendido" dataDxfId="408"/>
    <tableColumn id="9" name="Pendiente" dataDxfId="407"/>
    <tableColumn id="10" name="No Aplica" dataDxfId="406"/>
    <tableColumn id="11" name="% Ok" dataDxfId="405">
      <calculatedColumnFormula>IF($E12&lt;&gt;0,(G12/$E12),0)</calculatedColumnFormula>
    </tableColumn>
    <tableColumn id="12" name="% Fallo" dataDxfId="404">
      <calculatedColumnFormula>IF($E12&lt;&gt;0,(H12/$E12),0)</calculatedColumnFormula>
    </tableColumn>
    <tableColumn id="13" name="% Suspendido" dataDxfId="403">
      <calculatedColumnFormula>IF($E12&lt;&gt;0,(I12/$E12),0)</calculatedColumnFormula>
    </tableColumn>
    <tableColumn id="14" name="% Pendiente" dataDxfId="402">
      <calculatedColumnFormula>IF($E12&lt;&gt;0,(J12/$E12),0)</calculatedColumnFormula>
    </tableColumn>
    <tableColumn id="15" name="% No Aplica" dataDxfId="401">
      <calculatedColumnFormula>IF($E12&lt;&gt;0,(K12/$E12),0)</calculatedColumnFormula>
    </tableColumn>
  </tableColumns>
  <tableStyleInfo name="TableStyleMedium1" showFirstColumn="1" showLastColumn="0" showRowStripes="1" showColumnStripes="0"/>
</table>
</file>

<file path=xl/tables/table32.xml><?xml version="1.0" encoding="utf-8"?>
<table xmlns="http://schemas.openxmlformats.org/spreadsheetml/2006/main" id="22" name="Tabla2123" displayName="Tabla2123" ref="B56:R60" totalsRowShown="0" headerRowDxfId="400" headerRowBorderDxfId="399" tableBorderDxfId="398" totalsRowBorderDxfId="397">
  <autoFilter ref="B56:R60"/>
  <tableColumns count="17">
    <tableColumn id="1" name="[Caso de Uso / User Story]:" dataDxfId="396">
      <calculatedColumnFormula>IF((COUNTIF(Tabla327[Resultado],"&lt;&gt;[Seleccionar]"))&gt;0,CasosDePrueba!$D$9,"")</calculatedColumnFormula>
    </tableColumn>
    <tableColumn id="2" name="Ciclo" dataDxfId="395"/>
    <tableColumn id="3" name="Cantidad de Casos de Pruebas" dataDxfId="394">
      <calculatedColumnFormula>COUNT(Tabla8[Nro. Sec.])</calculatedColumnFormula>
    </tableColumn>
    <tableColumn id="4" name="Cantidad de Casos de Regresión" dataDxfId="393">
      <calculatedColumnFormula>IF((COUNTIF(Tabla327[Resultado],"&lt;&gt;[Seleccionar]"))&gt;0,(COUNTIF(Tabla8[Tipo CP],"Regresión")),"")</calculatedColumnFormula>
    </tableColumn>
    <tableColumn id="5" name="Cantidade de Ejecutados" dataDxfId="392">
      <calculatedColumnFormula>COUNTIFS(Tabla8[Tipo CP],"Regresión",Tabla327[Resultado],"&lt;&gt;Pendiente",Tabla327[Resultado],"&lt;&gt;[seleccionar]")</calculatedColumnFormula>
    </tableColumn>
    <tableColumn id="6" name="% Cobertura Total" dataDxfId="391">
      <calculatedColumnFormula>IF($D57&lt;&gt;"",$E57/$D57,0)</calculatedColumnFormula>
    </tableColumn>
    <tableColumn id="7" name="% Cobertura Ejecutados" dataDxfId="390">
      <calculatedColumnFormula>IF($E57&lt;&gt;"",$F57/$E57,0)</calculatedColumnFormula>
    </tableColumn>
    <tableColumn id="8" name="Ok" dataDxfId="389">
      <calculatedColumnFormula>COUNTIFS(Tabla327[Resultado],"OK",Tabla8[Tipo CP],"Regresión")</calculatedColumnFormula>
    </tableColumn>
    <tableColumn id="9" name="Fallo" dataDxfId="388"/>
    <tableColumn id="10" name="Suspendido" dataDxfId="387"/>
    <tableColumn id="11" name="Pendiente" dataDxfId="386"/>
    <tableColumn id="12" name="No Aplica" dataDxfId="385"/>
    <tableColumn id="13" name="% Ok" dataDxfId="384">
      <calculatedColumnFormula>IF($F57&lt;&gt;"",(I57/$F57),"")</calculatedColumnFormula>
    </tableColumn>
    <tableColumn id="14" name="% Fallo" dataDxfId="383">
      <calculatedColumnFormula>IF($F57&lt;&gt;"",(J57/$F57),"")</calculatedColumnFormula>
    </tableColumn>
    <tableColumn id="15" name="% Suspendido" dataDxfId="382">
      <calculatedColumnFormula>IF($F57&lt;&gt;"",(K57/$F57),"")</calculatedColumnFormula>
    </tableColumn>
    <tableColumn id="16" name="% Pendiente" dataDxfId="381">
      <calculatedColumnFormula>IF($F57&lt;&gt;"",(L57/$F57),"")</calculatedColumnFormula>
    </tableColumn>
    <tableColumn id="17" name="% No Aplica" dataDxfId="380">
      <calculatedColumnFormula>IF($F57&lt;&gt;"",(M57/$F57),"")</calculatedColumnFormula>
    </tableColumn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id="39" name="Tabla39" displayName="Tabla39" ref="R11:U21" totalsRowShown="0" headerRowDxfId="379" headerRowBorderDxfId="378" tableBorderDxfId="377" totalsRowBorderDxfId="376">
  <autoFilter ref="R11:U21"/>
  <tableColumns count="4">
    <tableColumn id="1" name="Fuera de Alcance" dataDxfId="375"/>
    <tableColumn id="2" name="% Invalidante/ Solucionar" dataDxfId="374"/>
    <tableColumn id="3" name="% Replanificar" dataDxfId="373"/>
    <tableColumn id="4" name="% Estético/Solucionar" dataDxfId="372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id="2" name="TablaMódulos" displayName="TablaMódulos" ref="D10:D13" totalsRowShown="0" headerRowDxfId="371" dataDxfId="370">
  <autoFilter ref="D10:D13"/>
  <tableColumns count="1">
    <tableColumn id="1" name="Cliente" dataDxfId="369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id="4" name="Tabla4" displayName="Tabla4" ref="F10:F13" totalsRowShown="0" headerRowDxfId="368" dataDxfId="367">
  <autoFilter ref="F10:F13"/>
  <tableColumns count="1">
    <tableColumn id="1" name="Caso de Uso / User Story" dataDxfId="366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id="6" name="Tabla6" displayName="Tabla6" ref="B10:B12" totalsRowShown="0" headerRowDxfId="365" dataDxfId="364">
  <autoFilter ref="B10:B12"/>
  <tableColumns count="1">
    <tableColumn id="1" name="Proyecto" dataDxfId="363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id="1" name="Tabla42" displayName="Tabla42" ref="H10:H16" totalsRowShown="0" headerRowDxfId="362" dataDxfId="361">
  <autoFilter ref="H10:H16"/>
  <tableColumns count="1">
    <tableColumn id="1" name="Funcionalidad" dataDxfId="360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id="7" name="Tabla7" displayName="Tabla7" ref="B16:B22" totalsRowShown="0" headerRowDxfId="359" dataDxfId="358">
  <autoFilter ref="B16:B22"/>
  <tableColumns count="1">
    <tableColumn id="1" name="Participantes" dataDxfId="357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id="5" name="TablaMódulos6" displayName="TablaMódulos6" ref="D16:D19" totalsRowShown="0" headerRowDxfId="356" dataDxfId="355">
  <autoFilter ref="D16:D19"/>
  <tableColumns count="1">
    <tableColumn id="1" name="Severidad" dataDxfId="35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18" Type="http://schemas.openxmlformats.org/officeDocument/2006/relationships/table" Target="../tables/table15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table" Target="../tables/table14.xml"/><Relationship Id="rId2" Type="http://schemas.openxmlformats.org/officeDocument/2006/relationships/drawing" Target="../drawings/drawing2.xml"/><Relationship Id="rId16" Type="http://schemas.openxmlformats.org/officeDocument/2006/relationships/table" Target="../tables/table13.xml"/><Relationship Id="rId20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19" Type="http://schemas.openxmlformats.org/officeDocument/2006/relationships/table" Target="../tables/table16.xml"/><Relationship Id="rId4" Type="http://schemas.openxmlformats.org/officeDocument/2006/relationships/vmlDrawing" Target="../drawings/vmlDrawing3.v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2" Type="http://schemas.openxmlformats.org/officeDocument/2006/relationships/drawing" Target="../drawings/drawing3.xml"/><Relationship Id="rId16" Type="http://schemas.openxmlformats.org/officeDocument/2006/relationships/table" Target="../tables/table3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3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vmlDrawing" Target="../drawings/vmlDrawing5.vml"/><Relationship Id="rId7" Type="http://schemas.openxmlformats.org/officeDocument/2006/relationships/table" Target="../tables/table3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G28"/>
  <sheetViews>
    <sheetView topLeftCell="A13" workbookViewId="0">
      <selection activeCell="F31" sqref="F31"/>
    </sheetView>
  </sheetViews>
  <sheetFormatPr baseColWidth="10" defaultRowHeight="14.4" x14ac:dyDescent="0.3"/>
  <cols>
    <col min="1" max="1" width="9.88671875" customWidth="1"/>
    <col min="2" max="2" width="22.33203125" customWidth="1"/>
    <col min="3" max="3" width="17.21875" customWidth="1"/>
    <col min="4" max="4" width="26.33203125" customWidth="1"/>
    <col min="5" max="5" width="33.5546875" bestFit="1" customWidth="1"/>
    <col min="6" max="6" width="36.21875" customWidth="1"/>
  </cols>
  <sheetData>
    <row r="1" spans="1:7" s="3" customFormat="1" x14ac:dyDescent="0.3"/>
    <row r="2" spans="1:7" s="3" customFormat="1" ht="65.400000000000006" customHeight="1" x14ac:dyDescent="0.3">
      <c r="B2" s="110"/>
      <c r="C2" s="110"/>
      <c r="D2" s="111" t="s">
        <v>23</v>
      </c>
      <c r="E2" s="111"/>
      <c r="F2" s="10"/>
    </row>
    <row r="3" spans="1:7" s="3" customFormat="1" ht="46.2" customHeight="1" x14ac:dyDescent="0.3">
      <c r="B3" s="110" t="s">
        <v>24</v>
      </c>
      <c r="C3" s="110"/>
      <c r="D3" s="110"/>
      <c r="E3" s="110"/>
      <c r="F3" s="110"/>
    </row>
    <row r="4" spans="1:7" s="3" customFormat="1" x14ac:dyDescent="0.3"/>
    <row r="6" spans="1:7" ht="15" customHeight="1" x14ac:dyDescent="0.3">
      <c r="B6" s="120" t="s">
        <v>22</v>
      </c>
      <c r="C6" s="122"/>
      <c r="D6" s="122"/>
      <c r="E6" s="122"/>
      <c r="F6" s="122"/>
    </row>
    <row r="7" spans="1:7" ht="15.75" customHeight="1" x14ac:dyDescent="0.3">
      <c r="B7" s="120"/>
      <c r="C7" s="122"/>
      <c r="D7" s="122"/>
      <c r="E7" s="122"/>
      <c r="F7" s="122"/>
    </row>
    <row r="8" spans="1:7" x14ac:dyDescent="0.3">
      <c r="C8" s="43"/>
      <c r="D8" s="43"/>
      <c r="E8" s="43"/>
      <c r="F8" s="43"/>
      <c r="G8" s="3"/>
    </row>
    <row r="9" spans="1:7" ht="15" customHeight="1" x14ac:dyDescent="0.3">
      <c r="B9" s="121" t="s">
        <v>19</v>
      </c>
      <c r="C9" s="122"/>
      <c r="D9" s="122"/>
      <c r="E9" s="122"/>
      <c r="F9" s="122"/>
      <c r="G9" s="3"/>
    </row>
    <row r="10" spans="1:7" x14ac:dyDescent="0.3">
      <c r="B10" s="121"/>
      <c r="C10" s="122"/>
      <c r="D10" s="122"/>
      <c r="E10" s="122"/>
      <c r="F10" s="122"/>
      <c r="G10" s="3"/>
    </row>
    <row r="11" spans="1:7" ht="15" customHeight="1" x14ac:dyDescent="0.35">
      <c r="B11" s="9"/>
      <c r="C11" s="44"/>
      <c r="D11" s="45"/>
      <c r="E11" s="46"/>
      <c r="F11" s="46"/>
      <c r="G11" s="3"/>
    </row>
    <row r="12" spans="1:7" ht="18" customHeight="1" x14ac:dyDescent="0.3">
      <c r="A12" s="1"/>
      <c r="B12" s="48" t="s">
        <v>21</v>
      </c>
      <c r="C12" s="116" t="s">
        <v>27</v>
      </c>
      <c r="D12" s="117"/>
      <c r="E12" s="118"/>
      <c r="F12" s="3"/>
      <c r="G12" s="3"/>
    </row>
    <row r="13" spans="1:7" x14ac:dyDescent="0.3">
      <c r="A13" s="1"/>
      <c r="B13" s="3"/>
      <c r="C13" s="3"/>
      <c r="D13" s="3"/>
      <c r="E13" s="3"/>
      <c r="F13" s="3"/>
    </row>
    <row r="14" spans="1:7" s="3" customFormat="1" ht="15" customHeight="1" x14ac:dyDescent="0.3">
      <c r="B14" s="119" t="s">
        <v>25</v>
      </c>
      <c r="C14" s="112"/>
      <c r="D14" s="113"/>
    </row>
    <row r="15" spans="1:7" s="3" customFormat="1" ht="15" customHeight="1" x14ac:dyDescent="0.3">
      <c r="B15" s="119"/>
      <c r="C15" s="112"/>
      <c r="D15" s="113"/>
    </row>
    <row r="16" spans="1:7" s="3" customFormat="1" ht="15" customHeight="1" x14ac:dyDescent="0.3">
      <c r="B16" s="119"/>
      <c r="C16" s="112"/>
      <c r="D16" s="113"/>
    </row>
    <row r="17" spans="2:7" s="3" customFormat="1" x14ac:dyDescent="0.3">
      <c r="B17" s="119"/>
      <c r="C17" s="114"/>
      <c r="D17" s="115"/>
    </row>
    <row r="20" spans="2:7" ht="14.4" customHeight="1" x14ac:dyDescent="0.3">
      <c r="B20" s="104" t="s">
        <v>20</v>
      </c>
      <c r="C20" s="105"/>
      <c r="D20" s="105"/>
      <c r="E20" s="105"/>
      <c r="F20" s="106"/>
    </row>
    <row r="21" spans="2:7" x14ac:dyDescent="0.3">
      <c r="B21" s="107"/>
      <c r="C21" s="108"/>
      <c r="D21" s="108"/>
      <c r="E21" s="108"/>
      <c r="F21" s="109"/>
    </row>
    <row r="22" spans="2:7" x14ac:dyDescent="0.3">
      <c r="B22" s="8"/>
      <c r="C22" s="8"/>
      <c r="D22" s="8"/>
      <c r="E22" s="8"/>
      <c r="F22" s="8"/>
    </row>
    <row r="23" spans="2:7" ht="24.75" customHeight="1" x14ac:dyDescent="0.3">
      <c r="B23" s="64" t="s">
        <v>0</v>
      </c>
      <c r="C23" s="65" t="s">
        <v>15</v>
      </c>
      <c r="D23" s="65" t="s">
        <v>1</v>
      </c>
      <c r="E23" s="65" t="s">
        <v>2</v>
      </c>
      <c r="F23" s="66" t="s">
        <v>111</v>
      </c>
      <c r="G23" s="1"/>
    </row>
    <row r="24" spans="2:7" x14ac:dyDescent="0.3">
      <c r="B24" s="61" t="s">
        <v>28</v>
      </c>
      <c r="C24" s="47" t="s">
        <v>29</v>
      </c>
      <c r="D24" s="47"/>
      <c r="E24" s="102" t="s">
        <v>30</v>
      </c>
      <c r="F24" s="102"/>
      <c r="G24" s="1"/>
    </row>
    <row r="25" spans="2:7" x14ac:dyDescent="0.3">
      <c r="B25" s="61" t="s">
        <v>28</v>
      </c>
      <c r="C25" s="47" t="s">
        <v>31</v>
      </c>
      <c r="D25" s="47"/>
      <c r="E25" s="102" t="s">
        <v>32</v>
      </c>
      <c r="F25" s="102"/>
    </row>
    <row r="26" spans="2:7" x14ac:dyDescent="0.3">
      <c r="B26" s="61" t="s">
        <v>28</v>
      </c>
      <c r="C26" s="47" t="s">
        <v>33</v>
      </c>
      <c r="D26" s="47"/>
      <c r="E26" s="102" t="s">
        <v>34</v>
      </c>
      <c r="F26" s="102"/>
    </row>
    <row r="27" spans="2:7" x14ac:dyDescent="0.3">
      <c r="B27" s="61" t="s">
        <v>28</v>
      </c>
      <c r="C27" s="47" t="s">
        <v>35</v>
      </c>
      <c r="D27" s="47"/>
      <c r="E27" s="102" t="s">
        <v>36</v>
      </c>
      <c r="F27" s="102"/>
    </row>
    <row r="28" spans="2:7" x14ac:dyDescent="0.3">
      <c r="B28" s="62" t="s">
        <v>28</v>
      </c>
      <c r="C28" s="63" t="s">
        <v>37</v>
      </c>
      <c r="D28" s="63"/>
      <c r="E28" s="102" t="s">
        <v>38</v>
      </c>
      <c r="F28" s="102"/>
    </row>
  </sheetData>
  <mergeCells count="14">
    <mergeCell ref="B20:F21"/>
    <mergeCell ref="B3:F3"/>
    <mergeCell ref="B2:C2"/>
    <mergeCell ref="D2:E2"/>
    <mergeCell ref="C14:D14"/>
    <mergeCell ref="C17:D17"/>
    <mergeCell ref="C16:D16"/>
    <mergeCell ref="C15:D15"/>
    <mergeCell ref="C12:E12"/>
    <mergeCell ref="B14:B17"/>
    <mergeCell ref="B6:B7"/>
    <mergeCell ref="B9:B10"/>
    <mergeCell ref="C6:F7"/>
    <mergeCell ref="C9:F10"/>
  </mergeCells>
  <dataValidations count="1">
    <dataValidation type="list" allowBlank="1" showInputMessage="1" showErrorMessage="1" sqref="D24:D28">
      <formula1>$B$12:$B$17</formula1>
    </dataValidation>
  </dataValidations>
  <pageMargins left="0.7" right="0.7" top="0.75" bottom="0.75" header="0.3" footer="0.3"/>
  <pageSetup orientation="portrait" r:id="rId1"/>
  <drawing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Auxiliar!$B$11:$B$12</xm:f>
          </x14:formula1>
          <xm:sqref>C6:F7</xm:sqref>
        </x14:dataValidation>
        <x14:dataValidation type="list" allowBlank="1" showInputMessage="1" showErrorMessage="1">
          <x14:formula1>
            <xm:f>Auxiliar!$D$11:$D$13</xm:f>
          </x14:formula1>
          <xm:sqref>C9:F10</xm:sqref>
        </x14:dataValidation>
        <x14:dataValidation type="list" allowBlank="1" showInputMessage="1" showErrorMessage="1">
          <x14:formula1>
            <xm:f>Auxiliar!$B$17:$B$22</xm:f>
          </x14:formula1>
          <xm:sqref>C14:D17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2:BP94"/>
  <sheetViews>
    <sheetView topLeftCell="AY1" zoomScaleNormal="100" workbookViewId="0">
      <pane ySplit="1" topLeftCell="A8" activePane="bottomLeft" state="frozen"/>
      <selection activeCell="B1" sqref="B1"/>
      <selection pane="bottomLeft" activeCell="L15" sqref="L15"/>
    </sheetView>
  </sheetViews>
  <sheetFormatPr baseColWidth="10" defaultColWidth="11.44140625" defaultRowHeight="14.4" x14ac:dyDescent="0.3"/>
  <cols>
    <col min="1" max="1" width="11.44140625" style="11"/>
    <col min="2" max="2" width="8.77734375" style="11" customWidth="1"/>
    <col min="3" max="3" width="20.109375" style="49" customWidth="1"/>
    <col min="4" max="4" width="22" style="14" customWidth="1"/>
    <col min="5" max="5" width="31.88671875" style="14" customWidth="1"/>
    <col min="6" max="6" width="43" style="12" customWidth="1"/>
    <col min="7" max="7" width="47.44140625" style="12" customWidth="1"/>
    <col min="8" max="8" width="50.33203125" style="12" customWidth="1"/>
    <col min="9" max="9" width="44.88671875" style="13" customWidth="1"/>
    <col min="10" max="10" width="22" style="14" customWidth="1"/>
    <col min="11" max="11" width="13.6640625" style="14" customWidth="1"/>
    <col min="12" max="15" width="22" style="14" customWidth="1"/>
    <col min="16" max="16" width="25.5546875" style="13" bestFit="1" customWidth="1"/>
    <col min="17" max="17" width="20.88671875" style="14" bestFit="1" customWidth="1"/>
    <col min="18" max="18" width="19.33203125" style="14" bestFit="1" customWidth="1"/>
    <col min="19" max="19" width="17.44140625" style="14" bestFit="1" customWidth="1"/>
    <col min="20" max="20" width="20" style="14" customWidth="1"/>
    <col min="21" max="21" width="25.5546875" style="13" bestFit="1" customWidth="1"/>
    <col min="22" max="22" width="20.88671875" style="14" bestFit="1" customWidth="1"/>
    <col min="23" max="23" width="19.33203125" style="14" bestFit="1" customWidth="1"/>
    <col min="24" max="24" width="19.33203125" style="14" customWidth="1"/>
    <col min="25" max="25" width="25.5546875" style="13" bestFit="1" customWidth="1"/>
    <col min="26" max="26" width="20.88671875" style="14" bestFit="1" customWidth="1"/>
    <col min="27" max="27" width="23.109375" style="14" customWidth="1"/>
    <col min="28" max="28" width="17.44140625" style="14" bestFit="1" customWidth="1"/>
    <col min="29" max="29" width="25.5546875" style="13" bestFit="1" customWidth="1"/>
    <col min="30" max="30" width="20.88671875" style="14" bestFit="1" customWidth="1"/>
    <col min="31" max="31" width="19.33203125" style="14" bestFit="1" customWidth="1"/>
    <col min="32" max="32" width="17.44140625" style="14" bestFit="1" customWidth="1"/>
    <col min="33" max="33" width="25.5546875" style="13" bestFit="1" customWidth="1"/>
    <col min="34" max="34" width="20.88671875" style="14" bestFit="1" customWidth="1"/>
    <col min="35" max="35" width="19.33203125" style="14" bestFit="1" customWidth="1"/>
    <col min="36" max="36" width="17.44140625" style="14" bestFit="1" customWidth="1"/>
    <col min="37" max="37" width="25.5546875" style="13" bestFit="1" customWidth="1"/>
    <col min="38" max="38" width="20.88671875" style="14" bestFit="1" customWidth="1"/>
    <col min="39" max="39" width="19.33203125" style="14" bestFit="1" customWidth="1"/>
    <col min="40" max="40" width="17.44140625" style="14" bestFit="1" customWidth="1"/>
    <col min="41" max="41" width="25.5546875" style="13" bestFit="1" customWidth="1"/>
    <col min="42" max="42" width="20.88671875" style="14" bestFit="1" customWidth="1"/>
    <col min="43" max="43" width="19.33203125" style="14" bestFit="1" customWidth="1"/>
    <col min="44" max="44" width="17.44140625" style="14" bestFit="1" customWidth="1"/>
    <col min="45" max="45" width="25.5546875" style="13" bestFit="1" customWidth="1"/>
    <col min="46" max="46" width="20.88671875" style="14" bestFit="1" customWidth="1"/>
    <col min="47" max="47" width="19.33203125" style="14" bestFit="1" customWidth="1"/>
    <col min="48" max="48" width="17.44140625" style="14" bestFit="1" customWidth="1"/>
    <col min="49" max="49" width="25.5546875" style="13" bestFit="1" customWidth="1"/>
    <col min="50" max="50" width="22.109375" style="14" bestFit="1" customWidth="1"/>
    <col min="51" max="51" width="20.5546875" style="14" bestFit="1" customWidth="1"/>
    <col min="52" max="52" width="18.6640625" style="14" bestFit="1" customWidth="1"/>
    <col min="53" max="53" width="14.77734375" style="13" bestFit="1" customWidth="1"/>
    <col min="54" max="54" width="12.6640625" style="11" bestFit="1" customWidth="1"/>
    <col min="55" max="55" width="11.44140625" style="11"/>
    <col min="56" max="56" width="15.77734375" style="11" bestFit="1" customWidth="1"/>
    <col min="57" max="57" width="14.77734375" style="11" bestFit="1" customWidth="1"/>
    <col min="58" max="58" width="12.6640625" style="11" bestFit="1" customWidth="1"/>
    <col min="59" max="59" width="11.21875" style="11" bestFit="1" customWidth="1"/>
    <col min="60" max="60" width="15.77734375" style="11" bestFit="1" customWidth="1"/>
    <col min="61" max="61" width="14.77734375" style="11" bestFit="1" customWidth="1"/>
    <col min="62" max="62" width="12.6640625" style="11" bestFit="1" customWidth="1"/>
    <col min="63" max="63" width="11.44140625" style="11"/>
    <col min="64" max="64" width="15.77734375" style="11" bestFit="1" customWidth="1"/>
    <col min="65" max="65" width="14.77734375" style="11" bestFit="1" customWidth="1"/>
    <col min="66" max="66" width="12.6640625" style="11" bestFit="1" customWidth="1"/>
    <col min="67" max="67" width="11.44140625" style="11"/>
    <col min="68" max="68" width="15.77734375" style="11" bestFit="1" customWidth="1"/>
    <col min="69" max="16384" width="11.44140625" style="11"/>
  </cols>
  <sheetData>
    <row r="2" spans="2:68" ht="18" customHeight="1" x14ac:dyDescent="0.3">
      <c r="C2" s="129" t="s">
        <v>13</v>
      </c>
      <c r="D2" s="129"/>
      <c r="E2" s="129"/>
      <c r="F2" s="129"/>
      <c r="G2" s="129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</row>
    <row r="3" spans="2:68" x14ac:dyDescent="0.3">
      <c r="D3" s="17"/>
      <c r="E3" s="17"/>
    </row>
    <row r="4" spans="2:68" x14ac:dyDescent="0.3">
      <c r="D4" s="17"/>
      <c r="E4" s="17"/>
    </row>
    <row r="5" spans="2:68" ht="64.8" customHeight="1" x14ac:dyDescent="0.3">
      <c r="C5" s="137"/>
      <c r="D5" s="137"/>
      <c r="E5" s="135" t="s">
        <v>23</v>
      </c>
      <c r="F5" s="136"/>
      <c r="G5" s="28"/>
      <c r="H5" s="27"/>
    </row>
    <row r="6" spans="2:68" ht="52.5" customHeight="1" x14ac:dyDescent="0.3">
      <c r="C6" s="130" t="s">
        <v>24</v>
      </c>
      <c r="D6" s="131"/>
      <c r="E6" s="131"/>
      <c r="F6" s="131"/>
      <c r="G6" s="132"/>
      <c r="H6" s="27"/>
    </row>
    <row r="7" spans="2:68" x14ac:dyDescent="0.3">
      <c r="C7" s="29"/>
      <c r="D7" s="29"/>
      <c r="E7" s="30"/>
      <c r="F7" s="30"/>
      <c r="G7" s="27"/>
      <c r="H7" s="27"/>
    </row>
    <row r="8" spans="2:68" x14ac:dyDescent="0.3">
      <c r="D8" s="17"/>
      <c r="E8" s="17"/>
    </row>
    <row r="9" spans="2:68" ht="34.799999999999997" x14ac:dyDescent="0.35">
      <c r="C9" s="31" t="s">
        <v>46</v>
      </c>
      <c r="D9" s="133" t="s">
        <v>93</v>
      </c>
      <c r="E9" s="134"/>
      <c r="F9" s="15"/>
      <c r="H9" s="11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spans="2:68" x14ac:dyDescent="0.3">
      <c r="K10" s="11"/>
      <c r="L10" s="11"/>
      <c r="M10" s="11"/>
      <c r="N10" s="11"/>
      <c r="O10" s="11"/>
      <c r="P10" s="18"/>
      <c r="Q10" s="17"/>
      <c r="R10" s="17"/>
      <c r="S10" s="17"/>
      <c r="T10" s="17"/>
      <c r="U10" s="18"/>
      <c r="V10" s="17"/>
      <c r="W10" s="17"/>
      <c r="X10" s="17"/>
      <c r="Y10" s="18"/>
      <c r="Z10" s="17"/>
      <c r="AA10" s="17"/>
      <c r="AB10" s="17"/>
      <c r="AC10" s="18"/>
      <c r="AD10" s="17"/>
      <c r="AE10" s="17"/>
      <c r="AF10" s="17"/>
      <c r="AG10" s="18"/>
      <c r="AH10" s="17"/>
      <c r="AI10" s="17"/>
      <c r="AJ10" s="17"/>
      <c r="AK10" s="18"/>
      <c r="AL10" s="17"/>
      <c r="AM10" s="17"/>
      <c r="AN10" s="17"/>
      <c r="AO10" s="18"/>
      <c r="AP10" s="17"/>
      <c r="AQ10" s="17"/>
      <c r="AR10" s="17"/>
      <c r="AS10" s="18"/>
      <c r="AT10" s="17"/>
      <c r="AU10" s="17"/>
      <c r="AV10" s="17"/>
      <c r="AW10" s="18"/>
      <c r="AX10" s="17"/>
      <c r="AY10" s="17"/>
      <c r="AZ10" s="17"/>
      <c r="BA10" s="18"/>
    </row>
    <row r="11" spans="2:68" x14ac:dyDescent="0.3">
      <c r="K11" s="11"/>
      <c r="L11" s="11"/>
      <c r="M11" s="11"/>
      <c r="N11" s="11"/>
      <c r="O11" s="11"/>
      <c r="P11" s="18"/>
      <c r="Q11" s="17"/>
      <c r="R11" s="17"/>
      <c r="S11" s="17"/>
      <c r="T11" s="17"/>
      <c r="U11" s="18"/>
      <c r="V11" s="17"/>
      <c r="W11" s="17"/>
      <c r="X11" s="17"/>
      <c r="Y11" s="18"/>
      <c r="Z11" s="17"/>
      <c r="AA11" s="17"/>
      <c r="AB11" s="17"/>
      <c r="AC11" s="18"/>
      <c r="AD11" s="17"/>
      <c r="AE11" s="17"/>
      <c r="AF11" s="17"/>
      <c r="AG11" s="18"/>
      <c r="AH11" s="17"/>
      <c r="AI11" s="17"/>
      <c r="AJ11" s="17"/>
      <c r="AK11" s="18"/>
      <c r="AL11" s="17"/>
      <c r="AM11" s="17"/>
      <c r="AN11" s="17"/>
      <c r="AO11" s="18"/>
      <c r="AP11" s="17"/>
      <c r="AQ11" s="17"/>
      <c r="AR11" s="17"/>
      <c r="AS11" s="18"/>
      <c r="AT11" s="17"/>
      <c r="AU11" s="17"/>
      <c r="AV11" s="17"/>
      <c r="AW11" s="18"/>
      <c r="AX11" s="17"/>
      <c r="AY11" s="17"/>
      <c r="AZ11" s="17"/>
      <c r="BA11" s="18"/>
    </row>
    <row r="12" spans="2:68" ht="17.399999999999999" customHeight="1" x14ac:dyDescent="0.3">
      <c r="B12" s="123" t="s">
        <v>84</v>
      </c>
      <c r="C12" s="124"/>
      <c r="D12" s="124"/>
      <c r="E12" s="124"/>
      <c r="F12" s="124"/>
      <c r="G12" s="124"/>
      <c r="H12" s="124"/>
      <c r="I12" s="124"/>
      <c r="J12" s="124"/>
      <c r="K12" s="11"/>
      <c r="L12" s="141" t="s">
        <v>85</v>
      </c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7"/>
      <c r="BA12" s="127" t="s">
        <v>86</v>
      </c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</row>
    <row r="13" spans="2:68" s="21" customFormat="1" ht="17.399999999999999" customHeight="1" x14ac:dyDescent="0.3">
      <c r="B13" s="125"/>
      <c r="C13" s="126"/>
      <c r="D13" s="126"/>
      <c r="E13" s="126"/>
      <c r="F13" s="126"/>
      <c r="G13" s="126"/>
      <c r="H13" s="126"/>
      <c r="I13" s="126"/>
      <c r="J13" s="126"/>
      <c r="K13" s="11"/>
      <c r="L13" s="138" t="s">
        <v>54</v>
      </c>
      <c r="M13" s="139"/>
      <c r="N13" s="139"/>
      <c r="O13" s="140"/>
      <c r="P13" s="127" t="s">
        <v>56</v>
      </c>
      <c r="Q13" s="128"/>
      <c r="R13" s="128"/>
      <c r="S13" s="128"/>
      <c r="T13" s="138" t="s">
        <v>57</v>
      </c>
      <c r="U13" s="139"/>
      <c r="V13" s="139"/>
      <c r="W13" s="140"/>
      <c r="X13" s="127" t="s">
        <v>58</v>
      </c>
      <c r="Y13" s="128"/>
      <c r="Z13" s="128"/>
      <c r="AA13" s="128"/>
      <c r="AB13" s="138" t="s">
        <v>59</v>
      </c>
      <c r="AC13" s="139"/>
      <c r="AD13" s="139"/>
      <c r="AE13" s="140"/>
      <c r="AF13" s="127" t="s">
        <v>60</v>
      </c>
      <c r="AG13" s="128"/>
      <c r="AH13" s="128"/>
      <c r="AI13" s="128"/>
      <c r="AJ13" s="138" t="s">
        <v>61</v>
      </c>
      <c r="AK13" s="139"/>
      <c r="AL13" s="139"/>
      <c r="AM13" s="140"/>
      <c r="AN13" s="127" t="s">
        <v>62</v>
      </c>
      <c r="AO13" s="128"/>
      <c r="AP13" s="128"/>
      <c r="AQ13" s="128"/>
      <c r="AR13" s="138" t="s">
        <v>63</v>
      </c>
      <c r="AS13" s="139"/>
      <c r="AT13" s="139"/>
      <c r="AU13" s="140"/>
      <c r="AV13" s="127" t="s">
        <v>64</v>
      </c>
      <c r="AW13" s="128"/>
      <c r="AX13" s="128"/>
      <c r="AY13" s="128"/>
      <c r="AZ13" s="22"/>
      <c r="BA13" s="138" t="s">
        <v>54</v>
      </c>
      <c r="BB13" s="139"/>
      <c r="BC13" s="139"/>
      <c r="BD13" s="140"/>
      <c r="BE13" s="127" t="s">
        <v>56</v>
      </c>
      <c r="BF13" s="128"/>
      <c r="BG13" s="128"/>
      <c r="BH13" s="128"/>
      <c r="BI13" s="138" t="s">
        <v>57</v>
      </c>
      <c r="BJ13" s="139"/>
      <c r="BK13" s="139"/>
      <c r="BL13" s="140"/>
      <c r="BM13" s="127" t="s">
        <v>58</v>
      </c>
      <c r="BN13" s="128"/>
      <c r="BO13" s="128"/>
      <c r="BP13" s="128"/>
    </row>
    <row r="14" spans="2:68" s="14" customFormat="1" ht="56.25" customHeight="1" x14ac:dyDescent="0.3">
      <c r="B14" s="37" t="s">
        <v>16</v>
      </c>
      <c r="C14" s="38" t="s">
        <v>47</v>
      </c>
      <c r="D14" s="37" t="s">
        <v>18</v>
      </c>
      <c r="E14" s="37" t="s">
        <v>2</v>
      </c>
      <c r="F14" s="37" t="s">
        <v>48</v>
      </c>
      <c r="G14" s="37" t="s">
        <v>3</v>
      </c>
      <c r="H14" s="37" t="s">
        <v>4</v>
      </c>
      <c r="I14" s="37" t="s">
        <v>5</v>
      </c>
      <c r="J14" s="37" t="s">
        <v>7</v>
      </c>
      <c r="K14" s="11"/>
      <c r="L14" s="51" t="s">
        <v>55</v>
      </c>
      <c r="M14" s="52" t="s">
        <v>66</v>
      </c>
      <c r="N14" s="52" t="s">
        <v>68</v>
      </c>
      <c r="O14" s="53" t="s">
        <v>65</v>
      </c>
      <c r="P14" s="54" t="s">
        <v>55</v>
      </c>
      <c r="Q14" s="55" t="s">
        <v>66</v>
      </c>
      <c r="R14" s="55" t="s">
        <v>68</v>
      </c>
      <c r="S14" s="56" t="s">
        <v>65</v>
      </c>
      <c r="T14" s="51" t="s">
        <v>55</v>
      </c>
      <c r="U14" s="52" t="s">
        <v>66</v>
      </c>
      <c r="V14" s="52" t="s">
        <v>68</v>
      </c>
      <c r="W14" s="53" t="s">
        <v>65</v>
      </c>
      <c r="X14" s="54" t="s">
        <v>55</v>
      </c>
      <c r="Y14" s="55" t="s">
        <v>66</v>
      </c>
      <c r="Z14" s="55" t="s">
        <v>68</v>
      </c>
      <c r="AA14" s="56" t="s">
        <v>65</v>
      </c>
      <c r="AB14" s="51" t="s">
        <v>55</v>
      </c>
      <c r="AC14" s="52" t="s">
        <v>66</v>
      </c>
      <c r="AD14" s="52" t="s">
        <v>68</v>
      </c>
      <c r="AE14" s="53" t="s">
        <v>65</v>
      </c>
      <c r="AF14" s="54" t="s">
        <v>55</v>
      </c>
      <c r="AG14" s="55" t="s">
        <v>66</v>
      </c>
      <c r="AH14" s="55" t="s">
        <v>68</v>
      </c>
      <c r="AI14" s="56" t="s">
        <v>65</v>
      </c>
      <c r="AJ14" s="51" t="s">
        <v>55</v>
      </c>
      <c r="AK14" s="52" t="s">
        <v>66</v>
      </c>
      <c r="AL14" s="52" t="s">
        <v>68</v>
      </c>
      <c r="AM14" s="53" t="s">
        <v>65</v>
      </c>
      <c r="AN14" s="54" t="s">
        <v>55</v>
      </c>
      <c r="AO14" s="55" t="s">
        <v>66</v>
      </c>
      <c r="AP14" s="55" t="s">
        <v>68</v>
      </c>
      <c r="AQ14" s="56" t="s">
        <v>65</v>
      </c>
      <c r="AR14" s="51" t="s">
        <v>55</v>
      </c>
      <c r="AS14" s="52" t="s">
        <v>66</v>
      </c>
      <c r="AT14" s="52" t="s">
        <v>68</v>
      </c>
      <c r="AU14" s="53" t="s">
        <v>65</v>
      </c>
      <c r="AV14" s="54" t="s">
        <v>55</v>
      </c>
      <c r="AW14" s="55" t="s">
        <v>66</v>
      </c>
      <c r="AX14" s="55" t="s">
        <v>68</v>
      </c>
      <c r="AY14" s="56" t="s">
        <v>65</v>
      </c>
      <c r="AZ14" s="22"/>
      <c r="BA14" s="51" t="s">
        <v>55</v>
      </c>
      <c r="BB14" s="52" t="s">
        <v>66</v>
      </c>
      <c r="BC14" s="52" t="s">
        <v>68</v>
      </c>
      <c r="BD14" s="53" t="s">
        <v>65</v>
      </c>
      <c r="BE14" s="54" t="s">
        <v>55</v>
      </c>
      <c r="BF14" s="55" t="s">
        <v>66</v>
      </c>
      <c r="BG14" s="55" t="s">
        <v>68</v>
      </c>
      <c r="BH14" s="56" t="s">
        <v>65</v>
      </c>
      <c r="BI14" s="51" t="s">
        <v>55</v>
      </c>
      <c r="BJ14" s="52" t="s">
        <v>66</v>
      </c>
      <c r="BK14" s="52" t="s">
        <v>68</v>
      </c>
      <c r="BL14" s="53" t="s">
        <v>65</v>
      </c>
      <c r="BM14" s="54" t="s">
        <v>55</v>
      </c>
      <c r="BN14" s="55" t="s">
        <v>66</v>
      </c>
      <c r="BO14" s="55" t="s">
        <v>68</v>
      </c>
      <c r="BP14" s="56" t="s">
        <v>65</v>
      </c>
    </row>
    <row r="15" spans="2:68" s="14" customFormat="1" ht="112.2" x14ac:dyDescent="0.3">
      <c r="B15" s="69">
        <v>1</v>
      </c>
      <c r="C15" s="34" t="s">
        <v>6</v>
      </c>
      <c r="D15" s="34" t="s">
        <v>39</v>
      </c>
      <c r="E15" s="34" t="s">
        <v>49</v>
      </c>
      <c r="F15" s="32" t="s">
        <v>51</v>
      </c>
      <c r="G15" s="32" t="s">
        <v>52</v>
      </c>
      <c r="H15" s="33" t="s">
        <v>50</v>
      </c>
      <c r="I15" s="32" t="s">
        <v>53</v>
      </c>
      <c r="J15" s="34"/>
      <c r="K15" s="11"/>
      <c r="L15" s="19" t="s">
        <v>8</v>
      </c>
      <c r="M15" s="4"/>
      <c r="N15" s="4"/>
      <c r="O15" s="4"/>
      <c r="P15" s="19" t="s">
        <v>87</v>
      </c>
      <c r="Q15" s="57"/>
      <c r="R15" s="57"/>
      <c r="S15" s="57"/>
      <c r="T15" s="19" t="s">
        <v>87</v>
      </c>
      <c r="U15" s="4"/>
      <c r="V15" s="4"/>
      <c r="W15" s="4"/>
      <c r="X15" s="19" t="s">
        <v>87</v>
      </c>
      <c r="Y15" s="57"/>
      <c r="Z15" s="57"/>
      <c r="AA15" s="57"/>
      <c r="AB15" s="19" t="s">
        <v>87</v>
      </c>
      <c r="AC15" s="4"/>
      <c r="AD15" s="4"/>
      <c r="AE15" s="4"/>
      <c r="AF15" s="19" t="s">
        <v>87</v>
      </c>
      <c r="AG15" s="57"/>
      <c r="AH15" s="57"/>
      <c r="AI15" s="57"/>
      <c r="AJ15" s="19" t="s">
        <v>87</v>
      </c>
      <c r="AK15" s="4"/>
      <c r="AL15" s="4"/>
      <c r="AM15" s="4"/>
      <c r="AN15" s="19" t="s">
        <v>87</v>
      </c>
      <c r="AO15" s="57"/>
      <c r="AP15" s="57"/>
      <c r="AQ15" s="57"/>
      <c r="AR15" s="19" t="s">
        <v>87</v>
      </c>
      <c r="AS15" s="4"/>
      <c r="AT15" s="4"/>
      <c r="AU15" s="4"/>
      <c r="AV15" s="19" t="s">
        <v>87</v>
      </c>
      <c r="AW15" s="57"/>
      <c r="AX15" s="57"/>
      <c r="AY15" s="57"/>
      <c r="AZ15" s="24"/>
      <c r="BA15" s="19" t="s">
        <v>88</v>
      </c>
      <c r="BB15" s="4"/>
      <c r="BC15" s="4"/>
      <c r="BD15" s="4"/>
      <c r="BE15" s="19" t="s">
        <v>87</v>
      </c>
      <c r="BF15" s="57"/>
      <c r="BG15" s="57"/>
      <c r="BH15" s="57"/>
      <c r="BI15" s="19" t="s">
        <v>87</v>
      </c>
      <c r="BJ15" s="4"/>
      <c r="BK15" s="4"/>
      <c r="BL15" s="4"/>
      <c r="BM15" s="19" t="s">
        <v>87</v>
      </c>
      <c r="BN15" s="57"/>
      <c r="BO15" s="57"/>
      <c r="BP15" s="57"/>
    </row>
    <row r="16" spans="2:68" s="20" customFormat="1" ht="15.6" x14ac:dyDescent="0.3">
      <c r="B16" s="69" t="str">
        <f>IF(Tabla8[[#This Row],[Descripción]]="",(" "),(B15+1))</f>
        <v xml:space="preserve"> </v>
      </c>
      <c r="C16" s="34"/>
      <c r="D16" s="34"/>
      <c r="E16" s="34"/>
      <c r="F16" s="32"/>
      <c r="G16" s="32"/>
      <c r="H16" s="33"/>
      <c r="I16" s="32"/>
      <c r="J16" s="34"/>
      <c r="K16" s="11"/>
      <c r="L16" s="19" t="s">
        <v>87</v>
      </c>
      <c r="M16" s="4"/>
      <c r="N16" s="4"/>
      <c r="O16" s="4"/>
      <c r="P16" s="19" t="s">
        <v>87</v>
      </c>
      <c r="Q16" s="57"/>
      <c r="R16" s="57"/>
      <c r="S16" s="57"/>
      <c r="T16" s="19" t="s">
        <v>87</v>
      </c>
      <c r="U16" s="4"/>
      <c r="V16" s="4"/>
      <c r="W16" s="4"/>
      <c r="X16" s="19" t="s">
        <v>87</v>
      </c>
      <c r="Y16" s="57"/>
      <c r="Z16" s="57"/>
      <c r="AA16" s="57"/>
      <c r="AB16" s="19" t="s">
        <v>87</v>
      </c>
      <c r="AC16" s="4"/>
      <c r="AD16" s="4"/>
      <c r="AE16" s="4"/>
      <c r="AF16" s="19" t="s">
        <v>87</v>
      </c>
      <c r="AG16" s="57"/>
      <c r="AH16" s="57"/>
      <c r="AI16" s="57"/>
      <c r="AJ16" s="19" t="s">
        <v>87</v>
      </c>
      <c r="AK16" s="4"/>
      <c r="AL16" s="4"/>
      <c r="AM16" s="4"/>
      <c r="AN16" s="19" t="s">
        <v>87</v>
      </c>
      <c r="AO16" s="57"/>
      <c r="AP16" s="57"/>
      <c r="AQ16" s="57"/>
      <c r="AR16" s="19" t="s">
        <v>87</v>
      </c>
      <c r="AS16" s="4"/>
      <c r="AT16" s="4"/>
      <c r="AU16" s="4"/>
      <c r="AV16" s="19" t="s">
        <v>87</v>
      </c>
      <c r="AW16" s="57"/>
      <c r="AX16" s="57"/>
      <c r="AY16" s="57"/>
      <c r="AZ16" s="25"/>
      <c r="BA16" s="19" t="s">
        <v>87</v>
      </c>
      <c r="BB16" s="4"/>
      <c r="BC16" s="4"/>
      <c r="BD16" s="4"/>
      <c r="BE16" s="19" t="s">
        <v>87</v>
      </c>
      <c r="BF16" s="57"/>
      <c r="BG16" s="57"/>
      <c r="BH16" s="57"/>
      <c r="BI16" s="19" t="s">
        <v>87</v>
      </c>
      <c r="BJ16" s="4"/>
      <c r="BK16" s="4"/>
      <c r="BL16" s="4"/>
      <c r="BM16" s="19" t="s">
        <v>87</v>
      </c>
      <c r="BN16" s="57"/>
      <c r="BO16" s="57"/>
      <c r="BP16" s="57"/>
    </row>
    <row r="17" spans="2:68" s="20" customFormat="1" ht="15.6" x14ac:dyDescent="0.3">
      <c r="B17" s="69" t="str">
        <f>IF(Tabla8[[#This Row],[Descripción]]="",(" "),(B16+1))</f>
        <v xml:space="preserve"> </v>
      </c>
      <c r="C17" s="34"/>
      <c r="D17" s="34"/>
      <c r="E17" s="34"/>
      <c r="F17" s="32"/>
      <c r="G17" s="32"/>
      <c r="H17" s="33"/>
      <c r="I17" s="32"/>
      <c r="J17" s="34"/>
      <c r="K17" s="11"/>
      <c r="L17" s="19" t="s">
        <v>87</v>
      </c>
      <c r="M17" s="4"/>
      <c r="N17" s="4"/>
      <c r="O17" s="4"/>
      <c r="P17" s="19" t="s">
        <v>87</v>
      </c>
      <c r="Q17" s="57"/>
      <c r="R17" s="57"/>
      <c r="S17" s="57"/>
      <c r="T17" s="19" t="s">
        <v>87</v>
      </c>
      <c r="U17" s="4"/>
      <c r="V17" s="4"/>
      <c r="W17" s="4"/>
      <c r="X17" s="19" t="s">
        <v>87</v>
      </c>
      <c r="Y17" s="57"/>
      <c r="Z17" s="57"/>
      <c r="AA17" s="57"/>
      <c r="AB17" s="19" t="s">
        <v>87</v>
      </c>
      <c r="AC17" s="4"/>
      <c r="AD17" s="4"/>
      <c r="AE17" s="4"/>
      <c r="AF17" s="19" t="s">
        <v>87</v>
      </c>
      <c r="AG17" s="57"/>
      <c r="AH17" s="57"/>
      <c r="AI17" s="57"/>
      <c r="AJ17" s="19" t="s">
        <v>87</v>
      </c>
      <c r="AK17" s="4"/>
      <c r="AL17" s="4"/>
      <c r="AM17" s="4"/>
      <c r="AN17" s="19" t="s">
        <v>87</v>
      </c>
      <c r="AO17" s="57"/>
      <c r="AP17" s="57"/>
      <c r="AQ17" s="57"/>
      <c r="AR17" s="19" t="s">
        <v>87</v>
      </c>
      <c r="AS17" s="4"/>
      <c r="AT17" s="4"/>
      <c r="AU17" s="4"/>
      <c r="AV17" s="19" t="s">
        <v>87</v>
      </c>
      <c r="AW17" s="57"/>
      <c r="AX17" s="57"/>
      <c r="AY17" s="57"/>
      <c r="AZ17" s="25"/>
      <c r="BA17" s="19" t="s">
        <v>87</v>
      </c>
      <c r="BB17" s="4"/>
      <c r="BC17" s="4"/>
      <c r="BD17" s="4"/>
      <c r="BE17" s="19" t="s">
        <v>87</v>
      </c>
      <c r="BF17" s="57"/>
      <c r="BG17" s="57"/>
      <c r="BH17" s="57"/>
      <c r="BI17" s="19" t="s">
        <v>87</v>
      </c>
      <c r="BJ17" s="4"/>
      <c r="BK17" s="4"/>
      <c r="BL17" s="4"/>
      <c r="BM17" s="19" t="s">
        <v>87</v>
      </c>
      <c r="BN17" s="57"/>
      <c r="BO17" s="57"/>
      <c r="BP17" s="57"/>
    </row>
    <row r="18" spans="2:68" s="20" customFormat="1" ht="15.6" x14ac:dyDescent="0.3">
      <c r="B18" s="69" t="str">
        <f>IF(Tabla8[[#This Row],[Descripción]]="",(" "),(B17+1))</f>
        <v xml:space="preserve"> </v>
      </c>
      <c r="C18" s="34"/>
      <c r="D18" s="34"/>
      <c r="E18" s="34"/>
      <c r="F18" s="32"/>
      <c r="G18" s="32"/>
      <c r="H18" s="33"/>
      <c r="I18" s="32"/>
      <c r="J18" s="34"/>
      <c r="K18" s="11"/>
      <c r="L18" s="19" t="s">
        <v>87</v>
      </c>
      <c r="M18" s="4"/>
      <c r="N18" s="4"/>
      <c r="O18" s="4"/>
      <c r="P18" s="19" t="s">
        <v>87</v>
      </c>
      <c r="Q18" s="57"/>
      <c r="R18" s="57"/>
      <c r="S18" s="57"/>
      <c r="T18" s="19" t="s">
        <v>87</v>
      </c>
      <c r="U18" s="4"/>
      <c r="V18" s="4"/>
      <c r="W18" s="4"/>
      <c r="X18" s="19" t="s">
        <v>87</v>
      </c>
      <c r="Y18" s="57"/>
      <c r="Z18" s="57"/>
      <c r="AA18" s="57"/>
      <c r="AB18" s="19" t="s">
        <v>87</v>
      </c>
      <c r="AC18" s="4"/>
      <c r="AD18" s="4"/>
      <c r="AE18" s="4"/>
      <c r="AF18" s="19" t="s">
        <v>87</v>
      </c>
      <c r="AG18" s="57"/>
      <c r="AH18" s="57"/>
      <c r="AI18" s="57"/>
      <c r="AJ18" s="19" t="s">
        <v>87</v>
      </c>
      <c r="AK18" s="4"/>
      <c r="AL18" s="4"/>
      <c r="AM18" s="4"/>
      <c r="AN18" s="19" t="s">
        <v>87</v>
      </c>
      <c r="AO18" s="57"/>
      <c r="AP18" s="57"/>
      <c r="AQ18" s="57"/>
      <c r="AR18" s="19" t="s">
        <v>87</v>
      </c>
      <c r="AS18" s="4"/>
      <c r="AT18" s="4"/>
      <c r="AU18" s="4"/>
      <c r="AV18" s="19" t="s">
        <v>87</v>
      </c>
      <c r="AW18" s="57"/>
      <c r="AX18" s="57"/>
      <c r="AY18" s="57"/>
      <c r="AZ18" s="25"/>
      <c r="BA18" s="19" t="s">
        <v>87</v>
      </c>
      <c r="BB18" s="4"/>
      <c r="BC18" s="4"/>
      <c r="BD18" s="4"/>
      <c r="BE18" s="19" t="s">
        <v>87</v>
      </c>
      <c r="BF18" s="57"/>
      <c r="BG18" s="57"/>
      <c r="BH18" s="57"/>
      <c r="BI18" s="19" t="s">
        <v>87</v>
      </c>
      <c r="BJ18" s="4"/>
      <c r="BK18" s="4"/>
      <c r="BL18" s="4"/>
      <c r="BM18" s="19" t="s">
        <v>87</v>
      </c>
      <c r="BN18" s="57"/>
      <c r="BO18" s="57"/>
      <c r="BP18" s="57"/>
    </row>
    <row r="19" spans="2:68" ht="15.6" x14ac:dyDescent="0.3">
      <c r="B19" s="69" t="str">
        <f>IF(Tabla8[[#This Row],[Descripción]]="",(" "),(B18+1))</f>
        <v xml:space="preserve"> </v>
      </c>
      <c r="C19" s="34"/>
      <c r="D19" s="34"/>
      <c r="E19" s="34"/>
      <c r="F19" s="32"/>
      <c r="G19" s="32"/>
      <c r="H19" s="33"/>
      <c r="I19" s="32"/>
      <c r="J19" s="34"/>
      <c r="K19" s="11"/>
      <c r="L19" s="19" t="s">
        <v>87</v>
      </c>
      <c r="M19" s="4"/>
      <c r="N19" s="4"/>
      <c r="O19" s="4"/>
      <c r="P19" s="19" t="s">
        <v>87</v>
      </c>
      <c r="Q19" s="57"/>
      <c r="R19" s="57"/>
      <c r="S19" s="57"/>
      <c r="T19" s="19" t="s">
        <v>87</v>
      </c>
      <c r="U19" s="4"/>
      <c r="V19" s="4"/>
      <c r="W19" s="4"/>
      <c r="X19" s="19" t="s">
        <v>87</v>
      </c>
      <c r="Y19" s="57"/>
      <c r="Z19" s="57"/>
      <c r="AA19" s="57"/>
      <c r="AB19" s="19" t="s">
        <v>87</v>
      </c>
      <c r="AC19" s="4"/>
      <c r="AD19" s="4"/>
      <c r="AE19" s="4"/>
      <c r="AF19" s="19" t="s">
        <v>87</v>
      </c>
      <c r="AG19" s="57"/>
      <c r="AH19" s="57"/>
      <c r="AI19" s="57"/>
      <c r="AJ19" s="19" t="s">
        <v>87</v>
      </c>
      <c r="AK19" s="4"/>
      <c r="AL19" s="4"/>
      <c r="AM19" s="4"/>
      <c r="AN19" s="19" t="s">
        <v>87</v>
      </c>
      <c r="AO19" s="57"/>
      <c r="AP19" s="57"/>
      <c r="AQ19" s="57"/>
      <c r="AR19" s="19" t="s">
        <v>87</v>
      </c>
      <c r="AS19" s="4"/>
      <c r="AT19" s="4"/>
      <c r="AU19" s="4"/>
      <c r="AV19" s="19" t="s">
        <v>87</v>
      </c>
      <c r="AW19" s="57"/>
      <c r="AX19" s="57"/>
      <c r="AY19" s="57"/>
      <c r="AZ19" s="25"/>
      <c r="BA19" s="19" t="s">
        <v>87</v>
      </c>
      <c r="BB19" s="4"/>
      <c r="BC19" s="4"/>
      <c r="BD19" s="4"/>
      <c r="BE19" s="19" t="s">
        <v>87</v>
      </c>
      <c r="BF19" s="57"/>
      <c r="BG19" s="57"/>
      <c r="BH19" s="57"/>
      <c r="BI19" s="19" t="s">
        <v>87</v>
      </c>
      <c r="BJ19" s="4"/>
      <c r="BK19" s="4"/>
      <c r="BL19" s="4"/>
      <c r="BM19" s="19" t="s">
        <v>87</v>
      </c>
      <c r="BN19" s="57"/>
      <c r="BO19" s="57"/>
      <c r="BP19" s="57"/>
    </row>
    <row r="20" spans="2:68" ht="15.6" x14ac:dyDescent="0.3">
      <c r="B20" s="69" t="str">
        <f>IF(Tabla8[[#This Row],[Descripción]]="",(" "),(B19+1))</f>
        <v xml:space="preserve"> </v>
      </c>
      <c r="C20" s="34"/>
      <c r="D20" s="34"/>
      <c r="E20" s="34"/>
      <c r="F20" s="32"/>
      <c r="G20" s="32"/>
      <c r="H20" s="33"/>
      <c r="I20" s="32"/>
      <c r="J20" s="34"/>
      <c r="K20" s="11"/>
      <c r="L20" s="19" t="s">
        <v>87</v>
      </c>
      <c r="M20" s="4"/>
      <c r="N20" s="4"/>
      <c r="O20" s="4"/>
      <c r="P20" s="19" t="s">
        <v>87</v>
      </c>
      <c r="Q20" s="57"/>
      <c r="R20" s="57"/>
      <c r="S20" s="57"/>
      <c r="T20" s="19" t="s">
        <v>87</v>
      </c>
      <c r="U20" s="4"/>
      <c r="V20" s="4"/>
      <c r="W20" s="4"/>
      <c r="X20" s="19" t="s">
        <v>87</v>
      </c>
      <c r="Y20" s="57"/>
      <c r="Z20" s="57"/>
      <c r="AA20" s="57"/>
      <c r="AB20" s="19" t="s">
        <v>87</v>
      </c>
      <c r="AC20" s="4"/>
      <c r="AD20" s="4"/>
      <c r="AE20" s="4"/>
      <c r="AF20" s="19" t="s">
        <v>87</v>
      </c>
      <c r="AG20" s="57"/>
      <c r="AH20" s="57"/>
      <c r="AI20" s="57"/>
      <c r="AJ20" s="19" t="s">
        <v>87</v>
      </c>
      <c r="AK20" s="4"/>
      <c r="AL20" s="4"/>
      <c r="AM20" s="4"/>
      <c r="AN20" s="19" t="s">
        <v>87</v>
      </c>
      <c r="AO20" s="57"/>
      <c r="AP20" s="57"/>
      <c r="AQ20" s="57"/>
      <c r="AR20" s="19" t="s">
        <v>87</v>
      </c>
      <c r="AS20" s="4"/>
      <c r="AT20" s="4"/>
      <c r="AU20" s="4"/>
      <c r="AV20" s="19" t="s">
        <v>87</v>
      </c>
      <c r="AW20" s="57"/>
      <c r="AX20" s="57"/>
      <c r="AY20" s="57"/>
      <c r="AZ20" s="25"/>
      <c r="BA20" s="19" t="s">
        <v>87</v>
      </c>
      <c r="BB20" s="4"/>
      <c r="BC20" s="4"/>
      <c r="BD20" s="4"/>
      <c r="BE20" s="19" t="s">
        <v>87</v>
      </c>
      <c r="BF20" s="57"/>
      <c r="BG20" s="57"/>
      <c r="BH20" s="57"/>
      <c r="BI20" s="19" t="s">
        <v>87</v>
      </c>
      <c r="BJ20" s="4"/>
      <c r="BK20" s="4"/>
      <c r="BL20" s="4"/>
      <c r="BM20" s="19" t="s">
        <v>87</v>
      </c>
      <c r="BN20" s="57"/>
      <c r="BO20" s="57"/>
      <c r="BP20" s="57"/>
    </row>
    <row r="21" spans="2:68" ht="15.6" x14ac:dyDescent="0.3">
      <c r="B21" s="69" t="str">
        <f>IF(Tabla8[[#This Row],[Descripción]]="",(" "),(B20+1))</f>
        <v xml:space="preserve"> </v>
      </c>
      <c r="C21" s="34"/>
      <c r="D21" s="34"/>
      <c r="E21" s="34"/>
      <c r="F21" s="32"/>
      <c r="G21" s="32"/>
      <c r="H21" s="33"/>
      <c r="I21" s="32"/>
      <c r="J21" s="34"/>
      <c r="K21" s="11"/>
      <c r="L21" s="19" t="s">
        <v>87</v>
      </c>
      <c r="M21" s="4"/>
      <c r="N21" s="4"/>
      <c r="O21" s="4"/>
      <c r="P21" s="19" t="s">
        <v>87</v>
      </c>
      <c r="Q21" s="57"/>
      <c r="R21" s="57"/>
      <c r="S21" s="57"/>
      <c r="T21" s="19" t="s">
        <v>87</v>
      </c>
      <c r="U21" s="4"/>
      <c r="V21" s="4"/>
      <c r="W21" s="4"/>
      <c r="X21" s="19" t="s">
        <v>87</v>
      </c>
      <c r="Y21" s="57"/>
      <c r="Z21" s="57"/>
      <c r="AA21" s="57"/>
      <c r="AB21" s="19" t="s">
        <v>87</v>
      </c>
      <c r="AC21" s="4"/>
      <c r="AD21" s="4"/>
      <c r="AE21" s="4"/>
      <c r="AF21" s="19" t="s">
        <v>87</v>
      </c>
      <c r="AG21" s="57"/>
      <c r="AH21" s="57"/>
      <c r="AI21" s="57"/>
      <c r="AJ21" s="19" t="s">
        <v>87</v>
      </c>
      <c r="AK21" s="4"/>
      <c r="AL21" s="4"/>
      <c r="AM21" s="4"/>
      <c r="AN21" s="19" t="s">
        <v>87</v>
      </c>
      <c r="AO21" s="57"/>
      <c r="AP21" s="57"/>
      <c r="AQ21" s="57"/>
      <c r="AR21" s="19" t="s">
        <v>87</v>
      </c>
      <c r="AS21" s="4"/>
      <c r="AT21" s="4"/>
      <c r="AU21" s="4"/>
      <c r="AV21" s="19" t="s">
        <v>87</v>
      </c>
      <c r="AW21" s="57"/>
      <c r="AX21" s="57"/>
      <c r="AY21" s="57"/>
      <c r="AZ21" s="24"/>
      <c r="BA21" s="19" t="s">
        <v>87</v>
      </c>
      <c r="BB21" s="4"/>
      <c r="BC21" s="4"/>
      <c r="BD21" s="4"/>
      <c r="BE21" s="19" t="s">
        <v>87</v>
      </c>
      <c r="BF21" s="57"/>
      <c r="BG21" s="57"/>
      <c r="BH21" s="57"/>
      <c r="BI21" s="19" t="s">
        <v>87</v>
      </c>
      <c r="BJ21" s="4"/>
      <c r="BK21" s="4"/>
      <c r="BL21" s="4"/>
      <c r="BM21" s="19" t="s">
        <v>87</v>
      </c>
      <c r="BN21" s="57"/>
      <c r="BO21" s="57"/>
      <c r="BP21" s="57"/>
    </row>
    <row r="22" spans="2:68" ht="15.6" x14ac:dyDescent="0.3">
      <c r="B22" s="69" t="str">
        <f>IF(Tabla8[[#This Row],[Descripción]]="",(" "),(B21+1))</f>
        <v xml:space="preserve"> </v>
      </c>
      <c r="C22" s="34"/>
      <c r="D22" s="34"/>
      <c r="E22" s="34"/>
      <c r="F22" s="32"/>
      <c r="G22" s="32"/>
      <c r="H22" s="33"/>
      <c r="I22" s="32"/>
      <c r="J22" s="34"/>
      <c r="K22" s="11"/>
      <c r="L22" s="19" t="s">
        <v>87</v>
      </c>
      <c r="M22" s="4"/>
      <c r="N22" s="4"/>
      <c r="O22" s="4"/>
      <c r="P22" s="19" t="s">
        <v>87</v>
      </c>
      <c r="Q22" s="57"/>
      <c r="R22" s="57"/>
      <c r="S22" s="57"/>
      <c r="T22" s="19" t="s">
        <v>87</v>
      </c>
      <c r="U22" s="4"/>
      <c r="V22" s="4"/>
      <c r="W22" s="4"/>
      <c r="X22" s="19" t="s">
        <v>87</v>
      </c>
      <c r="Y22" s="57"/>
      <c r="Z22" s="57"/>
      <c r="AA22" s="57"/>
      <c r="AB22" s="19" t="s">
        <v>87</v>
      </c>
      <c r="AC22" s="4"/>
      <c r="AD22" s="4"/>
      <c r="AE22" s="4"/>
      <c r="AF22" s="19" t="s">
        <v>87</v>
      </c>
      <c r="AG22" s="57"/>
      <c r="AH22" s="57"/>
      <c r="AI22" s="57"/>
      <c r="AJ22" s="19" t="s">
        <v>87</v>
      </c>
      <c r="AK22" s="4"/>
      <c r="AL22" s="4"/>
      <c r="AM22" s="4"/>
      <c r="AN22" s="19" t="s">
        <v>87</v>
      </c>
      <c r="AO22" s="57"/>
      <c r="AP22" s="57"/>
      <c r="AQ22" s="57"/>
      <c r="AR22" s="19" t="s">
        <v>87</v>
      </c>
      <c r="AS22" s="4"/>
      <c r="AT22" s="4"/>
      <c r="AU22" s="4"/>
      <c r="AV22" s="19" t="s">
        <v>87</v>
      </c>
      <c r="AW22" s="57"/>
      <c r="AX22" s="57"/>
      <c r="AY22" s="57"/>
      <c r="AZ22" s="24"/>
      <c r="BA22" s="19" t="s">
        <v>87</v>
      </c>
      <c r="BB22" s="4"/>
      <c r="BC22" s="4"/>
      <c r="BD22" s="4"/>
      <c r="BE22" s="19" t="s">
        <v>87</v>
      </c>
      <c r="BF22" s="57"/>
      <c r="BG22" s="57"/>
      <c r="BH22" s="57"/>
      <c r="BI22" s="19" t="s">
        <v>87</v>
      </c>
      <c r="BJ22" s="4"/>
      <c r="BK22" s="4"/>
      <c r="BL22" s="4"/>
      <c r="BM22" s="19" t="s">
        <v>87</v>
      </c>
      <c r="BN22" s="57"/>
      <c r="BO22" s="57"/>
      <c r="BP22" s="57"/>
    </row>
    <row r="23" spans="2:68" ht="15.6" x14ac:dyDescent="0.3">
      <c r="B23" s="69" t="str">
        <f>IF(Tabla8[[#This Row],[Descripción]]="",(" "),(B22+1))</f>
        <v xml:space="preserve"> </v>
      </c>
      <c r="C23" s="34"/>
      <c r="D23" s="34"/>
      <c r="E23" s="34"/>
      <c r="F23" s="32"/>
      <c r="G23" s="32"/>
      <c r="H23" s="33"/>
      <c r="I23" s="32"/>
      <c r="J23" s="34"/>
      <c r="K23" s="11"/>
      <c r="L23" s="19" t="s">
        <v>87</v>
      </c>
      <c r="M23" s="4"/>
      <c r="N23" s="4"/>
      <c r="O23" s="4"/>
      <c r="P23" s="19" t="s">
        <v>87</v>
      </c>
      <c r="Q23" s="57"/>
      <c r="R23" s="57"/>
      <c r="S23" s="57"/>
      <c r="T23" s="19" t="s">
        <v>87</v>
      </c>
      <c r="U23" s="4"/>
      <c r="V23" s="4"/>
      <c r="W23" s="4"/>
      <c r="X23" s="19" t="s">
        <v>87</v>
      </c>
      <c r="Y23" s="57"/>
      <c r="Z23" s="57"/>
      <c r="AA23" s="57"/>
      <c r="AB23" s="19" t="s">
        <v>87</v>
      </c>
      <c r="AC23" s="4"/>
      <c r="AD23" s="4"/>
      <c r="AE23" s="4"/>
      <c r="AF23" s="19" t="s">
        <v>87</v>
      </c>
      <c r="AG23" s="57"/>
      <c r="AH23" s="57"/>
      <c r="AI23" s="57"/>
      <c r="AJ23" s="19" t="s">
        <v>87</v>
      </c>
      <c r="AK23" s="4"/>
      <c r="AL23" s="4"/>
      <c r="AM23" s="4"/>
      <c r="AN23" s="19" t="s">
        <v>87</v>
      </c>
      <c r="AO23" s="57"/>
      <c r="AP23" s="57"/>
      <c r="AQ23" s="57"/>
      <c r="AR23" s="19" t="s">
        <v>87</v>
      </c>
      <c r="AS23" s="4"/>
      <c r="AT23" s="4"/>
      <c r="AU23" s="4"/>
      <c r="AV23" s="19" t="s">
        <v>87</v>
      </c>
      <c r="AW23" s="57"/>
      <c r="AX23" s="57"/>
      <c r="AY23" s="57"/>
      <c r="AZ23" s="24"/>
      <c r="BA23" s="19" t="s">
        <v>87</v>
      </c>
      <c r="BB23" s="4"/>
      <c r="BC23" s="4"/>
      <c r="BD23" s="4"/>
      <c r="BE23" s="19" t="s">
        <v>87</v>
      </c>
      <c r="BF23" s="57"/>
      <c r="BG23" s="57"/>
      <c r="BH23" s="57"/>
      <c r="BI23" s="19" t="s">
        <v>87</v>
      </c>
      <c r="BJ23" s="4"/>
      <c r="BK23" s="4"/>
      <c r="BL23" s="4"/>
      <c r="BM23" s="19" t="s">
        <v>87</v>
      </c>
      <c r="BN23" s="57"/>
      <c r="BO23" s="57"/>
      <c r="BP23" s="57"/>
    </row>
    <row r="24" spans="2:68" ht="15.6" x14ac:dyDescent="0.3">
      <c r="B24" s="69" t="str">
        <f>IF(Tabla8[[#This Row],[Descripción]]="",(" "),(B23+1))</f>
        <v xml:space="preserve"> </v>
      </c>
      <c r="C24" s="34"/>
      <c r="D24" s="34"/>
      <c r="E24" s="34"/>
      <c r="F24" s="32"/>
      <c r="G24" s="32"/>
      <c r="H24" s="33"/>
      <c r="I24" s="32"/>
      <c r="J24" s="34"/>
      <c r="K24" s="11"/>
      <c r="L24" s="19" t="s">
        <v>87</v>
      </c>
      <c r="M24" s="4"/>
      <c r="N24" s="4"/>
      <c r="O24" s="4"/>
      <c r="P24" s="19" t="s">
        <v>87</v>
      </c>
      <c r="Q24" s="57"/>
      <c r="R24" s="57"/>
      <c r="S24" s="57"/>
      <c r="T24" s="19" t="s">
        <v>87</v>
      </c>
      <c r="U24" s="4"/>
      <c r="V24" s="4"/>
      <c r="W24" s="4"/>
      <c r="X24" s="19" t="s">
        <v>87</v>
      </c>
      <c r="Y24" s="57"/>
      <c r="Z24" s="57"/>
      <c r="AA24" s="57"/>
      <c r="AB24" s="19" t="s">
        <v>87</v>
      </c>
      <c r="AC24" s="4"/>
      <c r="AD24" s="4"/>
      <c r="AE24" s="4"/>
      <c r="AF24" s="19" t="s">
        <v>87</v>
      </c>
      <c r="AG24" s="57"/>
      <c r="AH24" s="57"/>
      <c r="AI24" s="57"/>
      <c r="AJ24" s="19" t="s">
        <v>87</v>
      </c>
      <c r="AK24" s="4"/>
      <c r="AL24" s="4"/>
      <c r="AM24" s="4"/>
      <c r="AN24" s="19" t="s">
        <v>87</v>
      </c>
      <c r="AO24" s="57"/>
      <c r="AP24" s="57"/>
      <c r="AQ24" s="57"/>
      <c r="AR24" s="19" t="s">
        <v>87</v>
      </c>
      <c r="AS24" s="4"/>
      <c r="AT24" s="4"/>
      <c r="AU24" s="4"/>
      <c r="AV24" s="19" t="s">
        <v>87</v>
      </c>
      <c r="AW24" s="57"/>
      <c r="AX24" s="57"/>
      <c r="AY24" s="57"/>
      <c r="AZ24" s="24"/>
      <c r="BA24" s="19" t="s">
        <v>87</v>
      </c>
      <c r="BB24" s="4"/>
      <c r="BC24" s="4"/>
      <c r="BD24" s="4"/>
      <c r="BE24" s="19" t="s">
        <v>87</v>
      </c>
      <c r="BF24" s="57"/>
      <c r="BG24" s="57"/>
      <c r="BH24" s="57"/>
      <c r="BI24" s="19" t="s">
        <v>87</v>
      </c>
      <c r="BJ24" s="4"/>
      <c r="BK24" s="4"/>
      <c r="BL24" s="4"/>
      <c r="BM24" s="19" t="s">
        <v>87</v>
      </c>
      <c r="BN24" s="57"/>
      <c r="BO24" s="57"/>
      <c r="BP24" s="57"/>
    </row>
    <row r="25" spans="2:68" ht="15.6" x14ac:dyDescent="0.3">
      <c r="B25" s="69" t="str">
        <f>IF(Tabla8[[#This Row],[Descripción]]="",(" "),(B24+1))</f>
        <v xml:space="preserve"> </v>
      </c>
      <c r="C25" s="34"/>
      <c r="D25" s="34"/>
      <c r="E25" s="34"/>
      <c r="F25" s="32"/>
      <c r="G25" s="32"/>
      <c r="H25" s="33"/>
      <c r="I25" s="32"/>
      <c r="J25" s="34"/>
      <c r="K25" s="11"/>
      <c r="L25" s="19" t="s">
        <v>87</v>
      </c>
      <c r="M25" s="4"/>
      <c r="N25" s="4"/>
      <c r="O25" s="4"/>
      <c r="P25" s="19" t="s">
        <v>87</v>
      </c>
      <c r="Q25" s="58"/>
      <c r="R25" s="58"/>
      <c r="S25" s="58"/>
      <c r="T25" s="19" t="s">
        <v>87</v>
      </c>
      <c r="U25" s="4"/>
      <c r="V25" s="4"/>
      <c r="W25" s="4"/>
      <c r="X25" s="19" t="s">
        <v>87</v>
      </c>
      <c r="Y25" s="58"/>
      <c r="Z25" s="58"/>
      <c r="AA25" s="58"/>
      <c r="AB25" s="19" t="s">
        <v>87</v>
      </c>
      <c r="AC25" s="4"/>
      <c r="AD25" s="4"/>
      <c r="AE25" s="4"/>
      <c r="AF25" s="19" t="s">
        <v>87</v>
      </c>
      <c r="AG25" s="58"/>
      <c r="AH25" s="58"/>
      <c r="AI25" s="58"/>
      <c r="AJ25" s="19" t="s">
        <v>87</v>
      </c>
      <c r="AK25" s="4"/>
      <c r="AL25" s="4"/>
      <c r="AM25" s="4"/>
      <c r="AN25" s="19" t="s">
        <v>87</v>
      </c>
      <c r="AO25" s="58"/>
      <c r="AP25" s="58"/>
      <c r="AQ25" s="58"/>
      <c r="AR25" s="19" t="s">
        <v>87</v>
      </c>
      <c r="AS25" s="4"/>
      <c r="AT25" s="4"/>
      <c r="AU25" s="4"/>
      <c r="AV25" s="19" t="s">
        <v>87</v>
      </c>
      <c r="AW25" s="58"/>
      <c r="AX25" s="58"/>
      <c r="AY25" s="58"/>
      <c r="AZ25" s="24"/>
      <c r="BA25" s="19" t="s">
        <v>87</v>
      </c>
      <c r="BB25" s="4"/>
      <c r="BC25" s="4"/>
      <c r="BD25" s="4"/>
      <c r="BE25" s="19" t="s">
        <v>87</v>
      </c>
      <c r="BF25" s="58"/>
      <c r="BG25" s="58"/>
      <c r="BH25" s="58"/>
      <c r="BI25" s="19" t="s">
        <v>87</v>
      </c>
      <c r="BJ25" s="4"/>
      <c r="BK25" s="4"/>
      <c r="BL25" s="4"/>
      <c r="BM25" s="19" t="s">
        <v>87</v>
      </c>
      <c r="BN25" s="58"/>
      <c r="BO25" s="58"/>
      <c r="BP25" s="58"/>
    </row>
    <row r="26" spans="2:68" ht="15.6" x14ac:dyDescent="0.3">
      <c r="B26" s="69" t="str">
        <f>IF(Tabla8[[#This Row],[Descripción]]="",(" "),(B25+1))</f>
        <v xml:space="preserve"> </v>
      </c>
      <c r="C26" s="34"/>
      <c r="D26" s="34"/>
      <c r="E26" s="34"/>
      <c r="F26" s="32"/>
      <c r="G26" s="32"/>
      <c r="H26" s="33"/>
      <c r="I26" s="32"/>
      <c r="J26" s="34"/>
      <c r="K26" s="11"/>
      <c r="L26" s="19" t="s">
        <v>87</v>
      </c>
      <c r="M26" s="4"/>
      <c r="N26" s="4"/>
      <c r="O26" s="4"/>
      <c r="P26" s="19" t="s">
        <v>87</v>
      </c>
      <c r="Q26" s="57"/>
      <c r="R26" s="57"/>
      <c r="S26" s="57"/>
      <c r="T26" s="19" t="s">
        <v>87</v>
      </c>
      <c r="U26" s="4"/>
      <c r="V26" s="4"/>
      <c r="W26" s="4"/>
      <c r="X26" s="19" t="s">
        <v>87</v>
      </c>
      <c r="Y26" s="57"/>
      <c r="Z26" s="57"/>
      <c r="AA26" s="57"/>
      <c r="AB26" s="19" t="s">
        <v>87</v>
      </c>
      <c r="AC26" s="4"/>
      <c r="AD26" s="4"/>
      <c r="AE26" s="4"/>
      <c r="AF26" s="19" t="s">
        <v>87</v>
      </c>
      <c r="AG26" s="57"/>
      <c r="AH26" s="57"/>
      <c r="AI26" s="57"/>
      <c r="AJ26" s="19" t="s">
        <v>87</v>
      </c>
      <c r="AK26" s="4"/>
      <c r="AL26" s="4"/>
      <c r="AM26" s="4"/>
      <c r="AN26" s="19" t="s">
        <v>87</v>
      </c>
      <c r="AO26" s="57"/>
      <c r="AP26" s="57"/>
      <c r="AQ26" s="57"/>
      <c r="AR26" s="19" t="s">
        <v>87</v>
      </c>
      <c r="AS26" s="4"/>
      <c r="AT26" s="4"/>
      <c r="AU26" s="4"/>
      <c r="AV26" s="19" t="s">
        <v>87</v>
      </c>
      <c r="AW26" s="57"/>
      <c r="AX26" s="57"/>
      <c r="AY26" s="57"/>
      <c r="AZ26" s="24"/>
      <c r="BA26" s="19" t="s">
        <v>87</v>
      </c>
      <c r="BB26" s="4"/>
      <c r="BC26" s="4"/>
      <c r="BD26" s="4"/>
      <c r="BE26" s="19" t="s">
        <v>87</v>
      </c>
      <c r="BF26" s="57"/>
      <c r="BG26" s="57"/>
      <c r="BH26" s="57"/>
      <c r="BI26" s="19" t="s">
        <v>87</v>
      </c>
      <c r="BJ26" s="4"/>
      <c r="BK26" s="4"/>
      <c r="BL26" s="4"/>
      <c r="BM26" s="19" t="s">
        <v>87</v>
      </c>
      <c r="BN26" s="57"/>
      <c r="BO26" s="57"/>
      <c r="BP26" s="57"/>
    </row>
    <row r="27" spans="2:68" ht="15.6" x14ac:dyDescent="0.3">
      <c r="B27" s="69" t="str">
        <f>IF(Tabla8[[#This Row],[Descripción]]="",(" "),(B26+1))</f>
        <v xml:space="preserve"> </v>
      </c>
      <c r="C27" s="34"/>
      <c r="D27" s="34"/>
      <c r="E27" s="34"/>
      <c r="F27" s="32"/>
      <c r="G27" s="32"/>
      <c r="H27" s="33"/>
      <c r="I27" s="32"/>
      <c r="J27" s="34"/>
      <c r="K27" s="11"/>
      <c r="L27" s="19" t="s">
        <v>87</v>
      </c>
      <c r="M27" s="4"/>
      <c r="N27" s="4"/>
      <c r="O27" s="4"/>
      <c r="P27" s="19" t="s">
        <v>87</v>
      </c>
      <c r="Q27" s="57"/>
      <c r="R27" s="57"/>
      <c r="S27" s="57"/>
      <c r="T27" s="19" t="s">
        <v>87</v>
      </c>
      <c r="U27" s="4"/>
      <c r="V27" s="4"/>
      <c r="W27" s="4"/>
      <c r="X27" s="19" t="s">
        <v>87</v>
      </c>
      <c r="Y27" s="57"/>
      <c r="Z27" s="57"/>
      <c r="AA27" s="57"/>
      <c r="AB27" s="19" t="s">
        <v>87</v>
      </c>
      <c r="AC27" s="4"/>
      <c r="AD27" s="4"/>
      <c r="AE27" s="4"/>
      <c r="AF27" s="19" t="s">
        <v>87</v>
      </c>
      <c r="AG27" s="57"/>
      <c r="AH27" s="57"/>
      <c r="AI27" s="57"/>
      <c r="AJ27" s="19" t="s">
        <v>87</v>
      </c>
      <c r="AK27" s="4"/>
      <c r="AL27" s="4"/>
      <c r="AM27" s="4"/>
      <c r="AN27" s="19" t="s">
        <v>87</v>
      </c>
      <c r="AO27" s="57"/>
      <c r="AP27" s="57"/>
      <c r="AQ27" s="57"/>
      <c r="AR27" s="19" t="s">
        <v>87</v>
      </c>
      <c r="AS27" s="4"/>
      <c r="AT27" s="4"/>
      <c r="AU27" s="4"/>
      <c r="AV27" s="19" t="s">
        <v>87</v>
      </c>
      <c r="AW27" s="57"/>
      <c r="AX27" s="57"/>
      <c r="AY27" s="57"/>
      <c r="AZ27" s="24"/>
      <c r="BA27" s="19" t="s">
        <v>87</v>
      </c>
      <c r="BB27" s="4"/>
      <c r="BC27" s="4"/>
      <c r="BD27" s="4"/>
      <c r="BE27" s="19" t="s">
        <v>87</v>
      </c>
      <c r="BF27" s="57"/>
      <c r="BG27" s="57"/>
      <c r="BH27" s="57"/>
      <c r="BI27" s="19" t="s">
        <v>87</v>
      </c>
      <c r="BJ27" s="4"/>
      <c r="BK27" s="4"/>
      <c r="BL27" s="4"/>
      <c r="BM27" s="19" t="s">
        <v>87</v>
      </c>
      <c r="BN27" s="57"/>
      <c r="BO27" s="57"/>
      <c r="BP27" s="57"/>
    </row>
    <row r="28" spans="2:68" ht="15.6" x14ac:dyDescent="0.3">
      <c r="B28" s="69" t="str">
        <f>IF(Tabla8[[#This Row],[Descripción]]="",(" "),(B27+1))</f>
        <v xml:space="preserve"> </v>
      </c>
      <c r="C28" s="34"/>
      <c r="D28" s="34"/>
      <c r="E28" s="34"/>
      <c r="F28" s="32"/>
      <c r="G28" s="32"/>
      <c r="H28" s="33"/>
      <c r="I28" s="32"/>
      <c r="J28" s="34"/>
      <c r="K28" s="11"/>
      <c r="L28" s="19" t="s">
        <v>87</v>
      </c>
      <c r="M28" s="4"/>
      <c r="N28" s="4"/>
      <c r="O28" s="4"/>
      <c r="P28" s="19" t="s">
        <v>87</v>
      </c>
      <c r="Q28" s="57"/>
      <c r="R28" s="57"/>
      <c r="S28" s="57"/>
      <c r="T28" s="19" t="s">
        <v>87</v>
      </c>
      <c r="U28" s="4"/>
      <c r="V28" s="4"/>
      <c r="W28" s="4"/>
      <c r="X28" s="19" t="s">
        <v>87</v>
      </c>
      <c r="Y28" s="57"/>
      <c r="Z28" s="57"/>
      <c r="AA28" s="57"/>
      <c r="AB28" s="19" t="s">
        <v>87</v>
      </c>
      <c r="AC28" s="4"/>
      <c r="AD28" s="4"/>
      <c r="AE28" s="4"/>
      <c r="AF28" s="19" t="s">
        <v>87</v>
      </c>
      <c r="AG28" s="57"/>
      <c r="AH28" s="57"/>
      <c r="AI28" s="57"/>
      <c r="AJ28" s="19" t="s">
        <v>87</v>
      </c>
      <c r="AK28" s="4"/>
      <c r="AL28" s="4"/>
      <c r="AM28" s="4"/>
      <c r="AN28" s="19" t="s">
        <v>87</v>
      </c>
      <c r="AO28" s="57"/>
      <c r="AP28" s="57"/>
      <c r="AQ28" s="57"/>
      <c r="AR28" s="19" t="s">
        <v>87</v>
      </c>
      <c r="AS28" s="4"/>
      <c r="AT28" s="4"/>
      <c r="AU28" s="4"/>
      <c r="AV28" s="19" t="s">
        <v>87</v>
      </c>
      <c r="AW28" s="57"/>
      <c r="AX28" s="57"/>
      <c r="AY28" s="57"/>
      <c r="AZ28" s="24"/>
      <c r="BA28" s="19" t="s">
        <v>87</v>
      </c>
      <c r="BB28" s="4"/>
      <c r="BC28" s="4"/>
      <c r="BD28" s="4"/>
      <c r="BE28" s="19" t="s">
        <v>87</v>
      </c>
      <c r="BF28" s="57"/>
      <c r="BG28" s="57"/>
      <c r="BH28" s="57"/>
      <c r="BI28" s="19" t="s">
        <v>87</v>
      </c>
      <c r="BJ28" s="4"/>
      <c r="BK28" s="4"/>
      <c r="BL28" s="4"/>
      <c r="BM28" s="19" t="s">
        <v>87</v>
      </c>
      <c r="BN28" s="57"/>
      <c r="BO28" s="57"/>
      <c r="BP28" s="57"/>
    </row>
    <row r="29" spans="2:68" ht="15.6" x14ac:dyDescent="0.3">
      <c r="B29" s="69" t="str">
        <f>IF(Tabla8[[#This Row],[Descripción]]="",(" "),(B28+1))</f>
        <v xml:space="preserve"> </v>
      </c>
      <c r="C29" s="34"/>
      <c r="D29" s="34"/>
      <c r="E29" s="34"/>
      <c r="F29" s="32"/>
      <c r="G29" s="32"/>
      <c r="H29" s="33"/>
      <c r="I29" s="32"/>
      <c r="J29" s="34"/>
      <c r="K29" s="11"/>
      <c r="L29" s="19" t="s">
        <v>87</v>
      </c>
      <c r="M29" s="4"/>
      <c r="N29" s="4"/>
      <c r="O29" s="4"/>
      <c r="P29" s="19" t="s">
        <v>87</v>
      </c>
      <c r="Q29" s="57"/>
      <c r="R29" s="57"/>
      <c r="S29" s="57"/>
      <c r="T29" s="19" t="s">
        <v>87</v>
      </c>
      <c r="U29" s="4"/>
      <c r="V29" s="4"/>
      <c r="W29" s="4"/>
      <c r="X29" s="19" t="s">
        <v>87</v>
      </c>
      <c r="Y29" s="57"/>
      <c r="Z29" s="57"/>
      <c r="AA29" s="57"/>
      <c r="AB29" s="19" t="s">
        <v>87</v>
      </c>
      <c r="AC29" s="4"/>
      <c r="AD29" s="4"/>
      <c r="AE29" s="4"/>
      <c r="AF29" s="19" t="s">
        <v>87</v>
      </c>
      <c r="AG29" s="57"/>
      <c r="AH29" s="57"/>
      <c r="AI29" s="57"/>
      <c r="AJ29" s="19" t="s">
        <v>87</v>
      </c>
      <c r="AK29" s="4"/>
      <c r="AL29" s="4"/>
      <c r="AM29" s="4"/>
      <c r="AN29" s="19" t="s">
        <v>87</v>
      </c>
      <c r="AO29" s="57"/>
      <c r="AP29" s="57"/>
      <c r="AQ29" s="57"/>
      <c r="AR29" s="19" t="s">
        <v>87</v>
      </c>
      <c r="AS29" s="4"/>
      <c r="AT29" s="4"/>
      <c r="AU29" s="4"/>
      <c r="AV29" s="19" t="s">
        <v>87</v>
      </c>
      <c r="AW29" s="57"/>
      <c r="AX29" s="57"/>
      <c r="AY29" s="57"/>
      <c r="AZ29" s="24"/>
      <c r="BA29" s="19" t="s">
        <v>87</v>
      </c>
      <c r="BB29" s="4"/>
      <c r="BC29" s="4"/>
      <c r="BD29" s="4"/>
      <c r="BE29" s="19" t="s">
        <v>87</v>
      </c>
      <c r="BF29" s="57"/>
      <c r="BG29" s="57"/>
      <c r="BH29" s="57"/>
      <c r="BI29" s="19" t="s">
        <v>87</v>
      </c>
      <c r="BJ29" s="4"/>
      <c r="BK29" s="4"/>
      <c r="BL29" s="4"/>
      <c r="BM29" s="19" t="s">
        <v>87</v>
      </c>
      <c r="BN29" s="57"/>
      <c r="BO29" s="57"/>
      <c r="BP29" s="57"/>
    </row>
    <row r="30" spans="2:68" ht="15.6" x14ac:dyDescent="0.3">
      <c r="B30" s="69" t="str">
        <f>IF(Tabla8[[#This Row],[Descripción]]="",(" "),(B29+1))</f>
        <v xml:space="preserve"> </v>
      </c>
      <c r="C30" s="34"/>
      <c r="D30" s="34"/>
      <c r="E30" s="34"/>
      <c r="F30" s="32"/>
      <c r="G30" s="32"/>
      <c r="H30" s="33"/>
      <c r="I30" s="32"/>
      <c r="J30" s="34"/>
      <c r="K30" s="11"/>
      <c r="L30" s="19" t="s">
        <v>87</v>
      </c>
      <c r="M30" s="4"/>
      <c r="N30" s="4"/>
      <c r="O30" s="4"/>
      <c r="P30" s="19" t="s">
        <v>87</v>
      </c>
      <c r="Q30" s="57"/>
      <c r="R30" s="57"/>
      <c r="S30" s="57"/>
      <c r="T30" s="19" t="s">
        <v>87</v>
      </c>
      <c r="U30" s="4"/>
      <c r="V30" s="4"/>
      <c r="W30" s="4"/>
      <c r="X30" s="19" t="s">
        <v>87</v>
      </c>
      <c r="Y30" s="57"/>
      <c r="Z30" s="57"/>
      <c r="AA30" s="57"/>
      <c r="AB30" s="19" t="s">
        <v>87</v>
      </c>
      <c r="AC30" s="4"/>
      <c r="AD30" s="4"/>
      <c r="AE30" s="4"/>
      <c r="AF30" s="19" t="s">
        <v>87</v>
      </c>
      <c r="AG30" s="57"/>
      <c r="AH30" s="57"/>
      <c r="AI30" s="57"/>
      <c r="AJ30" s="19" t="s">
        <v>87</v>
      </c>
      <c r="AK30" s="4"/>
      <c r="AL30" s="4"/>
      <c r="AM30" s="4"/>
      <c r="AN30" s="19" t="s">
        <v>87</v>
      </c>
      <c r="AO30" s="57"/>
      <c r="AP30" s="57"/>
      <c r="AQ30" s="57"/>
      <c r="AR30" s="19" t="s">
        <v>87</v>
      </c>
      <c r="AS30" s="4"/>
      <c r="AT30" s="4"/>
      <c r="AU30" s="4"/>
      <c r="AV30" s="19" t="s">
        <v>87</v>
      </c>
      <c r="AW30" s="57"/>
      <c r="AX30" s="57"/>
      <c r="AY30" s="57"/>
      <c r="AZ30" s="24"/>
      <c r="BA30" s="19" t="s">
        <v>87</v>
      </c>
      <c r="BB30" s="4"/>
      <c r="BC30" s="4"/>
      <c r="BD30" s="4"/>
      <c r="BE30" s="19" t="s">
        <v>87</v>
      </c>
      <c r="BF30" s="57"/>
      <c r="BG30" s="57"/>
      <c r="BH30" s="57"/>
      <c r="BI30" s="19" t="s">
        <v>87</v>
      </c>
      <c r="BJ30" s="4"/>
      <c r="BK30" s="4"/>
      <c r="BL30" s="4"/>
      <c r="BM30" s="19" t="s">
        <v>87</v>
      </c>
      <c r="BN30" s="57"/>
      <c r="BO30" s="57"/>
      <c r="BP30" s="57"/>
    </row>
    <row r="31" spans="2:68" ht="15.6" x14ac:dyDescent="0.3">
      <c r="B31" s="69" t="str">
        <f>IF(Tabla8[[#This Row],[Descripción]]="",(" "),(B30+1))</f>
        <v xml:space="preserve"> </v>
      </c>
      <c r="C31" s="34"/>
      <c r="D31" s="34"/>
      <c r="E31" s="34"/>
      <c r="F31" s="32"/>
      <c r="G31" s="32"/>
      <c r="H31" s="33"/>
      <c r="I31" s="32"/>
      <c r="J31" s="34"/>
      <c r="K31" s="11"/>
      <c r="L31" s="19" t="s">
        <v>87</v>
      </c>
      <c r="M31" s="4"/>
      <c r="N31" s="4"/>
      <c r="O31" s="4"/>
      <c r="P31" s="19" t="s">
        <v>87</v>
      </c>
      <c r="Q31" s="57"/>
      <c r="R31" s="57"/>
      <c r="S31" s="57"/>
      <c r="T31" s="19" t="s">
        <v>87</v>
      </c>
      <c r="U31" s="4"/>
      <c r="V31" s="4"/>
      <c r="W31" s="4"/>
      <c r="X31" s="19" t="s">
        <v>87</v>
      </c>
      <c r="Y31" s="57"/>
      <c r="Z31" s="57"/>
      <c r="AA31" s="57"/>
      <c r="AB31" s="19" t="s">
        <v>87</v>
      </c>
      <c r="AC31" s="4"/>
      <c r="AD31" s="4"/>
      <c r="AE31" s="4"/>
      <c r="AF31" s="19" t="s">
        <v>87</v>
      </c>
      <c r="AG31" s="57"/>
      <c r="AH31" s="57"/>
      <c r="AI31" s="57"/>
      <c r="AJ31" s="19" t="s">
        <v>87</v>
      </c>
      <c r="AK31" s="4"/>
      <c r="AL31" s="4"/>
      <c r="AM31" s="4"/>
      <c r="AN31" s="19" t="s">
        <v>87</v>
      </c>
      <c r="AO31" s="57"/>
      <c r="AP31" s="57"/>
      <c r="AQ31" s="57"/>
      <c r="AR31" s="19" t="s">
        <v>87</v>
      </c>
      <c r="AS31" s="4"/>
      <c r="AT31" s="4"/>
      <c r="AU31" s="4"/>
      <c r="AV31" s="19" t="s">
        <v>87</v>
      </c>
      <c r="AW31" s="57"/>
      <c r="AX31" s="57"/>
      <c r="AY31" s="57"/>
      <c r="AZ31" s="24"/>
      <c r="BA31" s="19" t="s">
        <v>87</v>
      </c>
      <c r="BB31" s="4"/>
      <c r="BC31" s="4"/>
      <c r="BD31" s="4"/>
      <c r="BE31" s="19" t="s">
        <v>87</v>
      </c>
      <c r="BF31" s="57"/>
      <c r="BG31" s="57"/>
      <c r="BH31" s="57"/>
      <c r="BI31" s="19" t="s">
        <v>87</v>
      </c>
      <c r="BJ31" s="4"/>
      <c r="BK31" s="4"/>
      <c r="BL31" s="4"/>
      <c r="BM31" s="19" t="s">
        <v>87</v>
      </c>
      <c r="BN31" s="57"/>
      <c r="BO31" s="57"/>
      <c r="BP31" s="57"/>
    </row>
    <row r="32" spans="2:68" ht="15.6" x14ac:dyDescent="0.3">
      <c r="B32" s="69" t="str">
        <f>IF(Tabla8[[#This Row],[Descripción]]="",(" "),(B31+1))</f>
        <v xml:space="preserve"> </v>
      </c>
      <c r="C32" s="34"/>
      <c r="D32" s="34"/>
      <c r="E32" s="34"/>
      <c r="F32" s="32"/>
      <c r="G32" s="32"/>
      <c r="H32" s="33"/>
      <c r="I32" s="32"/>
      <c r="J32" s="34"/>
      <c r="K32" s="11"/>
      <c r="L32" s="19" t="s">
        <v>87</v>
      </c>
      <c r="M32" s="4"/>
      <c r="N32" s="4"/>
      <c r="O32" s="4"/>
      <c r="P32" s="19" t="s">
        <v>87</v>
      </c>
      <c r="Q32" s="57"/>
      <c r="R32" s="57"/>
      <c r="S32" s="57"/>
      <c r="T32" s="19" t="s">
        <v>87</v>
      </c>
      <c r="U32" s="4"/>
      <c r="V32" s="4"/>
      <c r="W32" s="4"/>
      <c r="X32" s="19" t="s">
        <v>87</v>
      </c>
      <c r="Y32" s="57"/>
      <c r="Z32" s="57"/>
      <c r="AA32" s="57"/>
      <c r="AB32" s="19" t="s">
        <v>87</v>
      </c>
      <c r="AC32" s="4"/>
      <c r="AD32" s="4"/>
      <c r="AE32" s="4"/>
      <c r="AF32" s="19" t="s">
        <v>87</v>
      </c>
      <c r="AG32" s="57"/>
      <c r="AH32" s="57"/>
      <c r="AI32" s="57"/>
      <c r="AJ32" s="19" t="s">
        <v>87</v>
      </c>
      <c r="AK32" s="4"/>
      <c r="AL32" s="4"/>
      <c r="AM32" s="4"/>
      <c r="AN32" s="19" t="s">
        <v>87</v>
      </c>
      <c r="AO32" s="57"/>
      <c r="AP32" s="57"/>
      <c r="AQ32" s="57"/>
      <c r="AR32" s="19" t="s">
        <v>87</v>
      </c>
      <c r="AS32" s="4"/>
      <c r="AT32" s="4"/>
      <c r="AU32" s="4"/>
      <c r="AV32" s="19" t="s">
        <v>87</v>
      </c>
      <c r="AW32" s="57"/>
      <c r="AX32" s="57"/>
      <c r="AY32" s="57"/>
      <c r="AZ32" s="24"/>
      <c r="BA32" s="19" t="s">
        <v>87</v>
      </c>
      <c r="BB32" s="4"/>
      <c r="BC32" s="4"/>
      <c r="BD32" s="4"/>
      <c r="BE32" s="19" t="s">
        <v>87</v>
      </c>
      <c r="BF32" s="57"/>
      <c r="BG32" s="57"/>
      <c r="BH32" s="57"/>
      <c r="BI32" s="19" t="s">
        <v>87</v>
      </c>
      <c r="BJ32" s="4"/>
      <c r="BK32" s="4"/>
      <c r="BL32" s="4"/>
      <c r="BM32" s="19" t="s">
        <v>87</v>
      </c>
      <c r="BN32" s="57"/>
      <c r="BO32" s="57"/>
      <c r="BP32" s="57"/>
    </row>
    <row r="33" spans="2:68" ht="15.6" x14ac:dyDescent="0.3">
      <c r="B33" s="69" t="str">
        <f>IF(Tabla8[[#This Row],[Descripción]]="",(" "),(B32+1))</f>
        <v xml:space="preserve"> </v>
      </c>
      <c r="C33" s="34"/>
      <c r="D33" s="34"/>
      <c r="E33" s="34"/>
      <c r="F33" s="32"/>
      <c r="G33" s="32"/>
      <c r="H33" s="33"/>
      <c r="I33" s="32"/>
      <c r="J33" s="34"/>
      <c r="K33" s="11"/>
      <c r="L33" s="19" t="s">
        <v>87</v>
      </c>
      <c r="M33" s="4"/>
      <c r="N33" s="4"/>
      <c r="O33" s="4"/>
      <c r="P33" s="19" t="s">
        <v>87</v>
      </c>
      <c r="Q33" s="57"/>
      <c r="R33" s="57"/>
      <c r="S33" s="57"/>
      <c r="T33" s="19" t="s">
        <v>87</v>
      </c>
      <c r="U33" s="4"/>
      <c r="V33" s="4"/>
      <c r="W33" s="4"/>
      <c r="X33" s="19" t="s">
        <v>87</v>
      </c>
      <c r="Y33" s="57"/>
      <c r="Z33" s="57"/>
      <c r="AA33" s="57"/>
      <c r="AB33" s="19" t="s">
        <v>87</v>
      </c>
      <c r="AC33" s="4"/>
      <c r="AD33" s="4"/>
      <c r="AE33" s="4"/>
      <c r="AF33" s="19" t="s">
        <v>87</v>
      </c>
      <c r="AG33" s="57"/>
      <c r="AH33" s="57"/>
      <c r="AI33" s="57"/>
      <c r="AJ33" s="19" t="s">
        <v>87</v>
      </c>
      <c r="AK33" s="4"/>
      <c r="AL33" s="4"/>
      <c r="AM33" s="4"/>
      <c r="AN33" s="19" t="s">
        <v>87</v>
      </c>
      <c r="AO33" s="57"/>
      <c r="AP33" s="57"/>
      <c r="AQ33" s="57"/>
      <c r="AR33" s="19" t="s">
        <v>87</v>
      </c>
      <c r="AS33" s="4"/>
      <c r="AT33" s="4"/>
      <c r="AU33" s="4"/>
      <c r="AV33" s="19" t="s">
        <v>87</v>
      </c>
      <c r="AW33" s="57"/>
      <c r="AX33" s="57"/>
      <c r="AY33" s="57"/>
      <c r="AZ33" s="25"/>
      <c r="BA33" s="19" t="s">
        <v>87</v>
      </c>
      <c r="BB33" s="4"/>
      <c r="BC33" s="4"/>
      <c r="BD33" s="4"/>
      <c r="BE33" s="19" t="s">
        <v>87</v>
      </c>
      <c r="BF33" s="57"/>
      <c r="BG33" s="57"/>
      <c r="BH33" s="57"/>
      <c r="BI33" s="19" t="s">
        <v>87</v>
      </c>
      <c r="BJ33" s="4"/>
      <c r="BK33" s="4"/>
      <c r="BL33" s="4"/>
      <c r="BM33" s="19" t="s">
        <v>87</v>
      </c>
      <c r="BN33" s="57"/>
      <c r="BO33" s="57"/>
      <c r="BP33" s="57"/>
    </row>
    <row r="34" spans="2:68" ht="15.6" x14ac:dyDescent="0.3">
      <c r="B34" s="69" t="str">
        <f>IF(Tabla8[[#This Row],[Descripción]]="",(" "),(B33+1))</f>
        <v xml:space="preserve"> </v>
      </c>
      <c r="C34" s="34"/>
      <c r="D34" s="34"/>
      <c r="E34" s="34"/>
      <c r="F34" s="32"/>
      <c r="G34" s="32"/>
      <c r="H34" s="33"/>
      <c r="I34" s="32"/>
      <c r="J34" s="34"/>
      <c r="K34" s="11"/>
      <c r="L34" s="19" t="s">
        <v>87</v>
      </c>
      <c r="M34" s="4"/>
      <c r="N34" s="4"/>
      <c r="O34" s="4"/>
      <c r="P34" s="19" t="s">
        <v>87</v>
      </c>
      <c r="Q34" s="57"/>
      <c r="R34" s="57"/>
      <c r="S34" s="57"/>
      <c r="T34" s="19" t="s">
        <v>87</v>
      </c>
      <c r="U34" s="4"/>
      <c r="V34" s="4"/>
      <c r="W34" s="4"/>
      <c r="X34" s="19" t="s">
        <v>87</v>
      </c>
      <c r="Y34" s="57"/>
      <c r="Z34" s="57"/>
      <c r="AA34" s="57"/>
      <c r="AB34" s="19" t="s">
        <v>87</v>
      </c>
      <c r="AC34" s="4"/>
      <c r="AD34" s="4"/>
      <c r="AE34" s="4"/>
      <c r="AF34" s="19" t="s">
        <v>87</v>
      </c>
      <c r="AG34" s="57"/>
      <c r="AH34" s="57"/>
      <c r="AI34" s="57"/>
      <c r="AJ34" s="19" t="s">
        <v>87</v>
      </c>
      <c r="AK34" s="4"/>
      <c r="AL34" s="4"/>
      <c r="AM34" s="4"/>
      <c r="AN34" s="19" t="s">
        <v>87</v>
      </c>
      <c r="AO34" s="57"/>
      <c r="AP34" s="57"/>
      <c r="AQ34" s="57"/>
      <c r="AR34" s="19" t="s">
        <v>87</v>
      </c>
      <c r="AS34" s="4"/>
      <c r="AT34" s="4"/>
      <c r="AU34" s="4"/>
      <c r="AV34" s="19" t="s">
        <v>87</v>
      </c>
      <c r="AW34" s="57"/>
      <c r="AX34" s="57"/>
      <c r="AY34" s="57"/>
      <c r="AZ34" s="25"/>
      <c r="BA34" s="19" t="s">
        <v>87</v>
      </c>
      <c r="BB34" s="4"/>
      <c r="BC34" s="4"/>
      <c r="BD34" s="4"/>
      <c r="BE34" s="19" t="s">
        <v>87</v>
      </c>
      <c r="BF34" s="57"/>
      <c r="BG34" s="57"/>
      <c r="BH34" s="57"/>
      <c r="BI34" s="19" t="s">
        <v>87</v>
      </c>
      <c r="BJ34" s="4"/>
      <c r="BK34" s="4"/>
      <c r="BL34" s="4"/>
      <c r="BM34" s="19" t="s">
        <v>87</v>
      </c>
      <c r="BN34" s="57"/>
      <c r="BO34" s="57"/>
      <c r="BP34" s="57"/>
    </row>
    <row r="35" spans="2:68" ht="15.6" x14ac:dyDescent="0.3">
      <c r="B35" s="69" t="str">
        <f>IF(Tabla8[[#This Row],[Descripción]]="",(" "),(B34+1))</f>
        <v xml:space="preserve"> </v>
      </c>
      <c r="C35" s="34"/>
      <c r="D35" s="34"/>
      <c r="E35" s="34"/>
      <c r="F35" s="32"/>
      <c r="G35" s="32"/>
      <c r="H35" s="33"/>
      <c r="I35" s="32"/>
      <c r="J35" s="34"/>
      <c r="K35" s="11"/>
      <c r="L35" s="19" t="s">
        <v>87</v>
      </c>
      <c r="M35" s="4"/>
      <c r="N35" s="4"/>
      <c r="O35" s="4"/>
      <c r="P35" s="19" t="s">
        <v>87</v>
      </c>
      <c r="Q35" s="57"/>
      <c r="R35" s="57"/>
      <c r="S35" s="57"/>
      <c r="T35" s="19" t="s">
        <v>87</v>
      </c>
      <c r="U35" s="4"/>
      <c r="V35" s="4"/>
      <c r="W35" s="4"/>
      <c r="X35" s="19" t="s">
        <v>87</v>
      </c>
      <c r="Y35" s="57"/>
      <c r="Z35" s="57"/>
      <c r="AA35" s="57"/>
      <c r="AB35" s="19" t="s">
        <v>87</v>
      </c>
      <c r="AC35" s="4"/>
      <c r="AD35" s="4"/>
      <c r="AE35" s="4"/>
      <c r="AF35" s="19" t="s">
        <v>87</v>
      </c>
      <c r="AG35" s="57"/>
      <c r="AH35" s="57"/>
      <c r="AI35" s="57"/>
      <c r="AJ35" s="19" t="s">
        <v>87</v>
      </c>
      <c r="AK35" s="4"/>
      <c r="AL35" s="4"/>
      <c r="AM35" s="4"/>
      <c r="AN35" s="19" t="s">
        <v>87</v>
      </c>
      <c r="AO35" s="57"/>
      <c r="AP35" s="57"/>
      <c r="AQ35" s="57"/>
      <c r="AR35" s="19" t="s">
        <v>87</v>
      </c>
      <c r="AS35" s="4"/>
      <c r="AT35" s="4"/>
      <c r="AU35" s="4"/>
      <c r="AV35" s="19" t="s">
        <v>87</v>
      </c>
      <c r="AW35" s="57"/>
      <c r="AX35" s="57"/>
      <c r="AY35" s="57"/>
      <c r="AZ35" s="25"/>
      <c r="BA35" s="19" t="s">
        <v>87</v>
      </c>
      <c r="BB35" s="4"/>
      <c r="BC35" s="4"/>
      <c r="BD35" s="4"/>
      <c r="BE35" s="19" t="s">
        <v>87</v>
      </c>
      <c r="BF35" s="57"/>
      <c r="BG35" s="57"/>
      <c r="BH35" s="57"/>
      <c r="BI35" s="19" t="s">
        <v>87</v>
      </c>
      <c r="BJ35" s="4"/>
      <c r="BK35" s="4"/>
      <c r="BL35" s="4"/>
      <c r="BM35" s="19" t="s">
        <v>87</v>
      </c>
      <c r="BN35" s="57"/>
      <c r="BO35" s="57"/>
      <c r="BP35" s="57"/>
    </row>
    <row r="36" spans="2:68" ht="15.6" x14ac:dyDescent="0.3">
      <c r="B36" s="69" t="str">
        <f>IF(Tabla8[[#This Row],[Descripción]]="",(" "),(B35+1))</f>
        <v xml:space="preserve"> </v>
      </c>
      <c r="C36" s="34"/>
      <c r="D36" s="34"/>
      <c r="E36" s="34"/>
      <c r="F36" s="32"/>
      <c r="G36" s="32"/>
      <c r="H36" s="33"/>
      <c r="I36" s="32"/>
      <c r="J36" s="34"/>
      <c r="K36" s="11"/>
      <c r="L36" s="19" t="s">
        <v>87</v>
      </c>
      <c r="M36" s="4"/>
      <c r="N36" s="4"/>
      <c r="O36" s="4"/>
      <c r="P36" s="19" t="s">
        <v>87</v>
      </c>
      <c r="Q36" s="57"/>
      <c r="R36" s="57"/>
      <c r="S36" s="57"/>
      <c r="T36" s="19" t="s">
        <v>87</v>
      </c>
      <c r="U36" s="4"/>
      <c r="V36" s="4"/>
      <c r="W36" s="4"/>
      <c r="X36" s="19" t="s">
        <v>87</v>
      </c>
      <c r="Y36" s="57"/>
      <c r="Z36" s="57"/>
      <c r="AA36" s="57"/>
      <c r="AB36" s="19" t="s">
        <v>87</v>
      </c>
      <c r="AC36" s="4"/>
      <c r="AD36" s="4"/>
      <c r="AE36" s="4"/>
      <c r="AF36" s="19" t="s">
        <v>87</v>
      </c>
      <c r="AG36" s="57"/>
      <c r="AH36" s="57"/>
      <c r="AI36" s="57"/>
      <c r="AJ36" s="19" t="s">
        <v>87</v>
      </c>
      <c r="AK36" s="4"/>
      <c r="AL36" s="4"/>
      <c r="AM36" s="4"/>
      <c r="AN36" s="19" t="s">
        <v>87</v>
      </c>
      <c r="AO36" s="57"/>
      <c r="AP36" s="57"/>
      <c r="AQ36" s="57"/>
      <c r="AR36" s="19" t="s">
        <v>87</v>
      </c>
      <c r="AS36" s="4"/>
      <c r="AT36" s="4"/>
      <c r="AU36" s="4"/>
      <c r="AV36" s="19" t="s">
        <v>87</v>
      </c>
      <c r="AW36" s="57"/>
      <c r="AX36" s="57"/>
      <c r="AY36" s="57"/>
      <c r="AZ36" s="25"/>
      <c r="BA36" s="19" t="s">
        <v>87</v>
      </c>
      <c r="BB36" s="4"/>
      <c r="BC36" s="4"/>
      <c r="BD36" s="4"/>
      <c r="BE36" s="19" t="s">
        <v>87</v>
      </c>
      <c r="BF36" s="57"/>
      <c r="BG36" s="57"/>
      <c r="BH36" s="57"/>
      <c r="BI36" s="19" t="s">
        <v>87</v>
      </c>
      <c r="BJ36" s="4"/>
      <c r="BK36" s="4"/>
      <c r="BL36" s="4"/>
      <c r="BM36" s="19" t="s">
        <v>87</v>
      </c>
      <c r="BN36" s="57"/>
      <c r="BO36" s="57"/>
      <c r="BP36" s="57"/>
    </row>
    <row r="37" spans="2:68" ht="15.6" x14ac:dyDescent="0.3">
      <c r="B37" s="69" t="str">
        <f>IF(Tabla8[[#This Row],[Descripción]]="",(" "),(B36+1))</f>
        <v xml:space="preserve"> </v>
      </c>
      <c r="C37" s="34"/>
      <c r="D37" s="34"/>
      <c r="E37" s="34"/>
      <c r="F37" s="32"/>
      <c r="G37" s="32"/>
      <c r="H37" s="33"/>
      <c r="I37" s="32"/>
      <c r="J37" s="34"/>
      <c r="K37" s="11"/>
      <c r="L37" s="19" t="s">
        <v>87</v>
      </c>
      <c r="M37" s="4"/>
      <c r="N37" s="4"/>
      <c r="O37" s="4"/>
      <c r="P37" s="19" t="s">
        <v>87</v>
      </c>
      <c r="Q37" s="57"/>
      <c r="R37" s="57"/>
      <c r="S37" s="57"/>
      <c r="T37" s="19" t="s">
        <v>87</v>
      </c>
      <c r="U37" s="4"/>
      <c r="V37" s="4"/>
      <c r="W37" s="4"/>
      <c r="X37" s="19" t="s">
        <v>87</v>
      </c>
      <c r="Y37" s="57"/>
      <c r="Z37" s="57"/>
      <c r="AA37" s="57"/>
      <c r="AB37" s="19" t="s">
        <v>87</v>
      </c>
      <c r="AC37" s="4"/>
      <c r="AD37" s="4"/>
      <c r="AE37" s="4"/>
      <c r="AF37" s="19" t="s">
        <v>87</v>
      </c>
      <c r="AG37" s="57"/>
      <c r="AH37" s="57"/>
      <c r="AI37" s="57"/>
      <c r="AJ37" s="19" t="s">
        <v>87</v>
      </c>
      <c r="AK37" s="4"/>
      <c r="AL37" s="4"/>
      <c r="AM37" s="4"/>
      <c r="AN37" s="19" t="s">
        <v>87</v>
      </c>
      <c r="AO37" s="57"/>
      <c r="AP37" s="57"/>
      <c r="AQ37" s="57"/>
      <c r="AR37" s="19" t="s">
        <v>87</v>
      </c>
      <c r="AS37" s="4"/>
      <c r="AT37" s="4"/>
      <c r="AU37" s="4"/>
      <c r="AV37" s="19" t="s">
        <v>87</v>
      </c>
      <c r="AW37" s="57"/>
      <c r="AX37" s="57"/>
      <c r="AY37" s="57"/>
      <c r="AZ37" s="25"/>
      <c r="BA37" s="19" t="s">
        <v>87</v>
      </c>
      <c r="BB37" s="4"/>
      <c r="BC37" s="4"/>
      <c r="BD37" s="4"/>
      <c r="BE37" s="19" t="s">
        <v>87</v>
      </c>
      <c r="BF37" s="57"/>
      <c r="BG37" s="57"/>
      <c r="BH37" s="57"/>
      <c r="BI37" s="19" t="s">
        <v>87</v>
      </c>
      <c r="BJ37" s="4"/>
      <c r="BK37" s="4"/>
      <c r="BL37" s="4"/>
      <c r="BM37" s="19" t="s">
        <v>87</v>
      </c>
      <c r="BN37" s="57"/>
      <c r="BO37" s="57"/>
      <c r="BP37" s="57"/>
    </row>
    <row r="38" spans="2:68" ht="15.6" x14ac:dyDescent="0.3">
      <c r="B38" s="69" t="str">
        <f>IF(Tabla8[[#This Row],[Descripción]]="",(" "),(B37+1))</f>
        <v xml:space="preserve"> </v>
      </c>
      <c r="C38" s="34"/>
      <c r="D38" s="34"/>
      <c r="E38" s="34"/>
      <c r="F38" s="32"/>
      <c r="G38" s="32"/>
      <c r="H38" s="33"/>
      <c r="I38" s="32"/>
      <c r="J38" s="34"/>
      <c r="K38" s="11"/>
      <c r="L38" s="19" t="s">
        <v>87</v>
      </c>
      <c r="M38" s="4"/>
      <c r="N38" s="4"/>
      <c r="O38" s="4"/>
      <c r="P38" s="19" t="s">
        <v>87</v>
      </c>
      <c r="Q38" s="57"/>
      <c r="R38" s="57"/>
      <c r="S38" s="57"/>
      <c r="T38" s="19" t="s">
        <v>87</v>
      </c>
      <c r="U38" s="4"/>
      <c r="V38" s="4"/>
      <c r="W38" s="4"/>
      <c r="X38" s="19" t="s">
        <v>87</v>
      </c>
      <c r="Y38" s="57"/>
      <c r="Z38" s="57"/>
      <c r="AA38" s="57"/>
      <c r="AB38" s="19" t="s">
        <v>87</v>
      </c>
      <c r="AC38" s="4"/>
      <c r="AD38" s="4"/>
      <c r="AE38" s="4"/>
      <c r="AF38" s="19" t="s">
        <v>87</v>
      </c>
      <c r="AG38" s="57"/>
      <c r="AH38" s="57"/>
      <c r="AI38" s="57"/>
      <c r="AJ38" s="19" t="s">
        <v>87</v>
      </c>
      <c r="AK38" s="4"/>
      <c r="AL38" s="4"/>
      <c r="AM38" s="4"/>
      <c r="AN38" s="19" t="s">
        <v>87</v>
      </c>
      <c r="AO38" s="57"/>
      <c r="AP38" s="57"/>
      <c r="AQ38" s="57"/>
      <c r="AR38" s="19" t="s">
        <v>87</v>
      </c>
      <c r="AS38" s="4"/>
      <c r="AT38" s="4"/>
      <c r="AU38" s="4"/>
      <c r="AV38" s="19" t="s">
        <v>87</v>
      </c>
      <c r="AW38" s="57"/>
      <c r="AX38" s="57"/>
      <c r="AY38" s="57"/>
      <c r="AZ38" s="25"/>
      <c r="BA38" s="19" t="s">
        <v>87</v>
      </c>
      <c r="BB38" s="4"/>
      <c r="BC38" s="4"/>
      <c r="BD38" s="4"/>
      <c r="BE38" s="19" t="s">
        <v>87</v>
      </c>
      <c r="BF38" s="57"/>
      <c r="BG38" s="57"/>
      <c r="BH38" s="57"/>
      <c r="BI38" s="19" t="s">
        <v>87</v>
      </c>
      <c r="BJ38" s="4"/>
      <c r="BK38" s="4"/>
      <c r="BL38" s="4"/>
      <c r="BM38" s="19" t="s">
        <v>87</v>
      </c>
      <c r="BN38" s="57"/>
      <c r="BO38" s="57"/>
      <c r="BP38" s="57"/>
    </row>
    <row r="39" spans="2:68" ht="15.6" x14ac:dyDescent="0.3">
      <c r="B39" s="69" t="str">
        <f>IF(Tabla8[[#This Row],[Descripción]]="",(" "),(B38+1))</f>
        <v xml:space="preserve"> </v>
      </c>
      <c r="C39" s="34"/>
      <c r="D39" s="34"/>
      <c r="E39" s="34"/>
      <c r="F39" s="32"/>
      <c r="G39" s="32"/>
      <c r="H39" s="33"/>
      <c r="I39" s="32"/>
      <c r="J39" s="34"/>
      <c r="K39" s="11"/>
      <c r="L39" s="19" t="s">
        <v>87</v>
      </c>
      <c r="M39" s="4"/>
      <c r="N39" s="4"/>
      <c r="O39" s="4"/>
      <c r="P39" s="19" t="s">
        <v>87</v>
      </c>
      <c r="Q39" s="57"/>
      <c r="R39" s="57"/>
      <c r="S39" s="57"/>
      <c r="T39" s="19" t="s">
        <v>87</v>
      </c>
      <c r="U39" s="4"/>
      <c r="V39" s="4"/>
      <c r="W39" s="4"/>
      <c r="X39" s="19" t="s">
        <v>87</v>
      </c>
      <c r="Y39" s="57"/>
      <c r="Z39" s="57"/>
      <c r="AA39" s="57"/>
      <c r="AB39" s="19" t="s">
        <v>87</v>
      </c>
      <c r="AC39" s="4"/>
      <c r="AD39" s="4"/>
      <c r="AE39" s="4"/>
      <c r="AF39" s="19" t="s">
        <v>87</v>
      </c>
      <c r="AG39" s="57"/>
      <c r="AH39" s="57"/>
      <c r="AI39" s="57"/>
      <c r="AJ39" s="19" t="s">
        <v>87</v>
      </c>
      <c r="AK39" s="4"/>
      <c r="AL39" s="4"/>
      <c r="AM39" s="4"/>
      <c r="AN39" s="19" t="s">
        <v>87</v>
      </c>
      <c r="AO39" s="57"/>
      <c r="AP39" s="57"/>
      <c r="AQ39" s="57"/>
      <c r="AR39" s="19" t="s">
        <v>87</v>
      </c>
      <c r="AS39" s="4"/>
      <c r="AT39" s="4"/>
      <c r="AU39" s="4"/>
      <c r="AV39" s="19" t="s">
        <v>87</v>
      </c>
      <c r="AW39" s="57"/>
      <c r="AX39" s="57"/>
      <c r="AY39" s="57"/>
      <c r="AZ39" s="25"/>
      <c r="BA39" s="19" t="s">
        <v>87</v>
      </c>
      <c r="BB39" s="4"/>
      <c r="BC39" s="4"/>
      <c r="BD39" s="4"/>
      <c r="BE39" s="19" t="s">
        <v>87</v>
      </c>
      <c r="BF39" s="57"/>
      <c r="BG39" s="57"/>
      <c r="BH39" s="57"/>
      <c r="BI39" s="19" t="s">
        <v>87</v>
      </c>
      <c r="BJ39" s="4"/>
      <c r="BK39" s="4"/>
      <c r="BL39" s="4"/>
      <c r="BM39" s="19" t="s">
        <v>87</v>
      </c>
      <c r="BN39" s="57"/>
      <c r="BO39" s="57"/>
      <c r="BP39" s="57"/>
    </row>
    <row r="40" spans="2:68" ht="15.6" x14ac:dyDescent="0.3">
      <c r="B40" s="69" t="str">
        <f>IF(Tabla8[[#This Row],[Descripción]]="",(" "),(B39+1))</f>
        <v xml:space="preserve"> </v>
      </c>
      <c r="C40" s="34"/>
      <c r="D40" s="34"/>
      <c r="E40" s="34"/>
      <c r="F40" s="32"/>
      <c r="G40" s="32"/>
      <c r="H40" s="33"/>
      <c r="I40" s="32"/>
      <c r="J40" s="34"/>
      <c r="K40" s="11"/>
      <c r="L40" s="19" t="s">
        <v>87</v>
      </c>
      <c r="M40" s="4"/>
      <c r="N40" s="4"/>
      <c r="O40" s="4"/>
      <c r="P40" s="19" t="s">
        <v>87</v>
      </c>
      <c r="Q40" s="57"/>
      <c r="R40" s="57"/>
      <c r="S40" s="57"/>
      <c r="T40" s="19" t="s">
        <v>87</v>
      </c>
      <c r="U40" s="4"/>
      <c r="V40" s="4"/>
      <c r="W40" s="4"/>
      <c r="X40" s="19" t="s">
        <v>87</v>
      </c>
      <c r="Y40" s="57"/>
      <c r="Z40" s="57"/>
      <c r="AA40" s="57"/>
      <c r="AB40" s="19" t="s">
        <v>87</v>
      </c>
      <c r="AC40" s="4"/>
      <c r="AD40" s="4"/>
      <c r="AE40" s="4"/>
      <c r="AF40" s="19" t="s">
        <v>87</v>
      </c>
      <c r="AG40" s="57"/>
      <c r="AH40" s="57"/>
      <c r="AI40" s="57"/>
      <c r="AJ40" s="19" t="s">
        <v>87</v>
      </c>
      <c r="AK40" s="4"/>
      <c r="AL40" s="4"/>
      <c r="AM40" s="4"/>
      <c r="AN40" s="19" t="s">
        <v>87</v>
      </c>
      <c r="AO40" s="57"/>
      <c r="AP40" s="57"/>
      <c r="AQ40" s="57"/>
      <c r="AR40" s="19" t="s">
        <v>87</v>
      </c>
      <c r="AS40" s="4"/>
      <c r="AT40" s="4"/>
      <c r="AU40" s="4"/>
      <c r="AV40" s="19" t="s">
        <v>87</v>
      </c>
      <c r="AW40" s="57"/>
      <c r="AX40" s="57"/>
      <c r="AY40" s="57"/>
      <c r="AZ40" s="25"/>
      <c r="BA40" s="19" t="s">
        <v>87</v>
      </c>
      <c r="BB40" s="4"/>
      <c r="BC40" s="4"/>
      <c r="BD40" s="4"/>
      <c r="BE40" s="19" t="s">
        <v>87</v>
      </c>
      <c r="BF40" s="57"/>
      <c r="BG40" s="57"/>
      <c r="BH40" s="57"/>
      <c r="BI40" s="19" t="s">
        <v>87</v>
      </c>
      <c r="BJ40" s="4"/>
      <c r="BK40" s="4"/>
      <c r="BL40" s="4"/>
      <c r="BM40" s="19" t="s">
        <v>87</v>
      </c>
      <c r="BN40" s="57"/>
      <c r="BO40" s="57"/>
      <c r="BP40" s="57"/>
    </row>
    <row r="41" spans="2:68" ht="15.6" x14ac:dyDescent="0.3">
      <c r="B41" s="69" t="str">
        <f>IF(Tabla8[[#This Row],[Descripción]]="",(" "),(B40+1))</f>
        <v xml:space="preserve"> </v>
      </c>
      <c r="C41" s="34"/>
      <c r="D41" s="34"/>
      <c r="E41" s="34"/>
      <c r="F41" s="32"/>
      <c r="G41" s="32"/>
      <c r="H41" s="33"/>
      <c r="I41" s="32"/>
      <c r="J41" s="34"/>
      <c r="K41" s="11"/>
      <c r="L41" s="19" t="s">
        <v>87</v>
      </c>
      <c r="M41" s="4"/>
      <c r="N41" s="4"/>
      <c r="O41" s="4"/>
      <c r="P41" s="19" t="s">
        <v>87</v>
      </c>
      <c r="Q41" s="57"/>
      <c r="R41" s="57"/>
      <c r="S41" s="57"/>
      <c r="T41" s="19" t="s">
        <v>87</v>
      </c>
      <c r="U41" s="4"/>
      <c r="V41" s="4"/>
      <c r="W41" s="4"/>
      <c r="X41" s="19" t="s">
        <v>87</v>
      </c>
      <c r="Y41" s="57"/>
      <c r="Z41" s="57"/>
      <c r="AA41" s="57"/>
      <c r="AB41" s="19" t="s">
        <v>87</v>
      </c>
      <c r="AC41" s="4"/>
      <c r="AD41" s="4"/>
      <c r="AE41" s="4"/>
      <c r="AF41" s="19" t="s">
        <v>87</v>
      </c>
      <c r="AG41" s="57"/>
      <c r="AH41" s="57"/>
      <c r="AI41" s="57"/>
      <c r="AJ41" s="19" t="s">
        <v>87</v>
      </c>
      <c r="AK41" s="4"/>
      <c r="AL41" s="4"/>
      <c r="AM41" s="4"/>
      <c r="AN41" s="19" t="s">
        <v>87</v>
      </c>
      <c r="AO41" s="57"/>
      <c r="AP41" s="57"/>
      <c r="AQ41" s="57"/>
      <c r="AR41" s="19" t="s">
        <v>87</v>
      </c>
      <c r="AS41" s="4"/>
      <c r="AT41" s="4"/>
      <c r="AU41" s="4"/>
      <c r="AV41" s="19" t="s">
        <v>87</v>
      </c>
      <c r="AW41" s="57"/>
      <c r="AX41" s="57"/>
      <c r="AY41" s="57"/>
      <c r="AZ41" s="25"/>
      <c r="BA41" s="19" t="s">
        <v>87</v>
      </c>
      <c r="BB41" s="4"/>
      <c r="BC41" s="4"/>
      <c r="BD41" s="4"/>
      <c r="BE41" s="19" t="s">
        <v>87</v>
      </c>
      <c r="BF41" s="57"/>
      <c r="BG41" s="57"/>
      <c r="BH41" s="57"/>
      <c r="BI41" s="19" t="s">
        <v>87</v>
      </c>
      <c r="BJ41" s="4"/>
      <c r="BK41" s="4"/>
      <c r="BL41" s="4"/>
      <c r="BM41" s="19" t="s">
        <v>87</v>
      </c>
      <c r="BN41" s="57"/>
      <c r="BO41" s="57"/>
      <c r="BP41" s="57"/>
    </row>
    <row r="42" spans="2:68" ht="15.6" x14ac:dyDescent="0.3">
      <c r="B42" s="69" t="str">
        <f>IF(Tabla8[[#This Row],[Descripción]]="",(" "),(B41+1))</f>
        <v xml:space="preserve"> </v>
      </c>
      <c r="C42" s="34"/>
      <c r="D42" s="34"/>
      <c r="E42" s="34"/>
      <c r="F42" s="32"/>
      <c r="G42" s="32"/>
      <c r="H42" s="33"/>
      <c r="I42" s="32"/>
      <c r="J42" s="34"/>
      <c r="K42" s="11"/>
      <c r="L42" s="19" t="s">
        <v>87</v>
      </c>
      <c r="M42" s="4"/>
      <c r="N42" s="4"/>
      <c r="O42" s="4"/>
      <c r="P42" s="19" t="s">
        <v>87</v>
      </c>
      <c r="Q42" s="57"/>
      <c r="R42" s="57"/>
      <c r="S42" s="57"/>
      <c r="T42" s="19" t="s">
        <v>87</v>
      </c>
      <c r="U42" s="4"/>
      <c r="V42" s="4"/>
      <c r="W42" s="4"/>
      <c r="X42" s="19" t="s">
        <v>87</v>
      </c>
      <c r="Y42" s="57"/>
      <c r="Z42" s="57"/>
      <c r="AA42" s="57"/>
      <c r="AB42" s="19" t="s">
        <v>87</v>
      </c>
      <c r="AC42" s="4"/>
      <c r="AD42" s="4"/>
      <c r="AE42" s="4"/>
      <c r="AF42" s="19" t="s">
        <v>87</v>
      </c>
      <c r="AG42" s="57"/>
      <c r="AH42" s="57"/>
      <c r="AI42" s="57"/>
      <c r="AJ42" s="19" t="s">
        <v>87</v>
      </c>
      <c r="AK42" s="4"/>
      <c r="AL42" s="4"/>
      <c r="AM42" s="4"/>
      <c r="AN42" s="19" t="s">
        <v>87</v>
      </c>
      <c r="AO42" s="57"/>
      <c r="AP42" s="57"/>
      <c r="AQ42" s="57"/>
      <c r="AR42" s="19" t="s">
        <v>87</v>
      </c>
      <c r="AS42" s="4"/>
      <c r="AT42" s="4"/>
      <c r="AU42" s="4"/>
      <c r="AV42" s="19" t="s">
        <v>87</v>
      </c>
      <c r="AW42" s="57"/>
      <c r="AX42" s="57"/>
      <c r="AY42" s="57"/>
      <c r="AZ42" s="25"/>
      <c r="BA42" s="19" t="s">
        <v>87</v>
      </c>
      <c r="BB42" s="4"/>
      <c r="BC42" s="4"/>
      <c r="BD42" s="4"/>
      <c r="BE42" s="19" t="s">
        <v>87</v>
      </c>
      <c r="BF42" s="57"/>
      <c r="BG42" s="57"/>
      <c r="BH42" s="57"/>
      <c r="BI42" s="19" t="s">
        <v>87</v>
      </c>
      <c r="BJ42" s="4"/>
      <c r="BK42" s="4"/>
      <c r="BL42" s="4"/>
      <c r="BM42" s="19" t="s">
        <v>87</v>
      </c>
      <c r="BN42" s="57"/>
      <c r="BO42" s="57"/>
      <c r="BP42" s="57"/>
    </row>
    <row r="43" spans="2:68" ht="15.6" x14ac:dyDescent="0.3">
      <c r="B43" s="69" t="str">
        <f>IF(Tabla8[[#This Row],[Descripción]]="",(" "),(B42+1))</f>
        <v xml:space="preserve"> </v>
      </c>
      <c r="C43" s="34"/>
      <c r="D43" s="34"/>
      <c r="E43" s="34"/>
      <c r="F43" s="32"/>
      <c r="G43" s="32"/>
      <c r="H43" s="33"/>
      <c r="I43" s="32"/>
      <c r="J43" s="34"/>
      <c r="K43" s="11"/>
      <c r="L43" s="19" t="s">
        <v>87</v>
      </c>
      <c r="M43" s="4"/>
      <c r="N43" s="4"/>
      <c r="O43" s="4"/>
      <c r="P43" s="19" t="s">
        <v>87</v>
      </c>
      <c r="Q43" s="57"/>
      <c r="R43" s="57"/>
      <c r="S43" s="57"/>
      <c r="T43" s="19" t="s">
        <v>87</v>
      </c>
      <c r="U43" s="4"/>
      <c r="V43" s="4"/>
      <c r="W43" s="4"/>
      <c r="X43" s="19" t="s">
        <v>87</v>
      </c>
      <c r="Y43" s="57"/>
      <c r="Z43" s="57"/>
      <c r="AA43" s="57"/>
      <c r="AB43" s="19" t="s">
        <v>87</v>
      </c>
      <c r="AC43" s="4"/>
      <c r="AD43" s="4"/>
      <c r="AE43" s="4"/>
      <c r="AF43" s="19" t="s">
        <v>87</v>
      </c>
      <c r="AG43" s="57"/>
      <c r="AH43" s="57"/>
      <c r="AI43" s="57"/>
      <c r="AJ43" s="19" t="s">
        <v>87</v>
      </c>
      <c r="AK43" s="4"/>
      <c r="AL43" s="4"/>
      <c r="AM43" s="4"/>
      <c r="AN43" s="19" t="s">
        <v>87</v>
      </c>
      <c r="AO43" s="57"/>
      <c r="AP43" s="57"/>
      <c r="AQ43" s="57"/>
      <c r="AR43" s="19" t="s">
        <v>87</v>
      </c>
      <c r="AS43" s="4"/>
      <c r="AT43" s="4"/>
      <c r="AU43" s="4"/>
      <c r="AV43" s="19" t="s">
        <v>87</v>
      </c>
      <c r="AW43" s="57"/>
      <c r="AX43" s="57"/>
      <c r="AY43" s="57"/>
      <c r="AZ43" s="25"/>
      <c r="BA43" s="19" t="s">
        <v>87</v>
      </c>
      <c r="BB43" s="4"/>
      <c r="BC43" s="4"/>
      <c r="BD43" s="4"/>
      <c r="BE43" s="19" t="s">
        <v>87</v>
      </c>
      <c r="BF43" s="57"/>
      <c r="BG43" s="57"/>
      <c r="BH43" s="57"/>
      <c r="BI43" s="19" t="s">
        <v>87</v>
      </c>
      <c r="BJ43" s="4"/>
      <c r="BK43" s="4"/>
      <c r="BL43" s="4"/>
      <c r="BM43" s="19" t="s">
        <v>87</v>
      </c>
      <c r="BN43" s="57"/>
      <c r="BO43" s="57"/>
      <c r="BP43" s="57"/>
    </row>
    <row r="44" spans="2:68" ht="15.6" x14ac:dyDescent="0.3">
      <c r="B44" s="69" t="str">
        <f>IF(Tabla8[[#This Row],[Descripción]]="",(" "),(B43+1))</f>
        <v xml:space="preserve"> </v>
      </c>
      <c r="C44" s="34"/>
      <c r="D44" s="34"/>
      <c r="E44" s="34"/>
      <c r="F44" s="32"/>
      <c r="G44" s="32"/>
      <c r="H44" s="33"/>
      <c r="I44" s="32"/>
      <c r="J44" s="34"/>
      <c r="K44" s="11"/>
      <c r="L44" s="19" t="s">
        <v>87</v>
      </c>
      <c r="M44" s="4"/>
      <c r="N44" s="4"/>
      <c r="O44" s="4"/>
      <c r="P44" s="19" t="s">
        <v>87</v>
      </c>
      <c r="Q44" s="57"/>
      <c r="R44" s="57"/>
      <c r="S44" s="57"/>
      <c r="T44" s="19" t="s">
        <v>87</v>
      </c>
      <c r="U44" s="4"/>
      <c r="V44" s="4"/>
      <c r="W44" s="4"/>
      <c r="X44" s="19" t="s">
        <v>87</v>
      </c>
      <c r="Y44" s="57"/>
      <c r="Z44" s="57"/>
      <c r="AA44" s="57"/>
      <c r="AB44" s="19" t="s">
        <v>87</v>
      </c>
      <c r="AC44" s="4"/>
      <c r="AD44" s="4"/>
      <c r="AE44" s="4"/>
      <c r="AF44" s="19" t="s">
        <v>87</v>
      </c>
      <c r="AG44" s="57"/>
      <c r="AH44" s="57"/>
      <c r="AI44" s="57"/>
      <c r="AJ44" s="19" t="s">
        <v>87</v>
      </c>
      <c r="AK44" s="4"/>
      <c r="AL44" s="4"/>
      <c r="AM44" s="4"/>
      <c r="AN44" s="19" t="s">
        <v>87</v>
      </c>
      <c r="AO44" s="57"/>
      <c r="AP44" s="57"/>
      <c r="AQ44" s="57"/>
      <c r="AR44" s="19" t="s">
        <v>87</v>
      </c>
      <c r="AS44" s="4"/>
      <c r="AT44" s="4"/>
      <c r="AU44" s="4"/>
      <c r="AV44" s="19" t="s">
        <v>87</v>
      </c>
      <c r="AW44" s="57"/>
      <c r="AX44" s="57"/>
      <c r="AY44" s="57"/>
      <c r="AZ44" s="25"/>
      <c r="BA44" s="19" t="s">
        <v>87</v>
      </c>
      <c r="BB44" s="4"/>
      <c r="BC44" s="4"/>
      <c r="BD44" s="4"/>
      <c r="BE44" s="19" t="s">
        <v>87</v>
      </c>
      <c r="BF44" s="57"/>
      <c r="BG44" s="57"/>
      <c r="BH44" s="57"/>
      <c r="BI44" s="19" t="s">
        <v>87</v>
      </c>
      <c r="BJ44" s="4"/>
      <c r="BK44" s="4"/>
      <c r="BL44" s="4"/>
      <c r="BM44" s="19" t="s">
        <v>87</v>
      </c>
      <c r="BN44" s="57"/>
      <c r="BO44" s="57"/>
      <c r="BP44" s="57"/>
    </row>
    <row r="45" spans="2:68" ht="15.6" x14ac:dyDescent="0.3">
      <c r="B45" s="69" t="str">
        <f>IF(Tabla8[[#This Row],[Descripción]]="",(" "),(B44+1))</f>
        <v xml:space="preserve"> </v>
      </c>
      <c r="C45" s="34"/>
      <c r="D45" s="34"/>
      <c r="E45" s="34"/>
      <c r="F45" s="32"/>
      <c r="G45" s="32"/>
      <c r="H45" s="33"/>
      <c r="I45" s="32"/>
      <c r="J45" s="34"/>
      <c r="K45" s="11"/>
      <c r="L45" s="19" t="s">
        <v>87</v>
      </c>
      <c r="M45" s="4"/>
      <c r="N45" s="4"/>
      <c r="O45" s="4"/>
      <c r="P45" s="19" t="s">
        <v>87</v>
      </c>
      <c r="Q45" s="57"/>
      <c r="R45" s="57"/>
      <c r="S45" s="57"/>
      <c r="T45" s="19" t="s">
        <v>87</v>
      </c>
      <c r="U45" s="4"/>
      <c r="V45" s="4"/>
      <c r="W45" s="4"/>
      <c r="X45" s="19" t="s">
        <v>87</v>
      </c>
      <c r="Y45" s="57"/>
      <c r="Z45" s="57"/>
      <c r="AA45" s="57"/>
      <c r="AB45" s="19" t="s">
        <v>87</v>
      </c>
      <c r="AC45" s="4"/>
      <c r="AD45" s="4"/>
      <c r="AE45" s="4"/>
      <c r="AF45" s="19" t="s">
        <v>87</v>
      </c>
      <c r="AG45" s="57"/>
      <c r="AH45" s="57"/>
      <c r="AI45" s="57"/>
      <c r="AJ45" s="19" t="s">
        <v>87</v>
      </c>
      <c r="AK45" s="4"/>
      <c r="AL45" s="4"/>
      <c r="AM45" s="4"/>
      <c r="AN45" s="19" t="s">
        <v>87</v>
      </c>
      <c r="AO45" s="57"/>
      <c r="AP45" s="57"/>
      <c r="AQ45" s="57"/>
      <c r="AR45" s="19" t="s">
        <v>87</v>
      </c>
      <c r="AS45" s="4"/>
      <c r="AT45" s="4"/>
      <c r="AU45" s="4"/>
      <c r="AV45" s="19" t="s">
        <v>87</v>
      </c>
      <c r="AW45" s="57"/>
      <c r="AX45" s="57"/>
      <c r="AY45" s="57"/>
      <c r="AZ45" s="25"/>
      <c r="BA45" s="19" t="s">
        <v>87</v>
      </c>
      <c r="BB45" s="4"/>
      <c r="BC45" s="4"/>
      <c r="BD45" s="4"/>
      <c r="BE45" s="19" t="s">
        <v>87</v>
      </c>
      <c r="BF45" s="57"/>
      <c r="BG45" s="57"/>
      <c r="BH45" s="57"/>
      <c r="BI45" s="19" t="s">
        <v>87</v>
      </c>
      <c r="BJ45" s="4"/>
      <c r="BK45" s="4"/>
      <c r="BL45" s="4"/>
      <c r="BM45" s="19" t="s">
        <v>87</v>
      </c>
      <c r="BN45" s="57"/>
      <c r="BO45" s="57"/>
      <c r="BP45" s="57"/>
    </row>
    <row r="46" spans="2:68" ht="15.6" x14ac:dyDescent="0.3">
      <c r="B46" s="69" t="str">
        <f>IF(Tabla8[[#This Row],[Descripción]]="",(" "),(B45+1))</f>
        <v xml:space="preserve"> </v>
      </c>
      <c r="C46" s="34"/>
      <c r="D46" s="34"/>
      <c r="E46" s="34"/>
      <c r="F46" s="32"/>
      <c r="G46" s="32"/>
      <c r="H46" s="33"/>
      <c r="I46" s="32"/>
      <c r="J46" s="34"/>
      <c r="K46" s="11"/>
      <c r="L46" s="19" t="s">
        <v>87</v>
      </c>
      <c r="M46" s="4"/>
      <c r="N46" s="4"/>
      <c r="O46" s="4"/>
      <c r="P46" s="19" t="s">
        <v>87</v>
      </c>
      <c r="Q46" s="57"/>
      <c r="R46" s="57"/>
      <c r="S46" s="57"/>
      <c r="T46" s="19" t="s">
        <v>87</v>
      </c>
      <c r="U46" s="4"/>
      <c r="V46" s="4"/>
      <c r="W46" s="4"/>
      <c r="X46" s="19" t="s">
        <v>87</v>
      </c>
      <c r="Y46" s="57"/>
      <c r="Z46" s="57"/>
      <c r="AA46" s="57"/>
      <c r="AB46" s="19" t="s">
        <v>87</v>
      </c>
      <c r="AC46" s="4"/>
      <c r="AD46" s="4"/>
      <c r="AE46" s="4"/>
      <c r="AF46" s="19" t="s">
        <v>87</v>
      </c>
      <c r="AG46" s="57"/>
      <c r="AH46" s="57"/>
      <c r="AI46" s="57"/>
      <c r="AJ46" s="19" t="s">
        <v>87</v>
      </c>
      <c r="AK46" s="4"/>
      <c r="AL46" s="4"/>
      <c r="AM46" s="4"/>
      <c r="AN46" s="19" t="s">
        <v>87</v>
      </c>
      <c r="AO46" s="57"/>
      <c r="AP46" s="57"/>
      <c r="AQ46" s="57"/>
      <c r="AR46" s="19" t="s">
        <v>87</v>
      </c>
      <c r="AS46" s="4"/>
      <c r="AT46" s="4"/>
      <c r="AU46" s="4"/>
      <c r="AV46" s="19" t="s">
        <v>87</v>
      </c>
      <c r="AW46" s="57"/>
      <c r="AX46" s="57"/>
      <c r="AY46" s="57"/>
      <c r="AZ46" s="25"/>
      <c r="BA46" s="19" t="s">
        <v>87</v>
      </c>
      <c r="BB46" s="4"/>
      <c r="BC46" s="4"/>
      <c r="BD46" s="4"/>
      <c r="BE46" s="19" t="s">
        <v>87</v>
      </c>
      <c r="BF46" s="57"/>
      <c r="BG46" s="57"/>
      <c r="BH46" s="57"/>
      <c r="BI46" s="19" t="s">
        <v>87</v>
      </c>
      <c r="BJ46" s="4"/>
      <c r="BK46" s="4"/>
      <c r="BL46" s="4"/>
      <c r="BM46" s="19" t="s">
        <v>87</v>
      </c>
      <c r="BN46" s="57"/>
      <c r="BO46" s="57"/>
      <c r="BP46" s="57"/>
    </row>
    <row r="47" spans="2:68" ht="15.6" x14ac:dyDescent="0.3">
      <c r="B47" s="69" t="str">
        <f>IF(Tabla8[[#This Row],[Descripción]]="",(" "),(B46+1))</f>
        <v xml:space="preserve"> </v>
      </c>
      <c r="C47" s="34"/>
      <c r="D47" s="34"/>
      <c r="E47" s="34"/>
      <c r="F47" s="32"/>
      <c r="G47" s="32"/>
      <c r="H47" s="33"/>
      <c r="I47" s="32"/>
      <c r="J47" s="34"/>
      <c r="K47" s="11"/>
      <c r="L47" s="19" t="s">
        <v>87</v>
      </c>
      <c r="M47" s="4"/>
      <c r="N47" s="4"/>
      <c r="O47" s="4"/>
      <c r="P47" s="19" t="s">
        <v>87</v>
      </c>
      <c r="Q47" s="57"/>
      <c r="R47" s="57"/>
      <c r="S47" s="57"/>
      <c r="T47" s="19" t="s">
        <v>87</v>
      </c>
      <c r="U47" s="4"/>
      <c r="V47" s="4"/>
      <c r="W47" s="4"/>
      <c r="X47" s="19" t="s">
        <v>87</v>
      </c>
      <c r="Y47" s="57"/>
      <c r="Z47" s="57"/>
      <c r="AA47" s="57"/>
      <c r="AB47" s="19" t="s">
        <v>87</v>
      </c>
      <c r="AC47" s="4"/>
      <c r="AD47" s="4"/>
      <c r="AE47" s="4"/>
      <c r="AF47" s="19" t="s">
        <v>87</v>
      </c>
      <c r="AG47" s="57"/>
      <c r="AH47" s="57"/>
      <c r="AI47" s="57"/>
      <c r="AJ47" s="19" t="s">
        <v>87</v>
      </c>
      <c r="AK47" s="4"/>
      <c r="AL47" s="4"/>
      <c r="AM47" s="4"/>
      <c r="AN47" s="19" t="s">
        <v>87</v>
      </c>
      <c r="AO47" s="57"/>
      <c r="AP47" s="57"/>
      <c r="AQ47" s="57"/>
      <c r="AR47" s="19" t="s">
        <v>87</v>
      </c>
      <c r="AS47" s="4"/>
      <c r="AT47" s="4"/>
      <c r="AU47" s="4"/>
      <c r="AV47" s="19" t="s">
        <v>87</v>
      </c>
      <c r="AW47" s="57"/>
      <c r="AX47" s="57"/>
      <c r="AY47" s="57"/>
      <c r="AZ47" s="25"/>
      <c r="BA47" s="19" t="s">
        <v>87</v>
      </c>
      <c r="BB47" s="4"/>
      <c r="BC47" s="4"/>
      <c r="BD47" s="4"/>
      <c r="BE47" s="19" t="s">
        <v>87</v>
      </c>
      <c r="BF47" s="57"/>
      <c r="BG47" s="57"/>
      <c r="BH47" s="57"/>
      <c r="BI47" s="19" t="s">
        <v>87</v>
      </c>
      <c r="BJ47" s="4"/>
      <c r="BK47" s="4"/>
      <c r="BL47" s="4"/>
      <c r="BM47" s="19" t="s">
        <v>87</v>
      </c>
      <c r="BN47" s="57"/>
      <c r="BO47" s="57"/>
      <c r="BP47" s="57"/>
    </row>
    <row r="48" spans="2:68" ht="15.6" x14ac:dyDescent="0.3">
      <c r="B48" s="69" t="str">
        <f>IF(Tabla8[[#This Row],[Descripción]]="",(" "),(B47+1))</f>
        <v xml:space="preserve"> </v>
      </c>
      <c r="C48" s="34"/>
      <c r="D48" s="34"/>
      <c r="E48" s="34"/>
      <c r="F48" s="32"/>
      <c r="G48" s="32"/>
      <c r="H48" s="33"/>
      <c r="I48" s="32"/>
      <c r="J48" s="34"/>
      <c r="K48" s="11"/>
      <c r="L48" s="19" t="s">
        <v>87</v>
      </c>
      <c r="M48" s="4"/>
      <c r="N48" s="4"/>
      <c r="O48" s="4"/>
      <c r="P48" s="19" t="s">
        <v>87</v>
      </c>
      <c r="Q48" s="57"/>
      <c r="R48" s="57"/>
      <c r="S48" s="57"/>
      <c r="T48" s="19" t="s">
        <v>87</v>
      </c>
      <c r="U48" s="4"/>
      <c r="V48" s="4"/>
      <c r="W48" s="4"/>
      <c r="X48" s="19" t="s">
        <v>87</v>
      </c>
      <c r="Y48" s="57"/>
      <c r="Z48" s="57"/>
      <c r="AA48" s="57"/>
      <c r="AB48" s="19" t="s">
        <v>87</v>
      </c>
      <c r="AC48" s="4"/>
      <c r="AD48" s="4"/>
      <c r="AE48" s="4"/>
      <c r="AF48" s="19" t="s">
        <v>87</v>
      </c>
      <c r="AG48" s="57"/>
      <c r="AH48" s="57"/>
      <c r="AI48" s="57"/>
      <c r="AJ48" s="19" t="s">
        <v>87</v>
      </c>
      <c r="AK48" s="4"/>
      <c r="AL48" s="4"/>
      <c r="AM48" s="4"/>
      <c r="AN48" s="19" t="s">
        <v>87</v>
      </c>
      <c r="AO48" s="57"/>
      <c r="AP48" s="57"/>
      <c r="AQ48" s="57"/>
      <c r="AR48" s="19" t="s">
        <v>87</v>
      </c>
      <c r="AS48" s="4"/>
      <c r="AT48" s="4"/>
      <c r="AU48" s="4"/>
      <c r="AV48" s="19" t="s">
        <v>87</v>
      </c>
      <c r="AW48" s="57"/>
      <c r="AX48" s="57"/>
      <c r="AY48" s="57"/>
      <c r="AZ48" s="25"/>
      <c r="BA48" s="19" t="s">
        <v>87</v>
      </c>
      <c r="BB48" s="4"/>
      <c r="BC48" s="4"/>
      <c r="BD48" s="4"/>
      <c r="BE48" s="19" t="s">
        <v>87</v>
      </c>
      <c r="BF48" s="57"/>
      <c r="BG48" s="57"/>
      <c r="BH48" s="57"/>
      <c r="BI48" s="19" t="s">
        <v>87</v>
      </c>
      <c r="BJ48" s="4"/>
      <c r="BK48" s="4"/>
      <c r="BL48" s="4"/>
      <c r="BM48" s="19" t="s">
        <v>87</v>
      </c>
      <c r="BN48" s="57"/>
      <c r="BO48" s="57"/>
      <c r="BP48" s="57"/>
    </row>
    <row r="49" spans="2:68" ht="15.6" x14ac:dyDescent="0.3">
      <c r="B49" s="69" t="str">
        <f>IF(Tabla8[[#This Row],[Descripción]]="",(" "),(B48+1))</f>
        <v xml:space="preserve"> </v>
      </c>
      <c r="C49" s="34"/>
      <c r="D49" s="34"/>
      <c r="E49" s="34"/>
      <c r="F49" s="32"/>
      <c r="G49" s="32"/>
      <c r="H49" s="33"/>
      <c r="I49" s="32"/>
      <c r="J49" s="34"/>
      <c r="K49" s="11"/>
      <c r="L49" s="19" t="s">
        <v>87</v>
      </c>
      <c r="M49" s="4"/>
      <c r="N49" s="4"/>
      <c r="O49" s="4"/>
      <c r="P49" s="19" t="s">
        <v>87</v>
      </c>
      <c r="Q49" s="57"/>
      <c r="R49" s="57"/>
      <c r="S49" s="57"/>
      <c r="T49" s="19" t="s">
        <v>87</v>
      </c>
      <c r="U49" s="4"/>
      <c r="V49" s="4"/>
      <c r="W49" s="4"/>
      <c r="X49" s="19" t="s">
        <v>87</v>
      </c>
      <c r="Y49" s="57"/>
      <c r="Z49" s="57"/>
      <c r="AA49" s="57"/>
      <c r="AB49" s="19" t="s">
        <v>87</v>
      </c>
      <c r="AC49" s="4"/>
      <c r="AD49" s="4"/>
      <c r="AE49" s="4"/>
      <c r="AF49" s="19" t="s">
        <v>87</v>
      </c>
      <c r="AG49" s="57"/>
      <c r="AH49" s="57"/>
      <c r="AI49" s="57"/>
      <c r="AJ49" s="19" t="s">
        <v>87</v>
      </c>
      <c r="AK49" s="4"/>
      <c r="AL49" s="4"/>
      <c r="AM49" s="4"/>
      <c r="AN49" s="19" t="s">
        <v>87</v>
      </c>
      <c r="AO49" s="57"/>
      <c r="AP49" s="57"/>
      <c r="AQ49" s="57"/>
      <c r="AR49" s="19" t="s">
        <v>87</v>
      </c>
      <c r="AS49" s="4"/>
      <c r="AT49" s="4"/>
      <c r="AU49" s="4"/>
      <c r="AV49" s="19" t="s">
        <v>87</v>
      </c>
      <c r="AW49" s="57"/>
      <c r="AX49" s="57"/>
      <c r="AY49" s="57"/>
      <c r="AZ49" s="25"/>
      <c r="BA49" s="19" t="s">
        <v>87</v>
      </c>
      <c r="BB49" s="4"/>
      <c r="BC49" s="4"/>
      <c r="BD49" s="4"/>
      <c r="BE49" s="19" t="s">
        <v>87</v>
      </c>
      <c r="BF49" s="57"/>
      <c r="BG49" s="57"/>
      <c r="BH49" s="57"/>
      <c r="BI49" s="19" t="s">
        <v>87</v>
      </c>
      <c r="BJ49" s="4"/>
      <c r="BK49" s="4"/>
      <c r="BL49" s="4"/>
      <c r="BM49" s="19" t="s">
        <v>87</v>
      </c>
      <c r="BN49" s="57"/>
      <c r="BO49" s="57"/>
      <c r="BP49" s="57"/>
    </row>
    <row r="50" spans="2:68" ht="15.6" x14ac:dyDescent="0.3">
      <c r="B50" s="69" t="str">
        <f>IF(Tabla8[[#This Row],[Descripción]]="",(" "),(B49+1))</f>
        <v xml:space="preserve"> </v>
      </c>
      <c r="C50" s="34"/>
      <c r="D50" s="34"/>
      <c r="E50" s="34"/>
      <c r="F50" s="32"/>
      <c r="G50" s="32"/>
      <c r="H50" s="33"/>
      <c r="I50" s="32"/>
      <c r="J50" s="34"/>
      <c r="K50" s="11"/>
      <c r="L50" s="19" t="s">
        <v>87</v>
      </c>
      <c r="M50" s="4"/>
      <c r="N50" s="4"/>
      <c r="O50" s="4"/>
      <c r="P50" s="19" t="s">
        <v>87</v>
      </c>
      <c r="Q50" s="57"/>
      <c r="R50" s="57"/>
      <c r="S50" s="57"/>
      <c r="T50" s="19" t="s">
        <v>87</v>
      </c>
      <c r="U50" s="4"/>
      <c r="V50" s="4"/>
      <c r="W50" s="4"/>
      <c r="X50" s="19" t="s">
        <v>87</v>
      </c>
      <c r="Y50" s="57"/>
      <c r="Z50" s="57"/>
      <c r="AA50" s="57"/>
      <c r="AB50" s="19" t="s">
        <v>87</v>
      </c>
      <c r="AC50" s="4"/>
      <c r="AD50" s="4"/>
      <c r="AE50" s="4"/>
      <c r="AF50" s="19" t="s">
        <v>87</v>
      </c>
      <c r="AG50" s="57"/>
      <c r="AH50" s="57"/>
      <c r="AI50" s="57"/>
      <c r="AJ50" s="19" t="s">
        <v>87</v>
      </c>
      <c r="AK50" s="4"/>
      <c r="AL50" s="4"/>
      <c r="AM50" s="4"/>
      <c r="AN50" s="19" t="s">
        <v>87</v>
      </c>
      <c r="AO50" s="57"/>
      <c r="AP50" s="57"/>
      <c r="AQ50" s="57"/>
      <c r="AR50" s="19" t="s">
        <v>87</v>
      </c>
      <c r="AS50" s="4"/>
      <c r="AT50" s="4"/>
      <c r="AU50" s="4"/>
      <c r="AV50" s="19" t="s">
        <v>87</v>
      </c>
      <c r="AW50" s="57"/>
      <c r="AX50" s="57"/>
      <c r="AY50" s="57"/>
      <c r="AZ50" s="25"/>
      <c r="BA50" s="19" t="s">
        <v>87</v>
      </c>
      <c r="BB50" s="4"/>
      <c r="BC50" s="4"/>
      <c r="BD50" s="4"/>
      <c r="BE50" s="19" t="s">
        <v>87</v>
      </c>
      <c r="BF50" s="57"/>
      <c r="BG50" s="57"/>
      <c r="BH50" s="57"/>
      <c r="BI50" s="19" t="s">
        <v>87</v>
      </c>
      <c r="BJ50" s="4"/>
      <c r="BK50" s="4"/>
      <c r="BL50" s="4"/>
      <c r="BM50" s="19" t="s">
        <v>87</v>
      </c>
      <c r="BN50" s="57"/>
      <c r="BO50" s="57"/>
      <c r="BP50" s="57"/>
    </row>
    <row r="51" spans="2:68" ht="15.6" x14ac:dyDescent="0.3">
      <c r="B51" s="69" t="str">
        <f>IF(Tabla8[[#This Row],[Descripción]]="",(" "),(B50+1))</f>
        <v xml:space="preserve"> </v>
      </c>
      <c r="C51" s="34"/>
      <c r="D51" s="34"/>
      <c r="E51" s="34"/>
      <c r="F51" s="32"/>
      <c r="G51" s="32"/>
      <c r="H51" s="33"/>
      <c r="I51" s="32"/>
      <c r="J51" s="34"/>
      <c r="K51" s="11"/>
      <c r="L51" s="19" t="s">
        <v>87</v>
      </c>
      <c r="M51" s="4"/>
      <c r="N51" s="4"/>
      <c r="O51" s="4"/>
      <c r="P51" s="19" t="s">
        <v>87</v>
      </c>
      <c r="Q51" s="57"/>
      <c r="R51" s="57"/>
      <c r="S51" s="57"/>
      <c r="T51" s="19" t="s">
        <v>87</v>
      </c>
      <c r="U51" s="4"/>
      <c r="V51" s="4"/>
      <c r="W51" s="4"/>
      <c r="X51" s="19" t="s">
        <v>87</v>
      </c>
      <c r="Y51" s="57"/>
      <c r="Z51" s="57"/>
      <c r="AA51" s="57"/>
      <c r="AB51" s="19" t="s">
        <v>87</v>
      </c>
      <c r="AC51" s="4"/>
      <c r="AD51" s="4"/>
      <c r="AE51" s="4"/>
      <c r="AF51" s="19" t="s">
        <v>87</v>
      </c>
      <c r="AG51" s="57"/>
      <c r="AH51" s="57"/>
      <c r="AI51" s="57"/>
      <c r="AJ51" s="19" t="s">
        <v>87</v>
      </c>
      <c r="AK51" s="4"/>
      <c r="AL51" s="4"/>
      <c r="AM51" s="4"/>
      <c r="AN51" s="19" t="s">
        <v>87</v>
      </c>
      <c r="AO51" s="57"/>
      <c r="AP51" s="57"/>
      <c r="AQ51" s="57"/>
      <c r="AR51" s="19" t="s">
        <v>87</v>
      </c>
      <c r="AS51" s="4"/>
      <c r="AT51" s="4"/>
      <c r="AU51" s="4"/>
      <c r="AV51" s="19" t="s">
        <v>87</v>
      </c>
      <c r="AW51" s="57"/>
      <c r="AX51" s="57"/>
      <c r="AY51" s="57"/>
      <c r="AZ51" s="25"/>
      <c r="BA51" s="19" t="s">
        <v>87</v>
      </c>
      <c r="BB51" s="4"/>
      <c r="BC51" s="4"/>
      <c r="BD51" s="4"/>
      <c r="BE51" s="19" t="s">
        <v>87</v>
      </c>
      <c r="BF51" s="57"/>
      <c r="BG51" s="57"/>
      <c r="BH51" s="57"/>
      <c r="BI51" s="19" t="s">
        <v>87</v>
      </c>
      <c r="BJ51" s="4"/>
      <c r="BK51" s="4"/>
      <c r="BL51" s="4"/>
      <c r="BM51" s="19" t="s">
        <v>87</v>
      </c>
      <c r="BN51" s="57"/>
      <c r="BO51" s="57"/>
      <c r="BP51" s="57"/>
    </row>
    <row r="52" spans="2:68" ht="15.6" x14ac:dyDescent="0.3">
      <c r="B52" s="69" t="str">
        <f>IF(Tabla8[[#This Row],[Descripción]]="",(" "),(B51+1))</f>
        <v xml:space="preserve"> </v>
      </c>
      <c r="C52" s="34"/>
      <c r="D52" s="34"/>
      <c r="E52" s="34"/>
      <c r="F52" s="32"/>
      <c r="G52" s="32"/>
      <c r="H52" s="33"/>
      <c r="I52" s="32"/>
      <c r="J52" s="34"/>
      <c r="K52" s="11"/>
      <c r="L52" s="19" t="s">
        <v>87</v>
      </c>
      <c r="M52" s="4"/>
      <c r="N52" s="4"/>
      <c r="O52" s="4"/>
      <c r="P52" s="19" t="s">
        <v>87</v>
      </c>
      <c r="Q52" s="57"/>
      <c r="R52" s="57"/>
      <c r="S52" s="57"/>
      <c r="T52" s="19" t="s">
        <v>87</v>
      </c>
      <c r="U52" s="4"/>
      <c r="V52" s="4"/>
      <c r="W52" s="4"/>
      <c r="X52" s="19" t="s">
        <v>87</v>
      </c>
      <c r="Y52" s="57"/>
      <c r="Z52" s="57"/>
      <c r="AA52" s="57"/>
      <c r="AB52" s="19" t="s">
        <v>87</v>
      </c>
      <c r="AC52" s="4"/>
      <c r="AD52" s="4"/>
      <c r="AE52" s="4"/>
      <c r="AF52" s="19" t="s">
        <v>87</v>
      </c>
      <c r="AG52" s="57"/>
      <c r="AH52" s="57"/>
      <c r="AI52" s="57"/>
      <c r="AJ52" s="19" t="s">
        <v>87</v>
      </c>
      <c r="AK52" s="4"/>
      <c r="AL52" s="4"/>
      <c r="AM52" s="4"/>
      <c r="AN52" s="19" t="s">
        <v>87</v>
      </c>
      <c r="AO52" s="57"/>
      <c r="AP52" s="57"/>
      <c r="AQ52" s="57"/>
      <c r="AR52" s="19" t="s">
        <v>87</v>
      </c>
      <c r="AS52" s="4"/>
      <c r="AT52" s="4"/>
      <c r="AU52" s="4"/>
      <c r="AV52" s="19" t="s">
        <v>87</v>
      </c>
      <c r="AW52" s="57"/>
      <c r="AX52" s="57"/>
      <c r="AY52" s="57"/>
      <c r="AZ52" s="25"/>
      <c r="BA52" s="19" t="s">
        <v>87</v>
      </c>
      <c r="BB52" s="4"/>
      <c r="BC52" s="4"/>
      <c r="BD52" s="4"/>
      <c r="BE52" s="19" t="s">
        <v>87</v>
      </c>
      <c r="BF52" s="57"/>
      <c r="BG52" s="57"/>
      <c r="BH52" s="57"/>
      <c r="BI52" s="19" t="s">
        <v>87</v>
      </c>
      <c r="BJ52" s="4"/>
      <c r="BK52" s="4"/>
      <c r="BL52" s="4"/>
      <c r="BM52" s="19" t="s">
        <v>87</v>
      </c>
      <c r="BN52" s="57"/>
      <c r="BO52" s="57"/>
      <c r="BP52" s="57"/>
    </row>
    <row r="53" spans="2:68" ht="15.6" x14ac:dyDescent="0.3">
      <c r="B53" s="69" t="str">
        <f>IF(Tabla8[[#This Row],[Descripción]]="",(" "),(B52+1))</f>
        <v xml:space="preserve"> </v>
      </c>
      <c r="C53" s="34"/>
      <c r="D53" s="34"/>
      <c r="E53" s="34"/>
      <c r="F53" s="32"/>
      <c r="G53" s="32"/>
      <c r="H53" s="33"/>
      <c r="I53" s="32"/>
      <c r="J53" s="34"/>
      <c r="K53" s="11"/>
      <c r="L53" s="19" t="s">
        <v>87</v>
      </c>
      <c r="M53" s="4"/>
      <c r="N53" s="4"/>
      <c r="O53" s="4"/>
      <c r="P53" s="19" t="s">
        <v>87</v>
      </c>
      <c r="Q53" s="57"/>
      <c r="R53" s="57"/>
      <c r="S53" s="57"/>
      <c r="T53" s="19" t="s">
        <v>87</v>
      </c>
      <c r="U53" s="4"/>
      <c r="V53" s="4"/>
      <c r="W53" s="4"/>
      <c r="X53" s="19" t="s">
        <v>87</v>
      </c>
      <c r="Y53" s="57"/>
      <c r="Z53" s="57"/>
      <c r="AA53" s="57"/>
      <c r="AB53" s="19" t="s">
        <v>87</v>
      </c>
      <c r="AC53" s="4"/>
      <c r="AD53" s="4"/>
      <c r="AE53" s="4"/>
      <c r="AF53" s="19" t="s">
        <v>87</v>
      </c>
      <c r="AG53" s="57"/>
      <c r="AH53" s="57"/>
      <c r="AI53" s="57"/>
      <c r="AJ53" s="19" t="s">
        <v>87</v>
      </c>
      <c r="AK53" s="4"/>
      <c r="AL53" s="4"/>
      <c r="AM53" s="4"/>
      <c r="AN53" s="19" t="s">
        <v>87</v>
      </c>
      <c r="AO53" s="57"/>
      <c r="AP53" s="57"/>
      <c r="AQ53" s="57"/>
      <c r="AR53" s="19" t="s">
        <v>87</v>
      </c>
      <c r="AS53" s="4"/>
      <c r="AT53" s="4"/>
      <c r="AU53" s="4"/>
      <c r="AV53" s="19" t="s">
        <v>87</v>
      </c>
      <c r="AW53" s="57"/>
      <c r="AX53" s="57"/>
      <c r="AY53" s="57"/>
      <c r="AZ53" s="25"/>
      <c r="BA53" s="19" t="s">
        <v>87</v>
      </c>
      <c r="BB53" s="4"/>
      <c r="BC53" s="4"/>
      <c r="BD53" s="4"/>
      <c r="BE53" s="19" t="s">
        <v>87</v>
      </c>
      <c r="BF53" s="57"/>
      <c r="BG53" s="57"/>
      <c r="BH53" s="57"/>
      <c r="BI53" s="19" t="s">
        <v>87</v>
      </c>
      <c r="BJ53" s="4"/>
      <c r="BK53" s="4"/>
      <c r="BL53" s="4"/>
      <c r="BM53" s="19" t="s">
        <v>87</v>
      </c>
      <c r="BN53" s="57"/>
      <c r="BO53" s="57"/>
      <c r="BP53" s="57"/>
    </row>
    <row r="54" spans="2:68" ht="15.6" x14ac:dyDescent="0.3">
      <c r="B54" s="69" t="str">
        <f>IF(Tabla8[[#This Row],[Descripción]]="",(" "),(B53+1))</f>
        <v xml:space="preserve"> </v>
      </c>
      <c r="C54" s="34"/>
      <c r="D54" s="34"/>
      <c r="E54" s="34"/>
      <c r="F54" s="32"/>
      <c r="G54" s="35"/>
      <c r="H54" s="33"/>
      <c r="I54" s="32"/>
      <c r="J54" s="34"/>
      <c r="K54" s="11"/>
      <c r="L54" s="19" t="s">
        <v>87</v>
      </c>
      <c r="M54" s="4"/>
      <c r="N54" s="4"/>
      <c r="O54" s="4"/>
      <c r="P54" s="19" t="s">
        <v>87</v>
      </c>
      <c r="Q54" s="57"/>
      <c r="R54" s="57"/>
      <c r="S54" s="57"/>
      <c r="T54" s="19" t="s">
        <v>87</v>
      </c>
      <c r="U54" s="4"/>
      <c r="V54" s="4"/>
      <c r="W54" s="4"/>
      <c r="X54" s="19" t="s">
        <v>87</v>
      </c>
      <c r="Y54" s="57"/>
      <c r="Z54" s="57"/>
      <c r="AA54" s="57"/>
      <c r="AB54" s="19" t="s">
        <v>87</v>
      </c>
      <c r="AC54" s="4"/>
      <c r="AD54" s="4"/>
      <c r="AE54" s="4"/>
      <c r="AF54" s="19" t="s">
        <v>87</v>
      </c>
      <c r="AG54" s="57"/>
      <c r="AH54" s="57"/>
      <c r="AI54" s="57"/>
      <c r="AJ54" s="19" t="s">
        <v>87</v>
      </c>
      <c r="AK54" s="4"/>
      <c r="AL54" s="4"/>
      <c r="AM54" s="4"/>
      <c r="AN54" s="19" t="s">
        <v>87</v>
      </c>
      <c r="AO54" s="57"/>
      <c r="AP54" s="57"/>
      <c r="AQ54" s="57"/>
      <c r="AR54" s="19" t="s">
        <v>87</v>
      </c>
      <c r="AS54" s="4"/>
      <c r="AT54" s="4"/>
      <c r="AU54" s="4"/>
      <c r="AV54" s="19" t="s">
        <v>87</v>
      </c>
      <c r="AW54" s="57"/>
      <c r="AX54" s="57"/>
      <c r="AY54" s="57"/>
      <c r="AZ54" s="25"/>
      <c r="BA54" s="19" t="s">
        <v>87</v>
      </c>
      <c r="BB54" s="4"/>
      <c r="BC54" s="4"/>
      <c r="BD54" s="4"/>
      <c r="BE54" s="19" t="s">
        <v>87</v>
      </c>
      <c r="BF54" s="57"/>
      <c r="BG54" s="57"/>
      <c r="BH54" s="57"/>
      <c r="BI54" s="19" t="s">
        <v>87</v>
      </c>
      <c r="BJ54" s="4"/>
      <c r="BK54" s="4"/>
      <c r="BL54" s="4"/>
      <c r="BM54" s="19" t="s">
        <v>87</v>
      </c>
      <c r="BN54" s="57"/>
      <c r="BO54" s="57"/>
      <c r="BP54" s="57"/>
    </row>
    <row r="55" spans="2:68" ht="15.6" x14ac:dyDescent="0.3">
      <c r="B55" s="69" t="str">
        <f>IF(Tabla8[[#This Row],[Descripción]]="",(" "),(B54+1))</f>
        <v xml:space="preserve"> </v>
      </c>
      <c r="C55" s="34"/>
      <c r="D55" s="34"/>
      <c r="E55" s="34"/>
      <c r="F55" s="32"/>
      <c r="G55" s="35"/>
      <c r="H55" s="33"/>
      <c r="I55" s="32"/>
      <c r="J55" s="34"/>
      <c r="K55" s="11"/>
      <c r="L55" s="19" t="s">
        <v>87</v>
      </c>
      <c r="M55" s="4"/>
      <c r="N55" s="4"/>
      <c r="O55" s="4"/>
      <c r="P55" s="19" t="s">
        <v>87</v>
      </c>
      <c r="Q55" s="57"/>
      <c r="R55" s="57"/>
      <c r="S55" s="57"/>
      <c r="T55" s="19" t="s">
        <v>87</v>
      </c>
      <c r="U55" s="4"/>
      <c r="V55" s="4"/>
      <c r="W55" s="4"/>
      <c r="X55" s="19" t="s">
        <v>87</v>
      </c>
      <c r="Y55" s="57"/>
      <c r="Z55" s="57"/>
      <c r="AA55" s="57"/>
      <c r="AB55" s="19" t="s">
        <v>87</v>
      </c>
      <c r="AC55" s="4"/>
      <c r="AD55" s="4"/>
      <c r="AE55" s="4"/>
      <c r="AF55" s="19" t="s">
        <v>87</v>
      </c>
      <c r="AG55" s="57"/>
      <c r="AH55" s="57"/>
      <c r="AI55" s="57"/>
      <c r="AJ55" s="19" t="s">
        <v>87</v>
      </c>
      <c r="AK55" s="4"/>
      <c r="AL55" s="4"/>
      <c r="AM55" s="4"/>
      <c r="AN55" s="19" t="s">
        <v>87</v>
      </c>
      <c r="AO55" s="57"/>
      <c r="AP55" s="57"/>
      <c r="AQ55" s="57"/>
      <c r="AR55" s="19" t="s">
        <v>87</v>
      </c>
      <c r="AS55" s="4"/>
      <c r="AT55" s="4"/>
      <c r="AU55" s="4"/>
      <c r="AV55" s="19" t="s">
        <v>87</v>
      </c>
      <c r="AW55" s="57"/>
      <c r="AX55" s="57"/>
      <c r="AY55" s="57"/>
      <c r="AZ55" s="25"/>
      <c r="BA55" s="19" t="s">
        <v>87</v>
      </c>
      <c r="BB55" s="4"/>
      <c r="BC55" s="4"/>
      <c r="BD55" s="4"/>
      <c r="BE55" s="19" t="s">
        <v>87</v>
      </c>
      <c r="BF55" s="57"/>
      <c r="BG55" s="57"/>
      <c r="BH55" s="57"/>
      <c r="BI55" s="19" t="s">
        <v>87</v>
      </c>
      <c r="BJ55" s="4"/>
      <c r="BK55" s="4"/>
      <c r="BL55" s="4"/>
      <c r="BM55" s="19" t="s">
        <v>87</v>
      </c>
      <c r="BN55" s="57"/>
      <c r="BO55" s="57"/>
      <c r="BP55" s="57"/>
    </row>
    <row r="56" spans="2:68" ht="15.6" x14ac:dyDescent="0.3">
      <c r="B56" s="69" t="str">
        <f>IF(Tabla8[[#This Row],[Descripción]]="",(" "),(B55+1))</f>
        <v xml:space="preserve"> </v>
      </c>
      <c r="C56" s="34"/>
      <c r="D56" s="34"/>
      <c r="E56" s="34"/>
      <c r="F56" s="32"/>
      <c r="G56" s="35"/>
      <c r="H56" s="33"/>
      <c r="I56" s="32"/>
      <c r="J56" s="34"/>
      <c r="K56" s="11"/>
      <c r="L56" s="19" t="s">
        <v>87</v>
      </c>
      <c r="M56" s="4"/>
      <c r="N56" s="4"/>
      <c r="O56" s="4"/>
      <c r="P56" s="19" t="s">
        <v>87</v>
      </c>
      <c r="Q56" s="57"/>
      <c r="R56" s="57"/>
      <c r="S56" s="57"/>
      <c r="T56" s="19" t="s">
        <v>87</v>
      </c>
      <c r="U56" s="4"/>
      <c r="V56" s="4"/>
      <c r="W56" s="4"/>
      <c r="X56" s="19" t="s">
        <v>87</v>
      </c>
      <c r="Y56" s="57"/>
      <c r="Z56" s="57"/>
      <c r="AA56" s="57"/>
      <c r="AB56" s="19" t="s">
        <v>87</v>
      </c>
      <c r="AC56" s="4"/>
      <c r="AD56" s="4"/>
      <c r="AE56" s="4"/>
      <c r="AF56" s="19" t="s">
        <v>87</v>
      </c>
      <c r="AG56" s="57"/>
      <c r="AH56" s="57"/>
      <c r="AI56" s="57"/>
      <c r="AJ56" s="19" t="s">
        <v>87</v>
      </c>
      <c r="AK56" s="4"/>
      <c r="AL56" s="4"/>
      <c r="AM56" s="4"/>
      <c r="AN56" s="19" t="s">
        <v>87</v>
      </c>
      <c r="AO56" s="57"/>
      <c r="AP56" s="57"/>
      <c r="AQ56" s="57"/>
      <c r="AR56" s="19" t="s">
        <v>87</v>
      </c>
      <c r="AS56" s="4"/>
      <c r="AT56" s="4"/>
      <c r="AU56" s="4"/>
      <c r="AV56" s="19" t="s">
        <v>87</v>
      </c>
      <c r="AW56" s="57"/>
      <c r="AX56" s="57"/>
      <c r="AY56" s="57"/>
      <c r="AZ56" s="25"/>
      <c r="BA56" s="19" t="s">
        <v>87</v>
      </c>
      <c r="BB56" s="4"/>
      <c r="BC56" s="4"/>
      <c r="BD56" s="4"/>
      <c r="BE56" s="19" t="s">
        <v>87</v>
      </c>
      <c r="BF56" s="57"/>
      <c r="BG56" s="57"/>
      <c r="BH56" s="57"/>
      <c r="BI56" s="19" t="s">
        <v>87</v>
      </c>
      <c r="BJ56" s="4"/>
      <c r="BK56" s="4"/>
      <c r="BL56" s="4"/>
      <c r="BM56" s="19" t="s">
        <v>87</v>
      </c>
      <c r="BN56" s="57"/>
      <c r="BO56" s="57"/>
      <c r="BP56" s="57"/>
    </row>
    <row r="57" spans="2:68" ht="15.6" x14ac:dyDescent="0.3">
      <c r="B57" s="69" t="str">
        <f>IF(Tabla8[[#This Row],[Descripción]]="",(" "),(B56+1))</f>
        <v xml:space="preserve"> </v>
      </c>
      <c r="C57" s="34"/>
      <c r="D57" s="34"/>
      <c r="E57" s="34"/>
      <c r="F57" s="32"/>
      <c r="G57" s="35"/>
      <c r="H57" s="33"/>
      <c r="I57" s="32"/>
      <c r="J57" s="34"/>
      <c r="K57" s="11"/>
      <c r="L57" s="19" t="s">
        <v>87</v>
      </c>
      <c r="M57" s="4"/>
      <c r="N57" s="4"/>
      <c r="O57" s="4"/>
      <c r="P57" s="19" t="s">
        <v>87</v>
      </c>
      <c r="Q57" s="57"/>
      <c r="R57" s="57"/>
      <c r="S57" s="57"/>
      <c r="T57" s="19" t="s">
        <v>87</v>
      </c>
      <c r="U57" s="4"/>
      <c r="V57" s="4"/>
      <c r="W57" s="4"/>
      <c r="X57" s="19" t="s">
        <v>87</v>
      </c>
      <c r="Y57" s="57"/>
      <c r="Z57" s="57"/>
      <c r="AA57" s="57"/>
      <c r="AB57" s="19" t="s">
        <v>87</v>
      </c>
      <c r="AC57" s="4"/>
      <c r="AD57" s="4"/>
      <c r="AE57" s="4"/>
      <c r="AF57" s="19" t="s">
        <v>87</v>
      </c>
      <c r="AG57" s="57"/>
      <c r="AH57" s="57"/>
      <c r="AI57" s="57"/>
      <c r="AJ57" s="19" t="s">
        <v>87</v>
      </c>
      <c r="AK57" s="4"/>
      <c r="AL57" s="4"/>
      <c r="AM57" s="4"/>
      <c r="AN57" s="19" t="s">
        <v>87</v>
      </c>
      <c r="AO57" s="57"/>
      <c r="AP57" s="57"/>
      <c r="AQ57" s="57"/>
      <c r="AR57" s="19" t="s">
        <v>87</v>
      </c>
      <c r="AS57" s="4"/>
      <c r="AT57" s="4"/>
      <c r="AU57" s="4"/>
      <c r="AV57" s="19" t="s">
        <v>87</v>
      </c>
      <c r="AW57" s="57"/>
      <c r="AX57" s="57"/>
      <c r="AY57" s="57"/>
      <c r="AZ57" s="25"/>
      <c r="BA57" s="19" t="s">
        <v>87</v>
      </c>
      <c r="BB57" s="4"/>
      <c r="BC57" s="4"/>
      <c r="BD57" s="4"/>
      <c r="BE57" s="19" t="s">
        <v>87</v>
      </c>
      <c r="BF57" s="57"/>
      <c r="BG57" s="57"/>
      <c r="BH57" s="57"/>
      <c r="BI57" s="19" t="s">
        <v>87</v>
      </c>
      <c r="BJ57" s="4"/>
      <c r="BK57" s="4"/>
      <c r="BL57" s="4"/>
      <c r="BM57" s="19" t="s">
        <v>87</v>
      </c>
      <c r="BN57" s="57"/>
      <c r="BO57" s="57"/>
      <c r="BP57" s="57"/>
    </row>
    <row r="58" spans="2:68" ht="15.6" x14ac:dyDescent="0.3">
      <c r="B58" s="69" t="str">
        <f>IF(Tabla8[[#This Row],[Descripción]]="",(" "),(B57+1))</f>
        <v xml:space="preserve"> </v>
      </c>
      <c r="C58" s="34"/>
      <c r="D58" s="34"/>
      <c r="E58" s="34"/>
      <c r="F58" s="32"/>
      <c r="G58" s="35"/>
      <c r="H58" s="33"/>
      <c r="I58" s="32"/>
      <c r="J58" s="34"/>
      <c r="K58" s="11"/>
      <c r="L58" s="19" t="s">
        <v>87</v>
      </c>
      <c r="M58" s="4"/>
      <c r="N58" s="4"/>
      <c r="O58" s="4"/>
      <c r="P58" s="19" t="s">
        <v>87</v>
      </c>
      <c r="Q58" s="57"/>
      <c r="R58" s="57"/>
      <c r="S58" s="57"/>
      <c r="T58" s="19" t="s">
        <v>87</v>
      </c>
      <c r="U58" s="4"/>
      <c r="V58" s="4"/>
      <c r="W58" s="4"/>
      <c r="X58" s="19" t="s">
        <v>87</v>
      </c>
      <c r="Y58" s="57"/>
      <c r="Z58" s="57"/>
      <c r="AA58" s="57"/>
      <c r="AB58" s="19" t="s">
        <v>87</v>
      </c>
      <c r="AC58" s="4"/>
      <c r="AD58" s="4"/>
      <c r="AE58" s="4"/>
      <c r="AF58" s="19" t="s">
        <v>87</v>
      </c>
      <c r="AG58" s="57"/>
      <c r="AH58" s="57"/>
      <c r="AI58" s="57"/>
      <c r="AJ58" s="19" t="s">
        <v>87</v>
      </c>
      <c r="AK58" s="4"/>
      <c r="AL58" s="4"/>
      <c r="AM58" s="4"/>
      <c r="AN58" s="19" t="s">
        <v>87</v>
      </c>
      <c r="AO58" s="57"/>
      <c r="AP58" s="57"/>
      <c r="AQ58" s="57"/>
      <c r="AR58" s="19" t="s">
        <v>87</v>
      </c>
      <c r="AS58" s="4"/>
      <c r="AT58" s="4"/>
      <c r="AU58" s="4"/>
      <c r="AV58" s="19" t="s">
        <v>87</v>
      </c>
      <c r="AW58" s="57"/>
      <c r="AX58" s="57"/>
      <c r="AY58" s="57"/>
      <c r="AZ58" s="25"/>
      <c r="BA58" s="19" t="s">
        <v>87</v>
      </c>
      <c r="BB58" s="4"/>
      <c r="BC58" s="4"/>
      <c r="BD58" s="4"/>
      <c r="BE58" s="19" t="s">
        <v>87</v>
      </c>
      <c r="BF58" s="57"/>
      <c r="BG58" s="57"/>
      <c r="BH58" s="57"/>
      <c r="BI58" s="19" t="s">
        <v>87</v>
      </c>
      <c r="BJ58" s="4"/>
      <c r="BK58" s="4"/>
      <c r="BL58" s="4"/>
      <c r="BM58" s="19" t="s">
        <v>87</v>
      </c>
      <c r="BN58" s="57"/>
      <c r="BO58" s="57"/>
      <c r="BP58" s="57"/>
    </row>
    <row r="59" spans="2:68" ht="15.6" x14ac:dyDescent="0.3">
      <c r="B59" s="69" t="str">
        <f>IF(Tabla8[[#This Row],[Descripción]]="",(" "),(B58+1))</f>
        <v xml:space="preserve"> </v>
      </c>
      <c r="C59" s="34"/>
      <c r="D59" s="34"/>
      <c r="E59" s="34"/>
      <c r="F59" s="32"/>
      <c r="G59" s="35"/>
      <c r="H59" s="33"/>
      <c r="I59" s="32"/>
      <c r="J59" s="34"/>
      <c r="K59" s="11"/>
      <c r="L59" s="19" t="s">
        <v>87</v>
      </c>
      <c r="M59" s="4"/>
      <c r="N59" s="4"/>
      <c r="O59" s="4"/>
      <c r="P59" s="19" t="s">
        <v>87</v>
      </c>
      <c r="Q59" s="57"/>
      <c r="R59" s="57"/>
      <c r="S59" s="57"/>
      <c r="T59" s="19" t="s">
        <v>87</v>
      </c>
      <c r="U59" s="4"/>
      <c r="V59" s="4"/>
      <c r="W59" s="4"/>
      <c r="X59" s="19" t="s">
        <v>87</v>
      </c>
      <c r="Y59" s="57"/>
      <c r="Z59" s="57"/>
      <c r="AA59" s="57"/>
      <c r="AB59" s="19" t="s">
        <v>87</v>
      </c>
      <c r="AC59" s="4"/>
      <c r="AD59" s="4"/>
      <c r="AE59" s="4"/>
      <c r="AF59" s="19" t="s">
        <v>87</v>
      </c>
      <c r="AG59" s="57"/>
      <c r="AH59" s="57"/>
      <c r="AI59" s="57"/>
      <c r="AJ59" s="19" t="s">
        <v>87</v>
      </c>
      <c r="AK59" s="4"/>
      <c r="AL59" s="4"/>
      <c r="AM59" s="4"/>
      <c r="AN59" s="19" t="s">
        <v>87</v>
      </c>
      <c r="AO59" s="57"/>
      <c r="AP59" s="57"/>
      <c r="AQ59" s="57"/>
      <c r="AR59" s="19" t="s">
        <v>87</v>
      </c>
      <c r="AS59" s="4"/>
      <c r="AT59" s="4"/>
      <c r="AU59" s="4"/>
      <c r="AV59" s="19" t="s">
        <v>87</v>
      </c>
      <c r="AW59" s="57"/>
      <c r="AX59" s="57"/>
      <c r="AY59" s="57"/>
      <c r="AZ59" s="25"/>
      <c r="BA59" s="19" t="s">
        <v>87</v>
      </c>
      <c r="BB59" s="4"/>
      <c r="BC59" s="4"/>
      <c r="BD59" s="4"/>
      <c r="BE59" s="19" t="s">
        <v>87</v>
      </c>
      <c r="BF59" s="57"/>
      <c r="BG59" s="57"/>
      <c r="BH59" s="57"/>
      <c r="BI59" s="19" t="s">
        <v>87</v>
      </c>
      <c r="BJ59" s="4"/>
      <c r="BK59" s="4"/>
      <c r="BL59" s="4"/>
      <c r="BM59" s="19" t="s">
        <v>87</v>
      </c>
      <c r="BN59" s="57"/>
      <c r="BO59" s="57"/>
      <c r="BP59" s="57"/>
    </row>
    <row r="60" spans="2:68" ht="15.6" x14ac:dyDescent="0.3">
      <c r="B60" s="69" t="str">
        <f>IF(Tabla8[[#This Row],[Descripción]]="",(" "),(B59+1))</f>
        <v xml:space="preserve"> </v>
      </c>
      <c r="C60" s="34"/>
      <c r="D60" s="34"/>
      <c r="E60" s="34"/>
      <c r="F60" s="32"/>
      <c r="G60" s="35"/>
      <c r="H60" s="33"/>
      <c r="I60" s="32"/>
      <c r="J60" s="34"/>
      <c r="K60" s="11"/>
      <c r="L60" s="19" t="s">
        <v>87</v>
      </c>
      <c r="M60" s="4"/>
      <c r="N60" s="4"/>
      <c r="O60" s="4"/>
      <c r="P60" s="19" t="s">
        <v>87</v>
      </c>
      <c r="Q60" s="57"/>
      <c r="R60" s="57"/>
      <c r="S60" s="57"/>
      <c r="T60" s="19" t="s">
        <v>87</v>
      </c>
      <c r="U60" s="4"/>
      <c r="V60" s="4"/>
      <c r="W60" s="4"/>
      <c r="X60" s="19" t="s">
        <v>87</v>
      </c>
      <c r="Y60" s="57"/>
      <c r="Z60" s="57"/>
      <c r="AA60" s="57"/>
      <c r="AB60" s="19" t="s">
        <v>87</v>
      </c>
      <c r="AC60" s="4"/>
      <c r="AD60" s="4"/>
      <c r="AE60" s="4"/>
      <c r="AF60" s="19" t="s">
        <v>87</v>
      </c>
      <c r="AG60" s="57"/>
      <c r="AH60" s="57"/>
      <c r="AI60" s="57"/>
      <c r="AJ60" s="19" t="s">
        <v>87</v>
      </c>
      <c r="AK60" s="4"/>
      <c r="AL60" s="4"/>
      <c r="AM60" s="4"/>
      <c r="AN60" s="19" t="s">
        <v>87</v>
      </c>
      <c r="AO60" s="57"/>
      <c r="AP60" s="57"/>
      <c r="AQ60" s="57"/>
      <c r="AR60" s="19" t="s">
        <v>87</v>
      </c>
      <c r="AS60" s="4"/>
      <c r="AT60" s="4"/>
      <c r="AU60" s="4"/>
      <c r="AV60" s="19" t="s">
        <v>87</v>
      </c>
      <c r="AW60" s="57"/>
      <c r="AX60" s="57"/>
      <c r="AY60" s="57"/>
      <c r="AZ60" s="25"/>
      <c r="BA60" s="19" t="s">
        <v>87</v>
      </c>
      <c r="BB60" s="4"/>
      <c r="BC60" s="4"/>
      <c r="BD60" s="4"/>
      <c r="BE60" s="19" t="s">
        <v>87</v>
      </c>
      <c r="BF60" s="57"/>
      <c r="BG60" s="57"/>
      <c r="BH60" s="57"/>
      <c r="BI60" s="19" t="s">
        <v>87</v>
      </c>
      <c r="BJ60" s="4"/>
      <c r="BK60" s="4"/>
      <c r="BL60" s="4"/>
      <c r="BM60" s="19" t="s">
        <v>87</v>
      </c>
      <c r="BN60" s="57"/>
      <c r="BO60" s="57"/>
      <c r="BP60" s="57"/>
    </row>
    <row r="61" spans="2:68" ht="15.6" x14ac:dyDescent="0.3">
      <c r="B61" s="69" t="str">
        <f>IF(Tabla8[[#This Row],[Descripción]]="",(" "),(B60+1))</f>
        <v xml:space="preserve"> </v>
      </c>
      <c r="C61" s="34"/>
      <c r="D61" s="34"/>
      <c r="E61" s="34"/>
      <c r="F61" s="32"/>
      <c r="G61" s="35"/>
      <c r="H61" s="33"/>
      <c r="I61" s="32"/>
      <c r="J61" s="34"/>
      <c r="K61" s="11"/>
      <c r="L61" s="19" t="s">
        <v>87</v>
      </c>
      <c r="M61" s="4"/>
      <c r="N61" s="4"/>
      <c r="O61" s="4"/>
      <c r="P61" s="19" t="s">
        <v>87</v>
      </c>
      <c r="Q61" s="57"/>
      <c r="R61" s="57"/>
      <c r="S61" s="57"/>
      <c r="T61" s="19" t="s">
        <v>87</v>
      </c>
      <c r="U61" s="4"/>
      <c r="V61" s="4"/>
      <c r="W61" s="4"/>
      <c r="X61" s="19" t="s">
        <v>87</v>
      </c>
      <c r="Y61" s="57"/>
      <c r="Z61" s="57"/>
      <c r="AA61" s="57"/>
      <c r="AB61" s="19" t="s">
        <v>87</v>
      </c>
      <c r="AC61" s="4"/>
      <c r="AD61" s="4"/>
      <c r="AE61" s="4"/>
      <c r="AF61" s="19" t="s">
        <v>87</v>
      </c>
      <c r="AG61" s="57"/>
      <c r="AH61" s="57"/>
      <c r="AI61" s="57"/>
      <c r="AJ61" s="19" t="s">
        <v>87</v>
      </c>
      <c r="AK61" s="4"/>
      <c r="AL61" s="4"/>
      <c r="AM61" s="4"/>
      <c r="AN61" s="19" t="s">
        <v>87</v>
      </c>
      <c r="AO61" s="57"/>
      <c r="AP61" s="57"/>
      <c r="AQ61" s="57"/>
      <c r="AR61" s="19" t="s">
        <v>87</v>
      </c>
      <c r="AS61" s="4"/>
      <c r="AT61" s="4"/>
      <c r="AU61" s="4"/>
      <c r="AV61" s="19" t="s">
        <v>87</v>
      </c>
      <c r="AW61" s="57"/>
      <c r="AX61" s="57"/>
      <c r="AY61" s="57"/>
      <c r="AZ61" s="25"/>
      <c r="BA61" s="19" t="s">
        <v>87</v>
      </c>
      <c r="BB61" s="4"/>
      <c r="BC61" s="4"/>
      <c r="BD61" s="4"/>
      <c r="BE61" s="19" t="s">
        <v>87</v>
      </c>
      <c r="BF61" s="57"/>
      <c r="BG61" s="57"/>
      <c r="BH61" s="57"/>
      <c r="BI61" s="19" t="s">
        <v>87</v>
      </c>
      <c r="BJ61" s="4"/>
      <c r="BK61" s="4"/>
      <c r="BL61" s="4"/>
      <c r="BM61" s="19" t="s">
        <v>87</v>
      </c>
      <c r="BN61" s="57"/>
      <c r="BO61" s="57"/>
      <c r="BP61" s="57"/>
    </row>
    <row r="62" spans="2:68" ht="15.6" x14ac:dyDescent="0.3">
      <c r="B62" s="69" t="str">
        <f>IF(Tabla8[[#This Row],[Descripción]]="",(" "),(B61+1))</f>
        <v xml:space="preserve"> </v>
      </c>
      <c r="C62" s="34"/>
      <c r="D62" s="34"/>
      <c r="E62" s="34"/>
      <c r="F62" s="32"/>
      <c r="G62" s="35"/>
      <c r="H62" s="33"/>
      <c r="I62" s="32"/>
      <c r="J62" s="34"/>
      <c r="K62" s="11"/>
      <c r="L62" s="19" t="s">
        <v>87</v>
      </c>
      <c r="M62" s="4"/>
      <c r="N62" s="4"/>
      <c r="O62" s="4"/>
      <c r="P62" s="19" t="s">
        <v>87</v>
      </c>
      <c r="Q62" s="57"/>
      <c r="R62" s="57"/>
      <c r="S62" s="57"/>
      <c r="T62" s="19" t="s">
        <v>87</v>
      </c>
      <c r="U62" s="4"/>
      <c r="V62" s="4"/>
      <c r="W62" s="4"/>
      <c r="X62" s="19" t="s">
        <v>87</v>
      </c>
      <c r="Y62" s="57"/>
      <c r="Z62" s="57"/>
      <c r="AA62" s="57"/>
      <c r="AB62" s="19" t="s">
        <v>87</v>
      </c>
      <c r="AC62" s="4"/>
      <c r="AD62" s="4"/>
      <c r="AE62" s="4"/>
      <c r="AF62" s="19" t="s">
        <v>87</v>
      </c>
      <c r="AG62" s="57"/>
      <c r="AH62" s="57"/>
      <c r="AI62" s="57"/>
      <c r="AJ62" s="19" t="s">
        <v>87</v>
      </c>
      <c r="AK62" s="4"/>
      <c r="AL62" s="4"/>
      <c r="AM62" s="4"/>
      <c r="AN62" s="19" t="s">
        <v>87</v>
      </c>
      <c r="AO62" s="57"/>
      <c r="AP62" s="57"/>
      <c r="AQ62" s="57"/>
      <c r="AR62" s="19" t="s">
        <v>87</v>
      </c>
      <c r="AS62" s="4"/>
      <c r="AT62" s="4"/>
      <c r="AU62" s="4"/>
      <c r="AV62" s="19" t="s">
        <v>87</v>
      </c>
      <c r="AW62" s="57"/>
      <c r="AX62" s="57"/>
      <c r="AY62" s="57"/>
      <c r="AZ62" s="25"/>
      <c r="BA62" s="19" t="s">
        <v>87</v>
      </c>
      <c r="BB62" s="4"/>
      <c r="BC62" s="4"/>
      <c r="BD62" s="4"/>
      <c r="BE62" s="19" t="s">
        <v>87</v>
      </c>
      <c r="BF62" s="57"/>
      <c r="BG62" s="57"/>
      <c r="BH62" s="57"/>
      <c r="BI62" s="19" t="s">
        <v>87</v>
      </c>
      <c r="BJ62" s="4"/>
      <c r="BK62" s="4"/>
      <c r="BL62" s="4"/>
      <c r="BM62" s="19" t="s">
        <v>87</v>
      </c>
      <c r="BN62" s="57"/>
      <c r="BO62" s="57"/>
      <c r="BP62" s="57"/>
    </row>
    <row r="63" spans="2:68" ht="15.6" x14ac:dyDescent="0.3">
      <c r="B63" s="69" t="str">
        <f>IF(Tabla8[[#This Row],[Descripción]]="",(" "),(B62+1))</f>
        <v xml:space="preserve"> </v>
      </c>
      <c r="C63" s="34"/>
      <c r="D63" s="34"/>
      <c r="E63" s="34"/>
      <c r="F63" s="32"/>
      <c r="G63" s="35"/>
      <c r="H63" s="33"/>
      <c r="I63" s="32"/>
      <c r="J63" s="34"/>
      <c r="K63" s="11"/>
      <c r="L63" s="19" t="s">
        <v>87</v>
      </c>
      <c r="M63" s="4"/>
      <c r="N63" s="4"/>
      <c r="O63" s="4"/>
      <c r="P63" s="19" t="s">
        <v>87</v>
      </c>
      <c r="Q63" s="57"/>
      <c r="R63" s="57"/>
      <c r="S63" s="57"/>
      <c r="T63" s="19" t="s">
        <v>87</v>
      </c>
      <c r="U63" s="4"/>
      <c r="V63" s="4"/>
      <c r="W63" s="4"/>
      <c r="X63" s="19" t="s">
        <v>87</v>
      </c>
      <c r="Y63" s="57"/>
      <c r="Z63" s="57"/>
      <c r="AA63" s="57"/>
      <c r="AB63" s="19" t="s">
        <v>87</v>
      </c>
      <c r="AC63" s="4"/>
      <c r="AD63" s="4"/>
      <c r="AE63" s="4"/>
      <c r="AF63" s="19" t="s">
        <v>87</v>
      </c>
      <c r="AG63" s="57"/>
      <c r="AH63" s="57"/>
      <c r="AI63" s="57"/>
      <c r="AJ63" s="19" t="s">
        <v>87</v>
      </c>
      <c r="AK63" s="4"/>
      <c r="AL63" s="4"/>
      <c r="AM63" s="4"/>
      <c r="AN63" s="19" t="s">
        <v>87</v>
      </c>
      <c r="AO63" s="57"/>
      <c r="AP63" s="57"/>
      <c r="AQ63" s="57"/>
      <c r="AR63" s="19" t="s">
        <v>87</v>
      </c>
      <c r="AS63" s="4"/>
      <c r="AT63" s="4"/>
      <c r="AU63" s="4"/>
      <c r="AV63" s="19" t="s">
        <v>87</v>
      </c>
      <c r="AW63" s="57"/>
      <c r="AX63" s="57"/>
      <c r="AY63" s="57"/>
      <c r="AZ63" s="25"/>
      <c r="BA63" s="19" t="s">
        <v>87</v>
      </c>
      <c r="BB63" s="4"/>
      <c r="BC63" s="4"/>
      <c r="BD63" s="4"/>
      <c r="BE63" s="19" t="s">
        <v>87</v>
      </c>
      <c r="BF63" s="57"/>
      <c r="BG63" s="57"/>
      <c r="BH63" s="57"/>
      <c r="BI63" s="19" t="s">
        <v>87</v>
      </c>
      <c r="BJ63" s="4"/>
      <c r="BK63" s="4"/>
      <c r="BL63" s="4"/>
      <c r="BM63" s="19" t="s">
        <v>87</v>
      </c>
      <c r="BN63" s="57"/>
      <c r="BO63" s="57"/>
      <c r="BP63" s="57"/>
    </row>
    <row r="64" spans="2:68" ht="15.6" x14ac:dyDescent="0.3">
      <c r="B64" s="69" t="str">
        <f>IF(Tabla8[[#This Row],[Descripción]]="",(" "),(B63+1))</f>
        <v xml:space="preserve"> </v>
      </c>
      <c r="C64" s="34"/>
      <c r="D64" s="34"/>
      <c r="E64" s="34"/>
      <c r="F64" s="32"/>
      <c r="G64" s="35"/>
      <c r="H64" s="33"/>
      <c r="I64" s="32"/>
      <c r="J64" s="34"/>
      <c r="K64" s="11"/>
      <c r="L64" s="19" t="s">
        <v>87</v>
      </c>
      <c r="M64" s="4"/>
      <c r="N64" s="4"/>
      <c r="O64" s="4"/>
      <c r="P64" s="19" t="s">
        <v>87</v>
      </c>
      <c r="Q64" s="57"/>
      <c r="R64" s="57"/>
      <c r="S64" s="57"/>
      <c r="T64" s="19" t="s">
        <v>87</v>
      </c>
      <c r="U64" s="4"/>
      <c r="V64" s="4"/>
      <c r="W64" s="4"/>
      <c r="X64" s="19" t="s">
        <v>87</v>
      </c>
      <c r="Y64" s="57"/>
      <c r="Z64" s="57"/>
      <c r="AA64" s="57"/>
      <c r="AB64" s="19" t="s">
        <v>87</v>
      </c>
      <c r="AC64" s="4"/>
      <c r="AD64" s="4"/>
      <c r="AE64" s="4"/>
      <c r="AF64" s="19" t="s">
        <v>87</v>
      </c>
      <c r="AG64" s="57"/>
      <c r="AH64" s="57"/>
      <c r="AI64" s="57"/>
      <c r="AJ64" s="19" t="s">
        <v>87</v>
      </c>
      <c r="AK64" s="4"/>
      <c r="AL64" s="4"/>
      <c r="AM64" s="4"/>
      <c r="AN64" s="19" t="s">
        <v>87</v>
      </c>
      <c r="AO64" s="57"/>
      <c r="AP64" s="57"/>
      <c r="AQ64" s="57"/>
      <c r="AR64" s="19" t="s">
        <v>87</v>
      </c>
      <c r="AS64" s="4"/>
      <c r="AT64" s="4"/>
      <c r="AU64" s="4"/>
      <c r="AV64" s="19" t="s">
        <v>87</v>
      </c>
      <c r="AW64" s="57"/>
      <c r="AX64" s="57"/>
      <c r="AY64" s="57"/>
      <c r="AZ64" s="25"/>
      <c r="BA64" s="19" t="s">
        <v>87</v>
      </c>
      <c r="BB64" s="4"/>
      <c r="BC64" s="4"/>
      <c r="BD64" s="4"/>
      <c r="BE64" s="19" t="s">
        <v>87</v>
      </c>
      <c r="BF64" s="57"/>
      <c r="BG64" s="57"/>
      <c r="BH64" s="57"/>
      <c r="BI64" s="19" t="s">
        <v>87</v>
      </c>
      <c r="BJ64" s="4"/>
      <c r="BK64" s="4"/>
      <c r="BL64" s="4"/>
      <c r="BM64" s="19" t="s">
        <v>87</v>
      </c>
      <c r="BN64" s="57"/>
      <c r="BO64" s="57"/>
      <c r="BP64" s="57"/>
    </row>
    <row r="65" spans="2:68" ht="15.6" x14ac:dyDescent="0.3">
      <c r="B65" s="69" t="str">
        <f>IF(Tabla8[[#This Row],[Descripción]]="",(" "),(B64+1))</f>
        <v xml:space="preserve"> </v>
      </c>
      <c r="C65" s="34"/>
      <c r="D65" s="34"/>
      <c r="E65" s="34"/>
      <c r="F65" s="32"/>
      <c r="G65" s="35"/>
      <c r="H65" s="33"/>
      <c r="I65" s="32"/>
      <c r="J65" s="34"/>
      <c r="K65" s="11"/>
      <c r="L65" s="19" t="s">
        <v>87</v>
      </c>
      <c r="M65" s="4"/>
      <c r="N65" s="4"/>
      <c r="O65" s="4"/>
      <c r="P65" s="19" t="s">
        <v>87</v>
      </c>
      <c r="Q65" s="57"/>
      <c r="R65" s="57"/>
      <c r="S65" s="57"/>
      <c r="T65" s="19" t="s">
        <v>87</v>
      </c>
      <c r="U65" s="4"/>
      <c r="V65" s="4"/>
      <c r="W65" s="4"/>
      <c r="X65" s="19" t="s">
        <v>87</v>
      </c>
      <c r="Y65" s="57"/>
      <c r="Z65" s="57"/>
      <c r="AA65" s="57"/>
      <c r="AB65" s="19" t="s">
        <v>87</v>
      </c>
      <c r="AC65" s="4"/>
      <c r="AD65" s="4"/>
      <c r="AE65" s="4"/>
      <c r="AF65" s="19" t="s">
        <v>87</v>
      </c>
      <c r="AG65" s="57"/>
      <c r="AH65" s="57"/>
      <c r="AI65" s="57"/>
      <c r="AJ65" s="19" t="s">
        <v>87</v>
      </c>
      <c r="AK65" s="4"/>
      <c r="AL65" s="4"/>
      <c r="AM65" s="4"/>
      <c r="AN65" s="19" t="s">
        <v>87</v>
      </c>
      <c r="AO65" s="57"/>
      <c r="AP65" s="57"/>
      <c r="AQ65" s="57"/>
      <c r="AR65" s="19" t="s">
        <v>87</v>
      </c>
      <c r="AS65" s="4"/>
      <c r="AT65" s="4"/>
      <c r="AU65" s="4"/>
      <c r="AV65" s="19" t="s">
        <v>87</v>
      </c>
      <c r="AW65" s="57"/>
      <c r="AX65" s="57"/>
      <c r="AY65" s="57"/>
      <c r="AZ65" s="25"/>
      <c r="BA65" s="19" t="s">
        <v>87</v>
      </c>
      <c r="BB65" s="4"/>
      <c r="BC65" s="4"/>
      <c r="BD65" s="4"/>
      <c r="BE65" s="19" t="s">
        <v>87</v>
      </c>
      <c r="BF65" s="57"/>
      <c r="BG65" s="57"/>
      <c r="BH65" s="57"/>
      <c r="BI65" s="19" t="s">
        <v>87</v>
      </c>
      <c r="BJ65" s="4"/>
      <c r="BK65" s="4"/>
      <c r="BL65" s="4"/>
      <c r="BM65" s="19" t="s">
        <v>87</v>
      </c>
      <c r="BN65" s="57"/>
      <c r="BO65" s="57"/>
      <c r="BP65" s="57"/>
    </row>
    <row r="66" spans="2:68" ht="15.6" x14ac:dyDescent="0.3">
      <c r="B66" s="69" t="str">
        <f>IF(Tabla8[[#This Row],[Descripción]]="",(" "),(B65+1))</f>
        <v xml:space="preserve"> </v>
      </c>
      <c r="C66" s="34"/>
      <c r="D66" s="34"/>
      <c r="E66" s="34"/>
      <c r="F66" s="32"/>
      <c r="G66" s="35"/>
      <c r="H66" s="33"/>
      <c r="I66" s="32"/>
      <c r="J66" s="34"/>
      <c r="K66" s="11"/>
      <c r="L66" s="19" t="s">
        <v>87</v>
      </c>
      <c r="M66" s="4"/>
      <c r="N66" s="4"/>
      <c r="O66" s="4"/>
      <c r="P66" s="19" t="s">
        <v>87</v>
      </c>
      <c r="Q66" s="57"/>
      <c r="R66" s="57"/>
      <c r="S66" s="57"/>
      <c r="T66" s="19" t="s">
        <v>87</v>
      </c>
      <c r="U66" s="4"/>
      <c r="V66" s="4"/>
      <c r="W66" s="4"/>
      <c r="X66" s="19" t="s">
        <v>87</v>
      </c>
      <c r="Y66" s="57"/>
      <c r="Z66" s="57"/>
      <c r="AA66" s="57"/>
      <c r="AB66" s="19" t="s">
        <v>87</v>
      </c>
      <c r="AC66" s="4"/>
      <c r="AD66" s="4"/>
      <c r="AE66" s="4"/>
      <c r="AF66" s="19" t="s">
        <v>87</v>
      </c>
      <c r="AG66" s="57"/>
      <c r="AH66" s="57"/>
      <c r="AI66" s="57"/>
      <c r="AJ66" s="19" t="s">
        <v>87</v>
      </c>
      <c r="AK66" s="4"/>
      <c r="AL66" s="4"/>
      <c r="AM66" s="4"/>
      <c r="AN66" s="19" t="s">
        <v>87</v>
      </c>
      <c r="AO66" s="57"/>
      <c r="AP66" s="57"/>
      <c r="AQ66" s="57"/>
      <c r="AR66" s="19" t="s">
        <v>87</v>
      </c>
      <c r="AS66" s="4"/>
      <c r="AT66" s="4"/>
      <c r="AU66" s="4"/>
      <c r="AV66" s="19" t="s">
        <v>87</v>
      </c>
      <c r="AW66" s="57"/>
      <c r="AX66" s="57"/>
      <c r="AY66" s="57"/>
      <c r="AZ66" s="25"/>
      <c r="BA66" s="19" t="s">
        <v>87</v>
      </c>
      <c r="BB66" s="4"/>
      <c r="BC66" s="4"/>
      <c r="BD66" s="4"/>
      <c r="BE66" s="19" t="s">
        <v>87</v>
      </c>
      <c r="BF66" s="57"/>
      <c r="BG66" s="57"/>
      <c r="BH66" s="57"/>
      <c r="BI66" s="19" t="s">
        <v>87</v>
      </c>
      <c r="BJ66" s="4"/>
      <c r="BK66" s="4"/>
      <c r="BL66" s="4"/>
      <c r="BM66" s="19" t="s">
        <v>87</v>
      </c>
      <c r="BN66" s="57"/>
      <c r="BO66" s="57"/>
      <c r="BP66" s="57"/>
    </row>
    <row r="67" spans="2:68" ht="15.6" x14ac:dyDescent="0.3">
      <c r="B67" s="69" t="str">
        <f>IF(Tabla8[[#This Row],[Descripción]]="",(" "),(B66+1))</f>
        <v xml:space="preserve"> </v>
      </c>
      <c r="C67" s="34"/>
      <c r="D67" s="34"/>
      <c r="E67" s="34"/>
      <c r="F67" s="32"/>
      <c r="G67" s="35"/>
      <c r="H67" s="33"/>
      <c r="I67" s="32"/>
      <c r="J67" s="34"/>
      <c r="K67" s="11"/>
      <c r="L67" s="19" t="s">
        <v>87</v>
      </c>
      <c r="M67" s="4"/>
      <c r="N67" s="4"/>
      <c r="O67" s="4"/>
      <c r="P67" s="19" t="s">
        <v>87</v>
      </c>
      <c r="Q67" s="57"/>
      <c r="R67" s="57"/>
      <c r="S67" s="57"/>
      <c r="T67" s="19" t="s">
        <v>87</v>
      </c>
      <c r="U67" s="4"/>
      <c r="V67" s="4"/>
      <c r="W67" s="4"/>
      <c r="X67" s="19" t="s">
        <v>87</v>
      </c>
      <c r="Y67" s="57"/>
      <c r="Z67" s="57"/>
      <c r="AA67" s="57"/>
      <c r="AB67" s="19" t="s">
        <v>87</v>
      </c>
      <c r="AC67" s="4"/>
      <c r="AD67" s="4"/>
      <c r="AE67" s="4"/>
      <c r="AF67" s="19" t="s">
        <v>87</v>
      </c>
      <c r="AG67" s="57"/>
      <c r="AH67" s="57"/>
      <c r="AI67" s="57"/>
      <c r="AJ67" s="19" t="s">
        <v>87</v>
      </c>
      <c r="AK67" s="4"/>
      <c r="AL67" s="4"/>
      <c r="AM67" s="4"/>
      <c r="AN67" s="19" t="s">
        <v>87</v>
      </c>
      <c r="AO67" s="57"/>
      <c r="AP67" s="57"/>
      <c r="AQ67" s="57"/>
      <c r="AR67" s="19" t="s">
        <v>87</v>
      </c>
      <c r="AS67" s="4"/>
      <c r="AT67" s="4"/>
      <c r="AU67" s="4"/>
      <c r="AV67" s="19" t="s">
        <v>87</v>
      </c>
      <c r="AW67" s="57"/>
      <c r="AX67" s="57"/>
      <c r="AY67" s="57"/>
      <c r="AZ67" s="25"/>
      <c r="BA67" s="19" t="s">
        <v>87</v>
      </c>
      <c r="BB67" s="4"/>
      <c r="BC67" s="4"/>
      <c r="BD67" s="4"/>
      <c r="BE67" s="19" t="s">
        <v>87</v>
      </c>
      <c r="BF67" s="57"/>
      <c r="BG67" s="57"/>
      <c r="BH67" s="57"/>
      <c r="BI67" s="19" t="s">
        <v>87</v>
      </c>
      <c r="BJ67" s="4"/>
      <c r="BK67" s="4"/>
      <c r="BL67" s="4"/>
      <c r="BM67" s="19" t="s">
        <v>87</v>
      </c>
      <c r="BN67" s="57"/>
      <c r="BO67" s="57"/>
      <c r="BP67" s="57"/>
    </row>
    <row r="68" spans="2:68" ht="15.6" x14ac:dyDescent="0.3">
      <c r="B68" s="69" t="str">
        <f>IF(Tabla8[[#This Row],[Descripción]]="",(" "),(B67+1))</f>
        <v xml:space="preserve"> </v>
      </c>
      <c r="C68" s="34"/>
      <c r="D68" s="34"/>
      <c r="E68" s="34"/>
      <c r="F68" s="32"/>
      <c r="G68" s="35"/>
      <c r="H68" s="33"/>
      <c r="I68" s="32"/>
      <c r="J68" s="34"/>
      <c r="K68" s="11"/>
      <c r="L68" s="19" t="s">
        <v>87</v>
      </c>
      <c r="M68" s="4"/>
      <c r="N68" s="4"/>
      <c r="O68" s="4"/>
      <c r="P68" s="19" t="s">
        <v>87</v>
      </c>
      <c r="Q68" s="57"/>
      <c r="R68" s="57"/>
      <c r="S68" s="57"/>
      <c r="T68" s="19" t="s">
        <v>87</v>
      </c>
      <c r="U68" s="4"/>
      <c r="V68" s="4"/>
      <c r="W68" s="4"/>
      <c r="X68" s="19" t="s">
        <v>87</v>
      </c>
      <c r="Y68" s="57"/>
      <c r="Z68" s="57"/>
      <c r="AA68" s="57"/>
      <c r="AB68" s="19" t="s">
        <v>87</v>
      </c>
      <c r="AC68" s="4"/>
      <c r="AD68" s="4"/>
      <c r="AE68" s="4"/>
      <c r="AF68" s="19" t="s">
        <v>87</v>
      </c>
      <c r="AG68" s="57"/>
      <c r="AH68" s="57"/>
      <c r="AI68" s="57"/>
      <c r="AJ68" s="19" t="s">
        <v>87</v>
      </c>
      <c r="AK68" s="4"/>
      <c r="AL68" s="4"/>
      <c r="AM68" s="4"/>
      <c r="AN68" s="19" t="s">
        <v>87</v>
      </c>
      <c r="AO68" s="57"/>
      <c r="AP68" s="57"/>
      <c r="AQ68" s="57"/>
      <c r="AR68" s="19" t="s">
        <v>87</v>
      </c>
      <c r="AS68" s="4"/>
      <c r="AT68" s="4"/>
      <c r="AU68" s="4"/>
      <c r="AV68" s="19" t="s">
        <v>87</v>
      </c>
      <c r="AW68" s="57"/>
      <c r="AX68" s="57"/>
      <c r="AY68" s="57"/>
      <c r="AZ68" s="25"/>
      <c r="BA68" s="19" t="s">
        <v>87</v>
      </c>
      <c r="BB68" s="4"/>
      <c r="BC68" s="4"/>
      <c r="BD68" s="4"/>
      <c r="BE68" s="19" t="s">
        <v>87</v>
      </c>
      <c r="BF68" s="57"/>
      <c r="BG68" s="57"/>
      <c r="BH68" s="57"/>
      <c r="BI68" s="19" t="s">
        <v>87</v>
      </c>
      <c r="BJ68" s="4"/>
      <c r="BK68" s="4"/>
      <c r="BL68" s="4"/>
      <c r="BM68" s="19" t="s">
        <v>87</v>
      </c>
      <c r="BN68" s="57"/>
      <c r="BO68" s="57"/>
      <c r="BP68" s="57"/>
    </row>
    <row r="69" spans="2:68" ht="15.6" x14ac:dyDescent="0.3">
      <c r="B69" s="69" t="str">
        <f>IF(Tabla8[[#This Row],[Descripción]]="",(" "),(B68+1))</f>
        <v xml:space="preserve"> </v>
      </c>
      <c r="C69" s="34"/>
      <c r="D69" s="34"/>
      <c r="E69" s="34"/>
      <c r="F69" s="32"/>
      <c r="G69" s="35"/>
      <c r="H69" s="33"/>
      <c r="I69" s="32"/>
      <c r="J69" s="34"/>
      <c r="K69" s="11"/>
      <c r="L69" s="19" t="s">
        <v>87</v>
      </c>
      <c r="M69" s="4"/>
      <c r="N69" s="4"/>
      <c r="O69" s="4"/>
      <c r="P69" s="19" t="s">
        <v>87</v>
      </c>
      <c r="Q69" s="57"/>
      <c r="R69" s="57"/>
      <c r="S69" s="57"/>
      <c r="T69" s="19" t="s">
        <v>87</v>
      </c>
      <c r="U69" s="4"/>
      <c r="V69" s="4"/>
      <c r="W69" s="4"/>
      <c r="X69" s="19" t="s">
        <v>87</v>
      </c>
      <c r="Y69" s="57"/>
      <c r="Z69" s="57"/>
      <c r="AA69" s="57"/>
      <c r="AB69" s="19" t="s">
        <v>87</v>
      </c>
      <c r="AC69" s="4"/>
      <c r="AD69" s="4"/>
      <c r="AE69" s="4"/>
      <c r="AF69" s="19" t="s">
        <v>87</v>
      </c>
      <c r="AG69" s="57"/>
      <c r="AH69" s="57"/>
      <c r="AI69" s="57"/>
      <c r="AJ69" s="19" t="s">
        <v>87</v>
      </c>
      <c r="AK69" s="4"/>
      <c r="AL69" s="4"/>
      <c r="AM69" s="4"/>
      <c r="AN69" s="19" t="s">
        <v>87</v>
      </c>
      <c r="AO69" s="57"/>
      <c r="AP69" s="57"/>
      <c r="AQ69" s="57"/>
      <c r="AR69" s="19" t="s">
        <v>87</v>
      </c>
      <c r="AS69" s="4"/>
      <c r="AT69" s="4"/>
      <c r="AU69" s="4"/>
      <c r="AV69" s="19" t="s">
        <v>87</v>
      </c>
      <c r="AW69" s="57"/>
      <c r="AX69" s="57"/>
      <c r="AY69" s="57"/>
      <c r="AZ69" s="25"/>
      <c r="BA69" s="19" t="s">
        <v>87</v>
      </c>
      <c r="BB69" s="4"/>
      <c r="BC69" s="4"/>
      <c r="BD69" s="4"/>
      <c r="BE69" s="19" t="s">
        <v>87</v>
      </c>
      <c r="BF69" s="57"/>
      <c r="BG69" s="57"/>
      <c r="BH69" s="57"/>
      <c r="BI69" s="19" t="s">
        <v>87</v>
      </c>
      <c r="BJ69" s="4"/>
      <c r="BK69" s="4"/>
      <c r="BL69" s="4"/>
      <c r="BM69" s="19" t="s">
        <v>87</v>
      </c>
      <c r="BN69" s="57"/>
      <c r="BO69" s="57"/>
      <c r="BP69" s="57"/>
    </row>
    <row r="70" spans="2:68" ht="15.6" x14ac:dyDescent="0.3">
      <c r="B70" s="69" t="str">
        <f>IF(Tabla8[[#This Row],[Descripción]]="",(" "),(B69+1))</f>
        <v xml:space="preserve"> </v>
      </c>
      <c r="C70" s="34"/>
      <c r="D70" s="34"/>
      <c r="E70" s="34"/>
      <c r="F70" s="32"/>
      <c r="G70" s="35"/>
      <c r="H70" s="33"/>
      <c r="I70" s="32"/>
      <c r="J70" s="34"/>
      <c r="K70" s="11"/>
      <c r="L70" s="19" t="s">
        <v>87</v>
      </c>
      <c r="M70" s="4"/>
      <c r="N70" s="4"/>
      <c r="O70" s="4"/>
      <c r="P70" s="19" t="s">
        <v>87</v>
      </c>
      <c r="Q70" s="57"/>
      <c r="R70" s="57"/>
      <c r="S70" s="57"/>
      <c r="T70" s="19" t="s">
        <v>87</v>
      </c>
      <c r="U70" s="4"/>
      <c r="V70" s="4"/>
      <c r="W70" s="4"/>
      <c r="X70" s="19" t="s">
        <v>87</v>
      </c>
      <c r="Y70" s="57"/>
      <c r="Z70" s="57"/>
      <c r="AA70" s="57"/>
      <c r="AB70" s="19" t="s">
        <v>87</v>
      </c>
      <c r="AC70" s="4"/>
      <c r="AD70" s="4"/>
      <c r="AE70" s="4"/>
      <c r="AF70" s="19" t="s">
        <v>87</v>
      </c>
      <c r="AG70" s="57"/>
      <c r="AH70" s="57"/>
      <c r="AI70" s="57"/>
      <c r="AJ70" s="19" t="s">
        <v>87</v>
      </c>
      <c r="AK70" s="4"/>
      <c r="AL70" s="4"/>
      <c r="AM70" s="4"/>
      <c r="AN70" s="19" t="s">
        <v>87</v>
      </c>
      <c r="AO70" s="57"/>
      <c r="AP70" s="57"/>
      <c r="AQ70" s="57"/>
      <c r="AR70" s="19" t="s">
        <v>87</v>
      </c>
      <c r="AS70" s="4"/>
      <c r="AT70" s="4"/>
      <c r="AU70" s="4"/>
      <c r="AV70" s="19" t="s">
        <v>87</v>
      </c>
      <c r="AW70" s="57"/>
      <c r="AX70" s="57"/>
      <c r="AY70" s="57"/>
      <c r="AZ70" s="25"/>
      <c r="BA70" s="19" t="s">
        <v>87</v>
      </c>
      <c r="BB70" s="4"/>
      <c r="BC70" s="4"/>
      <c r="BD70" s="4"/>
      <c r="BE70" s="19" t="s">
        <v>87</v>
      </c>
      <c r="BF70" s="57"/>
      <c r="BG70" s="57"/>
      <c r="BH70" s="57"/>
      <c r="BI70" s="19" t="s">
        <v>87</v>
      </c>
      <c r="BJ70" s="4"/>
      <c r="BK70" s="4"/>
      <c r="BL70" s="4"/>
      <c r="BM70" s="19" t="s">
        <v>87</v>
      </c>
      <c r="BN70" s="57"/>
      <c r="BO70" s="57"/>
      <c r="BP70" s="57"/>
    </row>
    <row r="71" spans="2:68" ht="15.6" x14ac:dyDescent="0.3">
      <c r="B71" s="69" t="str">
        <f>IF(Tabla8[[#This Row],[Descripción]]="",(" "),(B70+1))</f>
        <v xml:space="preserve"> </v>
      </c>
      <c r="C71" s="34"/>
      <c r="D71" s="34"/>
      <c r="E71" s="34"/>
      <c r="F71" s="32"/>
      <c r="G71" s="35"/>
      <c r="H71" s="33"/>
      <c r="I71" s="32"/>
      <c r="J71" s="34"/>
      <c r="K71" s="11"/>
      <c r="L71" s="19" t="s">
        <v>87</v>
      </c>
      <c r="M71" s="4"/>
      <c r="N71" s="4"/>
      <c r="O71" s="4"/>
      <c r="P71" s="19" t="s">
        <v>87</v>
      </c>
      <c r="Q71" s="57"/>
      <c r="R71" s="57"/>
      <c r="S71" s="57"/>
      <c r="T71" s="19" t="s">
        <v>87</v>
      </c>
      <c r="U71" s="4"/>
      <c r="V71" s="4"/>
      <c r="W71" s="4"/>
      <c r="X71" s="19" t="s">
        <v>87</v>
      </c>
      <c r="Y71" s="57"/>
      <c r="Z71" s="57"/>
      <c r="AA71" s="57"/>
      <c r="AB71" s="19" t="s">
        <v>87</v>
      </c>
      <c r="AC71" s="4"/>
      <c r="AD71" s="4"/>
      <c r="AE71" s="4"/>
      <c r="AF71" s="19" t="s">
        <v>87</v>
      </c>
      <c r="AG71" s="57"/>
      <c r="AH71" s="57"/>
      <c r="AI71" s="57"/>
      <c r="AJ71" s="19" t="s">
        <v>87</v>
      </c>
      <c r="AK71" s="4"/>
      <c r="AL71" s="4"/>
      <c r="AM71" s="4"/>
      <c r="AN71" s="19" t="s">
        <v>87</v>
      </c>
      <c r="AO71" s="57"/>
      <c r="AP71" s="57"/>
      <c r="AQ71" s="57"/>
      <c r="AR71" s="19" t="s">
        <v>87</v>
      </c>
      <c r="AS71" s="4"/>
      <c r="AT71" s="4"/>
      <c r="AU71" s="4"/>
      <c r="AV71" s="19" t="s">
        <v>87</v>
      </c>
      <c r="AW71" s="57"/>
      <c r="AX71" s="57"/>
      <c r="AY71" s="57"/>
      <c r="AZ71" s="25"/>
      <c r="BA71" s="19" t="s">
        <v>87</v>
      </c>
      <c r="BB71" s="4"/>
      <c r="BC71" s="4"/>
      <c r="BD71" s="4"/>
      <c r="BE71" s="19" t="s">
        <v>87</v>
      </c>
      <c r="BF71" s="57"/>
      <c r="BG71" s="57"/>
      <c r="BH71" s="57"/>
      <c r="BI71" s="19" t="s">
        <v>87</v>
      </c>
      <c r="BJ71" s="4"/>
      <c r="BK71" s="4"/>
      <c r="BL71" s="4"/>
      <c r="BM71" s="19" t="s">
        <v>87</v>
      </c>
      <c r="BN71" s="57"/>
      <c r="BO71" s="57"/>
      <c r="BP71" s="57"/>
    </row>
    <row r="72" spans="2:68" ht="15.6" x14ac:dyDescent="0.3">
      <c r="B72" s="69" t="str">
        <f>IF(Tabla8[[#This Row],[Descripción]]="",(" "),(B71+1))</f>
        <v xml:space="preserve"> </v>
      </c>
      <c r="C72" s="34"/>
      <c r="D72" s="34"/>
      <c r="E72" s="34"/>
      <c r="F72" s="32"/>
      <c r="G72" s="35"/>
      <c r="H72" s="33"/>
      <c r="I72" s="32"/>
      <c r="J72" s="34"/>
      <c r="K72" s="11"/>
      <c r="L72" s="19" t="s">
        <v>87</v>
      </c>
      <c r="M72" s="4"/>
      <c r="N72" s="4"/>
      <c r="O72" s="4"/>
      <c r="P72" s="19" t="s">
        <v>87</v>
      </c>
      <c r="Q72" s="57"/>
      <c r="R72" s="57"/>
      <c r="S72" s="57"/>
      <c r="T72" s="19" t="s">
        <v>87</v>
      </c>
      <c r="U72" s="4"/>
      <c r="V72" s="4"/>
      <c r="W72" s="4"/>
      <c r="X72" s="19" t="s">
        <v>87</v>
      </c>
      <c r="Y72" s="57"/>
      <c r="Z72" s="57"/>
      <c r="AA72" s="57"/>
      <c r="AB72" s="19" t="s">
        <v>87</v>
      </c>
      <c r="AC72" s="4"/>
      <c r="AD72" s="4"/>
      <c r="AE72" s="4"/>
      <c r="AF72" s="19" t="s">
        <v>87</v>
      </c>
      <c r="AG72" s="57"/>
      <c r="AH72" s="57"/>
      <c r="AI72" s="57"/>
      <c r="AJ72" s="19" t="s">
        <v>87</v>
      </c>
      <c r="AK72" s="4"/>
      <c r="AL72" s="4"/>
      <c r="AM72" s="4"/>
      <c r="AN72" s="19" t="s">
        <v>87</v>
      </c>
      <c r="AO72" s="57"/>
      <c r="AP72" s="57"/>
      <c r="AQ72" s="57"/>
      <c r="AR72" s="19" t="s">
        <v>87</v>
      </c>
      <c r="AS72" s="4"/>
      <c r="AT72" s="4"/>
      <c r="AU72" s="4"/>
      <c r="AV72" s="19" t="s">
        <v>87</v>
      </c>
      <c r="AW72" s="57"/>
      <c r="AX72" s="57"/>
      <c r="AY72" s="57"/>
      <c r="AZ72" s="25"/>
      <c r="BA72" s="19" t="s">
        <v>87</v>
      </c>
      <c r="BB72" s="4"/>
      <c r="BC72" s="4"/>
      <c r="BD72" s="4"/>
      <c r="BE72" s="19" t="s">
        <v>87</v>
      </c>
      <c r="BF72" s="57"/>
      <c r="BG72" s="57"/>
      <c r="BH72" s="57"/>
      <c r="BI72" s="19" t="s">
        <v>87</v>
      </c>
      <c r="BJ72" s="4"/>
      <c r="BK72" s="4"/>
      <c r="BL72" s="4"/>
      <c r="BM72" s="19" t="s">
        <v>87</v>
      </c>
      <c r="BN72" s="57"/>
      <c r="BO72" s="57"/>
      <c r="BP72" s="57"/>
    </row>
    <row r="73" spans="2:68" ht="15.6" x14ac:dyDescent="0.3">
      <c r="B73" s="69" t="str">
        <f>IF(Tabla8[[#This Row],[Descripción]]="",(" "),(B72+1))</f>
        <v xml:space="preserve"> </v>
      </c>
      <c r="C73" s="34"/>
      <c r="D73" s="34"/>
      <c r="E73" s="34"/>
      <c r="F73" s="32"/>
      <c r="G73" s="35"/>
      <c r="H73" s="33"/>
      <c r="I73" s="32"/>
      <c r="J73" s="34"/>
      <c r="K73" s="11"/>
      <c r="L73" s="19" t="s">
        <v>87</v>
      </c>
      <c r="M73" s="4"/>
      <c r="N73" s="4"/>
      <c r="O73" s="4"/>
      <c r="P73" s="19" t="s">
        <v>87</v>
      </c>
      <c r="Q73" s="57"/>
      <c r="R73" s="57"/>
      <c r="S73" s="57"/>
      <c r="T73" s="19" t="s">
        <v>87</v>
      </c>
      <c r="U73" s="4"/>
      <c r="V73" s="4"/>
      <c r="W73" s="4"/>
      <c r="X73" s="19" t="s">
        <v>87</v>
      </c>
      <c r="Y73" s="57"/>
      <c r="Z73" s="57"/>
      <c r="AA73" s="57"/>
      <c r="AB73" s="19" t="s">
        <v>87</v>
      </c>
      <c r="AC73" s="4"/>
      <c r="AD73" s="4"/>
      <c r="AE73" s="4"/>
      <c r="AF73" s="19" t="s">
        <v>87</v>
      </c>
      <c r="AG73" s="57"/>
      <c r="AH73" s="57"/>
      <c r="AI73" s="57"/>
      <c r="AJ73" s="19" t="s">
        <v>87</v>
      </c>
      <c r="AK73" s="4"/>
      <c r="AL73" s="4"/>
      <c r="AM73" s="4"/>
      <c r="AN73" s="19" t="s">
        <v>87</v>
      </c>
      <c r="AO73" s="57"/>
      <c r="AP73" s="57"/>
      <c r="AQ73" s="57"/>
      <c r="AR73" s="19" t="s">
        <v>87</v>
      </c>
      <c r="AS73" s="4"/>
      <c r="AT73" s="4"/>
      <c r="AU73" s="4"/>
      <c r="AV73" s="19" t="s">
        <v>87</v>
      </c>
      <c r="AW73" s="57"/>
      <c r="AX73" s="57"/>
      <c r="AY73" s="57"/>
      <c r="AZ73" s="25"/>
      <c r="BA73" s="19" t="s">
        <v>87</v>
      </c>
      <c r="BB73" s="4"/>
      <c r="BC73" s="4"/>
      <c r="BD73" s="4"/>
      <c r="BE73" s="19" t="s">
        <v>87</v>
      </c>
      <c r="BF73" s="57"/>
      <c r="BG73" s="57"/>
      <c r="BH73" s="57"/>
      <c r="BI73" s="19" t="s">
        <v>87</v>
      </c>
      <c r="BJ73" s="4"/>
      <c r="BK73" s="4"/>
      <c r="BL73" s="4"/>
      <c r="BM73" s="19" t="s">
        <v>87</v>
      </c>
      <c r="BN73" s="57"/>
      <c r="BO73" s="57"/>
      <c r="BP73" s="57"/>
    </row>
    <row r="74" spans="2:68" ht="15.6" x14ac:dyDescent="0.3">
      <c r="B74" s="69" t="str">
        <f>IF(Tabla8[[#This Row],[Descripción]]="",(" "),(B73+1))</f>
        <v xml:space="preserve"> </v>
      </c>
      <c r="C74" s="34"/>
      <c r="D74" s="34"/>
      <c r="E74" s="34"/>
      <c r="F74" s="32"/>
      <c r="G74" s="35"/>
      <c r="H74" s="33"/>
      <c r="I74" s="32"/>
      <c r="J74" s="34"/>
      <c r="K74" s="11"/>
      <c r="L74" s="19" t="s">
        <v>87</v>
      </c>
      <c r="M74" s="4"/>
      <c r="N74" s="4"/>
      <c r="O74" s="4"/>
      <c r="P74" s="19" t="s">
        <v>87</v>
      </c>
      <c r="Q74" s="57"/>
      <c r="R74" s="57"/>
      <c r="S74" s="57"/>
      <c r="T74" s="19" t="s">
        <v>87</v>
      </c>
      <c r="U74" s="4"/>
      <c r="V74" s="4"/>
      <c r="W74" s="4"/>
      <c r="X74" s="19" t="s">
        <v>87</v>
      </c>
      <c r="Y74" s="57"/>
      <c r="Z74" s="57"/>
      <c r="AA74" s="57"/>
      <c r="AB74" s="19" t="s">
        <v>87</v>
      </c>
      <c r="AC74" s="4"/>
      <c r="AD74" s="4"/>
      <c r="AE74" s="4"/>
      <c r="AF74" s="19" t="s">
        <v>87</v>
      </c>
      <c r="AG74" s="57"/>
      <c r="AH74" s="57"/>
      <c r="AI74" s="57"/>
      <c r="AJ74" s="19" t="s">
        <v>87</v>
      </c>
      <c r="AK74" s="4"/>
      <c r="AL74" s="4"/>
      <c r="AM74" s="4"/>
      <c r="AN74" s="19" t="s">
        <v>87</v>
      </c>
      <c r="AO74" s="57"/>
      <c r="AP74" s="57"/>
      <c r="AQ74" s="57"/>
      <c r="AR74" s="19" t="s">
        <v>87</v>
      </c>
      <c r="AS74" s="4"/>
      <c r="AT74" s="4"/>
      <c r="AU74" s="4"/>
      <c r="AV74" s="19" t="s">
        <v>87</v>
      </c>
      <c r="AW74" s="57"/>
      <c r="AX74" s="57"/>
      <c r="AY74" s="57"/>
      <c r="AZ74" s="25"/>
      <c r="BA74" s="19" t="s">
        <v>87</v>
      </c>
      <c r="BB74" s="4"/>
      <c r="BC74" s="4"/>
      <c r="BD74" s="4"/>
      <c r="BE74" s="19" t="s">
        <v>87</v>
      </c>
      <c r="BF74" s="57"/>
      <c r="BG74" s="57"/>
      <c r="BH74" s="57"/>
      <c r="BI74" s="19" t="s">
        <v>87</v>
      </c>
      <c r="BJ74" s="4"/>
      <c r="BK74" s="4"/>
      <c r="BL74" s="4"/>
      <c r="BM74" s="19" t="s">
        <v>87</v>
      </c>
      <c r="BN74" s="57"/>
      <c r="BO74" s="57"/>
      <c r="BP74" s="57"/>
    </row>
    <row r="75" spans="2:68" ht="15.6" x14ac:dyDescent="0.3">
      <c r="B75" s="69" t="str">
        <f>IF(Tabla8[[#This Row],[Descripción]]="",(" "),(B74+1))</f>
        <v xml:space="preserve"> </v>
      </c>
      <c r="C75" s="34"/>
      <c r="D75" s="34"/>
      <c r="E75" s="34"/>
      <c r="F75" s="32"/>
      <c r="G75" s="35"/>
      <c r="H75" s="33"/>
      <c r="I75" s="32"/>
      <c r="J75" s="34"/>
      <c r="K75" s="11"/>
      <c r="L75" s="19" t="s">
        <v>87</v>
      </c>
      <c r="M75" s="4"/>
      <c r="N75" s="4"/>
      <c r="O75" s="4"/>
      <c r="P75" s="19" t="s">
        <v>87</v>
      </c>
      <c r="Q75" s="57"/>
      <c r="R75" s="57"/>
      <c r="S75" s="57"/>
      <c r="T75" s="19" t="s">
        <v>87</v>
      </c>
      <c r="U75" s="4"/>
      <c r="V75" s="4"/>
      <c r="W75" s="4"/>
      <c r="X75" s="19" t="s">
        <v>87</v>
      </c>
      <c r="Y75" s="57"/>
      <c r="Z75" s="57"/>
      <c r="AA75" s="57"/>
      <c r="AB75" s="19" t="s">
        <v>87</v>
      </c>
      <c r="AC75" s="4"/>
      <c r="AD75" s="4"/>
      <c r="AE75" s="4"/>
      <c r="AF75" s="19" t="s">
        <v>87</v>
      </c>
      <c r="AG75" s="57"/>
      <c r="AH75" s="57"/>
      <c r="AI75" s="57"/>
      <c r="AJ75" s="19" t="s">
        <v>87</v>
      </c>
      <c r="AK75" s="4"/>
      <c r="AL75" s="4"/>
      <c r="AM75" s="4"/>
      <c r="AN75" s="19" t="s">
        <v>87</v>
      </c>
      <c r="AO75" s="57"/>
      <c r="AP75" s="57"/>
      <c r="AQ75" s="57"/>
      <c r="AR75" s="19" t="s">
        <v>87</v>
      </c>
      <c r="AS75" s="4"/>
      <c r="AT75" s="4"/>
      <c r="AU75" s="4"/>
      <c r="AV75" s="19" t="s">
        <v>87</v>
      </c>
      <c r="AW75" s="57"/>
      <c r="AX75" s="57"/>
      <c r="AY75" s="57"/>
      <c r="AZ75" s="25"/>
      <c r="BA75" s="19" t="s">
        <v>87</v>
      </c>
      <c r="BB75" s="4"/>
      <c r="BC75" s="4"/>
      <c r="BD75" s="4"/>
      <c r="BE75" s="19" t="s">
        <v>87</v>
      </c>
      <c r="BF75" s="57"/>
      <c r="BG75" s="57"/>
      <c r="BH75" s="57"/>
      <c r="BI75" s="19" t="s">
        <v>87</v>
      </c>
      <c r="BJ75" s="4"/>
      <c r="BK75" s="4"/>
      <c r="BL75" s="4"/>
      <c r="BM75" s="19" t="s">
        <v>87</v>
      </c>
      <c r="BN75" s="57"/>
      <c r="BO75" s="57"/>
      <c r="BP75" s="57"/>
    </row>
    <row r="76" spans="2:68" ht="15.6" x14ac:dyDescent="0.3">
      <c r="B76" s="69" t="str">
        <f>IF(Tabla8[[#This Row],[Descripción]]="",(" "),(B75+1))</f>
        <v xml:space="preserve"> </v>
      </c>
      <c r="C76" s="34"/>
      <c r="D76" s="34"/>
      <c r="E76" s="34"/>
      <c r="F76" s="32"/>
      <c r="G76" s="35"/>
      <c r="H76" s="33"/>
      <c r="I76" s="32"/>
      <c r="J76" s="34"/>
      <c r="K76" s="11"/>
      <c r="L76" s="19" t="s">
        <v>87</v>
      </c>
      <c r="M76" s="4"/>
      <c r="N76" s="4"/>
      <c r="O76" s="4"/>
      <c r="P76" s="19" t="s">
        <v>87</v>
      </c>
      <c r="Q76" s="57"/>
      <c r="R76" s="57"/>
      <c r="S76" s="57"/>
      <c r="T76" s="19" t="s">
        <v>87</v>
      </c>
      <c r="U76" s="4"/>
      <c r="V76" s="4"/>
      <c r="W76" s="4"/>
      <c r="X76" s="19" t="s">
        <v>87</v>
      </c>
      <c r="Y76" s="57"/>
      <c r="Z76" s="57"/>
      <c r="AA76" s="57"/>
      <c r="AB76" s="19" t="s">
        <v>87</v>
      </c>
      <c r="AC76" s="4"/>
      <c r="AD76" s="4"/>
      <c r="AE76" s="4"/>
      <c r="AF76" s="19" t="s">
        <v>87</v>
      </c>
      <c r="AG76" s="57"/>
      <c r="AH76" s="57"/>
      <c r="AI76" s="57"/>
      <c r="AJ76" s="19" t="s">
        <v>87</v>
      </c>
      <c r="AK76" s="4"/>
      <c r="AL76" s="4"/>
      <c r="AM76" s="4"/>
      <c r="AN76" s="19" t="s">
        <v>87</v>
      </c>
      <c r="AO76" s="57"/>
      <c r="AP76" s="57"/>
      <c r="AQ76" s="57"/>
      <c r="AR76" s="19" t="s">
        <v>87</v>
      </c>
      <c r="AS76" s="4"/>
      <c r="AT76" s="4"/>
      <c r="AU76" s="4"/>
      <c r="AV76" s="19" t="s">
        <v>87</v>
      </c>
      <c r="AW76" s="57"/>
      <c r="AX76" s="57"/>
      <c r="AY76" s="57"/>
      <c r="AZ76" s="25"/>
      <c r="BA76" s="19" t="s">
        <v>87</v>
      </c>
      <c r="BB76" s="4"/>
      <c r="BC76" s="4"/>
      <c r="BD76" s="4"/>
      <c r="BE76" s="19" t="s">
        <v>87</v>
      </c>
      <c r="BF76" s="57"/>
      <c r="BG76" s="57"/>
      <c r="BH76" s="57"/>
      <c r="BI76" s="19" t="s">
        <v>87</v>
      </c>
      <c r="BJ76" s="4"/>
      <c r="BK76" s="4"/>
      <c r="BL76" s="4"/>
      <c r="BM76" s="19" t="s">
        <v>87</v>
      </c>
      <c r="BN76" s="57"/>
      <c r="BO76" s="57"/>
      <c r="BP76" s="57"/>
    </row>
    <row r="77" spans="2:68" ht="15.6" x14ac:dyDescent="0.3">
      <c r="B77" s="69" t="str">
        <f>IF(Tabla8[[#This Row],[Descripción]]="",(" "),(B76+1))</f>
        <v xml:space="preserve"> </v>
      </c>
      <c r="C77" s="34"/>
      <c r="D77" s="34"/>
      <c r="E77" s="34"/>
      <c r="F77" s="32"/>
      <c r="G77" s="35"/>
      <c r="H77" s="33"/>
      <c r="I77" s="32"/>
      <c r="J77" s="34"/>
      <c r="K77" s="11"/>
      <c r="L77" s="19" t="s">
        <v>87</v>
      </c>
      <c r="M77" s="4"/>
      <c r="N77" s="4"/>
      <c r="O77" s="4"/>
      <c r="P77" s="19" t="s">
        <v>87</v>
      </c>
      <c r="Q77" s="57"/>
      <c r="R77" s="57"/>
      <c r="S77" s="57"/>
      <c r="T77" s="19" t="s">
        <v>87</v>
      </c>
      <c r="U77" s="4"/>
      <c r="V77" s="4"/>
      <c r="W77" s="4"/>
      <c r="X77" s="19" t="s">
        <v>87</v>
      </c>
      <c r="Y77" s="57"/>
      <c r="Z77" s="57"/>
      <c r="AA77" s="57"/>
      <c r="AB77" s="19" t="s">
        <v>87</v>
      </c>
      <c r="AC77" s="4"/>
      <c r="AD77" s="4"/>
      <c r="AE77" s="4"/>
      <c r="AF77" s="19" t="s">
        <v>87</v>
      </c>
      <c r="AG77" s="57"/>
      <c r="AH77" s="57"/>
      <c r="AI77" s="57"/>
      <c r="AJ77" s="19" t="s">
        <v>87</v>
      </c>
      <c r="AK77" s="4"/>
      <c r="AL77" s="4"/>
      <c r="AM77" s="4"/>
      <c r="AN77" s="19" t="s">
        <v>87</v>
      </c>
      <c r="AO77" s="57"/>
      <c r="AP77" s="57"/>
      <c r="AQ77" s="57"/>
      <c r="AR77" s="19" t="s">
        <v>87</v>
      </c>
      <c r="AS77" s="4"/>
      <c r="AT77" s="4"/>
      <c r="AU77" s="4"/>
      <c r="AV77" s="19" t="s">
        <v>87</v>
      </c>
      <c r="AW77" s="57"/>
      <c r="AX77" s="57"/>
      <c r="AY77" s="57"/>
      <c r="AZ77" s="25"/>
      <c r="BA77" s="19" t="s">
        <v>87</v>
      </c>
      <c r="BB77" s="4"/>
      <c r="BC77" s="4"/>
      <c r="BD77" s="4"/>
      <c r="BE77" s="19" t="s">
        <v>87</v>
      </c>
      <c r="BF77" s="57"/>
      <c r="BG77" s="57"/>
      <c r="BH77" s="57"/>
      <c r="BI77" s="19" t="s">
        <v>87</v>
      </c>
      <c r="BJ77" s="4"/>
      <c r="BK77" s="4"/>
      <c r="BL77" s="4"/>
      <c r="BM77" s="19" t="s">
        <v>87</v>
      </c>
      <c r="BN77" s="57"/>
      <c r="BO77" s="57"/>
      <c r="BP77" s="57"/>
    </row>
    <row r="78" spans="2:68" ht="15.6" x14ac:dyDescent="0.3">
      <c r="B78" s="69" t="str">
        <f>IF(Tabla8[[#This Row],[Descripción]]="",(" "),(B77+1))</f>
        <v xml:space="preserve"> </v>
      </c>
      <c r="C78" s="34"/>
      <c r="D78" s="34"/>
      <c r="E78" s="34"/>
      <c r="F78" s="32"/>
      <c r="G78" s="35"/>
      <c r="H78" s="33"/>
      <c r="I78" s="32"/>
      <c r="J78" s="34"/>
      <c r="K78" s="11"/>
      <c r="L78" s="19" t="s">
        <v>87</v>
      </c>
      <c r="M78" s="4"/>
      <c r="N78" s="4"/>
      <c r="O78" s="4"/>
      <c r="P78" s="19" t="s">
        <v>87</v>
      </c>
      <c r="Q78" s="57"/>
      <c r="R78" s="57"/>
      <c r="S78" s="57"/>
      <c r="T78" s="19" t="s">
        <v>87</v>
      </c>
      <c r="U78" s="4"/>
      <c r="V78" s="4"/>
      <c r="W78" s="4"/>
      <c r="X78" s="19" t="s">
        <v>87</v>
      </c>
      <c r="Y78" s="57"/>
      <c r="Z78" s="57"/>
      <c r="AA78" s="57"/>
      <c r="AB78" s="19" t="s">
        <v>87</v>
      </c>
      <c r="AC78" s="4"/>
      <c r="AD78" s="4"/>
      <c r="AE78" s="4"/>
      <c r="AF78" s="19" t="s">
        <v>87</v>
      </c>
      <c r="AG78" s="57"/>
      <c r="AH78" s="57"/>
      <c r="AI78" s="57"/>
      <c r="AJ78" s="19" t="s">
        <v>87</v>
      </c>
      <c r="AK78" s="4"/>
      <c r="AL78" s="4"/>
      <c r="AM78" s="4"/>
      <c r="AN78" s="19" t="s">
        <v>87</v>
      </c>
      <c r="AO78" s="57"/>
      <c r="AP78" s="57"/>
      <c r="AQ78" s="57"/>
      <c r="AR78" s="19" t="s">
        <v>87</v>
      </c>
      <c r="AS78" s="4"/>
      <c r="AT78" s="4"/>
      <c r="AU78" s="4"/>
      <c r="AV78" s="19" t="s">
        <v>87</v>
      </c>
      <c r="AW78" s="57"/>
      <c r="AX78" s="57"/>
      <c r="AY78" s="57"/>
      <c r="AZ78" s="25"/>
      <c r="BA78" s="19" t="s">
        <v>87</v>
      </c>
      <c r="BB78" s="4"/>
      <c r="BC78" s="4"/>
      <c r="BD78" s="4"/>
      <c r="BE78" s="19" t="s">
        <v>87</v>
      </c>
      <c r="BF78" s="57"/>
      <c r="BG78" s="57"/>
      <c r="BH78" s="57"/>
      <c r="BI78" s="19" t="s">
        <v>87</v>
      </c>
      <c r="BJ78" s="4"/>
      <c r="BK78" s="4"/>
      <c r="BL78" s="4"/>
      <c r="BM78" s="19" t="s">
        <v>87</v>
      </c>
      <c r="BN78" s="57"/>
      <c r="BO78" s="57"/>
      <c r="BP78" s="57"/>
    </row>
    <row r="79" spans="2:68" ht="15.6" x14ac:dyDescent="0.3">
      <c r="B79" s="69" t="str">
        <f>IF(Tabla8[[#This Row],[Descripción]]="",(" "),(B78+1))</f>
        <v xml:space="preserve"> </v>
      </c>
      <c r="C79" s="34"/>
      <c r="D79" s="34"/>
      <c r="E79" s="34"/>
      <c r="F79" s="32"/>
      <c r="G79" s="35"/>
      <c r="H79" s="33"/>
      <c r="I79" s="32"/>
      <c r="J79" s="34"/>
      <c r="K79" s="11"/>
      <c r="L79" s="19" t="s">
        <v>87</v>
      </c>
      <c r="M79" s="4"/>
      <c r="N79" s="4"/>
      <c r="O79" s="4"/>
      <c r="P79" s="19" t="s">
        <v>87</v>
      </c>
      <c r="Q79" s="57"/>
      <c r="R79" s="57"/>
      <c r="S79" s="57"/>
      <c r="T79" s="19" t="s">
        <v>87</v>
      </c>
      <c r="U79" s="4"/>
      <c r="V79" s="4"/>
      <c r="W79" s="4"/>
      <c r="X79" s="19" t="s">
        <v>87</v>
      </c>
      <c r="Y79" s="57"/>
      <c r="Z79" s="57"/>
      <c r="AA79" s="57"/>
      <c r="AB79" s="19" t="s">
        <v>87</v>
      </c>
      <c r="AC79" s="4"/>
      <c r="AD79" s="4"/>
      <c r="AE79" s="4"/>
      <c r="AF79" s="19" t="s">
        <v>87</v>
      </c>
      <c r="AG79" s="57"/>
      <c r="AH79" s="57"/>
      <c r="AI79" s="57"/>
      <c r="AJ79" s="19" t="s">
        <v>87</v>
      </c>
      <c r="AK79" s="4"/>
      <c r="AL79" s="4"/>
      <c r="AM79" s="4"/>
      <c r="AN79" s="19" t="s">
        <v>87</v>
      </c>
      <c r="AO79" s="57"/>
      <c r="AP79" s="57"/>
      <c r="AQ79" s="57"/>
      <c r="AR79" s="19" t="s">
        <v>87</v>
      </c>
      <c r="AS79" s="4"/>
      <c r="AT79" s="4"/>
      <c r="AU79" s="4"/>
      <c r="AV79" s="19" t="s">
        <v>87</v>
      </c>
      <c r="AW79" s="57"/>
      <c r="AX79" s="57"/>
      <c r="AY79" s="57"/>
      <c r="AZ79" s="25"/>
      <c r="BA79" s="19" t="s">
        <v>87</v>
      </c>
      <c r="BB79" s="4"/>
      <c r="BC79" s="4"/>
      <c r="BD79" s="4"/>
      <c r="BE79" s="19" t="s">
        <v>87</v>
      </c>
      <c r="BF79" s="57"/>
      <c r="BG79" s="57"/>
      <c r="BH79" s="57"/>
      <c r="BI79" s="19" t="s">
        <v>87</v>
      </c>
      <c r="BJ79" s="4"/>
      <c r="BK79" s="4"/>
      <c r="BL79" s="4"/>
      <c r="BM79" s="19" t="s">
        <v>87</v>
      </c>
      <c r="BN79" s="57"/>
      <c r="BO79" s="57"/>
      <c r="BP79" s="57"/>
    </row>
    <row r="80" spans="2:68" ht="15.6" x14ac:dyDescent="0.3">
      <c r="B80" s="69" t="str">
        <f>IF(Tabla8[[#This Row],[Descripción]]="",(" "),(B79+1))</f>
        <v xml:space="preserve"> </v>
      </c>
      <c r="C80" s="34"/>
      <c r="D80" s="34"/>
      <c r="E80" s="34"/>
      <c r="F80" s="32"/>
      <c r="G80" s="35"/>
      <c r="H80" s="33"/>
      <c r="I80" s="32"/>
      <c r="J80" s="34"/>
      <c r="K80" s="11"/>
      <c r="L80" s="19" t="s">
        <v>87</v>
      </c>
      <c r="M80" s="4"/>
      <c r="N80" s="4"/>
      <c r="O80" s="4"/>
      <c r="P80" s="19" t="s">
        <v>87</v>
      </c>
      <c r="Q80" s="57"/>
      <c r="R80" s="57"/>
      <c r="S80" s="57"/>
      <c r="T80" s="19" t="s">
        <v>87</v>
      </c>
      <c r="U80" s="4"/>
      <c r="V80" s="4"/>
      <c r="W80" s="4"/>
      <c r="X80" s="19" t="s">
        <v>87</v>
      </c>
      <c r="Y80" s="57"/>
      <c r="Z80" s="57"/>
      <c r="AA80" s="57"/>
      <c r="AB80" s="19" t="s">
        <v>87</v>
      </c>
      <c r="AC80" s="4"/>
      <c r="AD80" s="4"/>
      <c r="AE80" s="4"/>
      <c r="AF80" s="19" t="s">
        <v>87</v>
      </c>
      <c r="AG80" s="57"/>
      <c r="AH80" s="57"/>
      <c r="AI80" s="57"/>
      <c r="AJ80" s="19" t="s">
        <v>87</v>
      </c>
      <c r="AK80" s="4"/>
      <c r="AL80" s="4"/>
      <c r="AM80" s="4"/>
      <c r="AN80" s="19" t="s">
        <v>87</v>
      </c>
      <c r="AO80" s="57"/>
      <c r="AP80" s="57"/>
      <c r="AQ80" s="57"/>
      <c r="AR80" s="19" t="s">
        <v>87</v>
      </c>
      <c r="AS80" s="4"/>
      <c r="AT80" s="4"/>
      <c r="AU80" s="4"/>
      <c r="AV80" s="19" t="s">
        <v>87</v>
      </c>
      <c r="AW80" s="57"/>
      <c r="AX80" s="57"/>
      <c r="AY80" s="57"/>
      <c r="AZ80" s="25"/>
      <c r="BA80" s="19" t="s">
        <v>87</v>
      </c>
      <c r="BB80" s="4"/>
      <c r="BC80" s="4"/>
      <c r="BD80" s="4"/>
      <c r="BE80" s="19" t="s">
        <v>87</v>
      </c>
      <c r="BF80" s="57"/>
      <c r="BG80" s="57"/>
      <c r="BH80" s="57"/>
      <c r="BI80" s="19" t="s">
        <v>87</v>
      </c>
      <c r="BJ80" s="4"/>
      <c r="BK80" s="4"/>
      <c r="BL80" s="4"/>
      <c r="BM80" s="19" t="s">
        <v>87</v>
      </c>
      <c r="BN80" s="57"/>
      <c r="BO80" s="57"/>
      <c r="BP80" s="57"/>
    </row>
    <row r="81" spans="2:68" ht="15.6" x14ac:dyDescent="0.3">
      <c r="B81" s="69" t="str">
        <f>IF(Tabla8[[#This Row],[Descripción]]="",(" "),(B80+1))</f>
        <v xml:space="preserve"> </v>
      </c>
      <c r="C81" s="34"/>
      <c r="D81" s="34"/>
      <c r="E81" s="34"/>
      <c r="F81" s="32"/>
      <c r="G81" s="35"/>
      <c r="H81" s="33"/>
      <c r="I81" s="32"/>
      <c r="J81" s="34"/>
      <c r="K81" s="11"/>
      <c r="L81" s="19" t="s">
        <v>87</v>
      </c>
      <c r="M81" s="4"/>
      <c r="N81" s="4"/>
      <c r="O81" s="4"/>
      <c r="P81" s="19" t="s">
        <v>87</v>
      </c>
      <c r="Q81" s="57"/>
      <c r="R81" s="57"/>
      <c r="S81" s="57"/>
      <c r="T81" s="19" t="s">
        <v>87</v>
      </c>
      <c r="U81" s="4"/>
      <c r="V81" s="4"/>
      <c r="W81" s="4"/>
      <c r="X81" s="19" t="s">
        <v>87</v>
      </c>
      <c r="Y81" s="57"/>
      <c r="Z81" s="57"/>
      <c r="AA81" s="57"/>
      <c r="AB81" s="19" t="s">
        <v>87</v>
      </c>
      <c r="AC81" s="4"/>
      <c r="AD81" s="4"/>
      <c r="AE81" s="4"/>
      <c r="AF81" s="19" t="s">
        <v>87</v>
      </c>
      <c r="AG81" s="57"/>
      <c r="AH81" s="57"/>
      <c r="AI81" s="57"/>
      <c r="AJ81" s="19" t="s">
        <v>87</v>
      </c>
      <c r="AK81" s="4"/>
      <c r="AL81" s="4"/>
      <c r="AM81" s="4"/>
      <c r="AN81" s="19" t="s">
        <v>87</v>
      </c>
      <c r="AO81" s="57"/>
      <c r="AP81" s="57"/>
      <c r="AQ81" s="57"/>
      <c r="AR81" s="19" t="s">
        <v>87</v>
      </c>
      <c r="AS81" s="4"/>
      <c r="AT81" s="4"/>
      <c r="AU81" s="4"/>
      <c r="AV81" s="19" t="s">
        <v>87</v>
      </c>
      <c r="AW81" s="57"/>
      <c r="AX81" s="57"/>
      <c r="AY81" s="57"/>
      <c r="AZ81" s="25"/>
      <c r="BA81" s="19" t="s">
        <v>87</v>
      </c>
      <c r="BB81" s="4"/>
      <c r="BC81" s="4"/>
      <c r="BD81" s="4"/>
      <c r="BE81" s="19" t="s">
        <v>87</v>
      </c>
      <c r="BF81" s="57"/>
      <c r="BG81" s="57"/>
      <c r="BH81" s="57"/>
      <c r="BI81" s="19" t="s">
        <v>87</v>
      </c>
      <c r="BJ81" s="4"/>
      <c r="BK81" s="4"/>
      <c r="BL81" s="4"/>
      <c r="BM81" s="19" t="s">
        <v>87</v>
      </c>
      <c r="BN81" s="57"/>
      <c r="BO81" s="57"/>
      <c r="BP81" s="57"/>
    </row>
    <row r="82" spans="2:68" ht="15.6" x14ac:dyDescent="0.3">
      <c r="B82" s="69" t="str">
        <f>IF(Tabla8[[#This Row],[Descripción]]="",(" "),(B81+1))</f>
        <v xml:space="preserve"> </v>
      </c>
      <c r="C82" s="34"/>
      <c r="D82" s="34"/>
      <c r="E82" s="34"/>
      <c r="F82" s="32"/>
      <c r="G82" s="35"/>
      <c r="H82" s="33"/>
      <c r="I82" s="32"/>
      <c r="J82" s="34"/>
      <c r="K82" s="11"/>
      <c r="L82" s="19" t="s">
        <v>87</v>
      </c>
      <c r="M82" s="4"/>
      <c r="N82" s="4"/>
      <c r="O82" s="4"/>
      <c r="P82" s="19" t="s">
        <v>87</v>
      </c>
      <c r="Q82" s="57"/>
      <c r="R82" s="57"/>
      <c r="S82" s="57"/>
      <c r="T82" s="19" t="s">
        <v>87</v>
      </c>
      <c r="U82" s="4"/>
      <c r="V82" s="4"/>
      <c r="W82" s="4"/>
      <c r="X82" s="19" t="s">
        <v>87</v>
      </c>
      <c r="Y82" s="57"/>
      <c r="Z82" s="57"/>
      <c r="AA82" s="57"/>
      <c r="AB82" s="19" t="s">
        <v>87</v>
      </c>
      <c r="AC82" s="4"/>
      <c r="AD82" s="4"/>
      <c r="AE82" s="4"/>
      <c r="AF82" s="19" t="s">
        <v>87</v>
      </c>
      <c r="AG82" s="57"/>
      <c r="AH82" s="57"/>
      <c r="AI82" s="57"/>
      <c r="AJ82" s="19" t="s">
        <v>87</v>
      </c>
      <c r="AK82" s="4"/>
      <c r="AL82" s="4"/>
      <c r="AM82" s="4"/>
      <c r="AN82" s="19" t="s">
        <v>87</v>
      </c>
      <c r="AO82" s="57"/>
      <c r="AP82" s="57"/>
      <c r="AQ82" s="57"/>
      <c r="AR82" s="19" t="s">
        <v>87</v>
      </c>
      <c r="AS82" s="4"/>
      <c r="AT82" s="4"/>
      <c r="AU82" s="4"/>
      <c r="AV82" s="19" t="s">
        <v>87</v>
      </c>
      <c r="AW82" s="57"/>
      <c r="AX82" s="57"/>
      <c r="AY82" s="57"/>
      <c r="AZ82" s="25"/>
      <c r="BA82" s="19" t="s">
        <v>87</v>
      </c>
      <c r="BB82" s="4"/>
      <c r="BC82" s="4"/>
      <c r="BD82" s="4"/>
      <c r="BE82" s="19" t="s">
        <v>87</v>
      </c>
      <c r="BF82" s="57"/>
      <c r="BG82" s="57"/>
      <c r="BH82" s="57"/>
      <c r="BI82" s="19" t="s">
        <v>87</v>
      </c>
      <c r="BJ82" s="4"/>
      <c r="BK82" s="4"/>
      <c r="BL82" s="4"/>
      <c r="BM82" s="19" t="s">
        <v>87</v>
      </c>
      <c r="BN82" s="57"/>
      <c r="BO82" s="57"/>
      <c r="BP82" s="57"/>
    </row>
    <row r="83" spans="2:68" ht="15.6" x14ac:dyDescent="0.3">
      <c r="B83" s="69" t="str">
        <f>IF(Tabla8[[#This Row],[Descripción]]="",(" "),(B82+1))</f>
        <v xml:space="preserve"> </v>
      </c>
      <c r="C83" s="34"/>
      <c r="D83" s="34"/>
      <c r="E83" s="34"/>
      <c r="F83" s="32"/>
      <c r="G83" s="35"/>
      <c r="H83" s="33"/>
      <c r="I83" s="32"/>
      <c r="J83" s="34"/>
      <c r="K83" s="11"/>
      <c r="L83" s="19" t="s">
        <v>87</v>
      </c>
      <c r="M83" s="4"/>
      <c r="N83" s="4"/>
      <c r="O83" s="4"/>
      <c r="P83" s="19" t="s">
        <v>87</v>
      </c>
      <c r="Q83" s="57"/>
      <c r="R83" s="57"/>
      <c r="S83" s="57"/>
      <c r="T83" s="19" t="s">
        <v>87</v>
      </c>
      <c r="U83" s="4"/>
      <c r="V83" s="4"/>
      <c r="W83" s="4"/>
      <c r="X83" s="19" t="s">
        <v>87</v>
      </c>
      <c r="Y83" s="57"/>
      <c r="Z83" s="57"/>
      <c r="AA83" s="57"/>
      <c r="AB83" s="19" t="s">
        <v>87</v>
      </c>
      <c r="AC83" s="4"/>
      <c r="AD83" s="4"/>
      <c r="AE83" s="4"/>
      <c r="AF83" s="19" t="s">
        <v>87</v>
      </c>
      <c r="AG83" s="57"/>
      <c r="AH83" s="57"/>
      <c r="AI83" s="57"/>
      <c r="AJ83" s="19" t="s">
        <v>87</v>
      </c>
      <c r="AK83" s="4"/>
      <c r="AL83" s="4"/>
      <c r="AM83" s="4"/>
      <c r="AN83" s="19" t="s">
        <v>87</v>
      </c>
      <c r="AO83" s="57"/>
      <c r="AP83" s="57"/>
      <c r="AQ83" s="57"/>
      <c r="AR83" s="19" t="s">
        <v>87</v>
      </c>
      <c r="AS83" s="4"/>
      <c r="AT83" s="4"/>
      <c r="AU83" s="4"/>
      <c r="AV83" s="19" t="s">
        <v>87</v>
      </c>
      <c r="AW83" s="57"/>
      <c r="AX83" s="57"/>
      <c r="AY83" s="57"/>
      <c r="AZ83" s="24"/>
      <c r="BA83" s="19" t="s">
        <v>87</v>
      </c>
      <c r="BB83" s="4"/>
      <c r="BC83" s="4"/>
      <c r="BD83" s="4"/>
      <c r="BE83" s="19" t="s">
        <v>87</v>
      </c>
      <c r="BF83" s="57"/>
      <c r="BG83" s="57"/>
      <c r="BH83" s="57"/>
      <c r="BI83" s="19" t="s">
        <v>87</v>
      </c>
      <c r="BJ83" s="4"/>
      <c r="BK83" s="4"/>
      <c r="BL83" s="4"/>
      <c r="BM83" s="19" t="s">
        <v>87</v>
      </c>
      <c r="BN83" s="57"/>
      <c r="BO83" s="57"/>
      <c r="BP83" s="57"/>
    </row>
    <row r="84" spans="2:68" ht="15.6" x14ac:dyDescent="0.3">
      <c r="B84" s="69" t="str">
        <f>IF(Tabla8[[#This Row],[Descripción]]="",(" "),(B83+1))</f>
        <v xml:space="preserve"> </v>
      </c>
      <c r="C84" s="34"/>
      <c r="D84" s="34"/>
      <c r="E84" s="34"/>
      <c r="F84" s="32"/>
      <c r="G84" s="35"/>
      <c r="H84" s="33"/>
      <c r="I84" s="32"/>
      <c r="J84" s="34"/>
      <c r="K84" s="11"/>
      <c r="L84" s="19" t="s">
        <v>87</v>
      </c>
      <c r="M84" s="4"/>
      <c r="N84" s="4"/>
      <c r="O84" s="4"/>
      <c r="P84" s="19" t="s">
        <v>87</v>
      </c>
      <c r="Q84" s="57"/>
      <c r="R84" s="57"/>
      <c r="S84" s="57"/>
      <c r="T84" s="19" t="s">
        <v>87</v>
      </c>
      <c r="U84" s="4"/>
      <c r="V84" s="4"/>
      <c r="W84" s="4"/>
      <c r="X84" s="19" t="s">
        <v>87</v>
      </c>
      <c r="Y84" s="57"/>
      <c r="Z84" s="57"/>
      <c r="AA84" s="57"/>
      <c r="AB84" s="19" t="s">
        <v>87</v>
      </c>
      <c r="AC84" s="4"/>
      <c r="AD84" s="4"/>
      <c r="AE84" s="4"/>
      <c r="AF84" s="19" t="s">
        <v>87</v>
      </c>
      <c r="AG84" s="57"/>
      <c r="AH84" s="57"/>
      <c r="AI84" s="57"/>
      <c r="AJ84" s="19" t="s">
        <v>87</v>
      </c>
      <c r="AK84" s="4"/>
      <c r="AL84" s="4"/>
      <c r="AM84" s="4"/>
      <c r="AN84" s="19" t="s">
        <v>87</v>
      </c>
      <c r="AO84" s="57"/>
      <c r="AP84" s="57"/>
      <c r="AQ84" s="57"/>
      <c r="AR84" s="19" t="s">
        <v>87</v>
      </c>
      <c r="AS84" s="4"/>
      <c r="AT84" s="4"/>
      <c r="AU84" s="4"/>
      <c r="AV84" s="19" t="s">
        <v>87</v>
      </c>
      <c r="AW84" s="57"/>
      <c r="AX84" s="57"/>
      <c r="AY84" s="57"/>
      <c r="AZ84" s="23"/>
      <c r="BA84" s="19" t="s">
        <v>87</v>
      </c>
      <c r="BB84" s="4"/>
      <c r="BC84" s="4"/>
      <c r="BD84" s="4"/>
      <c r="BE84" s="19" t="s">
        <v>87</v>
      </c>
      <c r="BF84" s="57"/>
      <c r="BG84" s="57"/>
      <c r="BH84" s="57"/>
      <c r="BI84" s="19" t="s">
        <v>87</v>
      </c>
      <c r="BJ84" s="4"/>
      <c r="BK84" s="4"/>
      <c r="BL84" s="4"/>
      <c r="BM84" s="19" t="s">
        <v>87</v>
      </c>
      <c r="BN84" s="57"/>
      <c r="BO84" s="57"/>
      <c r="BP84" s="57"/>
    </row>
    <row r="85" spans="2:68" ht="15.6" x14ac:dyDescent="0.3">
      <c r="B85" s="69" t="str">
        <f>IF(Tabla8[[#This Row],[Descripción]]="",(" "),(B84+1))</f>
        <v xml:space="preserve"> </v>
      </c>
      <c r="C85" s="34"/>
      <c r="D85" s="34"/>
      <c r="E85" s="34"/>
      <c r="F85" s="32"/>
      <c r="G85" s="35"/>
      <c r="H85" s="33"/>
      <c r="I85" s="32"/>
      <c r="J85" s="34"/>
      <c r="K85" s="11"/>
      <c r="L85" s="19" t="s">
        <v>87</v>
      </c>
      <c r="M85" s="4"/>
      <c r="N85" s="4"/>
      <c r="O85" s="4"/>
      <c r="P85" s="19" t="s">
        <v>87</v>
      </c>
      <c r="Q85" s="57"/>
      <c r="R85" s="57"/>
      <c r="S85" s="57"/>
      <c r="T85" s="19" t="s">
        <v>87</v>
      </c>
      <c r="U85" s="4"/>
      <c r="V85" s="4"/>
      <c r="W85" s="4"/>
      <c r="X85" s="19" t="s">
        <v>87</v>
      </c>
      <c r="Y85" s="57"/>
      <c r="Z85" s="57"/>
      <c r="AA85" s="57"/>
      <c r="AB85" s="19" t="s">
        <v>87</v>
      </c>
      <c r="AC85" s="4"/>
      <c r="AD85" s="4"/>
      <c r="AE85" s="4"/>
      <c r="AF85" s="19" t="s">
        <v>87</v>
      </c>
      <c r="AG85" s="57"/>
      <c r="AH85" s="57"/>
      <c r="AI85" s="57"/>
      <c r="AJ85" s="19" t="s">
        <v>87</v>
      </c>
      <c r="AK85" s="4"/>
      <c r="AL85" s="4"/>
      <c r="AM85" s="4"/>
      <c r="AN85" s="19" t="s">
        <v>87</v>
      </c>
      <c r="AO85" s="57"/>
      <c r="AP85" s="57"/>
      <c r="AQ85" s="57"/>
      <c r="AR85" s="19" t="s">
        <v>87</v>
      </c>
      <c r="AS85" s="4"/>
      <c r="AT85" s="4"/>
      <c r="AU85" s="4"/>
      <c r="AV85" s="19" t="s">
        <v>87</v>
      </c>
      <c r="AW85" s="57"/>
      <c r="AX85" s="57"/>
      <c r="AY85" s="57"/>
      <c r="BA85" s="19" t="s">
        <v>87</v>
      </c>
      <c r="BB85" s="4"/>
      <c r="BC85" s="4"/>
      <c r="BD85" s="4"/>
      <c r="BE85" s="19" t="s">
        <v>87</v>
      </c>
      <c r="BF85" s="57"/>
      <c r="BG85" s="57"/>
      <c r="BH85" s="57"/>
      <c r="BI85" s="19" t="s">
        <v>87</v>
      </c>
      <c r="BJ85" s="4"/>
      <c r="BK85" s="4"/>
      <c r="BL85" s="4"/>
      <c r="BM85" s="19" t="s">
        <v>87</v>
      </c>
      <c r="BN85" s="57"/>
      <c r="BO85" s="57"/>
      <c r="BP85" s="57"/>
    </row>
    <row r="86" spans="2:68" ht="15.6" x14ac:dyDescent="0.3">
      <c r="B86" s="69" t="str">
        <f>IF(Tabla8[[#This Row],[Descripción]]="",(" "),(B85+1))</f>
        <v xml:space="preserve"> </v>
      </c>
      <c r="C86" s="34"/>
      <c r="D86" s="34"/>
      <c r="E86" s="34"/>
      <c r="F86" s="32"/>
      <c r="G86" s="35"/>
      <c r="H86" s="33"/>
      <c r="I86" s="32"/>
      <c r="J86" s="34"/>
      <c r="K86" s="11"/>
      <c r="L86" s="19" t="s">
        <v>87</v>
      </c>
      <c r="M86" s="4"/>
      <c r="N86" s="4"/>
      <c r="O86" s="4"/>
      <c r="P86" s="19" t="s">
        <v>87</v>
      </c>
      <c r="Q86" s="57"/>
      <c r="R86" s="57"/>
      <c r="S86" s="57"/>
      <c r="T86" s="19" t="s">
        <v>87</v>
      </c>
      <c r="U86" s="4"/>
      <c r="V86" s="4"/>
      <c r="W86" s="4"/>
      <c r="X86" s="19" t="s">
        <v>87</v>
      </c>
      <c r="Y86" s="57"/>
      <c r="Z86" s="57"/>
      <c r="AA86" s="57"/>
      <c r="AB86" s="19" t="s">
        <v>87</v>
      </c>
      <c r="AC86" s="4"/>
      <c r="AD86" s="4"/>
      <c r="AE86" s="4"/>
      <c r="AF86" s="19" t="s">
        <v>87</v>
      </c>
      <c r="AG86" s="57"/>
      <c r="AH86" s="57"/>
      <c r="AI86" s="57"/>
      <c r="AJ86" s="19" t="s">
        <v>87</v>
      </c>
      <c r="AK86" s="4"/>
      <c r="AL86" s="4"/>
      <c r="AM86" s="4"/>
      <c r="AN86" s="19" t="s">
        <v>87</v>
      </c>
      <c r="AO86" s="57"/>
      <c r="AP86" s="57"/>
      <c r="AQ86" s="57"/>
      <c r="AR86" s="19" t="s">
        <v>87</v>
      </c>
      <c r="AS86" s="4"/>
      <c r="AT86" s="4"/>
      <c r="AU86" s="4"/>
      <c r="AV86" s="19" t="s">
        <v>87</v>
      </c>
      <c r="AW86" s="57"/>
      <c r="AX86" s="57"/>
      <c r="AY86" s="57"/>
      <c r="BA86" s="19" t="s">
        <v>87</v>
      </c>
      <c r="BB86" s="4"/>
      <c r="BC86" s="4"/>
      <c r="BD86" s="4"/>
      <c r="BE86" s="19" t="s">
        <v>87</v>
      </c>
      <c r="BF86" s="57"/>
      <c r="BG86" s="57"/>
      <c r="BH86" s="57"/>
      <c r="BI86" s="19" t="s">
        <v>87</v>
      </c>
      <c r="BJ86" s="4"/>
      <c r="BK86" s="4"/>
      <c r="BL86" s="4"/>
      <c r="BM86" s="19" t="s">
        <v>87</v>
      </c>
      <c r="BN86" s="57"/>
      <c r="BO86" s="57"/>
      <c r="BP86" s="57"/>
    </row>
    <row r="87" spans="2:68" ht="15.6" x14ac:dyDescent="0.3">
      <c r="B87" s="69" t="str">
        <f>IF(Tabla8[[#This Row],[Descripción]]="",(" "),(B86+1))</f>
        <v xml:space="preserve"> </v>
      </c>
      <c r="C87" s="34"/>
      <c r="D87" s="34"/>
      <c r="E87" s="34"/>
      <c r="F87" s="32"/>
      <c r="G87" s="35"/>
      <c r="H87" s="33"/>
      <c r="I87" s="32"/>
      <c r="J87" s="34"/>
      <c r="K87" s="11"/>
      <c r="L87" s="19" t="s">
        <v>87</v>
      </c>
      <c r="M87" s="4"/>
      <c r="N87" s="4"/>
      <c r="O87" s="4"/>
      <c r="P87" s="19" t="s">
        <v>87</v>
      </c>
      <c r="Q87" s="57"/>
      <c r="R87" s="57"/>
      <c r="S87" s="57"/>
      <c r="T87" s="19" t="s">
        <v>87</v>
      </c>
      <c r="U87" s="4"/>
      <c r="V87" s="4"/>
      <c r="W87" s="4"/>
      <c r="X87" s="19" t="s">
        <v>87</v>
      </c>
      <c r="Y87" s="57"/>
      <c r="Z87" s="57"/>
      <c r="AA87" s="57"/>
      <c r="AB87" s="19" t="s">
        <v>87</v>
      </c>
      <c r="AC87" s="4"/>
      <c r="AD87" s="4"/>
      <c r="AE87" s="4"/>
      <c r="AF87" s="19" t="s">
        <v>87</v>
      </c>
      <c r="AG87" s="57"/>
      <c r="AH87" s="57"/>
      <c r="AI87" s="57"/>
      <c r="AJ87" s="19" t="s">
        <v>87</v>
      </c>
      <c r="AK87" s="4"/>
      <c r="AL87" s="4"/>
      <c r="AM87" s="4"/>
      <c r="AN87" s="19" t="s">
        <v>87</v>
      </c>
      <c r="AO87" s="57"/>
      <c r="AP87" s="57"/>
      <c r="AQ87" s="57"/>
      <c r="AR87" s="19" t="s">
        <v>87</v>
      </c>
      <c r="AS87" s="4"/>
      <c r="AT87" s="4"/>
      <c r="AU87" s="4"/>
      <c r="AV87" s="19" t="s">
        <v>87</v>
      </c>
      <c r="AW87" s="57"/>
      <c r="AX87" s="57"/>
      <c r="AY87" s="57"/>
      <c r="BA87" s="19" t="s">
        <v>87</v>
      </c>
      <c r="BB87" s="4"/>
      <c r="BC87" s="4"/>
      <c r="BD87" s="4"/>
      <c r="BE87" s="19" t="s">
        <v>87</v>
      </c>
      <c r="BF87" s="57"/>
      <c r="BG87" s="57"/>
      <c r="BH87" s="57"/>
      <c r="BI87" s="19" t="s">
        <v>87</v>
      </c>
      <c r="BJ87" s="4"/>
      <c r="BK87" s="4"/>
      <c r="BL87" s="4"/>
      <c r="BM87" s="19" t="s">
        <v>87</v>
      </c>
      <c r="BN87" s="57"/>
      <c r="BO87" s="57"/>
      <c r="BP87" s="57"/>
    </row>
    <row r="88" spans="2:68" ht="15.6" x14ac:dyDescent="0.3">
      <c r="B88" s="69" t="str">
        <f>IF(Tabla8[[#This Row],[Descripción]]="",(" "),(B87+1))</f>
        <v xml:space="preserve"> </v>
      </c>
      <c r="C88" s="34"/>
      <c r="D88" s="34"/>
      <c r="E88" s="34"/>
      <c r="F88" s="32"/>
      <c r="G88" s="35"/>
      <c r="H88" s="33"/>
      <c r="I88" s="32"/>
      <c r="J88" s="34"/>
      <c r="K88" s="11"/>
      <c r="L88" s="19" t="s">
        <v>87</v>
      </c>
      <c r="M88" s="4"/>
      <c r="N88" s="4"/>
      <c r="O88" s="4"/>
      <c r="P88" s="19" t="s">
        <v>87</v>
      </c>
      <c r="Q88" s="57"/>
      <c r="R88" s="57"/>
      <c r="S88" s="57"/>
      <c r="T88" s="19" t="s">
        <v>87</v>
      </c>
      <c r="U88" s="4"/>
      <c r="V88" s="4"/>
      <c r="W88" s="4"/>
      <c r="X88" s="19" t="s">
        <v>87</v>
      </c>
      <c r="Y88" s="57"/>
      <c r="Z88" s="57"/>
      <c r="AA88" s="57"/>
      <c r="AB88" s="19" t="s">
        <v>87</v>
      </c>
      <c r="AC88" s="4"/>
      <c r="AD88" s="4"/>
      <c r="AE88" s="4"/>
      <c r="AF88" s="19" t="s">
        <v>87</v>
      </c>
      <c r="AG88" s="57"/>
      <c r="AH88" s="57"/>
      <c r="AI88" s="57"/>
      <c r="AJ88" s="19" t="s">
        <v>87</v>
      </c>
      <c r="AK88" s="4"/>
      <c r="AL88" s="4"/>
      <c r="AM88" s="4"/>
      <c r="AN88" s="19" t="s">
        <v>87</v>
      </c>
      <c r="AO88" s="57"/>
      <c r="AP88" s="57"/>
      <c r="AQ88" s="57"/>
      <c r="AR88" s="19" t="s">
        <v>87</v>
      </c>
      <c r="AS88" s="4"/>
      <c r="AT88" s="4"/>
      <c r="AU88" s="4"/>
      <c r="AV88" s="19" t="s">
        <v>87</v>
      </c>
      <c r="AW88" s="57"/>
      <c r="AX88" s="57"/>
      <c r="AY88" s="57"/>
      <c r="BA88" s="19" t="s">
        <v>87</v>
      </c>
      <c r="BB88" s="4"/>
      <c r="BC88" s="4"/>
      <c r="BD88" s="4"/>
      <c r="BE88" s="19" t="s">
        <v>87</v>
      </c>
      <c r="BF88" s="57"/>
      <c r="BG88" s="57"/>
      <c r="BH88" s="57"/>
      <c r="BI88" s="19" t="s">
        <v>87</v>
      </c>
      <c r="BJ88" s="4"/>
      <c r="BK88" s="4"/>
      <c r="BL88" s="4"/>
      <c r="BM88" s="19" t="s">
        <v>87</v>
      </c>
      <c r="BN88" s="57"/>
      <c r="BO88" s="57"/>
      <c r="BP88" s="57"/>
    </row>
    <row r="89" spans="2:68" ht="15.6" x14ac:dyDescent="0.3">
      <c r="B89" s="69" t="str">
        <f>IF(Tabla8[[#This Row],[Descripción]]="",(" "),(B88+1))</f>
        <v xml:space="preserve"> </v>
      </c>
      <c r="C89" s="34"/>
      <c r="D89" s="34"/>
      <c r="E89" s="34"/>
      <c r="F89" s="32"/>
      <c r="G89" s="35"/>
      <c r="H89" s="33"/>
      <c r="I89" s="32"/>
      <c r="J89" s="34"/>
      <c r="K89" s="11"/>
      <c r="L89" s="19" t="s">
        <v>87</v>
      </c>
      <c r="M89" s="4"/>
      <c r="N89" s="4"/>
      <c r="O89" s="4"/>
      <c r="P89" s="19" t="s">
        <v>87</v>
      </c>
      <c r="Q89" s="57"/>
      <c r="R89" s="57"/>
      <c r="S89" s="57"/>
      <c r="T89" s="19" t="s">
        <v>87</v>
      </c>
      <c r="U89" s="4"/>
      <c r="V89" s="4"/>
      <c r="W89" s="4"/>
      <c r="X89" s="19" t="s">
        <v>87</v>
      </c>
      <c r="Y89" s="57"/>
      <c r="Z89" s="57"/>
      <c r="AA89" s="57"/>
      <c r="AB89" s="19" t="s">
        <v>87</v>
      </c>
      <c r="AC89" s="4"/>
      <c r="AD89" s="4"/>
      <c r="AE89" s="4"/>
      <c r="AF89" s="19" t="s">
        <v>87</v>
      </c>
      <c r="AG89" s="57"/>
      <c r="AH89" s="57"/>
      <c r="AI89" s="57"/>
      <c r="AJ89" s="19" t="s">
        <v>87</v>
      </c>
      <c r="AK89" s="4"/>
      <c r="AL89" s="4"/>
      <c r="AM89" s="4"/>
      <c r="AN89" s="19" t="s">
        <v>87</v>
      </c>
      <c r="AO89" s="57"/>
      <c r="AP89" s="57"/>
      <c r="AQ89" s="57"/>
      <c r="AR89" s="19" t="s">
        <v>87</v>
      </c>
      <c r="AS89" s="4"/>
      <c r="AT89" s="4"/>
      <c r="AU89" s="4"/>
      <c r="AV89" s="19" t="s">
        <v>87</v>
      </c>
      <c r="AW89" s="57"/>
      <c r="AX89" s="57"/>
      <c r="AY89" s="57"/>
      <c r="BA89" s="19" t="s">
        <v>87</v>
      </c>
      <c r="BB89" s="4"/>
      <c r="BC89" s="4"/>
      <c r="BD89" s="4"/>
      <c r="BE89" s="19" t="s">
        <v>87</v>
      </c>
      <c r="BF89" s="57"/>
      <c r="BG89" s="57"/>
      <c r="BH89" s="57"/>
      <c r="BI89" s="19" t="s">
        <v>87</v>
      </c>
      <c r="BJ89" s="4"/>
      <c r="BK89" s="4"/>
      <c r="BL89" s="4"/>
      <c r="BM89" s="19" t="s">
        <v>87</v>
      </c>
      <c r="BN89" s="57"/>
      <c r="BO89" s="57"/>
      <c r="BP89" s="57"/>
    </row>
    <row r="90" spans="2:68" ht="15.6" x14ac:dyDescent="0.3">
      <c r="B90" s="69" t="str">
        <f>IF(Tabla8[[#This Row],[Descripción]]="",(" "),(B89+1))</f>
        <v xml:space="preserve"> </v>
      </c>
      <c r="C90" s="34"/>
      <c r="D90" s="34"/>
      <c r="E90" s="34"/>
      <c r="F90" s="32"/>
      <c r="G90" s="35"/>
      <c r="H90" s="33"/>
      <c r="I90" s="32"/>
      <c r="J90" s="34"/>
      <c r="K90" s="11"/>
      <c r="L90" s="19" t="s">
        <v>87</v>
      </c>
      <c r="M90" s="4"/>
      <c r="N90" s="4"/>
      <c r="O90" s="4"/>
      <c r="P90" s="19" t="s">
        <v>87</v>
      </c>
      <c r="Q90" s="57"/>
      <c r="R90" s="57"/>
      <c r="S90" s="57"/>
      <c r="T90" s="19" t="s">
        <v>87</v>
      </c>
      <c r="U90" s="4"/>
      <c r="V90" s="4"/>
      <c r="W90" s="4"/>
      <c r="X90" s="19" t="s">
        <v>87</v>
      </c>
      <c r="Y90" s="57"/>
      <c r="Z90" s="57"/>
      <c r="AA90" s="57"/>
      <c r="AB90" s="19" t="s">
        <v>87</v>
      </c>
      <c r="AC90" s="4"/>
      <c r="AD90" s="4"/>
      <c r="AE90" s="4"/>
      <c r="AF90" s="19" t="s">
        <v>87</v>
      </c>
      <c r="AG90" s="57"/>
      <c r="AH90" s="57"/>
      <c r="AI90" s="57"/>
      <c r="AJ90" s="19" t="s">
        <v>87</v>
      </c>
      <c r="AK90" s="4"/>
      <c r="AL90" s="4"/>
      <c r="AM90" s="4"/>
      <c r="AN90" s="19" t="s">
        <v>87</v>
      </c>
      <c r="AO90" s="57"/>
      <c r="AP90" s="57"/>
      <c r="AQ90" s="57"/>
      <c r="AR90" s="19" t="s">
        <v>87</v>
      </c>
      <c r="AS90" s="4"/>
      <c r="AT90" s="4"/>
      <c r="AU90" s="4"/>
      <c r="AV90" s="19" t="s">
        <v>87</v>
      </c>
      <c r="AW90" s="57"/>
      <c r="AX90" s="57"/>
      <c r="AY90" s="57"/>
      <c r="BA90" s="19" t="s">
        <v>87</v>
      </c>
      <c r="BB90" s="4"/>
      <c r="BC90" s="4"/>
      <c r="BD90" s="4"/>
      <c r="BE90" s="19" t="s">
        <v>87</v>
      </c>
      <c r="BF90" s="57"/>
      <c r="BG90" s="57"/>
      <c r="BH90" s="57"/>
      <c r="BI90" s="19" t="s">
        <v>87</v>
      </c>
      <c r="BJ90" s="4"/>
      <c r="BK90" s="4"/>
      <c r="BL90" s="4"/>
      <c r="BM90" s="19" t="s">
        <v>87</v>
      </c>
      <c r="BN90" s="57"/>
      <c r="BO90" s="57"/>
      <c r="BP90" s="57"/>
    </row>
    <row r="91" spans="2:68" x14ac:dyDescent="0.3">
      <c r="B91" s="40"/>
      <c r="C91" s="40"/>
      <c r="D91" s="40"/>
      <c r="E91" s="36"/>
      <c r="F91" s="39"/>
      <c r="G91" s="41"/>
      <c r="H91" s="41"/>
      <c r="I91" s="41"/>
      <c r="J91" s="42"/>
      <c r="K91" s="11"/>
      <c r="L91" s="11"/>
      <c r="M91" s="11"/>
      <c r="N91" s="11"/>
      <c r="O91" s="11"/>
    </row>
    <row r="92" spans="2:68" x14ac:dyDescent="0.3">
      <c r="K92" s="11"/>
      <c r="L92" s="11"/>
      <c r="M92" s="11"/>
      <c r="N92" s="11"/>
      <c r="O92" s="11"/>
    </row>
    <row r="93" spans="2:68" x14ac:dyDescent="0.3">
      <c r="K93" s="11"/>
      <c r="L93" s="11"/>
      <c r="M93" s="11"/>
      <c r="N93" s="11"/>
      <c r="O93" s="11"/>
    </row>
    <row r="94" spans="2:68" x14ac:dyDescent="0.3">
      <c r="K94" s="11"/>
      <c r="L94" s="11"/>
      <c r="M94" s="11"/>
      <c r="N94" s="11"/>
      <c r="O94" s="11"/>
    </row>
  </sheetData>
  <mergeCells count="22">
    <mergeCell ref="BE13:BH13"/>
    <mergeCell ref="BI13:BL13"/>
    <mergeCell ref="BM13:BP13"/>
    <mergeCell ref="BA12:BP12"/>
    <mergeCell ref="AV13:AY13"/>
    <mergeCell ref="L12:AY12"/>
    <mergeCell ref="BA13:BD13"/>
    <mergeCell ref="AB13:AE13"/>
    <mergeCell ref="AF13:AI13"/>
    <mergeCell ref="AJ13:AM13"/>
    <mergeCell ref="AN13:AQ13"/>
    <mergeCell ref="AR13:AU13"/>
    <mergeCell ref="L13:O13"/>
    <mergeCell ref="T13:W13"/>
    <mergeCell ref="X13:AA13"/>
    <mergeCell ref="B12:J13"/>
    <mergeCell ref="P13:S13"/>
    <mergeCell ref="C2:G2"/>
    <mergeCell ref="C6:G6"/>
    <mergeCell ref="D9:E9"/>
    <mergeCell ref="E5:F5"/>
    <mergeCell ref="C5:D5"/>
  </mergeCells>
  <conditionalFormatting sqref="Q16 Q19:Q59">
    <cfRule type="containsText" dxfId="315" priority="2054" stopIfTrue="1" operator="containsText" text="Pendiente">
      <formula>NOT(ISERROR(SEARCH("Pendiente",Q16)))</formula>
    </cfRule>
    <cfRule type="containsText" dxfId="314" priority="2260" stopIfTrue="1" operator="containsText" text="OK">
      <formula>NOT(ISERROR(SEARCH("OK",Q16)))</formula>
    </cfRule>
    <cfRule type="containsText" dxfId="313" priority="2262" stopIfTrue="1" operator="containsText" text="Suspendido">
      <formula>NOT(ISERROR(SEARCH("Suspendido",Q16)))</formula>
    </cfRule>
    <cfRule type="containsText" dxfId="312" priority="2264" stopIfTrue="1" operator="containsText" text="No Aplica">
      <formula>NOT(ISERROR(SEARCH("No Aplica",Q16)))</formula>
    </cfRule>
  </conditionalFormatting>
  <conditionalFormatting sqref="Q16 Q19:Q59">
    <cfRule type="containsText" dxfId="311" priority="2261" stopIfTrue="1" operator="containsText" text="Fallo">
      <formula>NOT(ISERROR(SEARCH("Fallo",Q16)))</formula>
    </cfRule>
  </conditionalFormatting>
  <conditionalFormatting sqref="Q16 Q19:Q59">
    <cfRule type="containsText" dxfId="310" priority="2263" stopIfTrue="1" operator="containsText" text="Fuera de Alcance">
      <formula>NOT(ISERROR(SEARCH("Fuera de Alcance",Q16)))</formula>
    </cfRule>
  </conditionalFormatting>
  <conditionalFormatting sqref="G37:G40">
    <cfRule type="duplicateValues" dxfId="309" priority="647"/>
  </conditionalFormatting>
  <conditionalFormatting sqref="G38">
    <cfRule type="duplicateValues" dxfId="308" priority="646"/>
  </conditionalFormatting>
  <conditionalFormatting sqref="G39">
    <cfRule type="duplicateValues" dxfId="307" priority="645"/>
  </conditionalFormatting>
  <conditionalFormatting sqref="G40">
    <cfRule type="duplicateValues" dxfId="306" priority="644"/>
  </conditionalFormatting>
  <conditionalFormatting sqref="G41:G45">
    <cfRule type="duplicateValues" dxfId="305" priority="643"/>
  </conditionalFormatting>
  <conditionalFormatting sqref="G42:G45">
    <cfRule type="duplicateValues" dxfId="304" priority="632"/>
  </conditionalFormatting>
  <conditionalFormatting sqref="G43:G45">
    <cfRule type="duplicateValues" dxfId="303" priority="626"/>
  </conditionalFormatting>
  <conditionalFormatting sqref="G44:G45">
    <cfRule type="duplicateValues" dxfId="302" priority="625"/>
  </conditionalFormatting>
  <conditionalFormatting sqref="G22:G26">
    <cfRule type="duplicateValues" dxfId="301" priority="507"/>
  </conditionalFormatting>
  <conditionalFormatting sqref="G27">
    <cfRule type="duplicateValues" dxfId="300" priority="498"/>
  </conditionalFormatting>
  <conditionalFormatting sqref="G28:G29">
    <cfRule type="duplicateValues" dxfId="299" priority="495"/>
  </conditionalFormatting>
  <conditionalFormatting sqref="G31:G33">
    <cfRule type="duplicateValues" dxfId="298" priority="3124"/>
  </conditionalFormatting>
  <conditionalFormatting sqref="G34">
    <cfRule type="duplicateValues" dxfId="297" priority="485"/>
  </conditionalFormatting>
  <conditionalFormatting sqref="G35">
    <cfRule type="duplicateValues" dxfId="296" priority="483"/>
  </conditionalFormatting>
  <conditionalFormatting sqref="G36">
    <cfRule type="duplicateValues" dxfId="295" priority="482"/>
  </conditionalFormatting>
  <conditionalFormatting sqref="G37">
    <cfRule type="duplicateValues" dxfId="294" priority="480"/>
  </conditionalFormatting>
  <conditionalFormatting sqref="G45">
    <cfRule type="duplicateValues" dxfId="293" priority="449"/>
  </conditionalFormatting>
  <conditionalFormatting sqref="G50">
    <cfRule type="duplicateValues" dxfId="292" priority="432"/>
  </conditionalFormatting>
  <conditionalFormatting sqref="G50">
    <cfRule type="duplicateValues" dxfId="291" priority="431"/>
  </conditionalFormatting>
  <conditionalFormatting sqref="G51">
    <cfRule type="duplicateValues" dxfId="290" priority="429"/>
  </conditionalFormatting>
  <conditionalFormatting sqref="G51">
    <cfRule type="duplicateValues" dxfId="289" priority="428"/>
  </conditionalFormatting>
  <conditionalFormatting sqref="G52">
    <cfRule type="duplicateValues" dxfId="288" priority="427"/>
  </conditionalFormatting>
  <conditionalFormatting sqref="G52">
    <cfRule type="duplicateValues" dxfId="287" priority="424"/>
  </conditionalFormatting>
  <conditionalFormatting sqref="G52">
    <cfRule type="duplicateValues" dxfId="286" priority="423"/>
  </conditionalFormatting>
  <conditionalFormatting sqref="G52">
    <cfRule type="duplicateValues" dxfId="285" priority="422"/>
  </conditionalFormatting>
  <conditionalFormatting sqref="G53">
    <cfRule type="duplicateValues" dxfId="284" priority="419"/>
  </conditionalFormatting>
  <conditionalFormatting sqref="G53">
    <cfRule type="duplicateValues" dxfId="283" priority="418"/>
  </conditionalFormatting>
  <conditionalFormatting sqref="R16">
    <cfRule type="duplicateValues" dxfId="282" priority="415"/>
  </conditionalFormatting>
  <conditionalFormatting sqref="G19:G26">
    <cfRule type="duplicateValues" dxfId="281" priority="3129"/>
  </conditionalFormatting>
  <conditionalFormatting sqref="G30">
    <cfRule type="duplicateValues" dxfId="280" priority="3130"/>
  </conditionalFormatting>
  <conditionalFormatting sqref="H15">
    <cfRule type="duplicateValues" dxfId="279" priority="390"/>
  </conditionalFormatting>
  <conditionalFormatting sqref="G15">
    <cfRule type="duplicateValues" dxfId="278" priority="391"/>
  </conditionalFormatting>
  <conditionalFormatting sqref="Q15">
    <cfRule type="containsText" dxfId="277" priority="384" stopIfTrue="1" operator="containsText" text="Pendiente">
      <formula>NOT(ISERROR(SEARCH("Pendiente",Q15)))</formula>
    </cfRule>
    <cfRule type="containsText" dxfId="276" priority="385" stopIfTrue="1" operator="containsText" text="OK">
      <formula>NOT(ISERROR(SEARCH("OK",Q15)))</formula>
    </cfRule>
    <cfRule type="containsText" dxfId="275" priority="387" stopIfTrue="1" operator="containsText" text="Suspendido">
      <formula>NOT(ISERROR(SEARCH("Suspendido",Q15)))</formula>
    </cfRule>
    <cfRule type="containsText" dxfId="274" priority="389" stopIfTrue="1" operator="containsText" text="No Aplica">
      <formula>NOT(ISERROR(SEARCH("No Aplica",Q15)))</formula>
    </cfRule>
  </conditionalFormatting>
  <conditionalFormatting sqref="Q15">
    <cfRule type="containsText" dxfId="273" priority="386" stopIfTrue="1" operator="containsText" text="Fallo">
      <formula>NOT(ISERROR(SEARCH("Fallo",Q15)))</formula>
    </cfRule>
  </conditionalFormatting>
  <conditionalFormatting sqref="Q15">
    <cfRule type="containsText" dxfId="272" priority="388" stopIfTrue="1" operator="containsText" text="Fuera de Alcance">
      <formula>NOT(ISERROR(SEARCH("Fuera de Alcance",Q15)))</formula>
    </cfRule>
  </conditionalFormatting>
  <conditionalFormatting sqref="R15">
    <cfRule type="duplicateValues" dxfId="271" priority="382"/>
  </conditionalFormatting>
  <conditionalFormatting sqref="H16">
    <cfRule type="duplicateValues" dxfId="270" priority="377"/>
  </conditionalFormatting>
  <conditionalFormatting sqref="G16">
    <cfRule type="duplicateValues" dxfId="269" priority="378"/>
  </conditionalFormatting>
  <conditionalFormatting sqref="Q17">
    <cfRule type="containsText" dxfId="268" priority="371" stopIfTrue="1" operator="containsText" text="Pendiente">
      <formula>NOT(ISERROR(SEARCH("Pendiente",Q17)))</formula>
    </cfRule>
    <cfRule type="containsText" dxfId="267" priority="372" stopIfTrue="1" operator="containsText" text="OK">
      <formula>NOT(ISERROR(SEARCH("OK",Q17)))</formula>
    </cfRule>
    <cfRule type="containsText" dxfId="266" priority="374" stopIfTrue="1" operator="containsText" text="Suspendido">
      <formula>NOT(ISERROR(SEARCH("Suspendido",Q17)))</formula>
    </cfRule>
    <cfRule type="containsText" dxfId="265" priority="376" stopIfTrue="1" operator="containsText" text="No Aplica">
      <formula>NOT(ISERROR(SEARCH("No Aplica",Q17)))</formula>
    </cfRule>
  </conditionalFormatting>
  <conditionalFormatting sqref="Q17">
    <cfRule type="containsText" dxfId="264" priority="373" stopIfTrue="1" operator="containsText" text="Fallo">
      <formula>NOT(ISERROR(SEARCH("Fallo",Q17)))</formula>
    </cfRule>
  </conditionalFormatting>
  <conditionalFormatting sqref="Q17">
    <cfRule type="containsText" dxfId="263" priority="375" stopIfTrue="1" operator="containsText" text="Fuera de Alcance">
      <formula>NOT(ISERROR(SEARCH("Fuera de Alcance",Q17)))</formula>
    </cfRule>
  </conditionalFormatting>
  <conditionalFormatting sqref="R17">
    <cfRule type="duplicateValues" dxfId="262" priority="369"/>
  </conditionalFormatting>
  <conditionalFormatting sqref="H17:H90">
    <cfRule type="duplicateValues" dxfId="261" priority="366"/>
  </conditionalFormatting>
  <conditionalFormatting sqref="G17">
    <cfRule type="duplicateValues" dxfId="260" priority="367"/>
  </conditionalFormatting>
  <conditionalFormatting sqref="Q18">
    <cfRule type="containsText" dxfId="259" priority="360" stopIfTrue="1" operator="containsText" text="Pendiente">
      <formula>NOT(ISERROR(SEARCH("Pendiente",Q18)))</formula>
    </cfRule>
    <cfRule type="containsText" dxfId="258" priority="361" stopIfTrue="1" operator="containsText" text="OK">
      <formula>NOT(ISERROR(SEARCH("OK",Q18)))</formula>
    </cfRule>
    <cfRule type="containsText" dxfId="257" priority="363" stopIfTrue="1" operator="containsText" text="Suspendido">
      <formula>NOT(ISERROR(SEARCH("Suspendido",Q18)))</formula>
    </cfRule>
    <cfRule type="containsText" dxfId="256" priority="365" stopIfTrue="1" operator="containsText" text="No Aplica">
      <formula>NOT(ISERROR(SEARCH("No Aplica",Q18)))</formula>
    </cfRule>
  </conditionalFormatting>
  <conditionalFormatting sqref="Q18">
    <cfRule type="containsText" dxfId="255" priority="362" stopIfTrue="1" operator="containsText" text="Fallo">
      <formula>NOT(ISERROR(SEARCH("Fallo",Q18)))</formula>
    </cfRule>
  </conditionalFormatting>
  <conditionalFormatting sqref="Q18">
    <cfRule type="containsText" dxfId="254" priority="364" stopIfTrue="1" operator="containsText" text="Fuera de Alcance">
      <formula>NOT(ISERROR(SEARCH("Fuera de Alcance",Q18)))</formula>
    </cfRule>
  </conditionalFormatting>
  <conditionalFormatting sqref="R18">
    <cfRule type="duplicateValues" dxfId="253" priority="358"/>
  </conditionalFormatting>
  <conditionalFormatting sqref="G18">
    <cfRule type="duplicateValues" dxfId="252" priority="356"/>
  </conditionalFormatting>
  <conditionalFormatting sqref="L15:L90">
    <cfRule type="containsText" dxfId="251" priority="319" stopIfTrue="1" operator="containsText" text="Pendiente">
      <formula>NOT(ISERROR(SEARCH("Pendiente",L15)))</formula>
    </cfRule>
    <cfRule type="containsText" dxfId="250" priority="320" stopIfTrue="1" operator="containsText" text="OK">
      <formula>NOT(ISERROR(SEARCH("OK",L15)))</formula>
    </cfRule>
    <cfRule type="containsText" dxfId="249" priority="322" stopIfTrue="1" operator="containsText" text="Suspendido">
      <formula>NOT(ISERROR(SEARCH("Suspendido",L15)))</formula>
    </cfRule>
    <cfRule type="containsText" dxfId="248" priority="324" stopIfTrue="1" operator="containsText" text="No Aplica">
      <formula>NOT(ISERROR(SEARCH("No Aplica",L15)))</formula>
    </cfRule>
  </conditionalFormatting>
  <conditionalFormatting sqref="L15:L90">
    <cfRule type="containsText" dxfId="247" priority="321" stopIfTrue="1" operator="containsText" text="Fallo">
      <formula>NOT(ISERROR(SEARCH("Fallo",L15)))</formula>
    </cfRule>
  </conditionalFormatting>
  <conditionalFormatting sqref="L15:L90">
    <cfRule type="containsText" dxfId="246" priority="323" stopIfTrue="1" operator="containsText" text="Fuera de Alcance">
      <formula>NOT(ISERROR(SEARCH("Fuera de Alcance",L15)))</formula>
    </cfRule>
  </conditionalFormatting>
  <conditionalFormatting sqref="Y16 Y19:Y59">
    <cfRule type="containsText" dxfId="245" priority="313" stopIfTrue="1" operator="containsText" text="Pendiente">
      <formula>NOT(ISERROR(SEARCH("Pendiente",Y16)))</formula>
    </cfRule>
    <cfRule type="containsText" dxfId="244" priority="314" stopIfTrue="1" operator="containsText" text="OK">
      <formula>NOT(ISERROR(SEARCH("OK",Y16)))</formula>
    </cfRule>
    <cfRule type="containsText" dxfId="243" priority="316" stopIfTrue="1" operator="containsText" text="Suspendido">
      <formula>NOT(ISERROR(SEARCH("Suspendido",Y16)))</formula>
    </cfRule>
    <cfRule type="containsText" dxfId="242" priority="318" stopIfTrue="1" operator="containsText" text="No Aplica">
      <formula>NOT(ISERROR(SEARCH("No Aplica",Y16)))</formula>
    </cfRule>
  </conditionalFormatting>
  <conditionalFormatting sqref="Y16 Y19:Y59">
    <cfRule type="containsText" dxfId="241" priority="315" stopIfTrue="1" operator="containsText" text="Fallo">
      <formula>NOT(ISERROR(SEARCH("Fallo",Y16)))</formula>
    </cfRule>
  </conditionalFormatting>
  <conditionalFormatting sqref="Y16 Y19:Y59">
    <cfRule type="containsText" dxfId="240" priority="317" stopIfTrue="1" operator="containsText" text="Fuera de Alcance">
      <formula>NOT(ISERROR(SEARCH("Fuera de Alcance",Y16)))</formula>
    </cfRule>
  </conditionalFormatting>
  <conditionalFormatting sqref="Z16">
    <cfRule type="duplicateValues" dxfId="239" priority="312"/>
  </conditionalFormatting>
  <conditionalFormatting sqref="Y15">
    <cfRule type="containsText" dxfId="238" priority="306" stopIfTrue="1" operator="containsText" text="Pendiente">
      <formula>NOT(ISERROR(SEARCH("Pendiente",Y15)))</formula>
    </cfRule>
    <cfRule type="containsText" dxfId="237" priority="307" stopIfTrue="1" operator="containsText" text="OK">
      <formula>NOT(ISERROR(SEARCH("OK",Y15)))</formula>
    </cfRule>
    <cfRule type="containsText" dxfId="236" priority="309" stopIfTrue="1" operator="containsText" text="Suspendido">
      <formula>NOT(ISERROR(SEARCH("Suspendido",Y15)))</formula>
    </cfRule>
    <cfRule type="containsText" dxfId="235" priority="311" stopIfTrue="1" operator="containsText" text="No Aplica">
      <formula>NOT(ISERROR(SEARCH("No Aplica",Y15)))</formula>
    </cfRule>
  </conditionalFormatting>
  <conditionalFormatting sqref="Y15">
    <cfRule type="containsText" dxfId="234" priority="308" stopIfTrue="1" operator="containsText" text="Fallo">
      <formula>NOT(ISERROR(SEARCH("Fallo",Y15)))</formula>
    </cfRule>
  </conditionalFormatting>
  <conditionalFormatting sqref="Y15">
    <cfRule type="containsText" dxfId="233" priority="310" stopIfTrue="1" operator="containsText" text="Fuera de Alcance">
      <formula>NOT(ISERROR(SEARCH("Fuera de Alcance",Y15)))</formula>
    </cfRule>
  </conditionalFormatting>
  <conditionalFormatting sqref="Z15">
    <cfRule type="duplicateValues" dxfId="232" priority="305"/>
  </conditionalFormatting>
  <conditionalFormatting sqref="Y17">
    <cfRule type="containsText" dxfId="231" priority="299" stopIfTrue="1" operator="containsText" text="Pendiente">
      <formula>NOT(ISERROR(SEARCH("Pendiente",Y17)))</formula>
    </cfRule>
    <cfRule type="containsText" dxfId="230" priority="300" stopIfTrue="1" operator="containsText" text="OK">
      <formula>NOT(ISERROR(SEARCH("OK",Y17)))</formula>
    </cfRule>
    <cfRule type="containsText" dxfId="229" priority="302" stopIfTrue="1" operator="containsText" text="Suspendido">
      <formula>NOT(ISERROR(SEARCH("Suspendido",Y17)))</formula>
    </cfRule>
    <cfRule type="containsText" dxfId="228" priority="304" stopIfTrue="1" operator="containsText" text="No Aplica">
      <formula>NOT(ISERROR(SEARCH("No Aplica",Y17)))</formula>
    </cfRule>
  </conditionalFormatting>
  <conditionalFormatting sqref="Y17">
    <cfRule type="containsText" dxfId="227" priority="301" stopIfTrue="1" operator="containsText" text="Fallo">
      <formula>NOT(ISERROR(SEARCH("Fallo",Y17)))</formula>
    </cfRule>
  </conditionalFormatting>
  <conditionalFormatting sqref="Y17">
    <cfRule type="containsText" dxfId="226" priority="303" stopIfTrue="1" operator="containsText" text="Fuera de Alcance">
      <formula>NOT(ISERROR(SEARCH("Fuera de Alcance",Y17)))</formula>
    </cfRule>
  </conditionalFormatting>
  <conditionalFormatting sqref="Z17">
    <cfRule type="duplicateValues" dxfId="225" priority="298"/>
  </conditionalFormatting>
  <conditionalFormatting sqref="Y18">
    <cfRule type="containsText" dxfId="224" priority="292" stopIfTrue="1" operator="containsText" text="Pendiente">
      <formula>NOT(ISERROR(SEARCH("Pendiente",Y18)))</formula>
    </cfRule>
    <cfRule type="containsText" dxfId="223" priority="293" stopIfTrue="1" operator="containsText" text="OK">
      <formula>NOT(ISERROR(SEARCH("OK",Y18)))</formula>
    </cfRule>
    <cfRule type="containsText" dxfId="222" priority="295" stopIfTrue="1" operator="containsText" text="Suspendido">
      <formula>NOT(ISERROR(SEARCH("Suspendido",Y18)))</formula>
    </cfRule>
    <cfRule type="containsText" dxfId="221" priority="297" stopIfTrue="1" operator="containsText" text="No Aplica">
      <formula>NOT(ISERROR(SEARCH("No Aplica",Y18)))</formula>
    </cfRule>
  </conditionalFormatting>
  <conditionalFormatting sqref="Y18">
    <cfRule type="containsText" dxfId="220" priority="294" stopIfTrue="1" operator="containsText" text="Fallo">
      <formula>NOT(ISERROR(SEARCH("Fallo",Y18)))</formula>
    </cfRule>
  </conditionalFormatting>
  <conditionalFormatting sqref="Y18">
    <cfRule type="containsText" dxfId="219" priority="296" stopIfTrue="1" operator="containsText" text="Fuera de Alcance">
      <formula>NOT(ISERROR(SEARCH("Fuera de Alcance",Y18)))</formula>
    </cfRule>
  </conditionalFormatting>
  <conditionalFormatting sqref="Z18">
    <cfRule type="duplicateValues" dxfId="218" priority="291"/>
  </conditionalFormatting>
  <conditionalFormatting sqref="AG16 AG19:AG59">
    <cfRule type="containsText" dxfId="217" priority="273" stopIfTrue="1" operator="containsText" text="Pendiente">
      <formula>NOT(ISERROR(SEARCH("Pendiente",AG16)))</formula>
    </cfRule>
    <cfRule type="containsText" dxfId="216" priority="274" stopIfTrue="1" operator="containsText" text="OK">
      <formula>NOT(ISERROR(SEARCH("OK",AG16)))</formula>
    </cfRule>
    <cfRule type="containsText" dxfId="215" priority="276" stopIfTrue="1" operator="containsText" text="Suspendido">
      <formula>NOT(ISERROR(SEARCH("Suspendido",AG16)))</formula>
    </cfRule>
    <cfRule type="containsText" dxfId="214" priority="278" stopIfTrue="1" operator="containsText" text="No Aplica">
      <formula>NOT(ISERROR(SEARCH("No Aplica",AG16)))</formula>
    </cfRule>
  </conditionalFormatting>
  <conditionalFormatting sqref="AG16 AG19:AG59">
    <cfRule type="containsText" dxfId="213" priority="275" stopIfTrue="1" operator="containsText" text="Fallo">
      <formula>NOT(ISERROR(SEARCH("Fallo",AG16)))</formula>
    </cfRule>
  </conditionalFormatting>
  <conditionalFormatting sqref="AG16 AG19:AG59">
    <cfRule type="containsText" dxfId="212" priority="277" stopIfTrue="1" operator="containsText" text="Fuera de Alcance">
      <formula>NOT(ISERROR(SEARCH("Fuera de Alcance",AG16)))</formula>
    </cfRule>
  </conditionalFormatting>
  <conditionalFormatting sqref="AH16">
    <cfRule type="duplicateValues" dxfId="211" priority="272"/>
  </conditionalFormatting>
  <conditionalFormatting sqref="AG15">
    <cfRule type="containsText" dxfId="210" priority="266" stopIfTrue="1" operator="containsText" text="Pendiente">
      <formula>NOT(ISERROR(SEARCH("Pendiente",AG15)))</formula>
    </cfRule>
    <cfRule type="containsText" dxfId="209" priority="267" stopIfTrue="1" operator="containsText" text="OK">
      <formula>NOT(ISERROR(SEARCH("OK",AG15)))</formula>
    </cfRule>
    <cfRule type="containsText" dxfId="208" priority="269" stopIfTrue="1" operator="containsText" text="Suspendido">
      <formula>NOT(ISERROR(SEARCH("Suspendido",AG15)))</formula>
    </cfRule>
    <cfRule type="containsText" dxfId="207" priority="271" stopIfTrue="1" operator="containsText" text="No Aplica">
      <formula>NOT(ISERROR(SEARCH("No Aplica",AG15)))</formula>
    </cfRule>
  </conditionalFormatting>
  <conditionalFormatting sqref="AG15">
    <cfRule type="containsText" dxfId="206" priority="268" stopIfTrue="1" operator="containsText" text="Fallo">
      <formula>NOT(ISERROR(SEARCH("Fallo",AG15)))</formula>
    </cfRule>
  </conditionalFormatting>
  <conditionalFormatting sqref="AG15">
    <cfRule type="containsText" dxfId="205" priority="270" stopIfTrue="1" operator="containsText" text="Fuera de Alcance">
      <formula>NOT(ISERROR(SEARCH("Fuera de Alcance",AG15)))</formula>
    </cfRule>
  </conditionalFormatting>
  <conditionalFormatting sqref="AH15">
    <cfRule type="duplicateValues" dxfId="204" priority="265"/>
  </conditionalFormatting>
  <conditionalFormatting sqref="AG17">
    <cfRule type="containsText" dxfId="203" priority="259" stopIfTrue="1" operator="containsText" text="Pendiente">
      <formula>NOT(ISERROR(SEARCH("Pendiente",AG17)))</formula>
    </cfRule>
    <cfRule type="containsText" dxfId="202" priority="260" stopIfTrue="1" operator="containsText" text="OK">
      <formula>NOT(ISERROR(SEARCH("OK",AG17)))</formula>
    </cfRule>
    <cfRule type="containsText" dxfId="201" priority="262" stopIfTrue="1" operator="containsText" text="Suspendido">
      <formula>NOT(ISERROR(SEARCH("Suspendido",AG17)))</formula>
    </cfRule>
    <cfRule type="containsText" dxfId="200" priority="264" stopIfTrue="1" operator="containsText" text="No Aplica">
      <formula>NOT(ISERROR(SEARCH("No Aplica",AG17)))</formula>
    </cfRule>
  </conditionalFormatting>
  <conditionalFormatting sqref="AG17">
    <cfRule type="containsText" dxfId="199" priority="261" stopIfTrue="1" operator="containsText" text="Fallo">
      <formula>NOT(ISERROR(SEARCH("Fallo",AG17)))</formula>
    </cfRule>
  </conditionalFormatting>
  <conditionalFormatting sqref="AG17">
    <cfRule type="containsText" dxfId="198" priority="263" stopIfTrue="1" operator="containsText" text="Fuera de Alcance">
      <formula>NOT(ISERROR(SEARCH("Fuera de Alcance",AG17)))</formula>
    </cfRule>
  </conditionalFormatting>
  <conditionalFormatting sqref="AH17">
    <cfRule type="duplicateValues" dxfId="197" priority="258"/>
  </conditionalFormatting>
  <conditionalFormatting sqref="AG18">
    <cfRule type="containsText" dxfId="196" priority="252" stopIfTrue="1" operator="containsText" text="Pendiente">
      <formula>NOT(ISERROR(SEARCH("Pendiente",AG18)))</formula>
    </cfRule>
    <cfRule type="containsText" dxfId="195" priority="253" stopIfTrue="1" operator="containsText" text="OK">
      <formula>NOT(ISERROR(SEARCH("OK",AG18)))</formula>
    </cfRule>
    <cfRule type="containsText" dxfId="194" priority="255" stopIfTrue="1" operator="containsText" text="Suspendido">
      <formula>NOT(ISERROR(SEARCH("Suspendido",AG18)))</formula>
    </cfRule>
    <cfRule type="containsText" dxfId="193" priority="257" stopIfTrue="1" operator="containsText" text="No Aplica">
      <formula>NOT(ISERROR(SEARCH("No Aplica",AG18)))</formula>
    </cfRule>
  </conditionalFormatting>
  <conditionalFormatting sqref="AG18">
    <cfRule type="containsText" dxfId="192" priority="254" stopIfTrue="1" operator="containsText" text="Fallo">
      <formula>NOT(ISERROR(SEARCH("Fallo",AG18)))</formula>
    </cfRule>
  </conditionalFormatting>
  <conditionalFormatting sqref="AG18">
    <cfRule type="containsText" dxfId="191" priority="256" stopIfTrue="1" operator="containsText" text="Fuera de Alcance">
      <formula>NOT(ISERROR(SEARCH("Fuera de Alcance",AG18)))</formula>
    </cfRule>
  </conditionalFormatting>
  <conditionalFormatting sqref="AH18">
    <cfRule type="duplicateValues" dxfId="190" priority="251"/>
  </conditionalFormatting>
  <conditionalFormatting sqref="AO16 AO19:AO59">
    <cfRule type="containsText" dxfId="189" priority="233" stopIfTrue="1" operator="containsText" text="Pendiente">
      <formula>NOT(ISERROR(SEARCH("Pendiente",AO16)))</formula>
    </cfRule>
    <cfRule type="containsText" dxfId="188" priority="234" stopIfTrue="1" operator="containsText" text="OK">
      <formula>NOT(ISERROR(SEARCH("OK",AO16)))</formula>
    </cfRule>
    <cfRule type="containsText" dxfId="187" priority="236" stopIfTrue="1" operator="containsText" text="Suspendido">
      <formula>NOT(ISERROR(SEARCH("Suspendido",AO16)))</formula>
    </cfRule>
    <cfRule type="containsText" dxfId="186" priority="238" stopIfTrue="1" operator="containsText" text="No Aplica">
      <formula>NOT(ISERROR(SEARCH("No Aplica",AO16)))</formula>
    </cfRule>
  </conditionalFormatting>
  <conditionalFormatting sqref="AO16 AO19:AO59">
    <cfRule type="containsText" dxfId="185" priority="235" stopIfTrue="1" operator="containsText" text="Fallo">
      <formula>NOT(ISERROR(SEARCH("Fallo",AO16)))</formula>
    </cfRule>
  </conditionalFormatting>
  <conditionalFormatting sqref="AO16 AO19:AO59">
    <cfRule type="containsText" dxfId="184" priority="237" stopIfTrue="1" operator="containsText" text="Fuera de Alcance">
      <formula>NOT(ISERROR(SEARCH("Fuera de Alcance",AO16)))</formula>
    </cfRule>
  </conditionalFormatting>
  <conditionalFormatting sqref="AP16">
    <cfRule type="duplicateValues" dxfId="183" priority="232"/>
  </conditionalFormatting>
  <conditionalFormatting sqref="AO15">
    <cfRule type="containsText" dxfId="182" priority="226" stopIfTrue="1" operator="containsText" text="Pendiente">
      <formula>NOT(ISERROR(SEARCH("Pendiente",AO15)))</formula>
    </cfRule>
    <cfRule type="containsText" dxfId="181" priority="227" stopIfTrue="1" operator="containsText" text="OK">
      <formula>NOT(ISERROR(SEARCH("OK",AO15)))</formula>
    </cfRule>
    <cfRule type="containsText" dxfId="180" priority="229" stopIfTrue="1" operator="containsText" text="Suspendido">
      <formula>NOT(ISERROR(SEARCH("Suspendido",AO15)))</formula>
    </cfRule>
    <cfRule type="containsText" dxfId="179" priority="231" stopIfTrue="1" operator="containsText" text="No Aplica">
      <formula>NOT(ISERROR(SEARCH("No Aplica",AO15)))</formula>
    </cfRule>
  </conditionalFormatting>
  <conditionalFormatting sqref="AO15">
    <cfRule type="containsText" dxfId="178" priority="228" stopIfTrue="1" operator="containsText" text="Fallo">
      <formula>NOT(ISERROR(SEARCH("Fallo",AO15)))</formula>
    </cfRule>
  </conditionalFormatting>
  <conditionalFormatting sqref="AO15">
    <cfRule type="containsText" dxfId="177" priority="230" stopIfTrue="1" operator="containsText" text="Fuera de Alcance">
      <formula>NOT(ISERROR(SEARCH("Fuera de Alcance",AO15)))</formula>
    </cfRule>
  </conditionalFormatting>
  <conditionalFormatting sqref="AP15">
    <cfRule type="duplicateValues" dxfId="176" priority="225"/>
  </conditionalFormatting>
  <conditionalFormatting sqref="AO17">
    <cfRule type="containsText" dxfId="175" priority="219" stopIfTrue="1" operator="containsText" text="Pendiente">
      <formula>NOT(ISERROR(SEARCH("Pendiente",AO17)))</formula>
    </cfRule>
    <cfRule type="containsText" dxfId="174" priority="220" stopIfTrue="1" operator="containsText" text="OK">
      <formula>NOT(ISERROR(SEARCH("OK",AO17)))</formula>
    </cfRule>
    <cfRule type="containsText" dxfId="173" priority="222" stopIfTrue="1" operator="containsText" text="Suspendido">
      <formula>NOT(ISERROR(SEARCH("Suspendido",AO17)))</formula>
    </cfRule>
    <cfRule type="containsText" dxfId="172" priority="224" stopIfTrue="1" operator="containsText" text="No Aplica">
      <formula>NOT(ISERROR(SEARCH("No Aplica",AO17)))</formula>
    </cfRule>
  </conditionalFormatting>
  <conditionalFormatting sqref="AO17">
    <cfRule type="containsText" dxfId="171" priority="221" stopIfTrue="1" operator="containsText" text="Fallo">
      <formula>NOT(ISERROR(SEARCH("Fallo",AO17)))</formula>
    </cfRule>
  </conditionalFormatting>
  <conditionalFormatting sqref="AO17">
    <cfRule type="containsText" dxfId="170" priority="223" stopIfTrue="1" operator="containsText" text="Fuera de Alcance">
      <formula>NOT(ISERROR(SEARCH("Fuera de Alcance",AO17)))</formula>
    </cfRule>
  </conditionalFormatting>
  <conditionalFormatting sqref="AP17">
    <cfRule type="duplicateValues" dxfId="169" priority="218"/>
  </conditionalFormatting>
  <conditionalFormatting sqref="AO18">
    <cfRule type="containsText" dxfId="168" priority="212" stopIfTrue="1" operator="containsText" text="Pendiente">
      <formula>NOT(ISERROR(SEARCH("Pendiente",AO18)))</formula>
    </cfRule>
    <cfRule type="containsText" dxfId="167" priority="213" stopIfTrue="1" operator="containsText" text="OK">
      <formula>NOT(ISERROR(SEARCH("OK",AO18)))</formula>
    </cfRule>
    <cfRule type="containsText" dxfId="166" priority="215" stopIfTrue="1" operator="containsText" text="Suspendido">
      <formula>NOT(ISERROR(SEARCH("Suspendido",AO18)))</formula>
    </cfRule>
    <cfRule type="containsText" dxfId="165" priority="217" stopIfTrue="1" operator="containsText" text="No Aplica">
      <formula>NOT(ISERROR(SEARCH("No Aplica",AO18)))</formula>
    </cfRule>
  </conditionalFormatting>
  <conditionalFormatting sqref="AO18">
    <cfRule type="containsText" dxfId="164" priority="214" stopIfTrue="1" operator="containsText" text="Fallo">
      <formula>NOT(ISERROR(SEARCH("Fallo",AO18)))</formula>
    </cfRule>
  </conditionalFormatting>
  <conditionalFormatting sqref="AO18">
    <cfRule type="containsText" dxfId="163" priority="216" stopIfTrue="1" operator="containsText" text="Fuera de Alcance">
      <formula>NOT(ISERROR(SEARCH("Fuera de Alcance",AO18)))</formula>
    </cfRule>
  </conditionalFormatting>
  <conditionalFormatting sqref="AP18">
    <cfRule type="duplicateValues" dxfId="162" priority="211"/>
  </conditionalFormatting>
  <conditionalFormatting sqref="AW16 AW19:AW59">
    <cfRule type="containsText" dxfId="161" priority="193" stopIfTrue="1" operator="containsText" text="Pendiente">
      <formula>NOT(ISERROR(SEARCH("Pendiente",AW16)))</formula>
    </cfRule>
    <cfRule type="containsText" dxfId="160" priority="194" stopIfTrue="1" operator="containsText" text="OK">
      <formula>NOT(ISERROR(SEARCH("OK",AW16)))</formula>
    </cfRule>
    <cfRule type="containsText" dxfId="159" priority="196" stopIfTrue="1" operator="containsText" text="Suspendido">
      <formula>NOT(ISERROR(SEARCH("Suspendido",AW16)))</formula>
    </cfRule>
    <cfRule type="containsText" dxfId="158" priority="198" stopIfTrue="1" operator="containsText" text="No Aplica">
      <formula>NOT(ISERROR(SEARCH("No Aplica",AW16)))</formula>
    </cfRule>
  </conditionalFormatting>
  <conditionalFormatting sqref="AW16 AW19:AW59">
    <cfRule type="containsText" dxfId="157" priority="195" stopIfTrue="1" operator="containsText" text="Fallo">
      <formula>NOT(ISERROR(SEARCH("Fallo",AW16)))</formula>
    </cfRule>
  </conditionalFormatting>
  <conditionalFormatting sqref="AW16 AW19:AW59">
    <cfRule type="containsText" dxfId="156" priority="197" stopIfTrue="1" operator="containsText" text="Fuera de Alcance">
      <formula>NOT(ISERROR(SEARCH("Fuera de Alcance",AW16)))</formula>
    </cfRule>
  </conditionalFormatting>
  <conditionalFormatting sqref="AX16">
    <cfRule type="duplicateValues" dxfId="155" priority="192"/>
  </conditionalFormatting>
  <conditionalFormatting sqref="AW15">
    <cfRule type="containsText" dxfId="154" priority="186" stopIfTrue="1" operator="containsText" text="Pendiente">
      <formula>NOT(ISERROR(SEARCH("Pendiente",AW15)))</formula>
    </cfRule>
    <cfRule type="containsText" dxfId="153" priority="187" stopIfTrue="1" operator="containsText" text="OK">
      <formula>NOT(ISERROR(SEARCH("OK",AW15)))</formula>
    </cfRule>
    <cfRule type="containsText" dxfId="152" priority="189" stopIfTrue="1" operator="containsText" text="Suspendido">
      <formula>NOT(ISERROR(SEARCH("Suspendido",AW15)))</formula>
    </cfRule>
    <cfRule type="containsText" dxfId="151" priority="191" stopIfTrue="1" operator="containsText" text="No Aplica">
      <formula>NOT(ISERROR(SEARCH("No Aplica",AW15)))</formula>
    </cfRule>
  </conditionalFormatting>
  <conditionalFormatting sqref="AW15">
    <cfRule type="containsText" dxfId="150" priority="188" stopIfTrue="1" operator="containsText" text="Fallo">
      <formula>NOT(ISERROR(SEARCH("Fallo",AW15)))</formula>
    </cfRule>
  </conditionalFormatting>
  <conditionalFormatting sqref="AW15">
    <cfRule type="containsText" dxfId="149" priority="190" stopIfTrue="1" operator="containsText" text="Fuera de Alcance">
      <formula>NOT(ISERROR(SEARCH("Fuera de Alcance",AW15)))</formula>
    </cfRule>
  </conditionalFormatting>
  <conditionalFormatting sqref="AX15">
    <cfRule type="duplicateValues" dxfId="148" priority="185"/>
  </conditionalFormatting>
  <conditionalFormatting sqref="AW17">
    <cfRule type="containsText" dxfId="147" priority="179" stopIfTrue="1" operator="containsText" text="Pendiente">
      <formula>NOT(ISERROR(SEARCH("Pendiente",AW17)))</formula>
    </cfRule>
    <cfRule type="containsText" dxfId="146" priority="180" stopIfTrue="1" operator="containsText" text="OK">
      <formula>NOT(ISERROR(SEARCH("OK",AW17)))</formula>
    </cfRule>
    <cfRule type="containsText" dxfId="145" priority="182" stopIfTrue="1" operator="containsText" text="Suspendido">
      <formula>NOT(ISERROR(SEARCH("Suspendido",AW17)))</formula>
    </cfRule>
    <cfRule type="containsText" dxfId="144" priority="184" stopIfTrue="1" operator="containsText" text="No Aplica">
      <formula>NOT(ISERROR(SEARCH("No Aplica",AW17)))</formula>
    </cfRule>
  </conditionalFormatting>
  <conditionalFormatting sqref="AW17">
    <cfRule type="containsText" dxfId="143" priority="181" stopIfTrue="1" operator="containsText" text="Fallo">
      <formula>NOT(ISERROR(SEARCH("Fallo",AW17)))</formula>
    </cfRule>
  </conditionalFormatting>
  <conditionalFormatting sqref="AW17">
    <cfRule type="containsText" dxfId="142" priority="183" stopIfTrue="1" operator="containsText" text="Fuera de Alcance">
      <formula>NOT(ISERROR(SEARCH("Fuera de Alcance",AW17)))</formula>
    </cfRule>
  </conditionalFormatting>
  <conditionalFormatting sqref="AX17">
    <cfRule type="duplicateValues" dxfId="141" priority="178"/>
  </conditionalFormatting>
  <conditionalFormatting sqref="AW18">
    <cfRule type="containsText" dxfId="140" priority="172" stopIfTrue="1" operator="containsText" text="Pendiente">
      <formula>NOT(ISERROR(SEARCH("Pendiente",AW18)))</formula>
    </cfRule>
    <cfRule type="containsText" dxfId="139" priority="173" stopIfTrue="1" operator="containsText" text="OK">
      <formula>NOT(ISERROR(SEARCH("OK",AW18)))</formula>
    </cfRule>
    <cfRule type="containsText" dxfId="138" priority="175" stopIfTrue="1" operator="containsText" text="Suspendido">
      <formula>NOT(ISERROR(SEARCH("Suspendido",AW18)))</formula>
    </cfRule>
    <cfRule type="containsText" dxfId="137" priority="177" stopIfTrue="1" operator="containsText" text="No Aplica">
      <formula>NOT(ISERROR(SEARCH("No Aplica",AW18)))</formula>
    </cfRule>
  </conditionalFormatting>
  <conditionalFormatting sqref="AW18">
    <cfRule type="containsText" dxfId="136" priority="174" stopIfTrue="1" operator="containsText" text="Fallo">
      <formula>NOT(ISERROR(SEARCH("Fallo",AW18)))</formula>
    </cfRule>
  </conditionalFormatting>
  <conditionalFormatting sqref="AW18">
    <cfRule type="containsText" dxfId="135" priority="176" stopIfTrue="1" operator="containsText" text="Fuera de Alcance">
      <formula>NOT(ISERROR(SEARCH("Fuera de Alcance",AW18)))</formula>
    </cfRule>
  </conditionalFormatting>
  <conditionalFormatting sqref="AX18">
    <cfRule type="duplicateValues" dxfId="134" priority="171"/>
  </conditionalFormatting>
  <conditionalFormatting sqref="BF16 BF19:BF59">
    <cfRule type="containsText" dxfId="133" priority="153" stopIfTrue="1" operator="containsText" text="Pendiente">
      <formula>NOT(ISERROR(SEARCH("Pendiente",BF16)))</formula>
    </cfRule>
    <cfRule type="containsText" dxfId="132" priority="154" stopIfTrue="1" operator="containsText" text="OK">
      <formula>NOT(ISERROR(SEARCH("OK",BF16)))</formula>
    </cfRule>
    <cfRule type="containsText" dxfId="131" priority="156" stopIfTrue="1" operator="containsText" text="Suspendido">
      <formula>NOT(ISERROR(SEARCH("Suspendido",BF16)))</formula>
    </cfRule>
    <cfRule type="containsText" dxfId="130" priority="158" stopIfTrue="1" operator="containsText" text="No Aplica">
      <formula>NOT(ISERROR(SEARCH("No Aplica",BF16)))</formula>
    </cfRule>
  </conditionalFormatting>
  <conditionalFormatting sqref="BF16 BF19:BF59">
    <cfRule type="containsText" dxfId="129" priority="155" stopIfTrue="1" operator="containsText" text="Fallo">
      <formula>NOT(ISERROR(SEARCH("Fallo",BF16)))</formula>
    </cfRule>
  </conditionalFormatting>
  <conditionalFormatting sqref="BF16 BF19:BF59">
    <cfRule type="containsText" dxfId="128" priority="157" stopIfTrue="1" operator="containsText" text="Fuera de Alcance">
      <formula>NOT(ISERROR(SEARCH("Fuera de Alcance",BF16)))</formula>
    </cfRule>
  </conditionalFormatting>
  <conditionalFormatting sqref="BG16">
    <cfRule type="duplicateValues" dxfId="127" priority="152"/>
  </conditionalFormatting>
  <conditionalFormatting sqref="BF15">
    <cfRule type="containsText" dxfId="126" priority="146" stopIfTrue="1" operator="containsText" text="Pendiente">
      <formula>NOT(ISERROR(SEARCH("Pendiente",BF15)))</formula>
    </cfRule>
    <cfRule type="containsText" dxfId="125" priority="147" stopIfTrue="1" operator="containsText" text="OK">
      <formula>NOT(ISERROR(SEARCH("OK",BF15)))</formula>
    </cfRule>
    <cfRule type="containsText" dxfId="124" priority="149" stopIfTrue="1" operator="containsText" text="Suspendido">
      <formula>NOT(ISERROR(SEARCH("Suspendido",BF15)))</formula>
    </cfRule>
    <cfRule type="containsText" dxfId="123" priority="151" stopIfTrue="1" operator="containsText" text="No Aplica">
      <formula>NOT(ISERROR(SEARCH("No Aplica",BF15)))</formula>
    </cfRule>
  </conditionalFormatting>
  <conditionalFormatting sqref="BF15">
    <cfRule type="containsText" dxfId="122" priority="148" stopIfTrue="1" operator="containsText" text="Fallo">
      <formula>NOT(ISERROR(SEARCH("Fallo",BF15)))</formula>
    </cfRule>
  </conditionalFormatting>
  <conditionalFormatting sqref="BF15">
    <cfRule type="containsText" dxfId="121" priority="150" stopIfTrue="1" operator="containsText" text="Fuera de Alcance">
      <formula>NOT(ISERROR(SEARCH("Fuera de Alcance",BF15)))</formula>
    </cfRule>
  </conditionalFormatting>
  <conditionalFormatting sqref="BG15">
    <cfRule type="duplicateValues" dxfId="120" priority="145"/>
  </conditionalFormatting>
  <conditionalFormatting sqref="BF17">
    <cfRule type="containsText" dxfId="119" priority="139" stopIfTrue="1" operator="containsText" text="Pendiente">
      <formula>NOT(ISERROR(SEARCH("Pendiente",BF17)))</formula>
    </cfRule>
    <cfRule type="containsText" dxfId="118" priority="140" stopIfTrue="1" operator="containsText" text="OK">
      <formula>NOT(ISERROR(SEARCH("OK",BF17)))</formula>
    </cfRule>
    <cfRule type="containsText" dxfId="117" priority="142" stopIfTrue="1" operator="containsText" text="Suspendido">
      <formula>NOT(ISERROR(SEARCH("Suspendido",BF17)))</formula>
    </cfRule>
    <cfRule type="containsText" dxfId="116" priority="144" stopIfTrue="1" operator="containsText" text="No Aplica">
      <formula>NOT(ISERROR(SEARCH("No Aplica",BF17)))</formula>
    </cfRule>
  </conditionalFormatting>
  <conditionalFormatting sqref="BF17">
    <cfRule type="containsText" dxfId="115" priority="141" stopIfTrue="1" operator="containsText" text="Fallo">
      <formula>NOT(ISERROR(SEARCH("Fallo",BF17)))</formula>
    </cfRule>
  </conditionalFormatting>
  <conditionalFormatting sqref="BF17">
    <cfRule type="containsText" dxfId="114" priority="143" stopIfTrue="1" operator="containsText" text="Fuera de Alcance">
      <formula>NOT(ISERROR(SEARCH("Fuera de Alcance",BF17)))</formula>
    </cfRule>
  </conditionalFormatting>
  <conditionalFormatting sqref="BG17">
    <cfRule type="duplicateValues" dxfId="113" priority="138"/>
  </conditionalFormatting>
  <conditionalFormatting sqref="BF18">
    <cfRule type="containsText" dxfId="112" priority="132" stopIfTrue="1" operator="containsText" text="Pendiente">
      <formula>NOT(ISERROR(SEARCH("Pendiente",BF18)))</formula>
    </cfRule>
    <cfRule type="containsText" dxfId="111" priority="133" stopIfTrue="1" operator="containsText" text="OK">
      <formula>NOT(ISERROR(SEARCH("OK",BF18)))</formula>
    </cfRule>
    <cfRule type="containsText" dxfId="110" priority="135" stopIfTrue="1" operator="containsText" text="Suspendido">
      <formula>NOT(ISERROR(SEARCH("Suspendido",BF18)))</formula>
    </cfRule>
    <cfRule type="containsText" dxfId="109" priority="137" stopIfTrue="1" operator="containsText" text="No Aplica">
      <formula>NOT(ISERROR(SEARCH("No Aplica",BF18)))</formula>
    </cfRule>
  </conditionalFormatting>
  <conditionalFormatting sqref="BF18">
    <cfRule type="containsText" dxfId="108" priority="134" stopIfTrue="1" operator="containsText" text="Fallo">
      <formula>NOT(ISERROR(SEARCH("Fallo",BF18)))</formula>
    </cfRule>
  </conditionalFormatting>
  <conditionalFormatting sqref="BF18">
    <cfRule type="containsText" dxfId="107" priority="136" stopIfTrue="1" operator="containsText" text="Fuera de Alcance">
      <formula>NOT(ISERROR(SEARCH("Fuera de Alcance",BF18)))</formula>
    </cfRule>
  </conditionalFormatting>
  <conditionalFormatting sqref="BG18">
    <cfRule type="duplicateValues" dxfId="106" priority="131"/>
  </conditionalFormatting>
  <conditionalFormatting sqref="BN16 BN19:BN59">
    <cfRule type="containsText" dxfId="105" priority="113" stopIfTrue="1" operator="containsText" text="Pendiente">
      <formula>NOT(ISERROR(SEARCH("Pendiente",BN16)))</formula>
    </cfRule>
    <cfRule type="containsText" dxfId="104" priority="114" stopIfTrue="1" operator="containsText" text="OK">
      <formula>NOT(ISERROR(SEARCH("OK",BN16)))</formula>
    </cfRule>
    <cfRule type="containsText" dxfId="103" priority="116" stopIfTrue="1" operator="containsText" text="Suspendido">
      <formula>NOT(ISERROR(SEARCH("Suspendido",BN16)))</formula>
    </cfRule>
    <cfRule type="containsText" dxfId="102" priority="118" stopIfTrue="1" operator="containsText" text="No Aplica">
      <formula>NOT(ISERROR(SEARCH("No Aplica",BN16)))</formula>
    </cfRule>
  </conditionalFormatting>
  <conditionalFormatting sqref="BN16 BN19:BN59">
    <cfRule type="containsText" dxfId="101" priority="115" stopIfTrue="1" operator="containsText" text="Fallo">
      <formula>NOT(ISERROR(SEARCH("Fallo",BN16)))</formula>
    </cfRule>
  </conditionalFormatting>
  <conditionalFormatting sqref="BN16 BN19:BN59">
    <cfRule type="containsText" dxfId="100" priority="117" stopIfTrue="1" operator="containsText" text="Fuera de Alcance">
      <formula>NOT(ISERROR(SEARCH("Fuera de Alcance",BN16)))</formula>
    </cfRule>
  </conditionalFormatting>
  <conditionalFormatting sqref="BO16">
    <cfRule type="duplicateValues" dxfId="99" priority="112"/>
  </conditionalFormatting>
  <conditionalFormatting sqref="BN15">
    <cfRule type="containsText" dxfId="98" priority="106" stopIfTrue="1" operator="containsText" text="Pendiente">
      <formula>NOT(ISERROR(SEARCH("Pendiente",BN15)))</formula>
    </cfRule>
    <cfRule type="containsText" dxfId="97" priority="107" stopIfTrue="1" operator="containsText" text="OK">
      <formula>NOT(ISERROR(SEARCH("OK",BN15)))</formula>
    </cfRule>
    <cfRule type="containsText" dxfId="96" priority="109" stopIfTrue="1" operator="containsText" text="Suspendido">
      <formula>NOT(ISERROR(SEARCH("Suspendido",BN15)))</formula>
    </cfRule>
    <cfRule type="containsText" dxfId="95" priority="111" stopIfTrue="1" operator="containsText" text="No Aplica">
      <formula>NOT(ISERROR(SEARCH("No Aplica",BN15)))</formula>
    </cfRule>
  </conditionalFormatting>
  <conditionalFormatting sqref="BN15">
    <cfRule type="containsText" dxfId="94" priority="108" stopIfTrue="1" operator="containsText" text="Fallo">
      <formula>NOT(ISERROR(SEARCH("Fallo",BN15)))</formula>
    </cfRule>
  </conditionalFormatting>
  <conditionalFormatting sqref="BN15">
    <cfRule type="containsText" dxfId="93" priority="110" stopIfTrue="1" operator="containsText" text="Fuera de Alcance">
      <formula>NOT(ISERROR(SEARCH("Fuera de Alcance",BN15)))</formula>
    </cfRule>
  </conditionalFormatting>
  <conditionalFormatting sqref="BO15">
    <cfRule type="duplicateValues" dxfId="92" priority="105"/>
  </conditionalFormatting>
  <conditionalFormatting sqref="BN17">
    <cfRule type="containsText" dxfId="91" priority="99" stopIfTrue="1" operator="containsText" text="Pendiente">
      <formula>NOT(ISERROR(SEARCH("Pendiente",BN17)))</formula>
    </cfRule>
    <cfRule type="containsText" dxfId="90" priority="100" stopIfTrue="1" operator="containsText" text="OK">
      <formula>NOT(ISERROR(SEARCH("OK",BN17)))</formula>
    </cfRule>
    <cfRule type="containsText" dxfId="89" priority="102" stopIfTrue="1" operator="containsText" text="Suspendido">
      <formula>NOT(ISERROR(SEARCH("Suspendido",BN17)))</formula>
    </cfRule>
    <cfRule type="containsText" dxfId="88" priority="104" stopIfTrue="1" operator="containsText" text="No Aplica">
      <formula>NOT(ISERROR(SEARCH("No Aplica",BN17)))</formula>
    </cfRule>
  </conditionalFormatting>
  <conditionalFormatting sqref="BN17">
    <cfRule type="containsText" dxfId="87" priority="101" stopIfTrue="1" operator="containsText" text="Fallo">
      <formula>NOT(ISERROR(SEARCH("Fallo",BN17)))</formula>
    </cfRule>
  </conditionalFormatting>
  <conditionalFormatting sqref="BN17">
    <cfRule type="containsText" dxfId="86" priority="103" stopIfTrue="1" operator="containsText" text="Fuera de Alcance">
      <formula>NOT(ISERROR(SEARCH("Fuera de Alcance",BN17)))</formula>
    </cfRule>
  </conditionalFormatting>
  <conditionalFormatting sqref="BO17">
    <cfRule type="duplicateValues" dxfId="85" priority="98"/>
  </conditionalFormatting>
  <conditionalFormatting sqref="BN18">
    <cfRule type="containsText" dxfId="84" priority="92" stopIfTrue="1" operator="containsText" text="Pendiente">
      <formula>NOT(ISERROR(SEARCH("Pendiente",BN18)))</formula>
    </cfRule>
    <cfRule type="containsText" dxfId="83" priority="93" stopIfTrue="1" operator="containsText" text="OK">
      <formula>NOT(ISERROR(SEARCH("OK",BN18)))</formula>
    </cfRule>
    <cfRule type="containsText" dxfId="82" priority="95" stopIfTrue="1" operator="containsText" text="Suspendido">
      <formula>NOT(ISERROR(SEARCH("Suspendido",BN18)))</formula>
    </cfRule>
    <cfRule type="containsText" dxfId="81" priority="97" stopIfTrue="1" operator="containsText" text="No Aplica">
      <formula>NOT(ISERROR(SEARCH("No Aplica",BN18)))</formula>
    </cfRule>
  </conditionalFormatting>
  <conditionalFormatting sqref="BN18">
    <cfRule type="containsText" dxfId="80" priority="94" stopIfTrue="1" operator="containsText" text="Fallo">
      <formula>NOT(ISERROR(SEARCH("Fallo",BN18)))</formula>
    </cfRule>
  </conditionalFormatting>
  <conditionalFormatting sqref="BN18">
    <cfRule type="containsText" dxfId="79" priority="96" stopIfTrue="1" operator="containsText" text="Fuera de Alcance">
      <formula>NOT(ISERROR(SEARCH("Fuera de Alcance",BN18)))</formula>
    </cfRule>
  </conditionalFormatting>
  <conditionalFormatting sqref="BO18">
    <cfRule type="duplicateValues" dxfId="78" priority="91"/>
  </conditionalFormatting>
  <conditionalFormatting sqref="P15:P90">
    <cfRule type="containsText" dxfId="77" priority="73" stopIfTrue="1" operator="containsText" text="Pendiente">
      <formula>NOT(ISERROR(SEARCH("Pendiente",P15)))</formula>
    </cfRule>
    <cfRule type="containsText" dxfId="76" priority="74" stopIfTrue="1" operator="containsText" text="OK">
      <formula>NOT(ISERROR(SEARCH("OK",P15)))</formula>
    </cfRule>
    <cfRule type="containsText" dxfId="75" priority="76" stopIfTrue="1" operator="containsText" text="Suspendido">
      <formula>NOT(ISERROR(SEARCH("Suspendido",P15)))</formula>
    </cfRule>
    <cfRule type="containsText" dxfId="74" priority="78" stopIfTrue="1" operator="containsText" text="No Aplica">
      <formula>NOT(ISERROR(SEARCH("No Aplica",P15)))</formula>
    </cfRule>
  </conditionalFormatting>
  <conditionalFormatting sqref="P15:P90">
    <cfRule type="containsText" dxfId="73" priority="75" stopIfTrue="1" operator="containsText" text="Fallo">
      <formula>NOT(ISERROR(SEARCH("Fallo",P15)))</formula>
    </cfRule>
  </conditionalFormatting>
  <conditionalFormatting sqref="P15:P90">
    <cfRule type="containsText" dxfId="72" priority="77" stopIfTrue="1" operator="containsText" text="Fuera de Alcance">
      <formula>NOT(ISERROR(SEARCH("Fuera de Alcance",P15)))</formula>
    </cfRule>
  </conditionalFormatting>
  <conditionalFormatting sqref="T15:T90">
    <cfRule type="containsText" dxfId="71" priority="67" stopIfTrue="1" operator="containsText" text="Pendiente">
      <formula>NOT(ISERROR(SEARCH("Pendiente",T15)))</formula>
    </cfRule>
    <cfRule type="containsText" dxfId="70" priority="68" stopIfTrue="1" operator="containsText" text="OK">
      <formula>NOT(ISERROR(SEARCH("OK",T15)))</formula>
    </cfRule>
    <cfRule type="containsText" dxfId="69" priority="70" stopIfTrue="1" operator="containsText" text="Suspendido">
      <formula>NOT(ISERROR(SEARCH("Suspendido",T15)))</formula>
    </cfRule>
    <cfRule type="containsText" dxfId="68" priority="72" stopIfTrue="1" operator="containsText" text="No Aplica">
      <formula>NOT(ISERROR(SEARCH("No Aplica",T15)))</formula>
    </cfRule>
  </conditionalFormatting>
  <conditionalFormatting sqref="T15:T90">
    <cfRule type="containsText" dxfId="67" priority="69" stopIfTrue="1" operator="containsText" text="Fallo">
      <formula>NOT(ISERROR(SEARCH("Fallo",T15)))</formula>
    </cfRule>
  </conditionalFormatting>
  <conditionalFormatting sqref="T15:T90">
    <cfRule type="containsText" dxfId="66" priority="71" stopIfTrue="1" operator="containsText" text="Fuera de Alcance">
      <formula>NOT(ISERROR(SEARCH("Fuera de Alcance",T15)))</formula>
    </cfRule>
  </conditionalFormatting>
  <conditionalFormatting sqref="X15:X90">
    <cfRule type="containsText" dxfId="65" priority="61" stopIfTrue="1" operator="containsText" text="Pendiente">
      <formula>NOT(ISERROR(SEARCH("Pendiente",X15)))</formula>
    </cfRule>
    <cfRule type="containsText" dxfId="64" priority="62" stopIfTrue="1" operator="containsText" text="OK">
      <formula>NOT(ISERROR(SEARCH("OK",X15)))</formula>
    </cfRule>
    <cfRule type="containsText" dxfId="63" priority="64" stopIfTrue="1" operator="containsText" text="Suspendido">
      <formula>NOT(ISERROR(SEARCH("Suspendido",X15)))</formula>
    </cfRule>
    <cfRule type="containsText" dxfId="62" priority="66" stopIfTrue="1" operator="containsText" text="No Aplica">
      <formula>NOT(ISERROR(SEARCH("No Aplica",X15)))</formula>
    </cfRule>
  </conditionalFormatting>
  <conditionalFormatting sqref="X15:X90">
    <cfRule type="containsText" dxfId="61" priority="63" stopIfTrue="1" operator="containsText" text="Fallo">
      <formula>NOT(ISERROR(SEARCH("Fallo",X15)))</formula>
    </cfRule>
  </conditionalFormatting>
  <conditionalFormatting sqref="X15:X90">
    <cfRule type="containsText" dxfId="60" priority="65" stopIfTrue="1" operator="containsText" text="Fuera de Alcance">
      <formula>NOT(ISERROR(SEARCH("Fuera de Alcance",X15)))</formula>
    </cfRule>
  </conditionalFormatting>
  <conditionalFormatting sqref="AB15:AB90">
    <cfRule type="containsText" dxfId="59" priority="55" stopIfTrue="1" operator="containsText" text="Pendiente">
      <formula>NOT(ISERROR(SEARCH("Pendiente",AB15)))</formula>
    </cfRule>
    <cfRule type="containsText" dxfId="58" priority="56" stopIfTrue="1" operator="containsText" text="OK">
      <formula>NOT(ISERROR(SEARCH("OK",AB15)))</formula>
    </cfRule>
    <cfRule type="containsText" dxfId="57" priority="58" stopIfTrue="1" operator="containsText" text="Suspendido">
      <formula>NOT(ISERROR(SEARCH("Suspendido",AB15)))</formula>
    </cfRule>
    <cfRule type="containsText" dxfId="56" priority="60" stopIfTrue="1" operator="containsText" text="No Aplica">
      <formula>NOT(ISERROR(SEARCH("No Aplica",AB15)))</formula>
    </cfRule>
  </conditionalFormatting>
  <conditionalFormatting sqref="AB15:AB90">
    <cfRule type="containsText" dxfId="55" priority="57" stopIfTrue="1" operator="containsText" text="Fallo">
      <formula>NOT(ISERROR(SEARCH("Fallo",AB15)))</formula>
    </cfRule>
  </conditionalFormatting>
  <conditionalFormatting sqref="AB15:AB90">
    <cfRule type="containsText" dxfId="54" priority="59" stopIfTrue="1" operator="containsText" text="Fuera de Alcance">
      <formula>NOT(ISERROR(SEARCH("Fuera de Alcance",AB15)))</formula>
    </cfRule>
  </conditionalFormatting>
  <conditionalFormatting sqref="AF15:AF90">
    <cfRule type="containsText" dxfId="53" priority="49" stopIfTrue="1" operator="containsText" text="Pendiente">
      <formula>NOT(ISERROR(SEARCH("Pendiente",AF15)))</formula>
    </cfRule>
    <cfRule type="containsText" dxfId="52" priority="50" stopIfTrue="1" operator="containsText" text="OK">
      <formula>NOT(ISERROR(SEARCH("OK",AF15)))</formula>
    </cfRule>
    <cfRule type="containsText" dxfId="51" priority="52" stopIfTrue="1" operator="containsText" text="Suspendido">
      <formula>NOT(ISERROR(SEARCH("Suspendido",AF15)))</formula>
    </cfRule>
    <cfRule type="containsText" dxfId="50" priority="54" stopIfTrue="1" operator="containsText" text="No Aplica">
      <formula>NOT(ISERROR(SEARCH("No Aplica",AF15)))</formula>
    </cfRule>
  </conditionalFormatting>
  <conditionalFormatting sqref="AF15:AF90">
    <cfRule type="containsText" dxfId="49" priority="51" stopIfTrue="1" operator="containsText" text="Fallo">
      <formula>NOT(ISERROR(SEARCH("Fallo",AF15)))</formula>
    </cfRule>
  </conditionalFormatting>
  <conditionalFormatting sqref="AF15:AF90">
    <cfRule type="containsText" dxfId="48" priority="53" stopIfTrue="1" operator="containsText" text="Fuera de Alcance">
      <formula>NOT(ISERROR(SEARCH("Fuera de Alcance",AF15)))</formula>
    </cfRule>
  </conditionalFormatting>
  <conditionalFormatting sqref="AJ15:AJ90">
    <cfRule type="containsText" dxfId="47" priority="43" stopIfTrue="1" operator="containsText" text="Pendiente">
      <formula>NOT(ISERROR(SEARCH("Pendiente",AJ15)))</formula>
    </cfRule>
    <cfRule type="containsText" dxfId="46" priority="44" stopIfTrue="1" operator="containsText" text="OK">
      <formula>NOT(ISERROR(SEARCH("OK",AJ15)))</formula>
    </cfRule>
    <cfRule type="containsText" dxfId="45" priority="46" stopIfTrue="1" operator="containsText" text="Suspendido">
      <formula>NOT(ISERROR(SEARCH("Suspendido",AJ15)))</formula>
    </cfRule>
    <cfRule type="containsText" dxfId="44" priority="48" stopIfTrue="1" operator="containsText" text="No Aplica">
      <formula>NOT(ISERROR(SEARCH("No Aplica",AJ15)))</formula>
    </cfRule>
  </conditionalFormatting>
  <conditionalFormatting sqref="AJ15:AJ90">
    <cfRule type="containsText" dxfId="43" priority="45" stopIfTrue="1" operator="containsText" text="Fallo">
      <formula>NOT(ISERROR(SEARCH("Fallo",AJ15)))</formula>
    </cfRule>
  </conditionalFormatting>
  <conditionalFormatting sqref="AJ15:AJ90">
    <cfRule type="containsText" dxfId="42" priority="47" stopIfTrue="1" operator="containsText" text="Fuera de Alcance">
      <formula>NOT(ISERROR(SEARCH("Fuera de Alcance",AJ15)))</formula>
    </cfRule>
  </conditionalFormatting>
  <conditionalFormatting sqref="AN15:AN90">
    <cfRule type="containsText" dxfId="41" priority="37" stopIfTrue="1" operator="containsText" text="Pendiente">
      <formula>NOT(ISERROR(SEARCH("Pendiente",AN15)))</formula>
    </cfRule>
    <cfRule type="containsText" dxfId="40" priority="38" stopIfTrue="1" operator="containsText" text="OK">
      <formula>NOT(ISERROR(SEARCH("OK",AN15)))</formula>
    </cfRule>
    <cfRule type="containsText" dxfId="39" priority="40" stopIfTrue="1" operator="containsText" text="Suspendido">
      <formula>NOT(ISERROR(SEARCH("Suspendido",AN15)))</formula>
    </cfRule>
    <cfRule type="containsText" dxfId="38" priority="42" stopIfTrue="1" operator="containsText" text="No Aplica">
      <formula>NOT(ISERROR(SEARCH("No Aplica",AN15)))</formula>
    </cfRule>
  </conditionalFormatting>
  <conditionalFormatting sqref="AN15:AN90">
    <cfRule type="containsText" dxfId="37" priority="39" stopIfTrue="1" operator="containsText" text="Fallo">
      <formula>NOT(ISERROR(SEARCH("Fallo",AN15)))</formula>
    </cfRule>
  </conditionalFormatting>
  <conditionalFormatting sqref="AN15:AN90">
    <cfRule type="containsText" dxfId="36" priority="41" stopIfTrue="1" operator="containsText" text="Fuera de Alcance">
      <formula>NOT(ISERROR(SEARCH("Fuera de Alcance",AN15)))</formula>
    </cfRule>
  </conditionalFormatting>
  <conditionalFormatting sqref="AR15:AR90">
    <cfRule type="containsText" dxfId="35" priority="31" stopIfTrue="1" operator="containsText" text="Pendiente">
      <formula>NOT(ISERROR(SEARCH("Pendiente",AR15)))</formula>
    </cfRule>
    <cfRule type="containsText" dxfId="34" priority="32" stopIfTrue="1" operator="containsText" text="OK">
      <formula>NOT(ISERROR(SEARCH("OK",AR15)))</formula>
    </cfRule>
    <cfRule type="containsText" dxfId="33" priority="34" stopIfTrue="1" operator="containsText" text="Suspendido">
      <formula>NOT(ISERROR(SEARCH("Suspendido",AR15)))</formula>
    </cfRule>
    <cfRule type="containsText" dxfId="32" priority="36" stopIfTrue="1" operator="containsText" text="No Aplica">
      <formula>NOT(ISERROR(SEARCH("No Aplica",AR15)))</formula>
    </cfRule>
  </conditionalFormatting>
  <conditionalFormatting sqref="AR15:AR90">
    <cfRule type="containsText" dxfId="31" priority="33" stopIfTrue="1" operator="containsText" text="Fallo">
      <formula>NOT(ISERROR(SEARCH("Fallo",AR15)))</formula>
    </cfRule>
  </conditionalFormatting>
  <conditionalFormatting sqref="AR15:AR90">
    <cfRule type="containsText" dxfId="30" priority="35" stopIfTrue="1" operator="containsText" text="Fuera de Alcance">
      <formula>NOT(ISERROR(SEARCH("Fuera de Alcance",AR15)))</formula>
    </cfRule>
  </conditionalFormatting>
  <conditionalFormatting sqref="AV15:AV90">
    <cfRule type="containsText" dxfId="29" priority="25" stopIfTrue="1" operator="containsText" text="Pendiente">
      <formula>NOT(ISERROR(SEARCH("Pendiente",AV15)))</formula>
    </cfRule>
    <cfRule type="containsText" dxfId="28" priority="26" stopIfTrue="1" operator="containsText" text="OK">
      <formula>NOT(ISERROR(SEARCH("OK",AV15)))</formula>
    </cfRule>
    <cfRule type="containsText" dxfId="27" priority="28" stopIfTrue="1" operator="containsText" text="Suspendido">
      <formula>NOT(ISERROR(SEARCH("Suspendido",AV15)))</formula>
    </cfRule>
    <cfRule type="containsText" dxfId="26" priority="30" stopIfTrue="1" operator="containsText" text="No Aplica">
      <formula>NOT(ISERROR(SEARCH("No Aplica",AV15)))</formula>
    </cfRule>
  </conditionalFormatting>
  <conditionalFormatting sqref="AV15:AV90">
    <cfRule type="containsText" dxfId="25" priority="27" stopIfTrue="1" operator="containsText" text="Fallo">
      <formula>NOT(ISERROR(SEARCH("Fallo",AV15)))</formula>
    </cfRule>
  </conditionalFormatting>
  <conditionalFormatting sqref="AV15:AV90">
    <cfRule type="containsText" dxfId="24" priority="29" stopIfTrue="1" operator="containsText" text="Fuera de Alcance">
      <formula>NOT(ISERROR(SEARCH("Fuera de Alcance",AV15)))</formula>
    </cfRule>
  </conditionalFormatting>
  <conditionalFormatting sqref="BA15:BA90">
    <cfRule type="containsText" dxfId="23" priority="19" stopIfTrue="1" operator="containsText" text="Pendiente">
      <formula>NOT(ISERROR(SEARCH("Pendiente",BA15)))</formula>
    </cfRule>
    <cfRule type="containsText" dxfId="22" priority="20" stopIfTrue="1" operator="containsText" text="OK">
      <formula>NOT(ISERROR(SEARCH("OK",BA15)))</formula>
    </cfRule>
    <cfRule type="containsText" dxfId="21" priority="22" stopIfTrue="1" operator="containsText" text="Suspendido">
      <formula>NOT(ISERROR(SEARCH("Suspendido",BA15)))</formula>
    </cfRule>
    <cfRule type="containsText" dxfId="20" priority="24" stopIfTrue="1" operator="containsText" text="No Aplica">
      <formula>NOT(ISERROR(SEARCH("No Aplica",BA15)))</formula>
    </cfRule>
  </conditionalFormatting>
  <conditionalFormatting sqref="BA15:BA90">
    <cfRule type="containsText" dxfId="19" priority="21" stopIfTrue="1" operator="containsText" text="Fallo">
      <formula>NOT(ISERROR(SEARCH("Fallo",BA15)))</formula>
    </cfRule>
  </conditionalFormatting>
  <conditionalFormatting sqref="BA15:BA90">
    <cfRule type="containsText" dxfId="18" priority="23" stopIfTrue="1" operator="containsText" text="Fuera de Alcance">
      <formula>NOT(ISERROR(SEARCH("Fuera de Alcance",BA15)))</formula>
    </cfRule>
  </conditionalFormatting>
  <conditionalFormatting sqref="BE15:BE90">
    <cfRule type="containsText" dxfId="17" priority="13" stopIfTrue="1" operator="containsText" text="Pendiente">
      <formula>NOT(ISERROR(SEARCH("Pendiente",BE15)))</formula>
    </cfRule>
    <cfRule type="containsText" dxfId="16" priority="14" stopIfTrue="1" operator="containsText" text="OK">
      <formula>NOT(ISERROR(SEARCH("OK",BE15)))</formula>
    </cfRule>
    <cfRule type="containsText" dxfId="15" priority="16" stopIfTrue="1" operator="containsText" text="Suspendido">
      <formula>NOT(ISERROR(SEARCH("Suspendido",BE15)))</formula>
    </cfRule>
    <cfRule type="containsText" dxfId="14" priority="18" stopIfTrue="1" operator="containsText" text="No Aplica">
      <formula>NOT(ISERROR(SEARCH("No Aplica",BE15)))</formula>
    </cfRule>
  </conditionalFormatting>
  <conditionalFormatting sqref="BE15:BE90">
    <cfRule type="containsText" dxfId="13" priority="15" stopIfTrue="1" operator="containsText" text="Fallo">
      <formula>NOT(ISERROR(SEARCH("Fallo",BE15)))</formula>
    </cfRule>
  </conditionalFormatting>
  <conditionalFormatting sqref="BE15:BE90">
    <cfRule type="containsText" dxfId="12" priority="17" stopIfTrue="1" operator="containsText" text="Fuera de Alcance">
      <formula>NOT(ISERROR(SEARCH("Fuera de Alcance",BE15)))</formula>
    </cfRule>
  </conditionalFormatting>
  <conditionalFormatting sqref="BI15:BI90">
    <cfRule type="containsText" dxfId="11" priority="7" stopIfTrue="1" operator="containsText" text="Pendiente">
      <formula>NOT(ISERROR(SEARCH("Pendiente",BI15)))</formula>
    </cfRule>
    <cfRule type="containsText" dxfId="10" priority="8" stopIfTrue="1" operator="containsText" text="OK">
      <formula>NOT(ISERROR(SEARCH("OK",BI15)))</formula>
    </cfRule>
    <cfRule type="containsText" dxfId="9" priority="10" stopIfTrue="1" operator="containsText" text="Suspendido">
      <formula>NOT(ISERROR(SEARCH("Suspendido",BI15)))</formula>
    </cfRule>
    <cfRule type="containsText" dxfId="8" priority="12" stopIfTrue="1" operator="containsText" text="No Aplica">
      <formula>NOT(ISERROR(SEARCH("No Aplica",BI15)))</formula>
    </cfRule>
  </conditionalFormatting>
  <conditionalFormatting sqref="BI15:BI90">
    <cfRule type="containsText" dxfId="7" priority="9" stopIfTrue="1" operator="containsText" text="Fallo">
      <formula>NOT(ISERROR(SEARCH("Fallo",BI15)))</formula>
    </cfRule>
  </conditionalFormatting>
  <conditionalFormatting sqref="BI15:BI90">
    <cfRule type="containsText" dxfId="6" priority="11" stopIfTrue="1" operator="containsText" text="Fuera de Alcance">
      <formula>NOT(ISERROR(SEARCH("Fuera de Alcance",BI15)))</formula>
    </cfRule>
  </conditionalFormatting>
  <conditionalFormatting sqref="BM15:BM90">
    <cfRule type="containsText" dxfId="5" priority="1" stopIfTrue="1" operator="containsText" text="Pendiente">
      <formula>NOT(ISERROR(SEARCH("Pendiente",BM15)))</formula>
    </cfRule>
    <cfRule type="containsText" dxfId="4" priority="2" stopIfTrue="1" operator="containsText" text="OK">
      <formula>NOT(ISERROR(SEARCH("OK",BM15)))</formula>
    </cfRule>
    <cfRule type="containsText" dxfId="3" priority="4" stopIfTrue="1" operator="containsText" text="Suspendido">
      <formula>NOT(ISERROR(SEARCH("Suspendido",BM15)))</formula>
    </cfRule>
    <cfRule type="containsText" dxfId="2" priority="6" stopIfTrue="1" operator="containsText" text="No Aplica">
      <formula>NOT(ISERROR(SEARCH("No Aplica",BM15)))</formula>
    </cfRule>
  </conditionalFormatting>
  <conditionalFormatting sqref="BM15:BM90">
    <cfRule type="containsText" dxfId="1" priority="3" stopIfTrue="1" operator="containsText" text="Fallo">
      <formula>NOT(ISERROR(SEARCH("Fallo",BM15)))</formula>
    </cfRule>
  </conditionalFormatting>
  <conditionalFormatting sqref="BM15:BM90">
    <cfRule type="containsText" dxfId="0" priority="5" stopIfTrue="1" operator="containsText" text="Fuera de Alcance">
      <formula>NOT(ISERROR(SEARCH("Fuera de Alcance",BM15)))</formula>
    </cfRule>
  </conditionalFormatting>
  <dataValidations count="6">
    <dataValidation type="list" allowBlank="1" showInputMessage="1" showErrorMessage="1" sqref="S26:S83 AQ26:AQ83 J15:J90 AA26:AA83 AI26:AI83 AZ15:AZ83 AY26:AY83 BH26:BH83 BP26:BP83">
      <formula1>Participantes</formula1>
    </dataValidation>
    <dataValidation type="list" allowBlank="1" showInputMessage="1" showErrorMessage="1" sqref="Q26:Q83 Y26:Y83 AG26:AG83 AO26:AO83 AW26:AW83 BF26:BF83 BN26:BN83">
      <formula1>"OK,Fallo,Pendiente,Suspendido,No Aplica, Fuera de Alcance"</formula1>
    </dataValidation>
    <dataValidation type="list" allowBlank="1" showInputMessage="1" showErrorMessage="1" sqref="D15:D90">
      <formula1>Funcionalidades</formula1>
    </dataValidation>
    <dataValidation type="list" allowBlank="1" showInputMessage="1" showErrorMessage="1" sqref="C15:C90">
      <formula1>"Funcional,Integración,Regresión"</formula1>
    </dataValidation>
    <dataValidation type="list" allowBlank="1" showInputMessage="1" showErrorMessage="1" sqref="R15:R90 Z15:Z90 AH15:AH90 AP15:AP90 AX15:AX90 BG15:BG90 BO15:BO90">
      <formula1>$B$12:$B$17</formula1>
    </dataValidation>
    <dataValidation type="list" allowBlank="1" showInputMessage="1" showErrorMessage="1" sqref="L15:L90 P15:P90 T15:T90 X15:X90 AB15:AB90 AF15:AF90 AJ15:AJ90 AN15:AN90 AR15:AR90 AV15:AV90 BA15:BA90 BE15:BE90 BI15:BI90 BM15:BM90">
      <formula1>"[Seleccionar],OK,Fallo,Pendiente,Suspendido,No Aplica"</formula1>
    </dataValidation>
  </dataValidations>
  <pageMargins left="0.70866141732283472" right="0.70866141732283472" top="0.19685039370078741" bottom="0.74803149606299213" header="0.31496062992125984" footer="0.31496062992125984"/>
  <pageSetup orientation="portrait" r:id="rId1"/>
  <headerFooter>
    <oddHeader>&amp;C
&amp;"-,Negrita"Casos de Prueba&amp;R&amp;G</oddHeader>
    <oddFooter>&amp;LDT 07-49(3) Casos de Prueba – Revisión  00&amp;C&amp;D&amp;RPágina &amp;P de &amp;N</oddFooter>
  </headerFooter>
  <drawing r:id="rId2"/>
  <legacyDrawing r:id="rId3"/>
  <legacyDrawingHF r:id="rId4"/>
  <tableParts count="15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Auxiliar!$F$11:$F$13</xm:f>
          </x14:formula1>
          <xm:sqref>D9:E9</xm:sqref>
        </x14:dataValidation>
        <x14:dataValidation type="list" allowBlank="1" showInputMessage="1" showErrorMessage="1">
          <x14:formula1>
            <xm:f>Auxiliar!$B$17:$B$22</xm:f>
          </x14:formula1>
          <xm:sqref>N15:N90 V15:V90 AD15:AD90 AL15:AL90 AT15:AT90 BC15:BC90 BK15:BK90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4"/>
  <sheetViews>
    <sheetView topLeftCell="K22" workbookViewId="0">
      <selection activeCell="L42" sqref="L42"/>
    </sheetView>
  </sheetViews>
  <sheetFormatPr baseColWidth="10" defaultRowHeight="14.4" x14ac:dyDescent="0.3"/>
  <cols>
    <col min="2" max="2" width="17.21875" bestFit="1" customWidth="1"/>
    <col min="3" max="3" width="15.77734375" bestFit="1" customWidth="1"/>
    <col min="4" max="4" width="20.109375" customWidth="1"/>
    <col min="5" max="5" width="20.109375" style="3" customWidth="1"/>
    <col min="6" max="6" width="34.21875" customWidth="1"/>
    <col min="7" max="7" width="16.77734375" bestFit="1" customWidth="1"/>
    <col min="8" max="8" width="15.77734375" bestFit="1" customWidth="1"/>
    <col min="9" max="9" width="21.5546875" customWidth="1"/>
    <col min="10" max="10" width="21.5546875" style="3" customWidth="1"/>
    <col min="11" max="11" width="31.33203125" customWidth="1"/>
    <col min="12" max="12" width="16" bestFit="1" customWidth="1"/>
    <col min="13" max="13" width="15.77734375" bestFit="1" customWidth="1"/>
    <col min="14" max="14" width="19" customWidth="1"/>
    <col min="15" max="15" width="19" style="3" customWidth="1"/>
    <col min="16" max="16" width="31.44140625" customWidth="1"/>
    <col min="17" max="17" width="16" bestFit="1" customWidth="1"/>
    <col min="18" max="18" width="15.77734375" bestFit="1" customWidth="1"/>
    <col min="19" max="19" width="15.33203125" bestFit="1" customWidth="1"/>
    <col min="20" max="20" width="15.33203125" style="3" customWidth="1"/>
    <col min="21" max="21" width="15.77734375" bestFit="1" customWidth="1"/>
    <col min="22" max="22" width="16" bestFit="1" customWidth="1"/>
    <col min="23" max="23" width="14.33203125" bestFit="1" customWidth="1"/>
    <col min="24" max="24" width="19.33203125" customWidth="1"/>
    <col min="25" max="25" width="19.33203125" style="3" customWidth="1"/>
    <col min="26" max="26" width="32.109375" customWidth="1"/>
    <col min="27" max="27" width="16" bestFit="1" customWidth="1"/>
    <col min="28" max="28" width="14.33203125" bestFit="1" customWidth="1"/>
    <col min="29" max="29" width="21.109375" customWidth="1"/>
    <col min="30" max="30" width="21.109375" style="3" customWidth="1"/>
    <col min="31" max="31" width="41.88671875" customWidth="1"/>
    <col min="32" max="32" width="16" bestFit="1" customWidth="1"/>
    <col min="33" max="33" width="14.33203125" bestFit="1" customWidth="1"/>
    <col min="34" max="34" width="21.77734375" customWidth="1"/>
    <col min="35" max="35" width="21.77734375" style="3" customWidth="1"/>
    <col min="36" max="36" width="32.109375" customWidth="1"/>
    <col min="37" max="37" width="16" bestFit="1" customWidth="1"/>
    <col min="38" max="38" width="14.33203125" bestFit="1" customWidth="1"/>
    <col min="39" max="39" width="20.77734375" customWidth="1"/>
    <col min="40" max="40" width="20.77734375" style="3" customWidth="1"/>
    <col min="41" max="41" width="43.33203125" customWidth="1"/>
    <col min="42" max="42" width="16" bestFit="1" customWidth="1"/>
    <col min="43" max="43" width="14.33203125" bestFit="1" customWidth="1"/>
    <col min="44" max="44" width="24.77734375" customWidth="1"/>
    <col min="45" max="45" width="24.77734375" style="3" customWidth="1"/>
    <col min="46" max="46" width="42" customWidth="1"/>
    <col min="47" max="47" width="20" bestFit="1" customWidth="1"/>
    <col min="48" max="48" width="18.33203125" bestFit="1" customWidth="1"/>
    <col min="49" max="49" width="23.33203125" customWidth="1"/>
    <col min="50" max="50" width="23.33203125" style="3" customWidth="1"/>
    <col min="51" max="51" width="42.21875" customWidth="1"/>
  </cols>
  <sheetData>
    <row r="1" spans="1:51" s="3" customFormat="1" x14ac:dyDescent="0.3"/>
    <row r="2" spans="1:51" s="3" customFormat="1" ht="18" customHeight="1" x14ac:dyDescent="0.3">
      <c r="B2" s="143" t="s">
        <v>69</v>
      </c>
      <c r="C2" s="143"/>
      <c r="D2" s="143"/>
      <c r="E2" s="143"/>
      <c r="F2" s="143"/>
      <c r="G2" s="143"/>
      <c r="H2" s="143"/>
      <c r="I2" s="143"/>
      <c r="J2" s="143"/>
      <c r="K2" s="143"/>
    </row>
    <row r="3" spans="1:51" s="3" customFormat="1" x14ac:dyDescent="0.3">
      <c r="B3" s="49"/>
      <c r="C3" s="17"/>
      <c r="D3" s="17"/>
      <c r="E3" s="17"/>
      <c r="F3" s="12"/>
      <c r="G3" s="12"/>
    </row>
    <row r="4" spans="1:51" s="3" customFormat="1" x14ac:dyDescent="0.3">
      <c r="B4" s="49"/>
      <c r="C4" s="17"/>
      <c r="D4" s="17"/>
      <c r="E4" s="17"/>
      <c r="F4" s="12"/>
      <c r="G4" s="12"/>
    </row>
    <row r="5" spans="1:51" s="3" customFormat="1" ht="74.400000000000006" customHeight="1" x14ac:dyDescent="0.3">
      <c r="B5" s="145"/>
      <c r="C5" s="146"/>
      <c r="D5" s="147"/>
      <c r="E5" s="59"/>
      <c r="F5" s="135" t="s">
        <v>23</v>
      </c>
      <c r="G5" s="148"/>
      <c r="H5" s="136"/>
      <c r="I5" s="149"/>
      <c r="J5" s="149"/>
      <c r="K5" s="149"/>
    </row>
    <row r="6" spans="1:51" s="3" customFormat="1" ht="59.4" customHeight="1" x14ac:dyDescent="0.3">
      <c r="B6" s="144" t="s">
        <v>24</v>
      </c>
      <c r="C6" s="144"/>
      <c r="D6" s="144"/>
      <c r="E6" s="144"/>
      <c r="F6" s="144"/>
      <c r="G6" s="144"/>
      <c r="H6" s="144"/>
      <c r="I6" s="144"/>
      <c r="J6" s="144"/>
      <c r="K6" s="144"/>
    </row>
    <row r="7" spans="1:51" s="3" customFormat="1" x14ac:dyDescent="0.3"/>
    <row r="8" spans="1:51" x14ac:dyDescent="0.3">
      <c r="A8" s="3"/>
      <c r="B8" s="3"/>
      <c r="C8" s="3"/>
      <c r="D8" s="3"/>
      <c r="F8" s="3"/>
      <c r="G8" s="3"/>
      <c r="H8" s="3"/>
      <c r="I8" s="3"/>
      <c r="K8" s="3"/>
      <c r="L8" s="3"/>
      <c r="M8" s="3"/>
      <c r="N8" s="3"/>
      <c r="P8" s="3"/>
      <c r="Q8" s="3"/>
      <c r="R8" s="3"/>
      <c r="S8" s="3"/>
      <c r="U8" s="3"/>
      <c r="V8" s="3"/>
      <c r="W8" s="3"/>
      <c r="X8" s="3"/>
      <c r="Z8" s="3"/>
      <c r="AA8" s="3"/>
      <c r="AB8" s="3"/>
      <c r="AC8" s="3"/>
      <c r="AE8" s="3"/>
      <c r="AF8" s="3"/>
      <c r="AG8" s="3"/>
      <c r="AH8" s="3"/>
      <c r="AJ8" s="3"/>
      <c r="AK8" s="3"/>
      <c r="AL8" s="3"/>
      <c r="AM8" s="3"/>
      <c r="AO8" s="3"/>
      <c r="AP8" s="3"/>
      <c r="AQ8" s="3"/>
      <c r="AR8" s="3"/>
      <c r="AT8" s="3"/>
      <c r="AU8" s="3"/>
      <c r="AV8" s="3"/>
      <c r="AW8" s="3"/>
      <c r="AY8" s="3"/>
    </row>
    <row r="9" spans="1:51" ht="15.6" x14ac:dyDescent="0.3">
      <c r="A9" s="3"/>
      <c r="B9" s="138" t="s">
        <v>54</v>
      </c>
      <c r="C9" s="139"/>
      <c r="D9" s="139"/>
      <c r="E9" s="139"/>
      <c r="F9" s="140"/>
      <c r="G9" s="127" t="s">
        <v>56</v>
      </c>
      <c r="H9" s="128"/>
      <c r="I9" s="128"/>
      <c r="J9" s="128"/>
      <c r="K9" s="128"/>
      <c r="L9" s="138" t="s">
        <v>57</v>
      </c>
      <c r="M9" s="139"/>
      <c r="N9" s="139"/>
      <c r="O9" s="139"/>
      <c r="P9" s="140"/>
      <c r="Q9" s="127" t="s">
        <v>58</v>
      </c>
      <c r="R9" s="128"/>
      <c r="S9" s="128"/>
      <c r="T9" s="128"/>
      <c r="U9" s="128"/>
      <c r="V9" s="138" t="s">
        <v>59</v>
      </c>
      <c r="W9" s="139"/>
      <c r="X9" s="139"/>
      <c r="Y9" s="139"/>
      <c r="Z9" s="140"/>
      <c r="AA9" s="127" t="s">
        <v>60</v>
      </c>
      <c r="AB9" s="128"/>
      <c r="AC9" s="128"/>
      <c r="AD9" s="128"/>
      <c r="AE9" s="128"/>
      <c r="AF9" s="138" t="s">
        <v>61</v>
      </c>
      <c r="AG9" s="139"/>
      <c r="AH9" s="139"/>
      <c r="AI9" s="139"/>
      <c r="AJ9" s="140"/>
      <c r="AK9" s="127" t="s">
        <v>62</v>
      </c>
      <c r="AL9" s="128"/>
      <c r="AM9" s="128"/>
      <c r="AN9" s="128"/>
      <c r="AO9" s="128"/>
      <c r="AP9" s="138" t="s">
        <v>63</v>
      </c>
      <c r="AQ9" s="139"/>
      <c r="AR9" s="139"/>
      <c r="AS9" s="139"/>
      <c r="AT9" s="140"/>
      <c r="AU9" s="127" t="s">
        <v>64</v>
      </c>
      <c r="AV9" s="128"/>
      <c r="AW9" s="128"/>
      <c r="AX9" s="128"/>
      <c r="AY9" s="128"/>
    </row>
    <row r="10" spans="1:51" ht="31.2" x14ac:dyDescent="0.3">
      <c r="A10" s="3"/>
      <c r="B10" s="51" t="s">
        <v>67</v>
      </c>
      <c r="C10" s="52" t="s">
        <v>66</v>
      </c>
      <c r="D10" s="52" t="s">
        <v>68</v>
      </c>
      <c r="E10" s="53" t="s">
        <v>89</v>
      </c>
      <c r="F10" s="53" t="s">
        <v>65</v>
      </c>
      <c r="G10" s="54" t="s">
        <v>67</v>
      </c>
      <c r="H10" s="55" t="s">
        <v>66</v>
      </c>
      <c r="I10" s="55" t="s">
        <v>68</v>
      </c>
      <c r="J10" s="56" t="s">
        <v>89</v>
      </c>
      <c r="K10" s="56" t="s">
        <v>65</v>
      </c>
      <c r="L10" s="51" t="s">
        <v>67</v>
      </c>
      <c r="M10" s="52" t="s">
        <v>66</v>
      </c>
      <c r="N10" s="52" t="s">
        <v>68</v>
      </c>
      <c r="O10" s="53" t="s">
        <v>89</v>
      </c>
      <c r="P10" s="53" t="s">
        <v>65</v>
      </c>
      <c r="Q10" s="54" t="s">
        <v>67</v>
      </c>
      <c r="R10" s="55" t="s">
        <v>66</v>
      </c>
      <c r="S10" s="55" t="s">
        <v>68</v>
      </c>
      <c r="T10" s="56" t="s">
        <v>89</v>
      </c>
      <c r="U10" s="56" t="s">
        <v>65</v>
      </c>
      <c r="V10" s="51" t="s">
        <v>67</v>
      </c>
      <c r="W10" s="52" t="s">
        <v>66</v>
      </c>
      <c r="X10" s="52" t="s">
        <v>68</v>
      </c>
      <c r="Y10" s="53" t="s">
        <v>89</v>
      </c>
      <c r="Z10" s="53" t="s">
        <v>65</v>
      </c>
      <c r="AA10" s="54" t="s">
        <v>67</v>
      </c>
      <c r="AB10" s="55" t="s">
        <v>66</v>
      </c>
      <c r="AC10" s="55" t="s">
        <v>68</v>
      </c>
      <c r="AD10" s="56" t="s">
        <v>89</v>
      </c>
      <c r="AE10" s="56" t="s">
        <v>65</v>
      </c>
      <c r="AF10" s="51" t="s">
        <v>67</v>
      </c>
      <c r="AG10" s="52" t="s">
        <v>66</v>
      </c>
      <c r="AH10" s="52" t="s">
        <v>68</v>
      </c>
      <c r="AI10" s="53" t="s">
        <v>89</v>
      </c>
      <c r="AJ10" s="53" t="s">
        <v>65</v>
      </c>
      <c r="AK10" s="54" t="s">
        <v>67</v>
      </c>
      <c r="AL10" s="55" t="s">
        <v>66</v>
      </c>
      <c r="AM10" s="55" t="s">
        <v>68</v>
      </c>
      <c r="AN10" s="56" t="s">
        <v>89</v>
      </c>
      <c r="AO10" s="56" t="s">
        <v>65</v>
      </c>
      <c r="AP10" s="51" t="s">
        <v>67</v>
      </c>
      <c r="AQ10" s="52" t="s">
        <v>66</v>
      </c>
      <c r="AR10" s="52" t="s">
        <v>68</v>
      </c>
      <c r="AS10" s="53" t="s">
        <v>89</v>
      </c>
      <c r="AT10" s="53" t="s">
        <v>65</v>
      </c>
      <c r="AU10" s="54" t="s">
        <v>67</v>
      </c>
      <c r="AV10" s="55" t="s">
        <v>66</v>
      </c>
      <c r="AW10" s="55" t="s">
        <v>68</v>
      </c>
      <c r="AX10" s="56" t="s">
        <v>89</v>
      </c>
      <c r="AY10" s="56" t="s">
        <v>65</v>
      </c>
    </row>
    <row r="11" spans="1:51" ht="15.6" x14ac:dyDescent="0.3">
      <c r="A11" s="3"/>
      <c r="B11" s="4"/>
      <c r="C11" s="4"/>
      <c r="D11" s="4"/>
      <c r="E11" s="4"/>
      <c r="F11" s="4"/>
      <c r="G11" s="57"/>
      <c r="H11" s="57"/>
      <c r="I11" s="57"/>
      <c r="J11" s="4"/>
      <c r="K11" s="57"/>
      <c r="L11" s="4"/>
      <c r="M11" s="4"/>
      <c r="N11" s="4"/>
      <c r="O11" s="4"/>
      <c r="P11" s="4"/>
      <c r="Q11" s="57"/>
      <c r="R11" s="57"/>
      <c r="S11" s="57"/>
      <c r="T11" s="4"/>
      <c r="U11" s="57"/>
      <c r="V11" s="4"/>
      <c r="W11" s="4"/>
      <c r="X11" s="4"/>
      <c r="Y11" s="4"/>
      <c r="Z11" s="4"/>
      <c r="AA11" s="57"/>
      <c r="AB11" s="57"/>
      <c r="AC11" s="57"/>
      <c r="AD11" s="4"/>
      <c r="AE11" s="57"/>
      <c r="AF11" s="4"/>
      <c r="AG11" s="4"/>
      <c r="AH11" s="4"/>
      <c r="AI11" s="4"/>
      <c r="AJ11" s="4"/>
      <c r="AK11" s="57"/>
      <c r="AL11" s="57"/>
      <c r="AM11" s="57"/>
      <c r="AN11" s="4"/>
      <c r="AO11" s="57"/>
      <c r="AP11" s="4"/>
      <c r="AQ11" s="4"/>
      <c r="AR11" s="4"/>
      <c r="AS11" s="4"/>
      <c r="AT11" s="4"/>
      <c r="AU11" s="57"/>
      <c r="AV11" s="57"/>
      <c r="AW11" s="57"/>
      <c r="AX11" s="4"/>
      <c r="AY11" s="57"/>
    </row>
    <row r="12" spans="1:51" ht="15.6" x14ac:dyDescent="0.3">
      <c r="A12" s="3"/>
      <c r="B12" s="4"/>
      <c r="C12" s="4"/>
      <c r="D12" s="4"/>
      <c r="E12" s="4"/>
      <c r="F12" s="4"/>
      <c r="G12" s="57"/>
      <c r="H12" s="57"/>
      <c r="I12" s="57"/>
      <c r="J12" s="4"/>
      <c r="K12" s="57"/>
      <c r="L12" s="4"/>
      <c r="M12" s="4"/>
      <c r="N12" s="4"/>
      <c r="O12" s="4"/>
      <c r="P12" s="4"/>
      <c r="Q12" s="57"/>
      <c r="R12" s="57"/>
      <c r="S12" s="57"/>
      <c r="T12" s="4"/>
      <c r="U12" s="57"/>
      <c r="V12" s="4"/>
      <c r="W12" s="4"/>
      <c r="X12" s="4"/>
      <c r="Y12" s="4"/>
      <c r="Z12" s="4"/>
      <c r="AA12" s="57"/>
      <c r="AB12" s="57"/>
      <c r="AC12" s="57"/>
      <c r="AD12" s="4"/>
      <c r="AE12" s="57"/>
      <c r="AF12" s="4"/>
      <c r="AG12" s="4"/>
      <c r="AH12" s="4"/>
      <c r="AI12" s="4"/>
      <c r="AJ12" s="4"/>
      <c r="AK12" s="57"/>
      <c r="AL12" s="57"/>
      <c r="AM12" s="57"/>
      <c r="AN12" s="4"/>
      <c r="AO12" s="57"/>
      <c r="AP12" s="4"/>
      <c r="AQ12" s="4"/>
      <c r="AR12" s="4"/>
      <c r="AS12" s="4"/>
      <c r="AT12" s="4"/>
      <c r="AU12" s="57"/>
      <c r="AV12" s="57"/>
      <c r="AW12" s="57"/>
      <c r="AX12" s="4"/>
      <c r="AY12" s="57"/>
    </row>
    <row r="13" spans="1:51" ht="15.6" x14ac:dyDescent="0.3">
      <c r="A13" s="3"/>
      <c r="B13" s="4"/>
      <c r="C13" s="4"/>
      <c r="D13" s="4"/>
      <c r="E13" s="4"/>
      <c r="F13" s="4"/>
      <c r="G13" s="57"/>
      <c r="H13" s="57"/>
      <c r="I13" s="57"/>
      <c r="J13" s="4"/>
      <c r="K13" s="57"/>
      <c r="L13" s="4"/>
      <c r="M13" s="4"/>
      <c r="N13" s="4"/>
      <c r="O13" s="4"/>
      <c r="P13" s="4"/>
      <c r="Q13" s="57"/>
      <c r="R13" s="57"/>
      <c r="S13" s="57"/>
      <c r="T13" s="4"/>
      <c r="U13" s="57"/>
      <c r="V13" s="4"/>
      <c r="W13" s="4"/>
      <c r="X13" s="4"/>
      <c r="Y13" s="4"/>
      <c r="Z13" s="4"/>
      <c r="AA13" s="57"/>
      <c r="AB13" s="57"/>
      <c r="AC13" s="57"/>
      <c r="AD13" s="4"/>
      <c r="AE13" s="57"/>
      <c r="AF13" s="4"/>
      <c r="AG13" s="4"/>
      <c r="AH13" s="4"/>
      <c r="AI13" s="4"/>
      <c r="AJ13" s="4"/>
      <c r="AK13" s="57"/>
      <c r="AL13" s="57"/>
      <c r="AM13" s="57"/>
      <c r="AN13" s="4"/>
      <c r="AO13" s="57"/>
      <c r="AP13" s="4"/>
      <c r="AQ13" s="4"/>
      <c r="AR13" s="4"/>
      <c r="AS13" s="4"/>
      <c r="AT13" s="4"/>
      <c r="AU13" s="57"/>
      <c r="AV13" s="57"/>
      <c r="AW13" s="57"/>
      <c r="AX13" s="4"/>
      <c r="AY13" s="57"/>
    </row>
    <row r="14" spans="1:51" ht="15.6" x14ac:dyDescent="0.3">
      <c r="A14" s="3"/>
      <c r="B14" s="4"/>
      <c r="C14" s="4"/>
      <c r="D14" s="4"/>
      <c r="E14" s="4"/>
      <c r="F14" s="4"/>
      <c r="G14" s="57"/>
      <c r="H14" s="57"/>
      <c r="I14" s="57"/>
      <c r="J14" s="4"/>
      <c r="K14" s="57"/>
      <c r="L14" s="4"/>
      <c r="M14" s="4"/>
      <c r="N14" s="4"/>
      <c r="O14" s="4"/>
      <c r="P14" s="4"/>
      <c r="Q14" s="57"/>
      <c r="R14" s="57"/>
      <c r="S14" s="57"/>
      <c r="T14" s="4"/>
      <c r="U14" s="57"/>
      <c r="V14" s="4"/>
      <c r="W14" s="4"/>
      <c r="X14" s="4"/>
      <c r="Y14" s="4"/>
      <c r="Z14" s="4"/>
      <c r="AA14" s="57"/>
      <c r="AB14" s="57"/>
      <c r="AC14" s="57"/>
      <c r="AD14" s="4"/>
      <c r="AE14" s="57"/>
      <c r="AF14" s="4"/>
      <c r="AG14" s="4"/>
      <c r="AH14" s="4"/>
      <c r="AI14" s="4"/>
      <c r="AJ14" s="4"/>
      <c r="AK14" s="57"/>
      <c r="AL14" s="57"/>
      <c r="AM14" s="57"/>
      <c r="AN14" s="4"/>
      <c r="AO14" s="57"/>
      <c r="AP14" s="4"/>
      <c r="AQ14" s="4"/>
      <c r="AR14" s="4"/>
      <c r="AS14" s="4"/>
      <c r="AT14" s="4"/>
      <c r="AU14" s="57"/>
      <c r="AV14" s="57"/>
      <c r="AW14" s="57"/>
      <c r="AX14" s="4"/>
      <c r="AY14" s="57"/>
    </row>
    <row r="15" spans="1:51" ht="15.6" x14ac:dyDescent="0.3">
      <c r="A15" s="3"/>
      <c r="B15" s="4"/>
      <c r="C15" s="4"/>
      <c r="D15" s="4"/>
      <c r="E15" s="4"/>
      <c r="F15" s="4"/>
      <c r="G15" s="57"/>
      <c r="H15" s="57"/>
      <c r="I15" s="57"/>
      <c r="J15" s="4"/>
      <c r="K15" s="57"/>
      <c r="L15" s="4"/>
      <c r="M15" s="4"/>
      <c r="N15" s="4"/>
      <c r="O15" s="4"/>
      <c r="P15" s="4"/>
      <c r="Q15" s="57"/>
      <c r="R15" s="57"/>
      <c r="S15" s="57"/>
      <c r="T15" s="4"/>
      <c r="U15" s="57"/>
      <c r="V15" s="4"/>
      <c r="W15" s="4"/>
      <c r="X15" s="4"/>
      <c r="Y15" s="4"/>
      <c r="Z15" s="4"/>
      <c r="AA15" s="57"/>
      <c r="AB15" s="57"/>
      <c r="AC15" s="57"/>
      <c r="AD15" s="4"/>
      <c r="AE15" s="57"/>
      <c r="AF15" s="4"/>
      <c r="AG15" s="4"/>
      <c r="AH15" s="4"/>
      <c r="AI15" s="4"/>
      <c r="AJ15" s="4"/>
      <c r="AK15" s="57"/>
      <c r="AL15" s="57"/>
      <c r="AM15" s="57"/>
      <c r="AN15" s="4"/>
      <c r="AO15" s="57"/>
      <c r="AP15" s="4"/>
      <c r="AQ15" s="4"/>
      <c r="AR15" s="4"/>
      <c r="AS15" s="4"/>
      <c r="AT15" s="4"/>
      <c r="AU15" s="57"/>
      <c r="AV15" s="57"/>
      <c r="AW15" s="57"/>
      <c r="AX15" s="4"/>
      <c r="AY15" s="57"/>
    </row>
    <row r="16" spans="1:51" ht="15.6" x14ac:dyDescent="0.3">
      <c r="A16" s="3"/>
      <c r="B16" s="4"/>
      <c r="C16" s="4"/>
      <c r="D16" s="4"/>
      <c r="E16" s="4"/>
      <c r="F16" s="4"/>
      <c r="G16" s="57"/>
      <c r="H16" s="57"/>
      <c r="I16" s="57"/>
      <c r="J16" s="4"/>
      <c r="K16" s="57"/>
      <c r="L16" s="4"/>
      <c r="M16" s="4"/>
      <c r="N16" s="4"/>
      <c r="O16" s="4"/>
      <c r="P16" s="4"/>
      <c r="Q16" s="57"/>
      <c r="R16" s="57"/>
      <c r="S16" s="57"/>
      <c r="T16" s="4"/>
      <c r="U16" s="57"/>
      <c r="V16" s="4"/>
      <c r="W16" s="4"/>
      <c r="X16" s="4"/>
      <c r="Y16" s="4"/>
      <c r="Z16" s="4"/>
      <c r="AA16" s="57"/>
      <c r="AB16" s="57"/>
      <c r="AC16" s="57"/>
      <c r="AD16" s="4"/>
      <c r="AE16" s="57"/>
      <c r="AF16" s="4"/>
      <c r="AG16" s="4"/>
      <c r="AH16" s="4"/>
      <c r="AI16" s="4"/>
      <c r="AJ16" s="4"/>
      <c r="AK16" s="57"/>
      <c r="AL16" s="57"/>
      <c r="AM16" s="57"/>
      <c r="AN16" s="4"/>
      <c r="AO16" s="57"/>
      <c r="AP16" s="4"/>
      <c r="AQ16" s="4"/>
      <c r="AR16" s="4"/>
      <c r="AS16" s="4"/>
      <c r="AT16" s="4"/>
      <c r="AU16" s="57"/>
      <c r="AV16" s="57"/>
      <c r="AW16" s="57"/>
      <c r="AX16" s="4"/>
      <c r="AY16" s="57"/>
    </row>
    <row r="17" spans="1:51" ht="15.6" x14ac:dyDescent="0.3">
      <c r="A17" s="3"/>
      <c r="B17" s="4"/>
      <c r="C17" s="4"/>
      <c r="D17" s="4"/>
      <c r="E17" s="4"/>
      <c r="F17" s="4"/>
      <c r="G17" s="57"/>
      <c r="H17" s="57"/>
      <c r="I17" s="57"/>
      <c r="J17" s="4"/>
      <c r="K17" s="57"/>
      <c r="L17" s="4"/>
      <c r="M17" s="4"/>
      <c r="N17" s="4"/>
      <c r="O17" s="4"/>
      <c r="P17" s="4"/>
      <c r="Q17" s="57"/>
      <c r="R17" s="57"/>
      <c r="S17" s="57"/>
      <c r="T17" s="4"/>
      <c r="U17" s="57"/>
      <c r="V17" s="4"/>
      <c r="W17" s="4"/>
      <c r="X17" s="4"/>
      <c r="Y17" s="4"/>
      <c r="Z17" s="4"/>
      <c r="AA17" s="57"/>
      <c r="AB17" s="57"/>
      <c r="AC17" s="57"/>
      <c r="AD17" s="4"/>
      <c r="AE17" s="57"/>
      <c r="AF17" s="4"/>
      <c r="AG17" s="4"/>
      <c r="AH17" s="4"/>
      <c r="AI17" s="4"/>
      <c r="AJ17" s="4"/>
      <c r="AK17" s="57"/>
      <c r="AL17" s="57"/>
      <c r="AM17" s="57"/>
      <c r="AN17" s="4"/>
      <c r="AO17" s="57"/>
      <c r="AP17" s="4"/>
      <c r="AQ17" s="4"/>
      <c r="AR17" s="4"/>
      <c r="AS17" s="4"/>
      <c r="AT17" s="4"/>
      <c r="AU17" s="57"/>
      <c r="AV17" s="57"/>
      <c r="AW17" s="57"/>
      <c r="AX17" s="4"/>
      <c r="AY17" s="57"/>
    </row>
    <row r="18" spans="1:51" ht="15.6" x14ac:dyDescent="0.3">
      <c r="A18" s="3"/>
      <c r="B18" s="4"/>
      <c r="C18" s="4"/>
      <c r="D18" s="4"/>
      <c r="E18" s="4"/>
      <c r="F18" s="4"/>
      <c r="G18" s="57"/>
      <c r="H18" s="57"/>
      <c r="I18" s="57"/>
      <c r="J18" s="4"/>
      <c r="K18" s="57"/>
      <c r="L18" s="4"/>
      <c r="M18" s="4"/>
      <c r="N18" s="4"/>
      <c r="O18" s="4"/>
      <c r="P18" s="4"/>
      <c r="Q18" s="57"/>
      <c r="R18" s="57"/>
      <c r="S18" s="57"/>
      <c r="T18" s="4"/>
      <c r="U18" s="57"/>
      <c r="V18" s="4"/>
      <c r="W18" s="4"/>
      <c r="X18" s="4"/>
      <c r="Y18" s="4"/>
      <c r="Z18" s="4"/>
      <c r="AA18" s="57"/>
      <c r="AB18" s="57"/>
      <c r="AC18" s="57"/>
      <c r="AD18" s="4"/>
      <c r="AE18" s="57"/>
      <c r="AF18" s="4"/>
      <c r="AG18" s="4"/>
      <c r="AH18" s="4"/>
      <c r="AI18" s="4"/>
      <c r="AJ18" s="4"/>
      <c r="AK18" s="57"/>
      <c r="AL18" s="57"/>
      <c r="AM18" s="57"/>
      <c r="AN18" s="4"/>
      <c r="AO18" s="57"/>
      <c r="AP18" s="4"/>
      <c r="AQ18" s="4"/>
      <c r="AR18" s="4"/>
      <c r="AS18" s="4"/>
      <c r="AT18" s="4"/>
      <c r="AU18" s="57"/>
      <c r="AV18" s="57"/>
      <c r="AW18" s="57"/>
      <c r="AX18" s="4"/>
      <c r="AY18" s="57"/>
    </row>
    <row r="19" spans="1:51" ht="15.6" x14ac:dyDescent="0.3">
      <c r="A19" s="3"/>
      <c r="B19" s="4"/>
      <c r="C19" s="4"/>
      <c r="D19" s="4"/>
      <c r="E19" s="4"/>
      <c r="F19" s="4"/>
      <c r="G19" s="57"/>
      <c r="H19" s="57"/>
      <c r="I19" s="57"/>
      <c r="J19" s="4"/>
      <c r="K19" s="57"/>
      <c r="L19" s="4"/>
      <c r="M19" s="4"/>
      <c r="N19" s="4"/>
      <c r="O19" s="4"/>
      <c r="P19" s="4"/>
      <c r="Q19" s="57"/>
      <c r="R19" s="57"/>
      <c r="S19" s="57"/>
      <c r="T19" s="4"/>
      <c r="U19" s="57"/>
      <c r="V19" s="4"/>
      <c r="W19" s="4"/>
      <c r="X19" s="4"/>
      <c r="Y19" s="4"/>
      <c r="Z19" s="4"/>
      <c r="AA19" s="57"/>
      <c r="AB19" s="57"/>
      <c r="AC19" s="57"/>
      <c r="AD19" s="4"/>
      <c r="AE19" s="57"/>
      <c r="AF19" s="4"/>
      <c r="AG19" s="4"/>
      <c r="AH19" s="4"/>
      <c r="AI19" s="4"/>
      <c r="AJ19" s="4"/>
      <c r="AK19" s="57"/>
      <c r="AL19" s="57"/>
      <c r="AM19" s="57"/>
      <c r="AN19" s="4"/>
      <c r="AO19" s="57"/>
      <c r="AP19" s="4"/>
      <c r="AQ19" s="4"/>
      <c r="AR19" s="4"/>
      <c r="AS19" s="4"/>
      <c r="AT19" s="4"/>
      <c r="AU19" s="57"/>
      <c r="AV19" s="57"/>
      <c r="AW19" s="57"/>
      <c r="AX19" s="4"/>
      <c r="AY19" s="57"/>
    </row>
    <row r="20" spans="1:51" ht="15.6" x14ac:dyDescent="0.3">
      <c r="A20" s="3"/>
      <c r="B20" s="4"/>
      <c r="C20" s="4"/>
      <c r="D20" s="4"/>
      <c r="E20" s="4"/>
      <c r="F20" s="4"/>
      <c r="G20" s="57"/>
      <c r="H20" s="57"/>
      <c r="I20" s="57"/>
      <c r="J20" s="4"/>
      <c r="K20" s="57"/>
      <c r="L20" s="4"/>
      <c r="M20" s="4"/>
      <c r="N20" s="4"/>
      <c r="O20" s="4"/>
      <c r="P20" s="4"/>
      <c r="Q20" s="57"/>
      <c r="R20" s="57"/>
      <c r="S20" s="57"/>
      <c r="T20" s="4"/>
      <c r="U20" s="57"/>
      <c r="V20" s="4"/>
      <c r="W20" s="4"/>
      <c r="X20" s="4"/>
      <c r="Y20" s="4"/>
      <c r="Z20" s="4"/>
      <c r="AA20" s="57"/>
      <c r="AB20" s="57"/>
      <c r="AC20" s="57"/>
      <c r="AD20" s="4"/>
      <c r="AE20" s="57"/>
      <c r="AF20" s="4"/>
      <c r="AG20" s="4"/>
      <c r="AH20" s="4"/>
      <c r="AI20" s="4"/>
      <c r="AJ20" s="4"/>
      <c r="AK20" s="57"/>
      <c r="AL20" s="57"/>
      <c r="AM20" s="57"/>
      <c r="AN20" s="4"/>
      <c r="AO20" s="57"/>
      <c r="AP20" s="4"/>
      <c r="AQ20" s="4"/>
      <c r="AR20" s="4"/>
      <c r="AS20" s="4"/>
      <c r="AT20" s="4"/>
      <c r="AU20" s="57"/>
      <c r="AV20" s="57"/>
      <c r="AW20" s="57"/>
      <c r="AX20" s="4"/>
      <c r="AY20" s="57"/>
    </row>
    <row r="21" spans="1:51" ht="15.6" x14ac:dyDescent="0.3">
      <c r="A21" s="3"/>
      <c r="B21" s="4"/>
      <c r="C21" s="4"/>
      <c r="D21" s="4"/>
      <c r="E21" s="4"/>
      <c r="F21" s="4"/>
      <c r="G21" s="58"/>
      <c r="H21" s="58"/>
      <c r="I21" s="58"/>
      <c r="J21" s="4"/>
      <c r="K21" s="58"/>
      <c r="L21" s="4"/>
      <c r="M21" s="4"/>
      <c r="N21" s="4"/>
      <c r="O21" s="4"/>
      <c r="P21" s="4"/>
      <c r="Q21" s="58"/>
      <c r="R21" s="58"/>
      <c r="S21" s="58"/>
      <c r="T21" s="4"/>
      <c r="U21" s="58"/>
      <c r="V21" s="4"/>
      <c r="W21" s="4"/>
      <c r="X21" s="4"/>
      <c r="Y21" s="4"/>
      <c r="Z21" s="4"/>
      <c r="AA21" s="58"/>
      <c r="AB21" s="58"/>
      <c r="AC21" s="58"/>
      <c r="AD21" s="4"/>
      <c r="AE21" s="58"/>
      <c r="AF21" s="4"/>
      <c r="AG21" s="4"/>
      <c r="AH21" s="4"/>
      <c r="AI21" s="4"/>
      <c r="AJ21" s="4"/>
      <c r="AK21" s="58"/>
      <c r="AL21" s="58"/>
      <c r="AM21" s="58"/>
      <c r="AN21" s="4"/>
      <c r="AO21" s="58"/>
      <c r="AP21" s="4"/>
      <c r="AQ21" s="4"/>
      <c r="AR21" s="4"/>
      <c r="AS21" s="4"/>
      <c r="AT21" s="4"/>
      <c r="AU21" s="58"/>
      <c r="AV21" s="58"/>
      <c r="AW21" s="58"/>
      <c r="AX21" s="4"/>
      <c r="AY21" s="58"/>
    </row>
    <row r="22" spans="1:51" x14ac:dyDescent="0.3">
      <c r="A22" s="3"/>
      <c r="B22" s="3"/>
      <c r="C22" s="3"/>
      <c r="D22" s="3"/>
      <c r="F22" s="3"/>
      <c r="G22" s="3"/>
      <c r="H22" s="3"/>
      <c r="I22" s="3"/>
      <c r="K22" s="3"/>
      <c r="L22" s="3"/>
      <c r="M22" s="3"/>
      <c r="N22" s="3"/>
      <c r="P22" s="3"/>
      <c r="Q22" s="3"/>
      <c r="R22" s="3"/>
      <c r="S22" s="3"/>
      <c r="U22" s="3"/>
      <c r="V22" s="3"/>
      <c r="W22" s="3"/>
      <c r="X22" s="3"/>
      <c r="Z22" s="3"/>
      <c r="AA22" s="3"/>
      <c r="AB22" s="3"/>
      <c r="AC22" s="3"/>
      <c r="AE22" s="3"/>
      <c r="AF22" s="3"/>
      <c r="AG22" s="3"/>
      <c r="AH22" s="3"/>
      <c r="AJ22" s="3"/>
      <c r="AK22" s="3"/>
      <c r="AL22" s="3"/>
      <c r="AM22" s="3"/>
      <c r="AO22" s="3"/>
      <c r="AP22" s="3"/>
      <c r="AQ22" s="3"/>
      <c r="AR22" s="3"/>
      <c r="AT22" s="3"/>
      <c r="AU22" s="3"/>
      <c r="AV22" s="3"/>
      <c r="AW22" s="3"/>
      <c r="AY22" s="3"/>
    </row>
    <row r="23" spans="1:51" s="3" customFormat="1" x14ac:dyDescent="0.3"/>
    <row r="24" spans="1:51" x14ac:dyDescent="0.3">
      <c r="A24" s="3"/>
      <c r="B24" s="158" t="s">
        <v>86</v>
      </c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3"/>
      <c r="W24" s="3"/>
      <c r="X24" s="3"/>
      <c r="Z24" s="3"/>
      <c r="AA24" s="3"/>
      <c r="AB24" s="3"/>
      <c r="AC24" s="3"/>
      <c r="AE24" s="3"/>
      <c r="AF24" s="3"/>
      <c r="AG24" s="3"/>
      <c r="AH24" s="3"/>
      <c r="AJ24" s="3"/>
      <c r="AK24" s="3"/>
      <c r="AL24" s="3"/>
      <c r="AM24" s="3"/>
      <c r="AO24" s="3"/>
      <c r="AP24" s="3"/>
      <c r="AQ24" s="3"/>
      <c r="AR24" s="3"/>
      <c r="AT24" s="3"/>
      <c r="AU24" s="3"/>
      <c r="AV24" s="3"/>
      <c r="AW24" s="3"/>
      <c r="AY24" s="3"/>
    </row>
    <row r="25" spans="1:51" x14ac:dyDescent="0.3">
      <c r="A25" s="3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3"/>
      <c r="W25" s="3"/>
      <c r="X25" s="3"/>
      <c r="Z25" s="3"/>
      <c r="AA25" s="3"/>
      <c r="AB25" s="3"/>
      <c r="AC25" s="3"/>
      <c r="AE25" s="3"/>
      <c r="AF25" s="3"/>
      <c r="AG25" s="3"/>
      <c r="AH25" s="3"/>
      <c r="AJ25" s="3"/>
      <c r="AK25" s="3"/>
      <c r="AL25" s="3"/>
      <c r="AM25" s="3"/>
      <c r="AO25" s="3"/>
      <c r="AP25" s="3"/>
      <c r="AQ25" s="3"/>
      <c r="AR25" s="3"/>
      <c r="AT25" s="3"/>
      <c r="AU25" s="3"/>
      <c r="AV25" s="3"/>
      <c r="AW25" s="3"/>
      <c r="AY25" s="3"/>
    </row>
    <row r="26" spans="1:51" ht="15.6" x14ac:dyDescent="0.3">
      <c r="A26" s="3"/>
      <c r="B26" s="138" t="s">
        <v>54</v>
      </c>
      <c r="C26" s="139"/>
      <c r="D26" s="139"/>
      <c r="E26" s="139"/>
      <c r="F26" s="140"/>
      <c r="G26" s="127" t="s">
        <v>56</v>
      </c>
      <c r="H26" s="128"/>
      <c r="I26" s="128"/>
      <c r="J26" s="128"/>
      <c r="K26" s="128"/>
      <c r="L26" s="138" t="s">
        <v>57</v>
      </c>
      <c r="M26" s="139"/>
      <c r="N26" s="139"/>
      <c r="O26" s="139"/>
      <c r="P26" s="140"/>
      <c r="Q26" s="127" t="s">
        <v>58</v>
      </c>
      <c r="R26" s="128"/>
      <c r="S26" s="128"/>
      <c r="T26" s="128"/>
      <c r="U26" s="128"/>
      <c r="V26" s="3"/>
      <c r="W26" s="3"/>
      <c r="X26" s="3"/>
      <c r="Z26" s="3"/>
      <c r="AA26" s="3"/>
      <c r="AB26" s="3"/>
      <c r="AC26" s="3"/>
      <c r="AE26" s="3"/>
      <c r="AF26" s="3"/>
      <c r="AG26" s="3"/>
      <c r="AH26" s="3"/>
      <c r="AJ26" s="3"/>
      <c r="AK26" s="3"/>
      <c r="AL26" s="3"/>
      <c r="AM26" s="3"/>
      <c r="AO26" s="3"/>
      <c r="AP26" s="3"/>
      <c r="AQ26" s="3"/>
      <c r="AR26" s="3"/>
      <c r="AT26" s="3"/>
      <c r="AU26" s="3"/>
      <c r="AV26" s="3"/>
      <c r="AW26" s="3"/>
      <c r="AY26" s="3"/>
    </row>
    <row r="27" spans="1:51" ht="31.2" x14ac:dyDescent="0.3">
      <c r="A27" s="3"/>
      <c r="B27" s="51" t="s">
        <v>67</v>
      </c>
      <c r="C27" s="52" t="s">
        <v>66</v>
      </c>
      <c r="D27" s="52" t="s">
        <v>68</v>
      </c>
      <c r="E27" s="53" t="s">
        <v>89</v>
      </c>
      <c r="F27" s="53" t="s">
        <v>65</v>
      </c>
      <c r="G27" s="54" t="s">
        <v>67</v>
      </c>
      <c r="H27" s="55" t="s">
        <v>66</v>
      </c>
      <c r="I27" s="55" t="s">
        <v>68</v>
      </c>
      <c r="J27" s="56" t="s">
        <v>89</v>
      </c>
      <c r="K27" s="56" t="s">
        <v>65</v>
      </c>
      <c r="L27" s="51" t="s">
        <v>67</v>
      </c>
      <c r="M27" s="52" t="s">
        <v>66</v>
      </c>
      <c r="N27" s="52" t="s">
        <v>68</v>
      </c>
      <c r="O27" s="53" t="s">
        <v>89</v>
      </c>
      <c r="P27" s="53" t="s">
        <v>65</v>
      </c>
      <c r="Q27" s="54" t="s">
        <v>67</v>
      </c>
      <c r="R27" s="55" t="s">
        <v>66</v>
      </c>
      <c r="S27" s="55" t="s">
        <v>68</v>
      </c>
      <c r="T27" s="56" t="s">
        <v>89</v>
      </c>
      <c r="U27" s="56" t="s">
        <v>65</v>
      </c>
      <c r="V27" s="3"/>
      <c r="W27" s="3"/>
      <c r="X27" s="3"/>
      <c r="Z27" s="3"/>
      <c r="AA27" s="3"/>
      <c r="AB27" s="3"/>
      <c r="AC27" s="3"/>
      <c r="AE27" s="3"/>
      <c r="AF27" s="3"/>
      <c r="AG27" s="3"/>
      <c r="AH27" s="3"/>
      <c r="AJ27" s="3"/>
      <c r="AK27" s="3"/>
      <c r="AL27" s="3"/>
      <c r="AM27" s="3"/>
      <c r="AO27" s="3"/>
      <c r="AP27" s="3"/>
      <c r="AQ27" s="3"/>
      <c r="AR27" s="3"/>
      <c r="AT27" s="3"/>
      <c r="AU27" s="3"/>
      <c r="AV27" s="3"/>
      <c r="AW27" s="3"/>
      <c r="AY27" s="3"/>
    </row>
    <row r="28" spans="1:51" ht="15.6" x14ac:dyDescent="0.3">
      <c r="A28" s="3"/>
      <c r="B28" s="4"/>
      <c r="C28" s="4"/>
      <c r="D28" s="4"/>
      <c r="E28" s="4"/>
      <c r="F28" s="4"/>
      <c r="G28" s="57"/>
      <c r="H28" s="57"/>
      <c r="I28" s="57"/>
      <c r="J28" s="4"/>
      <c r="K28" s="57"/>
      <c r="L28" s="4"/>
      <c r="M28" s="4"/>
      <c r="N28" s="4"/>
      <c r="O28" s="4"/>
      <c r="P28" s="4"/>
      <c r="Q28" s="57"/>
      <c r="R28" s="57"/>
      <c r="S28" s="57"/>
      <c r="T28" s="4"/>
      <c r="U28" s="57"/>
      <c r="V28" s="3"/>
      <c r="W28" s="3"/>
      <c r="X28" s="3"/>
      <c r="Z28" s="3"/>
      <c r="AA28" s="3"/>
      <c r="AB28" s="3"/>
      <c r="AC28" s="3"/>
      <c r="AE28" s="3"/>
      <c r="AF28" s="3"/>
      <c r="AG28" s="3"/>
      <c r="AH28" s="3"/>
      <c r="AJ28" s="3"/>
      <c r="AK28" s="3"/>
      <c r="AL28" s="3"/>
      <c r="AM28" s="3"/>
      <c r="AO28" s="3"/>
      <c r="AP28" s="3"/>
      <c r="AQ28" s="3"/>
      <c r="AR28" s="3"/>
      <c r="AT28" s="3"/>
      <c r="AU28" s="3"/>
      <c r="AV28" s="3"/>
      <c r="AW28" s="3"/>
      <c r="AY28" s="3"/>
    </row>
    <row r="29" spans="1:51" ht="15.6" x14ac:dyDescent="0.3">
      <c r="A29" s="3"/>
      <c r="B29" s="4"/>
      <c r="C29" s="4"/>
      <c r="D29" s="4"/>
      <c r="E29" s="4"/>
      <c r="F29" s="4"/>
      <c r="G29" s="57"/>
      <c r="H29" s="57"/>
      <c r="I29" s="57"/>
      <c r="J29" s="4"/>
      <c r="K29" s="57"/>
      <c r="L29" s="4"/>
      <c r="M29" s="4"/>
      <c r="N29" s="4"/>
      <c r="O29" s="4"/>
      <c r="P29" s="4"/>
      <c r="Q29" s="57"/>
      <c r="R29" s="57"/>
      <c r="S29" s="57"/>
      <c r="T29" s="4"/>
      <c r="U29" s="57"/>
      <c r="V29" s="3"/>
      <c r="W29" s="3"/>
      <c r="X29" s="3"/>
      <c r="Z29" s="3"/>
      <c r="AA29" s="3"/>
      <c r="AB29" s="3"/>
      <c r="AC29" s="3"/>
      <c r="AE29" s="3"/>
      <c r="AF29" s="3"/>
      <c r="AG29" s="3"/>
      <c r="AH29" s="3"/>
      <c r="AJ29" s="3"/>
      <c r="AK29" s="3"/>
      <c r="AL29" s="3"/>
      <c r="AM29" s="3"/>
      <c r="AO29" s="3"/>
      <c r="AP29" s="3"/>
      <c r="AQ29" s="3"/>
      <c r="AR29" s="3"/>
      <c r="AT29" s="3"/>
      <c r="AU29" s="3"/>
      <c r="AV29" s="3"/>
      <c r="AW29" s="3"/>
      <c r="AY29" s="3"/>
    </row>
    <row r="30" spans="1:51" ht="15.6" x14ac:dyDescent="0.3">
      <c r="A30" s="3"/>
      <c r="B30" s="4"/>
      <c r="C30" s="4"/>
      <c r="D30" s="4"/>
      <c r="E30" s="4"/>
      <c r="F30" s="4"/>
      <c r="G30" s="57"/>
      <c r="H30" s="57"/>
      <c r="I30" s="57"/>
      <c r="J30" s="4"/>
      <c r="K30" s="57"/>
      <c r="L30" s="4"/>
      <c r="M30" s="4"/>
      <c r="N30" s="4"/>
      <c r="O30" s="4"/>
      <c r="P30" s="4"/>
      <c r="Q30" s="57"/>
      <c r="R30" s="57"/>
      <c r="S30" s="57"/>
      <c r="T30" s="4"/>
      <c r="U30" s="57"/>
      <c r="V30" s="3"/>
      <c r="W30" s="3"/>
      <c r="X30" s="3"/>
      <c r="Z30" s="3"/>
      <c r="AA30" s="3"/>
      <c r="AB30" s="3"/>
      <c r="AC30" s="3"/>
      <c r="AE30" s="3"/>
      <c r="AF30" s="3"/>
      <c r="AG30" s="3"/>
      <c r="AH30" s="3"/>
      <c r="AJ30" s="3"/>
      <c r="AK30" s="3"/>
      <c r="AL30" s="3"/>
      <c r="AM30" s="3"/>
      <c r="AO30" s="3"/>
      <c r="AP30" s="3"/>
      <c r="AQ30" s="3"/>
      <c r="AR30" s="3"/>
      <c r="AT30" s="3"/>
      <c r="AU30" s="3"/>
      <c r="AV30" s="3"/>
      <c r="AW30" s="3"/>
      <c r="AY30" s="3"/>
    </row>
    <row r="31" spans="1:51" ht="15.6" x14ac:dyDescent="0.3">
      <c r="A31" s="3"/>
      <c r="B31" s="4"/>
      <c r="C31" s="4"/>
      <c r="D31" s="4"/>
      <c r="E31" s="4"/>
      <c r="F31" s="4"/>
      <c r="G31" s="57"/>
      <c r="H31" s="57"/>
      <c r="I31" s="57"/>
      <c r="J31" s="4"/>
      <c r="K31" s="57"/>
      <c r="L31" s="4"/>
      <c r="M31" s="4"/>
      <c r="N31" s="4"/>
      <c r="O31" s="4"/>
      <c r="P31" s="4"/>
      <c r="Q31" s="57"/>
      <c r="R31" s="57"/>
      <c r="S31" s="57"/>
      <c r="T31" s="4"/>
      <c r="U31" s="57"/>
      <c r="V31" s="3"/>
      <c r="W31" s="3"/>
      <c r="X31" s="3"/>
      <c r="Z31" s="3"/>
      <c r="AA31" s="3"/>
      <c r="AB31" s="3"/>
      <c r="AC31" s="3"/>
      <c r="AE31" s="3"/>
      <c r="AF31" s="3"/>
      <c r="AG31" s="3"/>
      <c r="AH31" s="3"/>
      <c r="AJ31" s="3"/>
      <c r="AK31" s="3"/>
      <c r="AL31" s="3"/>
      <c r="AM31" s="3"/>
      <c r="AO31" s="3"/>
      <c r="AP31" s="3"/>
      <c r="AQ31" s="3"/>
      <c r="AR31" s="3"/>
      <c r="AT31" s="3"/>
      <c r="AU31" s="3"/>
      <c r="AV31" s="3"/>
      <c r="AW31" s="3"/>
      <c r="AY31" s="3"/>
    </row>
    <row r="32" spans="1:51" ht="15.6" x14ac:dyDescent="0.3">
      <c r="A32" s="3"/>
      <c r="B32" s="4"/>
      <c r="C32" s="4"/>
      <c r="D32" s="4"/>
      <c r="E32" s="4"/>
      <c r="F32" s="4"/>
      <c r="G32" s="57"/>
      <c r="H32" s="57"/>
      <c r="I32" s="57"/>
      <c r="J32" s="4"/>
      <c r="K32" s="57"/>
      <c r="L32" s="4"/>
      <c r="M32" s="4"/>
      <c r="N32" s="4"/>
      <c r="O32" s="4"/>
      <c r="P32" s="4"/>
      <c r="Q32" s="57"/>
      <c r="R32" s="57"/>
      <c r="S32" s="57"/>
      <c r="T32" s="4"/>
      <c r="U32" s="57"/>
      <c r="V32" s="3"/>
      <c r="W32" s="3"/>
      <c r="X32" s="3"/>
      <c r="Z32" s="3"/>
      <c r="AA32" s="3"/>
      <c r="AB32" s="3"/>
      <c r="AC32" s="3"/>
      <c r="AE32" s="3"/>
      <c r="AF32" s="3"/>
      <c r="AG32" s="3"/>
      <c r="AH32" s="3"/>
      <c r="AJ32" s="3"/>
      <c r="AK32" s="3"/>
      <c r="AL32" s="3"/>
      <c r="AM32" s="3"/>
      <c r="AO32" s="3"/>
      <c r="AP32" s="3"/>
      <c r="AQ32" s="3"/>
      <c r="AR32" s="3"/>
      <c r="AT32" s="3"/>
      <c r="AU32" s="3"/>
      <c r="AV32" s="3"/>
      <c r="AW32" s="3"/>
      <c r="AY32" s="3"/>
    </row>
    <row r="33" spans="1:51" ht="15.6" x14ac:dyDescent="0.3">
      <c r="A33" s="3"/>
      <c r="B33" s="4"/>
      <c r="C33" s="4"/>
      <c r="D33" s="4"/>
      <c r="E33" s="4"/>
      <c r="F33" s="4"/>
      <c r="G33" s="57"/>
      <c r="H33" s="57"/>
      <c r="I33" s="57"/>
      <c r="J33" s="4"/>
      <c r="K33" s="57"/>
      <c r="L33" s="4"/>
      <c r="M33" s="4"/>
      <c r="N33" s="4"/>
      <c r="O33" s="4"/>
      <c r="P33" s="4"/>
      <c r="Q33" s="57"/>
      <c r="R33" s="57"/>
      <c r="S33" s="57"/>
      <c r="T33" s="4"/>
      <c r="U33" s="57"/>
      <c r="V33" s="3"/>
      <c r="W33" s="3"/>
      <c r="X33" s="3"/>
      <c r="Z33" s="3"/>
      <c r="AA33" s="3"/>
      <c r="AB33" s="3"/>
      <c r="AC33" s="3"/>
      <c r="AE33" s="3"/>
      <c r="AF33" s="3"/>
      <c r="AG33" s="3"/>
      <c r="AH33" s="3"/>
      <c r="AJ33" s="3"/>
      <c r="AK33" s="3"/>
      <c r="AL33" s="3"/>
      <c r="AM33" s="3"/>
      <c r="AO33" s="3"/>
      <c r="AP33" s="3"/>
      <c r="AQ33" s="3"/>
      <c r="AR33" s="3"/>
      <c r="AT33" s="3"/>
      <c r="AU33" s="3"/>
      <c r="AV33" s="3"/>
      <c r="AW33" s="3"/>
      <c r="AY33" s="3"/>
    </row>
    <row r="34" spans="1:51" ht="15.6" x14ac:dyDescent="0.3">
      <c r="A34" s="3"/>
      <c r="B34" s="4"/>
      <c r="C34" s="4"/>
      <c r="D34" s="4"/>
      <c r="E34" s="4"/>
      <c r="F34" s="4"/>
      <c r="G34" s="57"/>
      <c r="H34" s="57"/>
      <c r="I34" s="57"/>
      <c r="J34" s="4"/>
      <c r="K34" s="57"/>
      <c r="L34" s="4"/>
      <c r="M34" s="4"/>
      <c r="N34" s="4"/>
      <c r="O34" s="4"/>
      <c r="P34" s="4"/>
      <c r="Q34" s="57"/>
      <c r="R34" s="57"/>
      <c r="S34" s="57"/>
      <c r="T34" s="4"/>
      <c r="U34" s="57"/>
      <c r="V34" s="3"/>
      <c r="W34" s="3"/>
      <c r="X34" s="3"/>
      <c r="Z34" s="3"/>
      <c r="AA34" s="3"/>
      <c r="AB34" s="3"/>
      <c r="AC34" s="3"/>
      <c r="AE34" s="3"/>
      <c r="AF34" s="3"/>
      <c r="AG34" s="3"/>
      <c r="AH34" s="3"/>
      <c r="AJ34" s="3"/>
      <c r="AK34" s="3"/>
      <c r="AL34" s="3"/>
      <c r="AM34" s="3"/>
      <c r="AO34" s="3"/>
      <c r="AP34" s="3"/>
      <c r="AQ34" s="3"/>
      <c r="AR34" s="3"/>
      <c r="AT34" s="3"/>
      <c r="AU34" s="3"/>
      <c r="AV34" s="3"/>
      <c r="AW34" s="3"/>
      <c r="AY34" s="3"/>
    </row>
    <row r="35" spans="1:51" ht="15.6" x14ac:dyDescent="0.3">
      <c r="A35" s="3"/>
      <c r="B35" s="4"/>
      <c r="C35" s="4"/>
      <c r="D35" s="4"/>
      <c r="E35" s="4"/>
      <c r="F35" s="4"/>
      <c r="G35" s="57"/>
      <c r="H35" s="57"/>
      <c r="I35" s="57"/>
      <c r="J35" s="4"/>
      <c r="K35" s="57"/>
      <c r="L35" s="4"/>
      <c r="M35" s="4"/>
      <c r="N35" s="4"/>
      <c r="O35" s="4"/>
      <c r="P35" s="4"/>
      <c r="Q35" s="57"/>
      <c r="R35" s="57"/>
      <c r="S35" s="57"/>
      <c r="T35" s="4"/>
      <c r="U35" s="57"/>
      <c r="V35" s="3"/>
      <c r="W35" s="3"/>
      <c r="X35" s="3"/>
      <c r="Z35" s="3"/>
      <c r="AA35" s="3"/>
      <c r="AB35" s="3"/>
      <c r="AC35" s="3"/>
      <c r="AE35" s="3"/>
      <c r="AF35" s="3"/>
      <c r="AG35" s="3"/>
      <c r="AH35" s="3"/>
      <c r="AJ35" s="3"/>
      <c r="AK35" s="3"/>
      <c r="AL35" s="3"/>
      <c r="AM35" s="3"/>
      <c r="AO35" s="3"/>
      <c r="AP35" s="3"/>
      <c r="AQ35" s="3"/>
      <c r="AR35" s="3"/>
      <c r="AT35" s="3"/>
      <c r="AU35" s="3"/>
      <c r="AV35" s="3"/>
      <c r="AW35" s="3"/>
      <c r="AY35" s="3"/>
    </row>
    <row r="36" spans="1:51" ht="15.6" x14ac:dyDescent="0.3">
      <c r="A36" s="3"/>
      <c r="B36" s="4"/>
      <c r="C36" s="4"/>
      <c r="D36" s="4"/>
      <c r="E36" s="4"/>
      <c r="F36" s="4"/>
      <c r="G36" s="57"/>
      <c r="H36" s="57"/>
      <c r="I36" s="57"/>
      <c r="J36" s="4"/>
      <c r="K36" s="57"/>
      <c r="L36" s="4"/>
      <c r="M36" s="4"/>
      <c r="N36" s="4"/>
      <c r="O36" s="4"/>
      <c r="P36" s="4"/>
      <c r="Q36" s="57"/>
      <c r="R36" s="57"/>
      <c r="S36" s="57"/>
      <c r="T36" s="4"/>
      <c r="U36" s="57"/>
      <c r="V36" s="3"/>
      <c r="W36" s="3"/>
      <c r="X36" s="3"/>
      <c r="Z36" s="3"/>
      <c r="AA36" s="3"/>
      <c r="AB36" s="3"/>
      <c r="AC36" s="3"/>
      <c r="AE36" s="3"/>
      <c r="AF36" s="3"/>
      <c r="AG36" s="3"/>
      <c r="AH36" s="3"/>
      <c r="AJ36" s="3"/>
      <c r="AK36" s="3"/>
      <c r="AL36" s="3"/>
      <c r="AM36" s="3"/>
      <c r="AO36" s="3"/>
      <c r="AP36" s="3"/>
      <c r="AQ36" s="3"/>
      <c r="AR36" s="3"/>
      <c r="AT36" s="3"/>
      <c r="AU36" s="3"/>
      <c r="AV36" s="3"/>
      <c r="AW36" s="3"/>
      <c r="AY36" s="3"/>
    </row>
    <row r="37" spans="1:51" ht="15.6" x14ac:dyDescent="0.3">
      <c r="A37" s="3"/>
      <c r="B37" s="4"/>
      <c r="C37" s="4"/>
      <c r="D37" s="4"/>
      <c r="E37" s="4"/>
      <c r="F37" s="4"/>
      <c r="G37" s="57"/>
      <c r="H37" s="57"/>
      <c r="I37" s="57"/>
      <c r="J37" s="4"/>
      <c r="K37" s="57"/>
      <c r="L37" s="4"/>
      <c r="M37" s="4"/>
      <c r="N37" s="4"/>
      <c r="O37" s="4"/>
      <c r="P37" s="4"/>
      <c r="Q37" s="57"/>
      <c r="R37" s="57"/>
      <c r="S37" s="57"/>
      <c r="T37" s="4"/>
      <c r="U37" s="57"/>
      <c r="V37" s="3"/>
      <c r="W37" s="3"/>
      <c r="X37" s="3"/>
      <c r="Z37" s="3"/>
      <c r="AA37" s="3"/>
      <c r="AB37" s="3"/>
      <c r="AC37" s="3"/>
      <c r="AE37" s="3"/>
      <c r="AF37" s="3"/>
      <c r="AG37" s="3"/>
      <c r="AH37" s="3"/>
      <c r="AJ37" s="3"/>
      <c r="AK37" s="3"/>
      <c r="AL37" s="3"/>
      <c r="AM37" s="3"/>
      <c r="AO37" s="3"/>
      <c r="AP37" s="3"/>
      <c r="AQ37" s="3"/>
      <c r="AR37" s="3"/>
      <c r="AT37" s="3"/>
      <c r="AU37" s="3"/>
      <c r="AV37" s="3"/>
      <c r="AW37" s="3"/>
      <c r="AY37" s="3"/>
    </row>
    <row r="38" spans="1:51" ht="15.6" x14ac:dyDescent="0.3">
      <c r="A38" s="3"/>
      <c r="B38" s="4"/>
      <c r="C38" s="4"/>
      <c r="D38" s="4"/>
      <c r="E38" s="4"/>
      <c r="F38" s="4"/>
      <c r="G38" s="58"/>
      <c r="H38" s="58"/>
      <c r="I38" s="58"/>
      <c r="J38" s="4"/>
      <c r="K38" s="58"/>
      <c r="L38" s="4"/>
      <c r="M38" s="4"/>
      <c r="N38" s="4"/>
      <c r="O38" s="4"/>
      <c r="P38" s="4"/>
      <c r="Q38" s="58"/>
      <c r="R38" s="58"/>
      <c r="S38" s="58"/>
      <c r="T38" s="4"/>
      <c r="U38" s="58"/>
      <c r="V38" s="3"/>
      <c r="W38" s="3"/>
      <c r="X38" s="3"/>
      <c r="Z38" s="3"/>
      <c r="AA38" s="3"/>
      <c r="AB38" s="3"/>
      <c r="AC38" s="3"/>
      <c r="AE38" s="3"/>
      <c r="AF38" s="3"/>
      <c r="AG38" s="3"/>
      <c r="AH38" s="3"/>
      <c r="AJ38" s="3"/>
      <c r="AK38" s="3"/>
      <c r="AL38" s="3"/>
      <c r="AM38" s="3"/>
      <c r="AO38" s="3"/>
      <c r="AP38" s="3"/>
      <c r="AQ38" s="3"/>
      <c r="AR38" s="3"/>
      <c r="AT38" s="3"/>
      <c r="AU38" s="3"/>
      <c r="AV38" s="3"/>
      <c r="AW38" s="3"/>
      <c r="AY38" s="3"/>
    </row>
    <row r="39" spans="1:51" x14ac:dyDescent="0.3">
      <c r="A39" s="3"/>
      <c r="B39" s="3"/>
      <c r="C39" s="3"/>
      <c r="D39" s="3"/>
      <c r="F39" s="3"/>
      <c r="G39" s="3"/>
      <c r="H39" s="3"/>
      <c r="I39" s="3"/>
      <c r="K39" s="3"/>
      <c r="L39" s="3"/>
      <c r="M39" s="3"/>
      <c r="N39" s="3"/>
      <c r="P39" s="3"/>
      <c r="Q39" s="3"/>
      <c r="R39" s="3"/>
      <c r="S39" s="3"/>
      <c r="U39" s="3"/>
      <c r="V39" s="3"/>
      <c r="W39" s="3"/>
      <c r="X39" s="3"/>
      <c r="Z39" s="3"/>
      <c r="AA39" s="3"/>
      <c r="AB39" s="3"/>
      <c r="AC39" s="3"/>
      <c r="AE39" s="3"/>
      <c r="AF39" s="3"/>
      <c r="AG39" s="3"/>
      <c r="AH39" s="3"/>
      <c r="AJ39" s="3"/>
      <c r="AK39" s="3"/>
      <c r="AL39" s="3"/>
      <c r="AM39" s="3"/>
      <c r="AO39" s="3"/>
      <c r="AP39" s="3"/>
      <c r="AQ39" s="3"/>
      <c r="AR39" s="3"/>
      <c r="AT39" s="3"/>
      <c r="AU39" s="3"/>
      <c r="AV39" s="3"/>
      <c r="AW39" s="3"/>
      <c r="AY39" s="3"/>
    </row>
    <row r="40" spans="1:51" x14ac:dyDescent="0.3">
      <c r="A40" s="3"/>
      <c r="B40" s="3"/>
      <c r="C40" s="3"/>
      <c r="D40" s="3"/>
      <c r="F40" s="3"/>
      <c r="G40" s="3"/>
      <c r="H40" s="3"/>
      <c r="I40" s="3"/>
      <c r="K40" s="3"/>
      <c r="L40" s="3"/>
      <c r="M40" s="3"/>
      <c r="N40" s="3"/>
      <c r="P40" s="3"/>
      <c r="Q40" s="3"/>
      <c r="R40" s="3"/>
      <c r="S40" s="3"/>
      <c r="U40" s="3"/>
      <c r="V40" s="3"/>
      <c r="W40" s="3"/>
      <c r="X40" s="3"/>
      <c r="Z40" s="3"/>
      <c r="AA40" s="3"/>
      <c r="AB40" s="3"/>
      <c r="AC40" s="3"/>
      <c r="AE40" s="3"/>
      <c r="AF40" s="3"/>
      <c r="AG40" s="3"/>
      <c r="AH40" s="3"/>
      <c r="AJ40" s="3"/>
      <c r="AK40" s="3"/>
      <c r="AL40" s="3"/>
      <c r="AM40" s="3"/>
      <c r="AO40" s="3"/>
      <c r="AP40" s="3"/>
      <c r="AQ40" s="3"/>
      <c r="AR40" s="3"/>
      <c r="AT40" s="3"/>
      <c r="AU40" s="3"/>
      <c r="AV40" s="3"/>
      <c r="AW40" s="3"/>
      <c r="AY40" s="3"/>
    </row>
    <row r="41" spans="1:51" x14ac:dyDescent="0.3">
      <c r="A41" s="3"/>
      <c r="C41" s="3"/>
      <c r="D41" s="3"/>
      <c r="F41" s="3"/>
      <c r="G41" s="3"/>
      <c r="H41" s="3"/>
      <c r="I41" s="3"/>
      <c r="K41" s="3"/>
      <c r="L41" s="3"/>
      <c r="M41" s="3"/>
      <c r="N41" s="3"/>
      <c r="P41" s="3"/>
      <c r="Q41" s="3"/>
      <c r="R41" s="3"/>
      <c r="S41" s="3"/>
      <c r="U41" s="3"/>
      <c r="V41" s="3"/>
      <c r="W41" s="3"/>
      <c r="X41" s="3"/>
      <c r="Z41" s="3"/>
      <c r="AA41" s="3"/>
      <c r="AB41" s="3"/>
      <c r="AC41" s="3"/>
      <c r="AE41" s="3"/>
      <c r="AF41" s="3"/>
      <c r="AG41" s="3"/>
      <c r="AH41" s="3"/>
      <c r="AJ41" s="3"/>
      <c r="AK41" s="3"/>
      <c r="AL41" s="3"/>
      <c r="AM41" s="3"/>
      <c r="AO41" s="3"/>
      <c r="AP41" s="3"/>
      <c r="AQ41" s="3"/>
      <c r="AR41" s="3"/>
      <c r="AT41" s="3"/>
      <c r="AU41" s="3"/>
      <c r="AV41" s="3"/>
      <c r="AW41" s="3"/>
      <c r="AY41" s="3"/>
    </row>
    <row r="42" spans="1:51" x14ac:dyDescent="0.3">
      <c r="A42" s="3"/>
      <c r="B42" s="3"/>
      <c r="C42" s="3"/>
      <c r="D42" s="3"/>
      <c r="F42" s="3"/>
      <c r="G42" s="3"/>
      <c r="H42" s="3"/>
      <c r="I42" s="3"/>
      <c r="K42" s="3"/>
      <c r="L42" s="3">
        <f>SUM(Tabla101625[Nro Defecto])</f>
        <v>0</v>
      </c>
      <c r="M42" s="3"/>
      <c r="N42" s="3"/>
      <c r="P42" s="3"/>
      <c r="Q42" s="3"/>
      <c r="R42" s="3"/>
      <c r="S42" s="3"/>
      <c r="U42" s="3"/>
      <c r="V42" s="3"/>
      <c r="W42" s="3"/>
      <c r="X42" s="3"/>
      <c r="Z42" s="3"/>
      <c r="AA42" s="3"/>
      <c r="AB42" s="3"/>
      <c r="AC42" s="3"/>
      <c r="AE42" s="3"/>
      <c r="AF42" s="3"/>
      <c r="AG42" s="3"/>
      <c r="AH42" s="3"/>
      <c r="AJ42" s="3"/>
      <c r="AK42" s="3"/>
      <c r="AL42" s="3"/>
      <c r="AM42" s="3"/>
      <c r="AO42" s="3"/>
      <c r="AP42" s="3"/>
      <c r="AQ42" s="3"/>
      <c r="AR42" s="3"/>
      <c r="AT42" s="3"/>
      <c r="AU42" s="3"/>
      <c r="AV42" s="3"/>
      <c r="AW42" s="3"/>
      <c r="AY42" s="3"/>
    </row>
    <row r="43" spans="1:51" x14ac:dyDescent="0.3">
      <c r="A43" s="3"/>
      <c r="B43" s="3"/>
      <c r="C43" s="3"/>
      <c r="D43" s="3"/>
      <c r="F43" s="3"/>
      <c r="G43" s="3"/>
      <c r="H43" s="3"/>
      <c r="I43" s="3"/>
      <c r="K43" s="3"/>
      <c r="L43" s="3"/>
      <c r="M43" s="3"/>
      <c r="N43" s="3"/>
      <c r="P43" s="3"/>
      <c r="Q43" s="3"/>
      <c r="R43" s="3"/>
      <c r="S43" s="3"/>
      <c r="U43" s="3"/>
      <c r="V43" s="3"/>
      <c r="W43" s="3"/>
      <c r="X43" s="3"/>
      <c r="Z43" s="3"/>
      <c r="AA43" s="3"/>
      <c r="AB43" s="3"/>
      <c r="AC43" s="3"/>
      <c r="AE43" s="3"/>
      <c r="AF43" s="3"/>
      <c r="AG43" s="3"/>
      <c r="AH43" s="3"/>
      <c r="AJ43" s="3"/>
      <c r="AK43" s="3"/>
      <c r="AL43" s="3"/>
      <c r="AM43" s="3"/>
      <c r="AO43" s="3"/>
      <c r="AP43" s="3"/>
      <c r="AQ43" s="3"/>
      <c r="AR43" s="3"/>
      <c r="AT43" s="3"/>
      <c r="AU43" s="3"/>
      <c r="AV43" s="3"/>
      <c r="AW43" s="3"/>
      <c r="AY43" s="3"/>
    </row>
    <row r="44" spans="1:51" x14ac:dyDescent="0.3">
      <c r="A44" s="3"/>
      <c r="B44" s="3"/>
      <c r="C44" s="3"/>
      <c r="D44" s="3"/>
      <c r="F44" s="3"/>
      <c r="G44" s="3"/>
      <c r="H44" s="3"/>
      <c r="I44" s="3"/>
      <c r="K44" s="3"/>
      <c r="L44" s="3"/>
      <c r="M44" s="3"/>
      <c r="N44" s="3"/>
      <c r="P44" s="3"/>
      <c r="Q44" s="3"/>
      <c r="R44" s="3"/>
      <c r="S44" s="3"/>
      <c r="U44" s="3"/>
      <c r="V44" s="3"/>
      <c r="W44" s="3"/>
      <c r="X44" s="3"/>
      <c r="Z44" s="3"/>
      <c r="AA44" s="3"/>
      <c r="AB44" s="3"/>
      <c r="AC44" s="3"/>
      <c r="AE44" s="3"/>
      <c r="AF44" s="3"/>
      <c r="AG44" s="3"/>
      <c r="AH44" s="3"/>
      <c r="AJ44" s="3"/>
      <c r="AK44" s="3"/>
      <c r="AL44" s="3"/>
      <c r="AM44" s="3"/>
      <c r="AO44" s="3"/>
      <c r="AP44" s="3"/>
      <c r="AQ44" s="3"/>
      <c r="AR44" s="3"/>
      <c r="AT44" s="3"/>
      <c r="AU44" s="3"/>
      <c r="AV44" s="3"/>
      <c r="AW44" s="3"/>
      <c r="AY44" s="3"/>
    </row>
    <row r="45" spans="1:51" x14ac:dyDescent="0.3">
      <c r="A45" s="3"/>
      <c r="B45" s="3"/>
      <c r="C45" s="3"/>
      <c r="D45" s="3"/>
      <c r="F45" s="3"/>
      <c r="G45" s="3"/>
      <c r="H45" s="3"/>
      <c r="I45" s="3"/>
      <c r="K45" s="3"/>
      <c r="L45" s="3"/>
      <c r="M45" s="3"/>
      <c r="N45" s="3"/>
      <c r="P45" s="3"/>
      <c r="Q45" s="3"/>
      <c r="R45" s="3"/>
      <c r="S45" s="3"/>
      <c r="U45" s="3"/>
      <c r="V45" s="3"/>
      <c r="W45" s="3"/>
      <c r="X45" s="3"/>
      <c r="Z45" s="3"/>
      <c r="AA45" s="3"/>
      <c r="AB45" s="3"/>
      <c r="AC45" s="3"/>
      <c r="AE45" s="3"/>
      <c r="AF45" s="3"/>
      <c r="AG45" s="3"/>
      <c r="AH45" s="3"/>
      <c r="AJ45" s="3"/>
      <c r="AK45" s="3"/>
      <c r="AL45" s="3"/>
      <c r="AM45" s="3"/>
      <c r="AO45" s="3"/>
      <c r="AP45" s="3"/>
      <c r="AQ45" s="3"/>
      <c r="AR45" s="3"/>
      <c r="AT45" s="3"/>
      <c r="AU45" s="3"/>
      <c r="AV45" s="3"/>
      <c r="AW45" s="3"/>
      <c r="AY45" s="3"/>
    </row>
    <row r="46" spans="1:51" x14ac:dyDescent="0.3">
      <c r="A46" s="3"/>
      <c r="B46" s="3"/>
      <c r="C46" s="3"/>
      <c r="D46" s="3"/>
      <c r="F46" s="3"/>
      <c r="G46" s="3"/>
      <c r="H46" s="3"/>
      <c r="I46" s="3"/>
      <c r="K46" s="3"/>
      <c r="L46" s="3"/>
      <c r="M46" s="3"/>
      <c r="N46" s="3"/>
      <c r="P46" s="3"/>
      <c r="Q46" s="3"/>
      <c r="R46" s="3"/>
      <c r="S46" s="3"/>
      <c r="U46" s="3"/>
      <c r="V46" s="3"/>
      <c r="W46" s="3"/>
      <c r="X46" s="3"/>
      <c r="Z46" s="3"/>
      <c r="AA46" s="3"/>
      <c r="AB46" s="3"/>
      <c r="AC46" s="3"/>
      <c r="AE46" s="3"/>
      <c r="AF46" s="3"/>
      <c r="AG46" s="3"/>
      <c r="AH46" s="3"/>
      <c r="AJ46" s="3"/>
      <c r="AK46" s="3"/>
      <c r="AL46" s="3"/>
      <c r="AM46" s="3"/>
      <c r="AO46" s="3"/>
      <c r="AP46" s="3"/>
      <c r="AQ46" s="3"/>
      <c r="AR46" s="3"/>
      <c r="AT46" s="3"/>
      <c r="AU46" s="3"/>
      <c r="AV46" s="3"/>
      <c r="AW46" s="3"/>
      <c r="AY46" s="3"/>
    </row>
    <row r="47" spans="1:51" x14ac:dyDescent="0.3">
      <c r="A47" s="3"/>
      <c r="B47" s="3"/>
      <c r="C47" s="3"/>
      <c r="D47" s="3"/>
      <c r="F47" s="3"/>
      <c r="G47" s="3"/>
      <c r="H47" s="3"/>
      <c r="I47" s="3"/>
      <c r="K47" s="3"/>
      <c r="L47" s="3"/>
      <c r="M47" s="3"/>
      <c r="N47" s="3"/>
      <c r="P47" s="3"/>
      <c r="Q47" s="3"/>
      <c r="R47" s="3"/>
      <c r="S47" s="3"/>
      <c r="U47" s="3"/>
      <c r="V47" s="3"/>
      <c r="W47" s="3"/>
      <c r="X47" s="3"/>
      <c r="Z47" s="3"/>
      <c r="AA47" s="3"/>
      <c r="AB47" s="3"/>
      <c r="AC47" s="3"/>
      <c r="AE47" s="3"/>
      <c r="AF47" s="3"/>
      <c r="AG47" s="3"/>
      <c r="AH47" s="3"/>
      <c r="AJ47" s="3"/>
      <c r="AK47" s="3"/>
      <c r="AL47" s="3"/>
      <c r="AM47" s="3"/>
      <c r="AO47" s="3"/>
      <c r="AP47" s="3"/>
      <c r="AQ47" s="3"/>
      <c r="AR47" s="3"/>
      <c r="AT47" s="3"/>
      <c r="AU47" s="3"/>
      <c r="AV47" s="3"/>
      <c r="AW47" s="3"/>
      <c r="AY47" s="3"/>
    </row>
    <row r="48" spans="1:51" x14ac:dyDescent="0.3">
      <c r="A48" s="3"/>
      <c r="B48" s="3"/>
      <c r="C48" s="3"/>
      <c r="D48" s="3"/>
      <c r="F48" s="3"/>
      <c r="G48" s="3"/>
      <c r="H48" s="3"/>
      <c r="I48" s="3"/>
      <c r="K48" s="3"/>
      <c r="L48" s="3"/>
      <c r="M48" s="3"/>
      <c r="N48" s="3"/>
      <c r="P48" s="3"/>
      <c r="Q48" s="3"/>
      <c r="R48" s="3"/>
      <c r="S48" s="3"/>
      <c r="U48" s="3"/>
      <c r="V48" s="3"/>
      <c r="W48" s="3"/>
      <c r="X48" s="3"/>
      <c r="Z48" s="3"/>
      <c r="AA48" s="3"/>
      <c r="AB48" s="3"/>
      <c r="AC48" s="3"/>
      <c r="AE48" s="3"/>
      <c r="AF48" s="3"/>
      <c r="AG48" s="3"/>
      <c r="AH48" s="3"/>
      <c r="AJ48" s="3"/>
      <c r="AK48" s="3"/>
      <c r="AL48" s="3"/>
      <c r="AM48" s="3"/>
      <c r="AO48" s="3"/>
      <c r="AP48" s="3"/>
      <c r="AQ48" s="3"/>
      <c r="AR48" s="3"/>
      <c r="AT48" s="3"/>
      <c r="AU48" s="3"/>
      <c r="AV48" s="3"/>
      <c r="AW48" s="3"/>
      <c r="AY48" s="3"/>
    </row>
    <row r="49" spans="1:51" x14ac:dyDescent="0.3">
      <c r="A49" s="3"/>
      <c r="B49" s="3"/>
      <c r="C49" s="3"/>
      <c r="D49" s="3"/>
      <c r="F49" s="3"/>
      <c r="G49" s="3"/>
      <c r="H49" s="3"/>
      <c r="I49" s="3"/>
      <c r="K49" s="3"/>
      <c r="L49" s="3"/>
      <c r="M49" s="3"/>
      <c r="N49" s="3"/>
      <c r="P49" s="3"/>
      <c r="Q49" s="3"/>
      <c r="R49" s="3"/>
      <c r="S49" s="3"/>
      <c r="U49" s="3"/>
      <c r="V49" s="3"/>
      <c r="W49" s="3"/>
      <c r="X49" s="3"/>
      <c r="Z49" s="3"/>
      <c r="AA49" s="3"/>
      <c r="AB49" s="3"/>
      <c r="AC49" s="3"/>
      <c r="AE49" s="3"/>
      <c r="AF49" s="3"/>
      <c r="AG49" s="3"/>
      <c r="AH49" s="3"/>
      <c r="AJ49" s="3"/>
      <c r="AK49" s="3"/>
      <c r="AL49" s="3"/>
      <c r="AM49" s="3"/>
      <c r="AO49" s="3"/>
      <c r="AP49" s="3"/>
      <c r="AQ49" s="3"/>
      <c r="AR49" s="3"/>
      <c r="AT49" s="3"/>
      <c r="AU49" s="3"/>
      <c r="AV49" s="3"/>
      <c r="AW49" s="3"/>
      <c r="AY49" s="3"/>
    </row>
    <row r="50" spans="1:51" x14ac:dyDescent="0.3">
      <c r="A50" s="3"/>
      <c r="B50" s="3"/>
      <c r="C50" s="3"/>
      <c r="D50" s="3"/>
      <c r="F50" s="3"/>
      <c r="G50" s="3"/>
      <c r="H50" s="3"/>
      <c r="I50" s="3"/>
      <c r="K50" s="3"/>
      <c r="L50" s="3"/>
      <c r="M50" s="3"/>
      <c r="N50" s="3"/>
      <c r="P50" s="3"/>
      <c r="Q50" s="3"/>
      <c r="R50" s="3"/>
      <c r="S50" s="3"/>
      <c r="U50" s="3"/>
      <c r="V50" s="3"/>
      <c r="W50" s="3"/>
      <c r="X50" s="3"/>
      <c r="Z50" s="3"/>
      <c r="AA50" s="3"/>
      <c r="AB50" s="3"/>
      <c r="AC50" s="3"/>
      <c r="AE50" s="3"/>
      <c r="AF50" s="3"/>
      <c r="AG50" s="3"/>
      <c r="AH50" s="3"/>
      <c r="AJ50" s="3"/>
      <c r="AK50" s="3"/>
      <c r="AL50" s="3"/>
      <c r="AM50" s="3"/>
      <c r="AO50" s="3"/>
      <c r="AP50" s="3"/>
      <c r="AQ50" s="3"/>
      <c r="AR50" s="3"/>
      <c r="AT50" s="3"/>
      <c r="AU50" s="3"/>
      <c r="AV50" s="3"/>
      <c r="AW50" s="3"/>
      <c r="AY50" s="3"/>
    </row>
    <row r="51" spans="1:51" x14ac:dyDescent="0.3">
      <c r="A51" s="3"/>
      <c r="B51" s="3"/>
      <c r="C51" s="3"/>
      <c r="D51" s="3"/>
      <c r="F51" s="3"/>
      <c r="G51" s="3"/>
      <c r="H51" s="3"/>
      <c r="I51" s="3"/>
      <c r="K51" s="3"/>
      <c r="L51" s="3"/>
      <c r="M51" s="3"/>
      <c r="N51" s="3"/>
      <c r="P51" s="3"/>
      <c r="Q51" s="3"/>
      <c r="R51" s="3"/>
      <c r="S51" s="3"/>
      <c r="U51" s="3"/>
      <c r="V51" s="3"/>
      <c r="W51" s="3"/>
      <c r="X51" s="3"/>
      <c r="Z51" s="3"/>
      <c r="AA51" s="3"/>
      <c r="AB51" s="3"/>
      <c r="AC51" s="3"/>
      <c r="AE51" s="3"/>
      <c r="AF51" s="3"/>
      <c r="AG51" s="3"/>
      <c r="AH51" s="3"/>
      <c r="AJ51" s="3"/>
      <c r="AK51" s="3"/>
      <c r="AL51" s="3"/>
      <c r="AM51" s="3"/>
      <c r="AO51" s="3"/>
      <c r="AP51" s="3"/>
      <c r="AQ51" s="3"/>
      <c r="AR51" s="3"/>
      <c r="AT51" s="3"/>
      <c r="AU51" s="3"/>
      <c r="AV51" s="3"/>
      <c r="AW51" s="3"/>
      <c r="AY51" s="3"/>
    </row>
    <row r="52" spans="1:51" x14ac:dyDescent="0.3">
      <c r="A52" s="3"/>
      <c r="B52" s="3"/>
      <c r="C52" s="3"/>
      <c r="D52" s="3"/>
      <c r="F52" s="3"/>
      <c r="G52" s="3"/>
      <c r="H52" s="3"/>
      <c r="I52" s="3"/>
      <c r="K52" s="3"/>
      <c r="L52" s="3"/>
      <c r="M52" s="3"/>
      <c r="N52" s="3"/>
      <c r="P52" s="3"/>
      <c r="Q52" s="3"/>
      <c r="R52" s="3"/>
      <c r="S52" s="3"/>
      <c r="U52" s="3"/>
      <c r="V52" s="3"/>
      <c r="W52" s="3"/>
      <c r="X52" s="3"/>
      <c r="Z52" s="3"/>
      <c r="AA52" s="3"/>
      <c r="AB52" s="3"/>
      <c r="AC52" s="3"/>
      <c r="AE52" s="3"/>
      <c r="AF52" s="3"/>
      <c r="AG52" s="3"/>
      <c r="AH52" s="3"/>
      <c r="AJ52" s="3"/>
      <c r="AK52" s="3"/>
      <c r="AL52" s="3"/>
      <c r="AM52" s="3"/>
      <c r="AO52" s="3"/>
      <c r="AP52" s="3"/>
      <c r="AQ52" s="3"/>
      <c r="AR52" s="3"/>
      <c r="AT52" s="3"/>
      <c r="AU52" s="3"/>
      <c r="AV52" s="3"/>
      <c r="AW52" s="3"/>
      <c r="AY52" s="3"/>
    </row>
    <row r="53" spans="1:51" x14ac:dyDescent="0.3">
      <c r="A53" s="3"/>
      <c r="B53" s="3"/>
      <c r="C53" s="3"/>
      <c r="D53" s="3"/>
      <c r="F53" s="3"/>
      <c r="G53" s="3"/>
      <c r="H53" s="3"/>
      <c r="I53" s="3"/>
      <c r="K53" s="3"/>
      <c r="L53" s="3"/>
      <c r="M53" s="3"/>
      <c r="N53" s="3"/>
      <c r="P53" s="3"/>
      <c r="Q53" s="3"/>
      <c r="R53" s="3"/>
      <c r="S53" s="3"/>
      <c r="U53" s="3"/>
      <c r="V53" s="3"/>
      <c r="W53" s="3"/>
      <c r="X53" s="3"/>
      <c r="Z53" s="3"/>
      <c r="AA53" s="3"/>
      <c r="AB53" s="3"/>
      <c r="AC53" s="3"/>
      <c r="AE53" s="3"/>
      <c r="AF53" s="3"/>
      <c r="AG53" s="3"/>
      <c r="AH53" s="3"/>
      <c r="AJ53" s="3"/>
      <c r="AK53" s="3"/>
      <c r="AL53" s="3"/>
      <c r="AM53" s="3"/>
      <c r="AO53" s="3"/>
      <c r="AP53" s="3"/>
      <c r="AQ53" s="3"/>
      <c r="AR53" s="3"/>
      <c r="AT53" s="3"/>
      <c r="AU53" s="3"/>
      <c r="AV53" s="3"/>
      <c r="AW53" s="3"/>
      <c r="AY53" s="3"/>
    </row>
    <row r="54" spans="1:51" x14ac:dyDescent="0.3">
      <c r="A54" s="3"/>
      <c r="B54" s="3"/>
      <c r="C54" s="3"/>
      <c r="D54" s="3"/>
      <c r="F54" s="3"/>
      <c r="G54" s="3"/>
      <c r="H54" s="3"/>
      <c r="I54" s="3"/>
      <c r="K54" s="3"/>
      <c r="L54" s="3"/>
      <c r="M54" s="3"/>
      <c r="N54" s="3"/>
      <c r="P54" s="3"/>
      <c r="Q54" s="3"/>
      <c r="R54" s="3"/>
      <c r="S54" s="3"/>
      <c r="U54" s="3"/>
      <c r="V54" s="3"/>
      <c r="W54" s="3"/>
      <c r="X54" s="3"/>
      <c r="Z54" s="3"/>
      <c r="AA54" s="3"/>
      <c r="AB54" s="3"/>
      <c r="AC54" s="3"/>
      <c r="AE54" s="3"/>
      <c r="AF54" s="3"/>
      <c r="AG54" s="3"/>
      <c r="AH54" s="3"/>
      <c r="AJ54" s="3"/>
      <c r="AK54" s="3"/>
      <c r="AL54" s="3"/>
      <c r="AM54" s="3"/>
      <c r="AO54" s="3"/>
      <c r="AP54" s="3"/>
      <c r="AQ54" s="3"/>
      <c r="AR54" s="3"/>
      <c r="AT54" s="3"/>
      <c r="AU54" s="3"/>
      <c r="AV54" s="3"/>
      <c r="AW54" s="3"/>
      <c r="AY54" s="3"/>
    </row>
    <row r="55" spans="1:51" x14ac:dyDescent="0.3">
      <c r="A55" s="3"/>
      <c r="B55" s="3"/>
      <c r="C55" s="3"/>
      <c r="D55" s="3"/>
      <c r="F55" s="3"/>
      <c r="G55" s="3"/>
      <c r="H55" s="3"/>
      <c r="I55" s="3"/>
      <c r="K55" s="3"/>
      <c r="L55" s="3"/>
      <c r="M55" s="3"/>
      <c r="N55" s="3"/>
      <c r="P55" s="3"/>
      <c r="Q55" s="3"/>
      <c r="R55" s="3"/>
      <c r="S55" s="3"/>
      <c r="U55" s="3"/>
      <c r="V55" s="3"/>
      <c r="W55" s="3"/>
      <c r="X55" s="3"/>
      <c r="Z55" s="3"/>
      <c r="AA55" s="3"/>
      <c r="AB55" s="3"/>
      <c r="AC55" s="3"/>
      <c r="AE55" s="3"/>
      <c r="AF55" s="3"/>
      <c r="AG55" s="3"/>
      <c r="AH55" s="3"/>
      <c r="AJ55" s="3"/>
      <c r="AK55" s="3"/>
      <c r="AL55" s="3"/>
      <c r="AM55" s="3"/>
      <c r="AO55" s="3"/>
      <c r="AP55" s="3"/>
      <c r="AQ55" s="3"/>
      <c r="AR55" s="3"/>
      <c r="AT55" s="3"/>
      <c r="AU55" s="3"/>
      <c r="AV55" s="3"/>
      <c r="AW55" s="3"/>
      <c r="AY55" s="3"/>
    </row>
    <row r="56" spans="1:51" x14ac:dyDescent="0.3">
      <c r="A56" s="3"/>
      <c r="B56" s="3"/>
      <c r="C56" s="3"/>
      <c r="D56" s="3"/>
      <c r="F56" s="3"/>
      <c r="G56" s="3"/>
      <c r="H56" s="3"/>
      <c r="I56" s="3"/>
      <c r="K56" s="3"/>
      <c r="L56" s="3"/>
      <c r="M56" s="3"/>
      <c r="N56" s="3"/>
      <c r="P56" s="3"/>
      <c r="Q56" s="3"/>
      <c r="R56" s="3"/>
      <c r="S56" s="3"/>
      <c r="U56" s="3"/>
      <c r="V56" s="3"/>
      <c r="W56" s="3"/>
      <c r="X56" s="3"/>
      <c r="Z56" s="3"/>
      <c r="AA56" s="3"/>
      <c r="AB56" s="3"/>
      <c r="AC56" s="3"/>
      <c r="AE56" s="3"/>
      <c r="AF56" s="3"/>
      <c r="AG56" s="3"/>
      <c r="AH56" s="3"/>
      <c r="AJ56" s="3"/>
      <c r="AK56" s="3"/>
      <c r="AL56" s="3"/>
      <c r="AM56" s="3"/>
      <c r="AO56" s="3"/>
      <c r="AP56" s="3"/>
      <c r="AQ56" s="3"/>
      <c r="AR56" s="3"/>
      <c r="AT56" s="3"/>
      <c r="AU56" s="3"/>
      <c r="AV56" s="3"/>
      <c r="AW56" s="3"/>
      <c r="AY56" s="3"/>
    </row>
    <row r="57" spans="1:51" x14ac:dyDescent="0.3">
      <c r="A57" s="3"/>
      <c r="B57" s="3"/>
      <c r="C57" s="3"/>
      <c r="D57" s="3"/>
      <c r="F57" s="3"/>
      <c r="G57" s="3"/>
      <c r="H57" s="3"/>
      <c r="I57" s="3"/>
      <c r="K57" s="3"/>
      <c r="L57" s="3"/>
      <c r="M57" s="3"/>
      <c r="N57" s="3"/>
      <c r="P57" s="3"/>
      <c r="Q57" s="3"/>
      <c r="R57" s="3"/>
      <c r="S57" s="3"/>
      <c r="U57" s="3"/>
      <c r="V57" s="3"/>
      <c r="W57" s="3"/>
      <c r="X57" s="3"/>
      <c r="Z57" s="3"/>
      <c r="AA57" s="3"/>
      <c r="AB57" s="3"/>
      <c r="AC57" s="3"/>
      <c r="AE57" s="3"/>
      <c r="AF57" s="3"/>
      <c r="AG57" s="3"/>
      <c r="AH57" s="3"/>
      <c r="AJ57" s="3"/>
      <c r="AK57" s="3"/>
      <c r="AL57" s="3"/>
      <c r="AM57" s="3"/>
      <c r="AO57" s="3"/>
      <c r="AP57" s="3"/>
      <c r="AQ57" s="3"/>
      <c r="AR57" s="3"/>
      <c r="AT57" s="3"/>
      <c r="AU57" s="3"/>
      <c r="AV57" s="3"/>
      <c r="AW57" s="3"/>
      <c r="AY57" s="3"/>
    </row>
    <row r="58" spans="1:51" x14ac:dyDescent="0.3">
      <c r="A58" s="3"/>
      <c r="B58" s="3"/>
      <c r="C58" s="3"/>
      <c r="D58" s="3"/>
      <c r="F58" s="3"/>
      <c r="G58" s="3"/>
      <c r="H58" s="3"/>
      <c r="I58" s="3"/>
      <c r="K58" s="3"/>
      <c r="L58" s="3"/>
      <c r="M58" s="3"/>
      <c r="N58" s="3"/>
      <c r="P58" s="3"/>
      <c r="Q58" s="3"/>
      <c r="R58" s="3"/>
      <c r="S58" s="3"/>
      <c r="U58" s="3"/>
      <c r="V58" s="3"/>
      <c r="W58" s="3"/>
      <c r="X58" s="3"/>
      <c r="Z58" s="3"/>
      <c r="AA58" s="3"/>
      <c r="AB58" s="3"/>
      <c r="AC58" s="3"/>
      <c r="AE58" s="3"/>
      <c r="AF58" s="3"/>
      <c r="AG58" s="3"/>
      <c r="AH58" s="3"/>
      <c r="AJ58" s="3"/>
      <c r="AK58" s="3"/>
      <c r="AL58" s="3"/>
      <c r="AM58" s="3"/>
      <c r="AO58" s="3"/>
      <c r="AP58" s="3"/>
      <c r="AQ58" s="3"/>
      <c r="AR58" s="3"/>
      <c r="AT58" s="3"/>
      <c r="AU58" s="3"/>
      <c r="AV58" s="3"/>
      <c r="AW58" s="3"/>
      <c r="AY58" s="3"/>
    </row>
    <row r="59" spans="1:51" x14ac:dyDescent="0.3">
      <c r="A59" s="3"/>
      <c r="B59" s="3"/>
      <c r="C59" s="3"/>
      <c r="D59" s="3"/>
      <c r="F59" s="3"/>
      <c r="G59" s="3"/>
      <c r="H59" s="3"/>
      <c r="I59" s="3"/>
      <c r="K59" s="3"/>
      <c r="L59" s="3"/>
      <c r="M59" s="3"/>
      <c r="N59" s="3"/>
      <c r="P59" s="3"/>
      <c r="Q59" s="3"/>
      <c r="R59" s="3"/>
      <c r="S59" s="3"/>
      <c r="U59" s="3"/>
      <c r="V59" s="3"/>
      <c r="W59" s="3"/>
      <c r="X59" s="3"/>
      <c r="Z59" s="3"/>
      <c r="AA59" s="3"/>
      <c r="AB59" s="3"/>
      <c r="AC59" s="3"/>
      <c r="AE59" s="3"/>
      <c r="AF59" s="3"/>
      <c r="AG59" s="3"/>
      <c r="AH59" s="3"/>
      <c r="AJ59" s="3"/>
      <c r="AK59" s="3"/>
      <c r="AL59" s="3"/>
      <c r="AM59" s="3"/>
      <c r="AO59" s="3"/>
      <c r="AP59" s="3"/>
      <c r="AQ59" s="3"/>
      <c r="AR59" s="3"/>
      <c r="AT59" s="3"/>
      <c r="AU59" s="3"/>
      <c r="AV59" s="3"/>
      <c r="AW59" s="3"/>
      <c r="AY59" s="3"/>
    </row>
    <row r="60" spans="1:51" x14ac:dyDescent="0.3">
      <c r="A60" s="3"/>
      <c r="B60" s="3"/>
      <c r="C60" s="3"/>
      <c r="D60" s="3"/>
      <c r="F60" s="3"/>
      <c r="G60" s="3"/>
      <c r="H60" s="3"/>
      <c r="I60" s="3"/>
      <c r="K60" s="3"/>
      <c r="L60" s="3"/>
      <c r="M60" s="3"/>
      <c r="N60" s="3"/>
      <c r="P60" s="3"/>
      <c r="Q60" s="3"/>
      <c r="R60" s="3"/>
      <c r="S60" s="3"/>
      <c r="U60" s="3"/>
      <c r="V60" s="3"/>
      <c r="W60" s="3"/>
      <c r="X60" s="3"/>
      <c r="Z60" s="3"/>
      <c r="AA60" s="3"/>
      <c r="AB60" s="3"/>
      <c r="AC60" s="3"/>
      <c r="AE60" s="3"/>
      <c r="AF60" s="3"/>
      <c r="AG60" s="3"/>
      <c r="AH60" s="3"/>
      <c r="AJ60" s="3"/>
      <c r="AK60" s="3"/>
      <c r="AL60" s="3"/>
      <c r="AM60" s="3"/>
      <c r="AO60" s="3"/>
      <c r="AP60" s="3"/>
      <c r="AQ60" s="3"/>
      <c r="AR60" s="3"/>
      <c r="AT60" s="3"/>
      <c r="AU60" s="3"/>
      <c r="AV60" s="3"/>
      <c r="AW60" s="3"/>
      <c r="AY60" s="3"/>
    </row>
    <row r="61" spans="1:51" x14ac:dyDescent="0.3">
      <c r="A61" s="3"/>
      <c r="B61" s="3"/>
      <c r="C61" s="3"/>
      <c r="D61" s="3"/>
      <c r="F61" s="3"/>
      <c r="G61" s="3"/>
      <c r="H61" s="3"/>
      <c r="I61" s="3"/>
      <c r="K61" s="3"/>
      <c r="L61" s="3"/>
      <c r="M61" s="3"/>
      <c r="N61" s="3"/>
      <c r="P61" s="3"/>
      <c r="Q61" s="3"/>
      <c r="R61" s="3"/>
      <c r="S61" s="3"/>
      <c r="U61" s="3"/>
      <c r="V61" s="3"/>
      <c r="W61" s="3"/>
      <c r="X61" s="3"/>
      <c r="Z61" s="3"/>
      <c r="AA61" s="3"/>
      <c r="AB61" s="3"/>
      <c r="AC61" s="3"/>
      <c r="AE61" s="3"/>
      <c r="AF61" s="3"/>
      <c r="AG61" s="3"/>
      <c r="AH61" s="3"/>
      <c r="AJ61" s="3"/>
      <c r="AK61" s="3"/>
      <c r="AL61" s="3"/>
      <c r="AM61" s="3"/>
      <c r="AO61" s="3"/>
      <c r="AP61" s="3"/>
      <c r="AQ61" s="3"/>
      <c r="AR61" s="3"/>
      <c r="AT61" s="3"/>
      <c r="AU61" s="3"/>
      <c r="AV61" s="3"/>
      <c r="AW61" s="3"/>
      <c r="AY61" s="3"/>
    </row>
    <row r="62" spans="1:51" x14ac:dyDescent="0.3">
      <c r="A62" s="3"/>
      <c r="B62" s="3"/>
      <c r="C62" s="3"/>
      <c r="D62" s="3"/>
      <c r="F62" s="3"/>
      <c r="G62" s="3"/>
      <c r="H62" s="3"/>
      <c r="I62" s="3"/>
      <c r="K62" s="3"/>
      <c r="L62" s="3"/>
      <c r="M62" s="3"/>
      <c r="N62" s="3"/>
      <c r="P62" s="3"/>
      <c r="Q62" s="3"/>
      <c r="R62" s="3"/>
      <c r="S62" s="3"/>
      <c r="U62" s="3"/>
      <c r="V62" s="3"/>
      <c r="W62" s="3"/>
      <c r="X62" s="3"/>
      <c r="Z62" s="3"/>
      <c r="AA62" s="3"/>
      <c r="AB62" s="3"/>
      <c r="AC62" s="3"/>
      <c r="AE62" s="3"/>
      <c r="AF62" s="3"/>
      <c r="AG62" s="3"/>
      <c r="AH62" s="3"/>
      <c r="AJ62" s="3"/>
      <c r="AK62" s="3"/>
      <c r="AL62" s="3"/>
      <c r="AM62" s="3"/>
      <c r="AO62" s="3"/>
      <c r="AP62" s="3"/>
      <c r="AQ62" s="3"/>
      <c r="AR62" s="3"/>
      <c r="AT62" s="3"/>
      <c r="AU62" s="3"/>
      <c r="AV62" s="3"/>
      <c r="AW62" s="3"/>
      <c r="AY62" s="3"/>
    </row>
    <row r="63" spans="1:51" x14ac:dyDescent="0.3">
      <c r="A63" s="3"/>
      <c r="B63" s="3"/>
      <c r="C63" s="3"/>
      <c r="D63" s="3"/>
      <c r="F63" s="3"/>
      <c r="G63" s="3"/>
      <c r="H63" s="3"/>
      <c r="I63" s="3"/>
      <c r="K63" s="3"/>
      <c r="L63" s="3"/>
      <c r="M63" s="3"/>
      <c r="N63" s="3"/>
      <c r="P63" s="3"/>
      <c r="Q63" s="3"/>
      <c r="R63" s="3"/>
      <c r="S63" s="3"/>
      <c r="U63" s="3"/>
      <c r="V63" s="3"/>
      <c r="W63" s="3"/>
      <c r="X63" s="3"/>
      <c r="Z63" s="3"/>
      <c r="AA63" s="3"/>
      <c r="AB63" s="3"/>
      <c r="AC63" s="3"/>
      <c r="AE63" s="3"/>
      <c r="AF63" s="3"/>
      <c r="AG63" s="3"/>
      <c r="AH63" s="3"/>
      <c r="AJ63" s="3"/>
      <c r="AK63" s="3"/>
      <c r="AL63" s="3"/>
      <c r="AM63" s="3"/>
      <c r="AO63" s="3"/>
      <c r="AP63" s="3"/>
      <c r="AQ63" s="3"/>
      <c r="AR63" s="3"/>
      <c r="AT63" s="3"/>
      <c r="AU63" s="3"/>
      <c r="AV63" s="3"/>
      <c r="AW63" s="3"/>
      <c r="AY63" s="3"/>
    </row>
    <row r="64" spans="1:51" x14ac:dyDescent="0.3">
      <c r="A64" s="3"/>
      <c r="B64" s="3"/>
      <c r="C64" s="3"/>
      <c r="D64" s="3"/>
      <c r="F64" s="3"/>
      <c r="G64" s="3"/>
      <c r="H64" s="3"/>
      <c r="I64" s="3"/>
      <c r="K64" s="3"/>
      <c r="L64" s="3"/>
      <c r="M64" s="3"/>
      <c r="N64" s="3"/>
      <c r="P64" s="3"/>
      <c r="Q64" s="3"/>
      <c r="R64" s="3"/>
      <c r="S64" s="3"/>
      <c r="U64" s="3"/>
      <c r="V64" s="3"/>
      <c r="W64" s="3"/>
      <c r="X64" s="3"/>
      <c r="Z64" s="3"/>
      <c r="AA64" s="3"/>
      <c r="AB64" s="3"/>
      <c r="AC64" s="3"/>
      <c r="AE64" s="3"/>
      <c r="AF64" s="3"/>
      <c r="AG64" s="3"/>
      <c r="AH64" s="3"/>
      <c r="AJ64" s="3"/>
      <c r="AK64" s="3"/>
      <c r="AL64" s="3"/>
      <c r="AM64" s="3"/>
      <c r="AO64" s="3"/>
      <c r="AP64" s="3"/>
      <c r="AQ64" s="3"/>
      <c r="AR64" s="3"/>
      <c r="AT64" s="3"/>
      <c r="AU64" s="3"/>
      <c r="AV64" s="3"/>
      <c r="AW64" s="3"/>
      <c r="AY64" s="3"/>
    </row>
    <row r="65" spans="1:51" x14ac:dyDescent="0.3">
      <c r="A65" s="3"/>
      <c r="B65" s="3"/>
      <c r="C65" s="3"/>
      <c r="D65" s="3"/>
      <c r="F65" s="3"/>
      <c r="G65" s="3"/>
      <c r="H65" s="3"/>
      <c r="I65" s="3"/>
      <c r="K65" s="3"/>
      <c r="L65" s="3"/>
      <c r="M65" s="3"/>
      <c r="N65" s="3"/>
      <c r="P65" s="3"/>
      <c r="Q65" s="3"/>
      <c r="R65" s="3"/>
      <c r="S65" s="3"/>
      <c r="U65" s="3"/>
      <c r="V65" s="3"/>
      <c r="W65" s="3"/>
      <c r="X65" s="3"/>
      <c r="Z65" s="3"/>
      <c r="AA65" s="3"/>
      <c r="AB65" s="3"/>
      <c r="AC65" s="3"/>
      <c r="AE65" s="3"/>
      <c r="AF65" s="3"/>
      <c r="AG65" s="3"/>
      <c r="AH65" s="3"/>
      <c r="AJ65" s="3"/>
      <c r="AK65" s="3"/>
      <c r="AL65" s="3"/>
      <c r="AM65" s="3"/>
      <c r="AO65" s="3"/>
      <c r="AP65" s="3"/>
      <c r="AQ65" s="3"/>
      <c r="AR65" s="3"/>
      <c r="AT65" s="3"/>
      <c r="AU65" s="3"/>
      <c r="AV65" s="3"/>
      <c r="AW65" s="3"/>
      <c r="AY65" s="3"/>
    </row>
    <row r="66" spans="1:51" x14ac:dyDescent="0.3">
      <c r="A66" s="3"/>
      <c r="B66" s="3"/>
      <c r="C66" s="3"/>
      <c r="D66" s="3"/>
      <c r="F66" s="3"/>
      <c r="G66" s="3"/>
      <c r="H66" s="3"/>
      <c r="I66" s="3"/>
      <c r="K66" s="3"/>
      <c r="L66" s="3"/>
      <c r="M66" s="3"/>
      <c r="N66" s="3"/>
      <c r="P66" s="3"/>
      <c r="Q66" s="3"/>
      <c r="R66" s="3"/>
      <c r="S66" s="3"/>
      <c r="U66" s="3"/>
      <c r="V66" s="3"/>
      <c r="W66" s="3"/>
      <c r="X66" s="3"/>
      <c r="Z66" s="3"/>
      <c r="AA66" s="3"/>
      <c r="AB66" s="3"/>
      <c r="AC66" s="3"/>
      <c r="AE66" s="3"/>
      <c r="AF66" s="3"/>
      <c r="AG66" s="3"/>
      <c r="AH66" s="3"/>
      <c r="AJ66" s="3"/>
      <c r="AK66" s="3"/>
      <c r="AL66" s="3"/>
      <c r="AM66" s="3"/>
      <c r="AO66" s="3"/>
      <c r="AP66" s="3"/>
      <c r="AQ66" s="3"/>
      <c r="AR66" s="3"/>
      <c r="AT66" s="3"/>
      <c r="AU66" s="3"/>
      <c r="AV66" s="3"/>
      <c r="AW66" s="3"/>
      <c r="AY66" s="3"/>
    </row>
    <row r="67" spans="1:51" x14ac:dyDescent="0.3">
      <c r="A67" s="3"/>
      <c r="B67" s="3"/>
      <c r="C67" s="3"/>
      <c r="D67" s="3"/>
      <c r="F67" s="3"/>
      <c r="G67" s="3"/>
      <c r="H67" s="3"/>
      <c r="I67" s="3"/>
      <c r="K67" s="3"/>
      <c r="L67" s="3"/>
      <c r="M67" s="3"/>
      <c r="N67" s="3"/>
      <c r="P67" s="3"/>
      <c r="Q67" s="3"/>
      <c r="R67" s="3"/>
      <c r="S67" s="3"/>
      <c r="U67" s="3"/>
      <c r="V67" s="3"/>
      <c r="W67" s="3"/>
      <c r="X67" s="3"/>
      <c r="Z67" s="3"/>
      <c r="AA67" s="3"/>
      <c r="AB67" s="3"/>
      <c r="AC67" s="3"/>
      <c r="AE67" s="3"/>
      <c r="AF67" s="3"/>
      <c r="AG67" s="3"/>
      <c r="AH67" s="3"/>
      <c r="AJ67" s="3"/>
      <c r="AK67" s="3"/>
      <c r="AL67" s="3"/>
      <c r="AM67" s="3"/>
      <c r="AO67" s="3"/>
      <c r="AP67" s="3"/>
      <c r="AQ67" s="3"/>
      <c r="AR67" s="3"/>
      <c r="AT67" s="3"/>
      <c r="AU67" s="3"/>
      <c r="AV67" s="3"/>
      <c r="AW67" s="3"/>
      <c r="AY67" s="3"/>
    </row>
    <row r="68" spans="1:51" x14ac:dyDescent="0.3">
      <c r="A68" s="3"/>
      <c r="B68" s="3"/>
      <c r="C68" s="3"/>
      <c r="D68" s="3"/>
      <c r="F68" s="3"/>
      <c r="G68" s="3"/>
      <c r="H68" s="3"/>
      <c r="I68" s="3"/>
      <c r="K68" s="3"/>
      <c r="L68" s="3"/>
      <c r="M68" s="3"/>
      <c r="N68" s="3"/>
      <c r="P68" s="3"/>
      <c r="Q68" s="3"/>
      <c r="R68" s="3"/>
      <c r="S68" s="3"/>
      <c r="U68" s="3"/>
      <c r="V68" s="3"/>
      <c r="W68" s="3"/>
      <c r="X68" s="3"/>
      <c r="Z68" s="3"/>
      <c r="AA68" s="3"/>
      <c r="AB68" s="3"/>
      <c r="AC68" s="3"/>
      <c r="AE68" s="3"/>
      <c r="AF68" s="3"/>
      <c r="AG68" s="3"/>
      <c r="AH68" s="3"/>
      <c r="AJ68" s="3"/>
      <c r="AK68" s="3"/>
      <c r="AL68" s="3"/>
      <c r="AM68" s="3"/>
      <c r="AO68" s="3"/>
      <c r="AP68" s="3"/>
      <c r="AQ68" s="3"/>
      <c r="AR68" s="3"/>
      <c r="AT68" s="3"/>
      <c r="AU68" s="3"/>
      <c r="AV68" s="3"/>
      <c r="AW68" s="3"/>
      <c r="AY68" s="3"/>
    </row>
    <row r="69" spans="1:51" x14ac:dyDescent="0.3">
      <c r="A69" s="3"/>
      <c r="B69" s="3"/>
      <c r="C69" s="3"/>
      <c r="D69" s="3"/>
      <c r="F69" s="3"/>
      <c r="G69" s="3"/>
      <c r="H69" s="3"/>
      <c r="I69" s="3"/>
      <c r="K69" s="3"/>
      <c r="L69" s="3"/>
      <c r="M69" s="3"/>
      <c r="N69" s="3"/>
      <c r="P69" s="3"/>
      <c r="Q69" s="3"/>
      <c r="R69" s="3"/>
      <c r="S69" s="3"/>
      <c r="U69" s="3"/>
      <c r="V69" s="3"/>
      <c r="W69" s="3"/>
      <c r="X69" s="3"/>
      <c r="Z69" s="3"/>
      <c r="AA69" s="3"/>
      <c r="AB69" s="3"/>
      <c r="AC69" s="3"/>
      <c r="AE69" s="3"/>
      <c r="AF69" s="3"/>
      <c r="AG69" s="3"/>
      <c r="AH69" s="3"/>
      <c r="AJ69" s="3"/>
      <c r="AK69" s="3"/>
      <c r="AL69" s="3"/>
      <c r="AM69" s="3"/>
      <c r="AO69" s="3"/>
      <c r="AP69" s="3"/>
      <c r="AQ69" s="3"/>
      <c r="AR69" s="3"/>
      <c r="AT69" s="3"/>
      <c r="AU69" s="3"/>
      <c r="AV69" s="3"/>
      <c r="AW69" s="3"/>
      <c r="AY69" s="3"/>
    </row>
    <row r="70" spans="1:51" x14ac:dyDescent="0.3">
      <c r="A70" s="3"/>
      <c r="B70" s="3"/>
      <c r="C70" s="3"/>
      <c r="D70" s="3"/>
      <c r="F70" s="3"/>
      <c r="G70" s="3"/>
      <c r="H70" s="3"/>
      <c r="I70" s="3"/>
      <c r="K70" s="3"/>
      <c r="L70" s="3"/>
      <c r="M70" s="3"/>
      <c r="N70" s="3"/>
      <c r="P70" s="3"/>
      <c r="Q70" s="3"/>
      <c r="R70" s="3"/>
      <c r="S70" s="3"/>
      <c r="U70" s="3"/>
      <c r="V70" s="3"/>
      <c r="W70" s="3"/>
      <c r="X70" s="3"/>
      <c r="Z70" s="3"/>
      <c r="AA70" s="3"/>
      <c r="AB70" s="3"/>
      <c r="AC70" s="3"/>
      <c r="AE70" s="3"/>
      <c r="AF70" s="3"/>
      <c r="AG70" s="3"/>
      <c r="AH70" s="3"/>
      <c r="AJ70" s="3"/>
      <c r="AK70" s="3"/>
      <c r="AL70" s="3"/>
      <c r="AM70" s="3"/>
      <c r="AO70" s="3"/>
      <c r="AP70" s="3"/>
      <c r="AQ70" s="3"/>
      <c r="AR70" s="3"/>
      <c r="AT70" s="3"/>
      <c r="AU70" s="3"/>
      <c r="AV70" s="3"/>
      <c r="AW70" s="3"/>
      <c r="AY70" s="3"/>
    </row>
    <row r="71" spans="1:51" x14ac:dyDescent="0.3">
      <c r="A71" s="3"/>
      <c r="B71" s="3"/>
      <c r="C71" s="3"/>
      <c r="D71" s="3"/>
      <c r="F71" s="3"/>
      <c r="G71" s="3"/>
      <c r="H71" s="3"/>
      <c r="I71" s="3"/>
      <c r="K71" s="3"/>
      <c r="L71" s="3"/>
      <c r="M71" s="3"/>
      <c r="N71" s="3"/>
      <c r="P71" s="3"/>
      <c r="Q71" s="3"/>
      <c r="R71" s="3"/>
      <c r="S71" s="3"/>
      <c r="U71" s="3"/>
      <c r="V71" s="3"/>
      <c r="W71" s="3"/>
      <c r="X71" s="3"/>
      <c r="Z71" s="3"/>
      <c r="AA71" s="3"/>
      <c r="AB71" s="3"/>
      <c r="AC71" s="3"/>
      <c r="AE71" s="3"/>
      <c r="AF71" s="3"/>
      <c r="AG71" s="3"/>
      <c r="AH71" s="3"/>
      <c r="AJ71" s="3"/>
      <c r="AK71" s="3"/>
      <c r="AL71" s="3"/>
      <c r="AM71" s="3"/>
      <c r="AO71" s="3"/>
      <c r="AP71" s="3"/>
      <c r="AQ71" s="3"/>
      <c r="AR71" s="3"/>
      <c r="AT71" s="3"/>
      <c r="AU71" s="3"/>
      <c r="AV71" s="3"/>
      <c r="AW71" s="3"/>
      <c r="AY71" s="3"/>
    </row>
    <row r="72" spans="1:51" x14ac:dyDescent="0.3">
      <c r="A72" s="3"/>
      <c r="B72" s="3"/>
      <c r="C72" s="3"/>
      <c r="D72" s="3"/>
      <c r="F72" s="3"/>
      <c r="G72" s="3"/>
      <c r="H72" s="3"/>
      <c r="I72" s="3"/>
      <c r="K72" s="3"/>
      <c r="L72" s="3"/>
      <c r="M72" s="3"/>
      <c r="N72" s="3"/>
      <c r="P72" s="3"/>
      <c r="Q72" s="3"/>
      <c r="R72" s="3"/>
      <c r="S72" s="3"/>
      <c r="U72" s="3"/>
      <c r="V72" s="3"/>
      <c r="W72" s="3"/>
      <c r="X72" s="3"/>
      <c r="Z72" s="3"/>
      <c r="AA72" s="3"/>
      <c r="AB72" s="3"/>
      <c r="AC72" s="3"/>
      <c r="AE72" s="3"/>
      <c r="AF72" s="3"/>
      <c r="AG72" s="3"/>
      <c r="AH72" s="3"/>
      <c r="AJ72" s="3"/>
      <c r="AK72" s="3"/>
      <c r="AL72" s="3"/>
      <c r="AM72" s="3"/>
      <c r="AO72" s="3"/>
      <c r="AP72" s="3"/>
      <c r="AQ72" s="3"/>
      <c r="AR72" s="3"/>
      <c r="AT72" s="3"/>
      <c r="AU72" s="3"/>
      <c r="AV72" s="3"/>
      <c r="AW72" s="3"/>
      <c r="AY72" s="3"/>
    </row>
    <row r="73" spans="1:51" x14ac:dyDescent="0.3">
      <c r="A73" s="3"/>
      <c r="B73" s="3"/>
      <c r="C73" s="3"/>
      <c r="D73" s="3"/>
      <c r="F73" s="3"/>
      <c r="G73" s="3"/>
      <c r="H73" s="3"/>
      <c r="I73" s="3"/>
      <c r="K73" s="3"/>
      <c r="L73" s="3"/>
      <c r="M73" s="3"/>
      <c r="N73" s="3"/>
      <c r="P73" s="3"/>
      <c r="Q73" s="3"/>
      <c r="R73" s="3"/>
      <c r="S73" s="3"/>
      <c r="U73" s="3"/>
      <c r="V73" s="3"/>
      <c r="W73" s="3"/>
      <c r="X73" s="3"/>
      <c r="Z73" s="3"/>
      <c r="AA73" s="3"/>
      <c r="AB73" s="3"/>
      <c r="AC73" s="3"/>
      <c r="AE73" s="3"/>
      <c r="AF73" s="3"/>
      <c r="AG73" s="3"/>
      <c r="AH73" s="3"/>
      <c r="AJ73" s="3"/>
      <c r="AK73" s="3"/>
      <c r="AL73" s="3"/>
      <c r="AM73" s="3"/>
      <c r="AO73" s="3"/>
      <c r="AP73" s="3"/>
      <c r="AQ73" s="3"/>
      <c r="AR73" s="3"/>
      <c r="AT73" s="3"/>
      <c r="AU73" s="3"/>
      <c r="AV73" s="3"/>
      <c r="AW73" s="3"/>
      <c r="AY73" s="3"/>
    </row>
    <row r="74" spans="1:51" x14ac:dyDescent="0.3">
      <c r="A74" s="3"/>
      <c r="B74" s="3"/>
      <c r="C74" s="3"/>
      <c r="D74" s="3"/>
      <c r="F74" s="3"/>
      <c r="G74" s="3"/>
      <c r="H74" s="3"/>
      <c r="I74" s="3"/>
      <c r="K74" s="3"/>
      <c r="L74" s="3"/>
      <c r="M74" s="3"/>
      <c r="N74" s="3"/>
      <c r="P74" s="3"/>
      <c r="Q74" s="3"/>
      <c r="R74" s="3"/>
      <c r="S74" s="3"/>
      <c r="U74" s="3"/>
      <c r="V74" s="3"/>
      <c r="W74" s="3"/>
      <c r="X74" s="3"/>
      <c r="Z74" s="3"/>
      <c r="AA74" s="3"/>
      <c r="AB74" s="3"/>
      <c r="AC74" s="3"/>
      <c r="AE74" s="3"/>
      <c r="AF74" s="3"/>
      <c r="AG74" s="3"/>
      <c r="AH74" s="3"/>
      <c r="AJ74" s="3"/>
      <c r="AK74" s="3"/>
      <c r="AL74" s="3"/>
      <c r="AM74" s="3"/>
      <c r="AO74" s="3"/>
      <c r="AP74" s="3"/>
      <c r="AQ74" s="3"/>
      <c r="AR74" s="3"/>
      <c r="AT74" s="3"/>
      <c r="AU74" s="3"/>
      <c r="AV74" s="3"/>
      <c r="AW74" s="3"/>
      <c r="AY74" s="3"/>
    </row>
  </sheetData>
  <mergeCells count="20">
    <mergeCell ref="B26:F26"/>
    <mergeCell ref="G26:K26"/>
    <mergeCell ref="L26:P26"/>
    <mergeCell ref="Q26:U26"/>
    <mergeCell ref="B24:U25"/>
    <mergeCell ref="B2:K2"/>
    <mergeCell ref="B6:K6"/>
    <mergeCell ref="B9:F9"/>
    <mergeCell ref="G9:K9"/>
    <mergeCell ref="AU9:AY9"/>
    <mergeCell ref="B5:D5"/>
    <mergeCell ref="F5:H5"/>
    <mergeCell ref="L9:P9"/>
    <mergeCell ref="V9:Z9"/>
    <mergeCell ref="AF9:AJ9"/>
    <mergeCell ref="AP9:AT9"/>
    <mergeCell ref="Q9:U9"/>
    <mergeCell ref="AA9:AE9"/>
    <mergeCell ref="AK9:AO9"/>
    <mergeCell ref="I5:K5"/>
  </mergeCells>
  <dataValidations count="1">
    <dataValidation type="list" allowBlank="1" showInputMessage="1" showErrorMessage="1" sqref="I11:I21 AR11:AR21 AH11:AH21 X11:X21 N11:N21 AM11:AM21 AC11:AC21 S11:S21 AW11:AW21 I28:I38 N28:N38 S28:S38">
      <formula1>$B$12:$B$17</formula1>
    </dataValidation>
  </dataValidations>
  <pageMargins left="0.7" right="0.7" top="0.75" bottom="0.75" header="0.3" footer="0.3"/>
  <pageSetup orientation="portrait" r:id="rId1"/>
  <drawing r:id="rId2"/>
  <tableParts count="14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Auxiliar!$B$17:$B$22</xm:f>
          </x14:formula1>
          <xm:sqref>D11:D21 D28:D38</xm:sqref>
        </x14:dataValidation>
        <x14:dataValidation type="list" allowBlank="1" showInputMessage="1" showErrorMessage="1">
          <x14:formula1>
            <xm:f>Auxiliar!$D$17:$D$19</xm:f>
          </x14:formula1>
          <xm:sqref>E11:E21 J11:J21 O11:O21 T11:T21 Y11:Y21 AD11:AD21 AI11:AI21 AN11:AN21 AS11:AS21 AX11:AX21 E28:E38 J28:J38 O28:O38 T28:T38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X87"/>
  <sheetViews>
    <sheetView tabSelected="1" zoomScaleNormal="100" workbookViewId="0">
      <selection activeCell="U57" sqref="U57"/>
    </sheetView>
  </sheetViews>
  <sheetFormatPr baseColWidth="10" defaultRowHeight="14.4" x14ac:dyDescent="0.3"/>
  <cols>
    <col min="1" max="1" width="11.5546875" style="3"/>
    <col min="2" max="2" width="29.77734375" customWidth="1"/>
    <col min="3" max="3" width="18" bestFit="1" customWidth="1"/>
    <col min="4" max="4" width="17.88671875" customWidth="1"/>
    <col min="5" max="5" width="17.5546875" customWidth="1"/>
    <col min="6" max="6" width="16.21875" style="3" customWidth="1"/>
    <col min="7" max="7" width="16.33203125" customWidth="1"/>
    <col min="8" max="8" width="17.6640625" style="3" customWidth="1"/>
    <col min="9" max="9" width="16.44140625" customWidth="1"/>
    <col min="10" max="10" width="17.109375" style="3" customWidth="1"/>
    <col min="11" max="11" width="17.44140625" customWidth="1"/>
    <col min="12" max="12" width="16.88671875" style="3" customWidth="1"/>
    <col min="13" max="13" width="11" customWidth="1"/>
    <col min="14" max="14" width="12.77734375" style="3" customWidth="1"/>
    <col min="15" max="15" width="13.6640625" style="3" customWidth="1"/>
    <col min="16" max="16" width="14.88671875" style="3" customWidth="1"/>
    <col min="17" max="17" width="13.88671875" bestFit="1" customWidth="1"/>
    <col min="18" max="18" width="16.21875" customWidth="1"/>
    <col min="19" max="19" width="14.88671875" customWidth="1"/>
    <col min="20" max="20" width="14.6640625" bestFit="1" customWidth="1"/>
    <col min="21" max="21" width="19.88671875" bestFit="1" customWidth="1"/>
    <col min="22" max="22" width="15.6640625" customWidth="1"/>
    <col min="23" max="23" width="14.77734375" customWidth="1"/>
  </cols>
  <sheetData>
    <row r="1" spans="2:23" s="3" customFormat="1" x14ac:dyDescent="0.3">
      <c r="B1" s="67"/>
      <c r="C1" s="67"/>
      <c r="D1" s="68"/>
      <c r="E1" s="68"/>
      <c r="F1" s="68"/>
      <c r="G1" s="68"/>
      <c r="H1" s="68"/>
      <c r="I1" s="68"/>
      <c r="J1" s="68"/>
    </row>
    <row r="2" spans="2:23" s="3" customFormat="1" ht="18" customHeight="1" x14ac:dyDescent="0.3">
      <c r="B2" s="129" t="s">
        <v>71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</row>
    <row r="3" spans="2:23" s="3" customFormat="1" x14ac:dyDescent="0.3">
      <c r="B3" s="49"/>
      <c r="C3" s="17"/>
      <c r="D3" s="17"/>
      <c r="E3" s="12"/>
      <c r="F3" s="12"/>
      <c r="G3" s="12"/>
      <c r="H3" s="12"/>
      <c r="I3" s="68"/>
      <c r="J3" s="68"/>
    </row>
    <row r="4" spans="2:23" s="3" customFormat="1" x14ac:dyDescent="0.3">
      <c r="B4" s="49"/>
      <c r="C4" s="17"/>
      <c r="D4" s="17"/>
      <c r="E4" s="12"/>
      <c r="F4" s="12"/>
      <c r="G4" s="12"/>
      <c r="H4" s="12"/>
      <c r="I4" s="68"/>
      <c r="J4" s="68"/>
    </row>
    <row r="5" spans="2:23" s="3" customFormat="1" ht="66" customHeight="1" x14ac:dyDescent="0.3">
      <c r="B5" s="145"/>
      <c r="C5" s="146"/>
      <c r="D5" s="146"/>
      <c r="E5" s="148" t="s">
        <v>23</v>
      </c>
      <c r="F5" s="148"/>
      <c r="G5" s="148"/>
      <c r="H5" s="148"/>
      <c r="I5" s="148"/>
      <c r="J5" s="148"/>
      <c r="K5" s="148"/>
      <c r="L5" s="148"/>
      <c r="M5" s="136"/>
      <c r="N5" s="135"/>
      <c r="O5" s="148"/>
      <c r="P5" s="148"/>
      <c r="Q5" s="148"/>
      <c r="R5" s="136"/>
    </row>
    <row r="6" spans="2:23" s="3" customFormat="1" ht="48.6" customHeight="1" x14ac:dyDescent="0.3">
      <c r="B6" s="144" t="s">
        <v>24</v>
      </c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</row>
    <row r="7" spans="2:23" s="3" customFormat="1" x14ac:dyDescent="0.3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2:23" s="3" customFormat="1" x14ac:dyDescent="0.3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23" s="3" customFormat="1" ht="18" customHeight="1" x14ac:dyDescent="0.3">
      <c r="B9" s="150" t="s">
        <v>81</v>
      </c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2:23" s="3" customFormat="1" x14ac:dyDescent="0.3"/>
    <row r="11" spans="2:23" ht="28.8" x14ac:dyDescent="0.3">
      <c r="B11" s="75" t="s">
        <v>46</v>
      </c>
      <c r="C11" s="71" t="s">
        <v>12</v>
      </c>
      <c r="D11" s="70" t="s">
        <v>72</v>
      </c>
      <c r="E11" s="70" t="s">
        <v>73</v>
      </c>
      <c r="F11" s="70" t="s">
        <v>74</v>
      </c>
      <c r="G11" s="70" t="s">
        <v>76</v>
      </c>
      <c r="H11" s="70" t="s">
        <v>8</v>
      </c>
      <c r="I11" s="83" t="s">
        <v>10</v>
      </c>
      <c r="J11" s="83" t="s">
        <v>9</v>
      </c>
      <c r="K11" s="83" t="s">
        <v>11</v>
      </c>
      <c r="L11" s="76" t="s">
        <v>75</v>
      </c>
      <c r="M11" s="76" t="s">
        <v>77</v>
      </c>
      <c r="N11" s="76" t="s">
        <v>78</v>
      </c>
      <c r="O11" s="76" t="s">
        <v>79</v>
      </c>
      <c r="P11" s="83" t="s">
        <v>80</v>
      </c>
      <c r="Q11" s="3"/>
      <c r="R11" s="87" t="s">
        <v>17</v>
      </c>
      <c r="S11" s="76" t="s">
        <v>107</v>
      </c>
      <c r="T11" s="76" t="s">
        <v>108</v>
      </c>
      <c r="U11" s="76" t="s">
        <v>109</v>
      </c>
      <c r="V11" s="3"/>
    </row>
    <row r="12" spans="2:23" x14ac:dyDescent="0.3">
      <c r="B12" s="72" t="str">
        <f>IF((COUNTIF(Tabla327[Resultado],"&lt;&gt;[Seleccionar]"))&gt;0,CasosDePrueba!$D$9,"")</f>
        <v>[xxx - Nombre]</v>
      </c>
      <c r="C12" s="103" t="str">
        <f>IF(B12="","","1")</f>
        <v>1</v>
      </c>
      <c r="D12" s="103">
        <f>IF(B12&lt;&gt;"",COUNT(Tabla8[Nro. Sec.]),"")</f>
        <v>1</v>
      </c>
      <c r="E12" s="5">
        <f>IF(B12&lt;&gt;"",COUNTIFS(Tabla327[Resultado],"&lt;&gt;Pendiente",Tabla327[Resultado],"&lt;&gt;[seleccionar]"),"")</f>
        <v>1</v>
      </c>
      <c r="F12" s="6">
        <f>IF($D12&lt;&gt;"",$E12/$D12,"")</f>
        <v>1</v>
      </c>
      <c r="G12" s="5">
        <f>IF(B12&lt;&gt;"",COUNTIF(Tabla327[Resultado],"OK"),"")</f>
        <v>0</v>
      </c>
      <c r="H12" s="50">
        <f>IF(B12&lt;&gt;"",COUNTIF(Tabla327[Resultado],"Fallo"),"")</f>
        <v>1</v>
      </c>
      <c r="I12" s="84">
        <f>IF(B12&lt;&gt;"",COUNTIF(Tabla327[Resultado],"Suspendido"),"")</f>
        <v>0</v>
      </c>
      <c r="J12" s="77">
        <f>IF(B12&lt;&gt;"",COUNTIF(Tabla327[Resultado],"Pendiente"),"")</f>
        <v>0</v>
      </c>
      <c r="K12" s="77">
        <f>IF(B12&lt;&gt;"",COUNTIF(Tabla327[Resultado],"No Aplica"),"")</f>
        <v>0</v>
      </c>
      <c r="L12" s="78">
        <f>IF($E12&lt;&gt;"",(G12/$E12),"")</f>
        <v>0</v>
      </c>
      <c r="M12" s="78">
        <f>IF($E12&lt;&gt;"",(H12/$E12),"")</f>
        <v>1</v>
      </c>
      <c r="N12" s="78">
        <f>IF($E12&lt;&gt;"",(I12/$E12),"")</f>
        <v>0</v>
      </c>
      <c r="O12" s="78">
        <f>IF($E12&lt;&gt;"",(J12/$E12),"")</f>
        <v>0</v>
      </c>
      <c r="P12" s="78">
        <f>IF($E12&lt;&gt;"",(K12/$E12),"")</f>
        <v>0</v>
      </c>
      <c r="Q12" s="3"/>
      <c r="R12" s="88">
        <f>IF(B12&lt;&gt;"",IF(COUNT(Tabla3[Nro Defecto])&lt;&gt;0,COUNT(Tabla3[Nro Defecto]),0),"")</f>
        <v>0</v>
      </c>
      <c r="S12" s="82" t="str">
        <f>IF(($R12&lt;&gt;0)*AND(R13&lt;&gt;""),((COUNTIF(Tabla3[Severidad],"Invalidante/Solucionar"))/$R12),"")</f>
        <v/>
      </c>
      <c r="T12" s="93" t="str">
        <f>IF(($R12&lt;&gt;0)*AND(R13&lt;&gt;""),((COUNTIF(Tabla3[Severidad],"Replanificar"))/$R12),"")</f>
        <v/>
      </c>
      <c r="U12" s="93" t="str">
        <f>IF($R12&lt;&gt;0,((COUNTIF(Tabla3[Severidad],"Estético/Solucionar"))/$R12),"")</f>
        <v/>
      </c>
      <c r="V12" s="3"/>
      <c r="W12" s="3"/>
    </row>
    <row r="13" spans="2:23" x14ac:dyDescent="0.3">
      <c r="B13" s="72" t="str">
        <f>IF((COUNTIF(Tabla1026[Resultado],"&lt;&gt;[Seleccionar]"))&gt;0,CasosDePrueba!$D$9,"")</f>
        <v/>
      </c>
      <c r="C13" s="5" t="str">
        <f>IF(B13="","","2")</f>
        <v/>
      </c>
      <c r="D13" s="5" t="str">
        <f>IF(B13&lt;&gt;"",COUNT(Tabla8[Nro. Sec.]),"")</f>
        <v/>
      </c>
      <c r="E13" s="79" t="str">
        <f>IF(B13&lt;&gt;"",COUNTIFS(Tabla1026[Resultado],"&lt;&gt;Pendiente",Tabla1026[Resultado],"&lt;&gt;[Seleccionar]"),"")</f>
        <v/>
      </c>
      <c r="F13" s="6" t="str">
        <f>IF($D13&lt;&gt;"",$E13/$D13,"")</f>
        <v/>
      </c>
      <c r="G13" s="50" t="str">
        <f>IF(B13&lt;&gt;"",COUNTIF(Tabla1026[Resultado],"OK"),"")</f>
        <v/>
      </c>
      <c r="H13" s="50" t="str">
        <f>IF(B13&lt;&gt;"",COUNTIF(Tabla1026[Resultado],"Fallo"),"")</f>
        <v/>
      </c>
      <c r="I13" s="50" t="str">
        <f>IF(B13&lt;&gt;"",COUNTIF(Tabla1026[Resultado],"Suspendido"),"")</f>
        <v/>
      </c>
      <c r="J13" s="85" t="str">
        <f>IF(B13&lt;&gt;"",COUNTIF(Tabla1026[Resultado],"Pendiente"),"")</f>
        <v/>
      </c>
      <c r="K13" s="85" t="str">
        <f>IF(B13&lt;&gt;"",COUNTIF(Tabla1026[Resultado],"No Aplica"),"")</f>
        <v/>
      </c>
      <c r="L13" s="78" t="str">
        <f>IF($E13&lt;&gt;"",(G13/$E13),"")</f>
        <v/>
      </c>
      <c r="M13" s="78" t="str">
        <f>IF($E13&lt;&gt;"",(H13/$E13),"")</f>
        <v/>
      </c>
      <c r="N13" s="78" t="str">
        <f>IF($E13&lt;&gt;"",(I13/$E13),"")</f>
        <v/>
      </c>
      <c r="O13" s="78" t="str">
        <f>IF($E13&lt;&gt;"",(J13/$E13),"")</f>
        <v/>
      </c>
      <c r="P13" s="78" t="str">
        <f>IF($E13&lt;&gt;"",(K13/$E13),"")</f>
        <v/>
      </c>
      <c r="Q13" s="3"/>
      <c r="R13" s="89" t="str">
        <f>IF(B13&lt;&gt;"",IF(COUNT(Tabla3[Nro Defecto])&lt;&gt;0,COUNT(Tabla10[Nro Defecto]),0),"")</f>
        <v/>
      </c>
      <c r="S13" s="91" t="str">
        <f>IF(($R13&lt;&gt;0)*AND(R13&lt;&gt;""),((COUNTIF(Tabla10[Severidad],"Invalidante/Solucionar"))/$R13),"")</f>
        <v/>
      </c>
      <c r="T13" s="91" t="str">
        <f>IF(($R13&lt;&gt;0)*AND(R13&lt;&gt;""),((COUNTIF(Tabla10[Severidad],"Replanificar"))/$R13),"")</f>
        <v/>
      </c>
      <c r="U13" s="91" t="str">
        <f>IF(($R13&lt;&gt;0)*AND(R13&lt;&gt;""),((COUNTIF(Tabla10[Severidad],"Estético/Solucionar"))/$R13),"")</f>
        <v/>
      </c>
      <c r="V13" s="3"/>
      <c r="W13" s="3"/>
    </row>
    <row r="14" spans="2:23" x14ac:dyDescent="0.3">
      <c r="B14" s="72" t="str">
        <f>IF((COUNTIF(Tabla32729[Resultado],"&lt;&gt;[Seleccionar]"))&gt;0,CasosDePrueba!$D$9,"")</f>
        <v/>
      </c>
      <c r="C14" s="103" t="str">
        <f>IF(B14="","","3")</f>
        <v/>
      </c>
      <c r="D14" s="103" t="str">
        <f>IF(B14&lt;&gt;"",COUNT(Tabla8[Nro. Sec.]),"")</f>
        <v/>
      </c>
      <c r="E14" s="79" t="str">
        <f>IF(B14&lt;&gt;"",COUNTIFS(Tabla32729[Resultado],"&lt;&gt;Pendiente",Tabla32729[Resultado],"&lt;&gt;[Seleccionar]"),"")</f>
        <v/>
      </c>
      <c r="F14" s="6" t="str">
        <f>IF($D14&lt;&gt;"",$E14/$D14,"")</f>
        <v/>
      </c>
      <c r="G14" s="50" t="str">
        <f>IF(B14&lt;&gt;"",COUNTIF(Tabla32729[Resultado],"OK"),"")</f>
        <v/>
      </c>
      <c r="H14" s="50" t="str">
        <f>IF(B14&lt;&gt;"",COUNTIF(Tabla32729[Resultado],"Fallo"),"")</f>
        <v/>
      </c>
      <c r="I14" s="50" t="str">
        <f>IF(B14&lt;&gt;"",COUNTIF(Tabla32729[Resultado],"Suspendido"),"")</f>
        <v/>
      </c>
      <c r="J14" s="85" t="str">
        <f>IF(B14&lt;&gt;"",COUNTIF(Tabla32729[Resultado],"Pendiente"),"")</f>
        <v/>
      </c>
      <c r="K14" s="85" t="str">
        <f>IF(B14&lt;&gt;"",COUNTIF(Tabla32729[Resultado],"No Aplica"),"")</f>
        <v/>
      </c>
      <c r="L14" s="78" t="str">
        <f>IF($E14&lt;&gt;"",(G14/$E14),"")</f>
        <v/>
      </c>
      <c r="M14" s="78" t="str">
        <f>IF($E14&lt;&gt;"",(H14/$E14),"")</f>
        <v/>
      </c>
      <c r="N14" s="78" t="str">
        <f>IF($E14&lt;&gt;"",(I14/$E14),"")</f>
        <v/>
      </c>
      <c r="O14" s="78" t="str">
        <f>IF($E14&lt;&gt;"",(J14/$E14),"")</f>
        <v/>
      </c>
      <c r="P14" s="78" t="str">
        <f>IF($E14&lt;&gt;"",(K14/$E14),"")</f>
        <v/>
      </c>
      <c r="Q14" s="3"/>
      <c r="R14" s="88" t="str">
        <f>IF(B14&lt;&gt;"",IF(COUNT(Tabla3[Nro Defecto])&lt;&gt;0,COUNT(Tabla312[Nro Defecto]),0),"")</f>
        <v/>
      </c>
      <c r="S14" s="82" t="str">
        <f>IF(($R14&lt;&gt;0)*AND(R13&lt;&gt;""),((COUNTIF(Tabla312[Severidad],"Invalidante/Solucionar"))/$R14),"")</f>
        <v/>
      </c>
      <c r="T14" s="91" t="str">
        <f>IF(($R14&lt;&gt;0)*AND(R13&lt;&gt;""),((COUNTIF(Tabla312[Severidad],"Replanificar"))/$R14),"")</f>
        <v/>
      </c>
      <c r="U14" s="91" t="str">
        <f>IF(($R14&lt;&gt;0)*AND(R13&lt;&gt;""),((COUNTIF(Tabla312[Severidad],"Estético/Solucionar"))/$R14),"")</f>
        <v/>
      </c>
      <c r="V14" s="3"/>
      <c r="W14" s="3"/>
    </row>
    <row r="15" spans="2:23" x14ac:dyDescent="0.3">
      <c r="B15" s="72" t="str">
        <f>IF((COUNTIF(Tabla102628[Resultado],"&lt;&gt;[Seleccionar]"))&gt;0,CasosDePrueba!$D$9,"")</f>
        <v/>
      </c>
      <c r="C15" s="103" t="str">
        <f>IF(B15="","","4")</f>
        <v/>
      </c>
      <c r="D15" s="103" t="str">
        <f>IF(B15&lt;&gt;"",COUNT(Tabla8[Nro. Sec.]),"")</f>
        <v/>
      </c>
      <c r="E15" s="79" t="str">
        <f>IF(B15&lt;&gt;"",COUNTIFS(Tabla102628[Resultado],"&lt;&gt;Pendiente",Tabla102628[Resultado],"&lt;&gt;[Seleccionar]"),"")</f>
        <v/>
      </c>
      <c r="F15" s="6" t="str">
        <f>IF($D15&lt;&gt;"",$E15/$D15,"")</f>
        <v/>
      </c>
      <c r="G15" s="50" t="str">
        <f>IF(B15&lt;&gt;"",COUNTIF(Tabla102628[Resultado],"OK"),"")</f>
        <v/>
      </c>
      <c r="H15" s="50" t="str">
        <f>IF(B15&lt;&gt;"",COUNTIF(Tabla102628[Resultado],"Fallo"),"")</f>
        <v/>
      </c>
      <c r="I15" s="50" t="str">
        <f>IF(B15&lt;&gt;"",COUNTIF(Tabla102628[Resultado],"Suspendido"),"")</f>
        <v/>
      </c>
      <c r="J15" s="85" t="str">
        <f>IF(B15&lt;&gt;"",COUNTIF(Tabla102628[Resultado],"Pendiente"),"")</f>
        <v/>
      </c>
      <c r="K15" s="85" t="str">
        <f>IF(B15&lt;&gt;"",COUNTIF(Tabla102628[Resultado],"No Aplica"),"")</f>
        <v/>
      </c>
      <c r="L15" s="78" t="str">
        <f>IF($E15&lt;&gt;"",(G15/$E15),"")</f>
        <v/>
      </c>
      <c r="M15" s="78" t="str">
        <f>IF($E15&lt;&gt;"",(H15/$E15),"")</f>
        <v/>
      </c>
      <c r="N15" s="78" t="str">
        <f>IF($E15&lt;&gt;"",(I15/$E15),"")</f>
        <v/>
      </c>
      <c r="O15" s="78" t="str">
        <f>IF($E15&lt;&gt;"",(J15/$E15),"")</f>
        <v/>
      </c>
      <c r="P15" s="78" t="str">
        <f>IF($E15&lt;&gt;"",(K15/$E15),"")</f>
        <v/>
      </c>
      <c r="Q15" s="3"/>
      <c r="R15" s="89" t="str">
        <f>IF(B15&lt;&gt;"",IF(COUNT(Tabla3[Nro Defecto])&lt;&gt;0,COUNT(Tabla1016[Nro Defecto]),0),"")</f>
        <v/>
      </c>
      <c r="S15" s="91" t="str">
        <f>IF(($R15&lt;&gt;0)*AND(R13&lt;&gt;""),((COUNTIF(Tabla1016[Severidad],"Invalidante/Solucionar"))/$R15),"")</f>
        <v/>
      </c>
      <c r="T15" s="91" t="str">
        <f>IF(($R15&lt;&gt;0)*AND(R13&lt;&gt;""),((COUNTIF(Tabla1016[Severidad],"Replanificar"))/$R15),"")</f>
        <v/>
      </c>
      <c r="U15" s="91" t="str">
        <f>IF(($R15&lt;&gt;0)*AND(R13&lt;&gt;""),((COUNTIF(Tabla1016[Severidad],"Estético/Solucionar"))/$R15),"")</f>
        <v/>
      </c>
      <c r="V15" s="3"/>
      <c r="W15" s="3"/>
    </row>
    <row r="16" spans="2:23" x14ac:dyDescent="0.3">
      <c r="B16" s="72" t="str">
        <f>IF((COUNTIF(Tabla32731[Resultado],"&lt;&gt;[Seleccionar]"))&gt;0,CasosDePrueba!$D$9,"")</f>
        <v/>
      </c>
      <c r="C16" s="103" t="str">
        <f>IF(B16="","","5")</f>
        <v/>
      </c>
      <c r="D16" s="103" t="str">
        <f>IF(B16&lt;&gt;"",COUNT(Tabla8[Nro. Sec.]),"")</f>
        <v/>
      </c>
      <c r="E16" s="79" t="str">
        <f>IF(B16&lt;&gt;"",COUNTIFS(Tabla32731[Resultado],"&lt;&gt;Pendiente",Tabla32731[Resultado],"&lt;&gt;[Seleccionar]"),"")</f>
        <v/>
      </c>
      <c r="F16" s="6" t="str">
        <f>IF($D16&lt;&gt;"",$E16/$D16,"")</f>
        <v/>
      </c>
      <c r="G16" s="50" t="str">
        <f>IF(B16&lt;&gt;"",COUNTIF(Tabla32731[Resultado],"OK"),"")</f>
        <v/>
      </c>
      <c r="H16" s="50" t="str">
        <f>IF(B16&lt;&gt;"",COUNTIF(Tabla32731[Resultado],"Fallo"),"")</f>
        <v/>
      </c>
      <c r="I16" s="50" t="str">
        <f>IF(B16&lt;&gt;"",COUNTIF(Tabla32731[Resultado],"Suspendido"),"")</f>
        <v/>
      </c>
      <c r="J16" s="85" t="str">
        <f>IF(B16&lt;&gt;"",COUNTIF(Tabla32731[Resultado],"Pendiente"),"")</f>
        <v/>
      </c>
      <c r="K16" s="85" t="str">
        <f>IF(B16&lt;&gt;"",COUNTIF(Tabla32731[Resultado],"No Aplica"),"")</f>
        <v/>
      </c>
      <c r="L16" s="78" t="str">
        <f>IF($E16&lt;&gt;"",(G16/$E16),"")</f>
        <v/>
      </c>
      <c r="M16" s="78" t="str">
        <f>IF($E16&lt;&gt;"",(H16/$E16),"")</f>
        <v/>
      </c>
      <c r="N16" s="78" t="str">
        <f>IF($E16&lt;&gt;"",(I16/$E16),"")</f>
        <v/>
      </c>
      <c r="O16" s="78" t="str">
        <f>IF($E16&lt;&gt;"",(J16/$E16),"")</f>
        <v/>
      </c>
      <c r="P16" s="78" t="str">
        <f>IF($E16&lt;&gt;"",(K16/$E16),"")</f>
        <v/>
      </c>
      <c r="Q16" s="3"/>
      <c r="R16" s="88" t="str">
        <f>IF(B16&lt;&gt;"",IF(COUNT(Tabla3[Nro Defecto])&lt;&gt;0,COUNT(Tabla313[Nro Defecto]),0),"")</f>
        <v/>
      </c>
      <c r="S16" s="82" t="str">
        <f>IF(($R16&lt;&gt;0)*AND(R13&lt;&gt;""),((COUNTIF(Tabla313[Severidad],"Invalidante/Solucionar"))/$R16),"")</f>
        <v/>
      </c>
      <c r="T16" s="91" t="str">
        <f>IF(($R16&lt;&gt;0)*AND(R13&lt;&gt;""),((COUNTIF(Tabla313[Severidad],"Replanificar"))/$R16),"")</f>
        <v/>
      </c>
      <c r="U16" s="91" t="str">
        <f>IF(($R16&lt;&gt;0)*AND(R13&lt;&gt;""),((COUNTIF(Tabla313[Severidad],"Estético/Solucionar"))/$R16),"")</f>
        <v/>
      </c>
      <c r="V16" s="3"/>
      <c r="W16" s="3"/>
    </row>
    <row r="17" spans="2:23" x14ac:dyDescent="0.3">
      <c r="B17" s="72" t="str">
        <f>IF((COUNTIF(Tabla102630[Resultado],"&lt;&gt;[Seleccionar]"))&gt;0,CasosDePrueba!$D$9,"")</f>
        <v/>
      </c>
      <c r="C17" s="103" t="str">
        <f>IF(B17="","","6")</f>
        <v/>
      </c>
      <c r="D17" s="103" t="str">
        <f>IF(B17&lt;&gt;"",COUNT(Tabla8[Nro. Sec.]),"")</f>
        <v/>
      </c>
      <c r="E17" s="79" t="str">
        <f>IF(B17&lt;&gt;"",COUNTIFS(Tabla102630[Resultado],"&lt;&gt;Pendiente",Tabla102630[Resultado],"&lt;&gt;[Seleccionar]"),"")</f>
        <v/>
      </c>
      <c r="F17" s="6" t="str">
        <f>IF($D17&lt;&gt;"",$E17/$D17,"")</f>
        <v/>
      </c>
      <c r="G17" s="50" t="str">
        <f>IF(B17&lt;&gt;"",COUNTIF(Tabla102630[Resultado],"OK"),"")</f>
        <v/>
      </c>
      <c r="H17" s="50" t="str">
        <f>IF(B17&lt;&gt;"",COUNTIF(Tabla102630[Resultado],"Fallo"),"")</f>
        <v/>
      </c>
      <c r="I17" s="50" t="str">
        <f>IF(B17&lt;&gt;"",COUNTIF(Tabla102630[Resultado],"Suspendido"),"")</f>
        <v/>
      </c>
      <c r="J17" s="85" t="str">
        <f>IF(B17&lt;&gt;"",COUNTIF(Tabla102630[Resultado],"Pendiente"),"")</f>
        <v/>
      </c>
      <c r="K17" s="85" t="str">
        <f>IF(B17&lt;&gt;"",COUNTIF(Tabla102630[Resultado],"No Aplica"),"")</f>
        <v/>
      </c>
      <c r="L17" s="78" t="str">
        <f>IF($E17&lt;&gt;"",(G17/$E17),"")</f>
        <v/>
      </c>
      <c r="M17" s="78" t="str">
        <f>IF($E17&lt;&gt;"",(H17/$E17),"")</f>
        <v/>
      </c>
      <c r="N17" s="78" t="str">
        <f>IF($E17&lt;&gt;"",(I17/$E17),"")</f>
        <v/>
      </c>
      <c r="O17" s="78" t="str">
        <f>IF($E17&lt;&gt;"",(J17/$E17),"")</f>
        <v/>
      </c>
      <c r="P17" s="78" t="str">
        <f>IF($E17&lt;&gt;"",(K17/$E17),"")</f>
        <v/>
      </c>
      <c r="Q17" s="3"/>
      <c r="R17" s="89" t="str">
        <f>IF(B17&lt;&gt;"",IF(COUNT(Tabla3[Nro Defecto])&lt;&gt;0,COUNT(Tabla1017[Nro Defecto]),0),"")</f>
        <v/>
      </c>
      <c r="S17" s="91" t="str">
        <f>IF(($R17&lt;&gt;0)*AND(R13&lt;&gt;""),((COUNTIF(Tabla1017[Severidad],"Invalidante/Solucionar"))/$R17),"")</f>
        <v/>
      </c>
      <c r="T17" s="91" t="str">
        <f>IF(($R17&lt;&gt;0)*AND(R13&lt;&gt;""),((COUNTIF(Tabla1017[Severidad],"Replanificar"))/$R17),"")</f>
        <v/>
      </c>
      <c r="U17" s="91" t="str">
        <f>IF(($R17&lt;&gt;0)*AND(R13&lt;&gt;""),((COUNTIF(Tabla1017[Severidad],"Estético/Solucionar"))/$R17),"")</f>
        <v/>
      </c>
      <c r="V17" s="3"/>
      <c r="W17" s="3"/>
    </row>
    <row r="18" spans="2:23" x14ac:dyDescent="0.3">
      <c r="B18" s="72" t="str">
        <f>IF((COUNTIF(Tabla32733[Resultado],"&lt;&gt;[Seleccionar]"))&gt;0,CasosDePrueba!$D$9,"")</f>
        <v/>
      </c>
      <c r="C18" s="103" t="str">
        <f>IF(B18="","","7")</f>
        <v/>
      </c>
      <c r="D18" s="103" t="str">
        <f>IF(B18&lt;&gt;"",COUNT(Tabla8[Nro. Sec.]),"")</f>
        <v/>
      </c>
      <c r="E18" s="79" t="str">
        <f>IF(B18&lt;&gt;"",COUNTIFS(Tabla32733[Resultado],"&lt;&gt;Pendiente",Tabla32733[Resultado],"&lt;&gt;[Seleccionar]"),"")</f>
        <v/>
      </c>
      <c r="F18" s="6" t="str">
        <f>IF($D18&lt;&gt;"",$E18/$D18,"")</f>
        <v/>
      </c>
      <c r="G18" s="50" t="str">
        <f>IF(B18&lt;&gt;"",COUNTIF(Tabla32733[Resultado],"OK"),"")</f>
        <v/>
      </c>
      <c r="H18" s="50" t="str">
        <f>IF(B18&lt;&gt;"",COUNTIF(Tabla32733[Resultado],"Fallo"),"")</f>
        <v/>
      </c>
      <c r="I18" s="50" t="str">
        <f>IF(B18&lt;&gt;"",COUNTIF(Tabla32733[Resultado],"Suspendido"),"")</f>
        <v/>
      </c>
      <c r="J18" s="85" t="str">
        <f>IF(B18&lt;&gt;"",COUNTIF(Tabla32733[Resultado],"Pendiente"),"")</f>
        <v/>
      </c>
      <c r="K18" s="85" t="str">
        <f>IF(B18&lt;&gt;"",COUNTIF(Tabla32733[Resultado],"No Aplica"),"")</f>
        <v/>
      </c>
      <c r="L18" s="78" t="str">
        <f>IF($E18&lt;&gt;"",(G18/$E18),"")</f>
        <v/>
      </c>
      <c r="M18" s="78" t="str">
        <f>IF($E18&lt;&gt;"",(H18/$E18),"")</f>
        <v/>
      </c>
      <c r="N18" s="78" t="str">
        <f>IF($E18&lt;&gt;"",(I18/$E18),"")</f>
        <v/>
      </c>
      <c r="O18" s="78" t="str">
        <f>IF($E18&lt;&gt;"",(J18/$E18),"")</f>
        <v/>
      </c>
      <c r="P18" s="78" t="str">
        <f>IF($E18&lt;&gt;"",(K18/$E18),"")</f>
        <v/>
      </c>
      <c r="Q18" s="3"/>
      <c r="R18" s="88" t="str">
        <f>IF(B18&lt;&gt;"",IF(COUNT(Tabla3[Nro Defecto])&lt;&gt;0,COUNT(Tabla314[Nro Defecto]),0),"")</f>
        <v/>
      </c>
      <c r="S18" s="82" t="str">
        <f>IF(($R18&lt;&gt;0)*AND(R13&lt;&gt;""),((COUNTIF(Tabla314[Severidad],"Invalidante/Solucionar"))/$R18),"")</f>
        <v/>
      </c>
      <c r="T18" s="91" t="str">
        <f>IF(($R18&lt;&gt;0)*AND(R13&lt;&gt;""),((COUNTIF(Tabla314[Severidad],"Replanificar"))/$R18),"")</f>
        <v/>
      </c>
      <c r="U18" s="91" t="str">
        <f>IF(($R18&lt;&gt;0)*AND(R13&lt;&gt;""),((COUNTIF(Tabla314[Severidad],"Estético/Solucionar"))/$R18),"")</f>
        <v/>
      </c>
      <c r="V18" s="3"/>
      <c r="W18" s="3"/>
    </row>
    <row r="19" spans="2:23" x14ac:dyDescent="0.3">
      <c r="B19" s="72" t="str">
        <f>IF((COUNTIF(Tabla102632[Resultado],"&lt;&gt;[Seleccionar]"))&gt;0,CasosDePrueba!$D$9,"")</f>
        <v/>
      </c>
      <c r="C19" s="103" t="str">
        <f>IF(B19="","","8")</f>
        <v/>
      </c>
      <c r="D19" s="103" t="str">
        <f>IF(B19&lt;&gt;"",COUNT(Tabla8[Nro. Sec.]),"")</f>
        <v/>
      </c>
      <c r="E19" s="79" t="str">
        <f>IF(B19&lt;&gt;"",COUNTIFS(Tabla102632[Resultado],"&lt;&gt;Pendiente",Tabla102632[Resultado],"&lt;&gt;[Seleccionar]"),"")</f>
        <v/>
      </c>
      <c r="F19" s="6" t="str">
        <f>IF($D19&lt;&gt;"",$E19/$D19,"")</f>
        <v/>
      </c>
      <c r="G19" s="50" t="str">
        <f>IF(B19&lt;&gt;"",COUNTIF(Tabla102632[Resultado],"OK"),"")</f>
        <v/>
      </c>
      <c r="H19" s="50" t="str">
        <f>IF(B19&lt;&gt;"",COUNTIF(Tabla102632[Resultado],"Fallo"),"")</f>
        <v/>
      </c>
      <c r="I19" s="50" t="str">
        <f>IF(B19&lt;&gt;"",COUNTIF(Tabla102632[Resultado],"Suspendido"),"")</f>
        <v/>
      </c>
      <c r="J19" s="85" t="str">
        <f>IF(B19&lt;&gt;"",COUNTIF(Tabla102632[Resultado],"Pendiente"),"")</f>
        <v/>
      </c>
      <c r="K19" s="85" t="str">
        <f>IF(B19&lt;&gt;"",COUNTIF(Tabla102632[Resultado],"No Aplica"),"")</f>
        <v/>
      </c>
      <c r="L19" s="78" t="str">
        <f>IF($E19&lt;&gt;"",(G19/$E19),"")</f>
        <v/>
      </c>
      <c r="M19" s="78" t="str">
        <f>IF($E19&lt;&gt;"",(H19/$E19),"")</f>
        <v/>
      </c>
      <c r="N19" s="78" t="str">
        <f>IF($E19&lt;&gt;"",(I19/$E19),"")</f>
        <v/>
      </c>
      <c r="O19" s="78" t="str">
        <f>IF($E19&lt;&gt;"",(J19/$E19),"")</f>
        <v/>
      </c>
      <c r="P19" s="78" t="str">
        <f>IF($E19&lt;&gt;"",(K19/$E19),"")</f>
        <v/>
      </c>
      <c r="Q19" s="3"/>
      <c r="R19" s="89" t="str">
        <f>IF(B19&lt;&gt;"",IF(COUNT(Tabla3[Nro Defecto])&lt;&gt;0,COUNT(Tabla1018[Nro Defecto]),0),"")</f>
        <v/>
      </c>
      <c r="S19" s="91" t="str">
        <f>IF(($R19&lt;&gt;0)*AND(R13&lt;&gt;""),((COUNTIF(Tabla1018[Severidad],"Invalidante/Solucionar"))/$R19),"")</f>
        <v/>
      </c>
      <c r="T19" s="91" t="str">
        <f>IF(($R19&lt;&gt;0)*AND(R13&lt;&gt;""),((COUNTIF(Tabla1018[Severidad],"Replanificar"))/$R19),"")</f>
        <v/>
      </c>
      <c r="U19" s="91" t="str">
        <f>IF(($R19&lt;&gt;0)*AND(R13&lt;&gt;""),((COUNTIF(Tabla1018[Severidad],"Estético/Solucionar"))/$R19),"")</f>
        <v/>
      </c>
      <c r="V19" s="3"/>
      <c r="W19" s="3"/>
    </row>
    <row r="20" spans="2:23" x14ac:dyDescent="0.3">
      <c r="B20" s="72" t="str">
        <f>IF((COUNTIF(Tabla32735[Resultado],"&lt;&gt;[Seleccionar]"))&gt;0,CasosDePrueba!$D$9,"")</f>
        <v/>
      </c>
      <c r="C20" s="103" t="str">
        <f>IF(B20="","","9")</f>
        <v/>
      </c>
      <c r="D20" s="103" t="str">
        <f>IF(B20&lt;&gt;"",COUNT(Tabla8[Nro. Sec.]),"")</f>
        <v/>
      </c>
      <c r="E20" s="79" t="str">
        <f>IF(B20&lt;&gt;"",COUNTIFS(Tabla32735[Resultado],"&lt;&gt;Pendiente",Tabla32735[Resultado],"&lt;&gt;[Seleccionar]"),"")</f>
        <v/>
      </c>
      <c r="F20" s="6" t="str">
        <f>IF($D20&lt;&gt;"",$E20/$D20,"")</f>
        <v/>
      </c>
      <c r="G20" s="50" t="str">
        <f>IF(B20&lt;&gt;"",COUNTIF(Tabla32735[Resultado],"OK"),"")</f>
        <v/>
      </c>
      <c r="H20" s="50" t="str">
        <f>IF(B20&lt;&gt;"",COUNTIF(Tabla32735[Resultado],"Falle"),"")</f>
        <v/>
      </c>
      <c r="I20" s="50" t="str">
        <f>IF(B20&lt;&gt;"",COUNTIF(Tabla32735[Resultado],"Suspendido"),"")</f>
        <v/>
      </c>
      <c r="J20" s="85" t="str">
        <f>IF(B20&lt;&gt;"",COUNTIF(Tabla32735[Resultado],"Pendiente"),"")</f>
        <v/>
      </c>
      <c r="K20" s="85" t="str">
        <f>IF(B20&lt;&gt;"",COUNTIF(Tabla32735[Resultado],"No Aplica"),"")</f>
        <v/>
      </c>
      <c r="L20" s="78" t="str">
        <f>IF($E20&lt;&gt;"",(G20/$E20),"")</f>
        <v/>
      </c>
      <c r="M20" s="78" t="str">
        <f>IF($E20&lt;&gt;"",(H20/$E20),"")</f>
        <v/>
      </c>
      <c r="N20" s="78" t="str">
        <f>IF($E20&lt;&gt;"",(I20/$E20),"")</f>
        <v/>
      </c>
      <c r="O20" s="78" t="str">
        <f>IF($E20&lt;&gt;"",(J20/$E20),"")</f>
        <v/>
      </c>
      <c r="P20" s="78" t="str">
        <f>IF($E20&lt;&gt;"",(K20/$E20),"")</f>
        <v/>
      </c>
      <c r="Q20" s="3"/>
      <c r="R20" s="88" t="str">
        <f>IF(B20&lt;&gt;"",IF(COUNT(Tabla3[Nro Defecto])&lt;&gt;0,COUNT(Tabla315[Nro Defecto]),0),"")</f>
        <v/>
      </c>
      <c r="S20" s="82" t="str">
        <f>IF(($R20&lt;&gt;0)*AND(R13&lt;&gt;""),((COUNTIF(Tabla315[Severidad],"Invalidante/Solucionar"))/$R20),"")</f>
        <v/>
      </c>
      <c r="T20" s="91" t="str">
        <f>IF(($R20&lt;&gt;0)*AND(R13&lt;&gt;""),((COUNTIF(Tabla315[Severidad],"Replanificar"))/$R20),"")</f>
        <v/>
      </c>
      <c r="U20" s="91" t="str">
        <f>IF(($R20&lt;&gt;0)*AND(R13&lt;&gt;""),((COUNTIF(Tabla315[Severidad],"Estético/Solucionar"))/$R20),"")</f>
        <v/>
      </c>
      <c r="V20" s="3"/>
      <c r="W20" s="3"/>
    </row>
    <row r="21" spans="2:23" x14ac:dyDescent="0.3">
      <c r="B21" s="72" t="str">
        <f>IF((COUNTIF(Tabla102634[Resultado],"&lt;&gt;[Seleccionar]"))&gt;0,CasosDePrueba!$D$9,"")</f>
        <v/>
      </c>
      <c r="C21" s="103" t="str">
        <f>IF(B21="","","10")</f>
        <v/>
      </c>
      <c r="D21" s="103" t="str">
        <f>IF(B21&lt;&gt;"",COUNT(Tabla8[Nro. Sec.]),"")</f>
        <v/>
      </c>
      <c r="E21" s="79" t="str">
        <f>IF(B21&lt;&gt;"",COUNTIFS(Tabla102634[Resultado],"&lt;&gt;Pendiente",Tabla102634[Resultado],"&lt;&gt;[Seleccionar]"),"")</f>
        <v/>
      </c>
      <c r="F21" s="6" t="str">
        <f>IF($D21&lt;&gt;"",$E21/$D21,"")</f>
        <v/>
      </c>
      <c r="G21" s="50" t="str">
        <f>IF(B21&lt;&gt;"",COUNTIF(Tabla102634[Resultado],"OK"),"")</f>
        <v/>
      </c>
      <c r="H21" s="50" t="str">
        <f>IF(B21&lt;&gt;"",COUNTIF(Tabla102634[Resultado],"Fallo"),"")</f>
        <v/>
      </c>
      <c r="I21" s="74" t="str">
        <f>IF(B21&lt;&gt;"",COUNTIF(Tabla102634[Resultado],"Suspendido"),"")</f>
        <v/>
      </c>
      <c r="J21" s="86" t="str">
        <f>IF(B21&lt;&gt;"",COUNTIF(Tabla102634[Resultado],"Pendiente"),"")</f>
        <v/>
      </c>
      <c r="K21" s="86" t="str">
        <f>IF(B21&lt;&gt;"",COUNTIF(Tabla102634[Resultado],"No Aplica"),"")</f>
        <v/>
      </c>
      <c r="L21" s="78" t="str">
        <f>IF($E21&lt;&gt;"",(G21/$E21),"")</f>
        <v/>
      </c>
      <c r="M21" s="78" t="str">
        <f>IF($E21&lt;&gt;"",(H21/$E21),"")</f>
        <v/>
      </c>
      <c r="N21" s="78" t="str">
        <f>IF($E21&lt;&gt;"",(I21/$E21),"")</f>
        <v/>
      </c>
      <c r="O21" s="78" t="str">
        <f>IF($E21&lt;&gt;"",(J21/$E21),"")</f>
        <v/>
      </c>
      <c r="P21" s="78" t="str">
        <f>IF($E21&lt;&gt;"",(K21/$E21),"")</f>
        <v/>
      </c>
      <c r="Q21" s="3"/>
      <c r="R21" s="90" t="str">
        <f>IF(B21&lt;&gt;"",IF(COUNT(Tabla3[Nro Defecto])&lt;&gt;0,COUNT(Tabla1019[Nro Defecto]),0),"")</f>
        <v/>
      </c>
      <c r="S21" s="92" t="str">
        <f>IF(($R21&lt;&gt;0)*AND(R13&lt;&gt;""),((COUNTIF(Tabla1019[Severidad],"Invalidante/Solucionar"))/$R21),"")</f>
        <v/>
      </c>
      <c r="T21" s="92" t="str">
        <f>IF(($R21&lt;&gt;0)*AND(R13&lt;&gt;""),((COUNTIF(Tabla1019[Severidad],"Replanificar"))/$R21),"")</f>
        <v/>
      </c>
      <c r="U21" s="92" t="str">
        <f>IF(($R21&lt;&gt;0)*AND(R13&lt;&gt;""),((COUNTIF(Tabla1019[Severidad],"Estético/Solucionar"))/$R21),"")</f>
        <v/>
      </c>
      <c r="V21" s="3"/>
      <c r="W21" s="3"/>
    </row>
    <row r="23" spans="2:23" s="3" customFormat="1" x14ac:dyDescent="0.3"/>
    <row r="24" spans="2:23" s="3" customFormat="1" ht="18" x14ac:dyDescent="0.3">
      <c r="C24" s="151" t="s">
        <v>104</v>
      </c>
      <c r="D24" s="151"/>
      <c r="E24" s="151"/>
      <c r="F24" s="151"/>
      <c r="G24" s="151"/>
      <c r="H24" s="151"/>
      <c r="I24" s="151"/>
      <c r="J24" s="151"/>
      <c r="K24" s="151"/>
      <c r="L24" s="151"/>
    </row>
    <row r="25" spans="2:23" s="3" customFormat="1" ht="15.6" x14ac:dyDescent="0.3">
      <c r="C25" s="94" t="s">
        <v>94</v>
      </c>
      <c r="D25" s="94" t="s">
        <v>95</v>
      </c>
      <c r="E25" s="94" t="s">
        <v>96</v>
      </c>
      <c r="F25" s="94" t="s">
        <v>97</v>
      </c>
      <c r="G25" s="94" t="s">
        <v>98</v>
      </c>
      <c r="H25" s="94" t="s">
        <v>99</v>
      </c>
      <c r="I25" s="94" t="s">
        <v>100</v>
      </c>
      <c r="J25" s="94" t="s">
        <v>101</v>
      </c>
      <c r="K25" s="94" t="s">
        <v>102</v>
      </c>
      <c r="L25" s="94" t="s">
        <v>103</v>
      </c>
    </row>
    <row r="26" spans="2:23" s="3" customFormat="1" x14ac:dyDescent="0.3">
      <c r="C26" s="95" t="str">
        <f>IF(B12="","",(IF($F12=1, IF($L12=1,"Ciclo ejecutado completo y OK", "Nada"),IF($L12=1,"Ciclo ejecutado parcialmente y OK", "Nada"))))</f>
        <v>Nada</v>
      </c>
      <c r="D26" s="95" t="str">
        <f>IF(B13="","",(IF($F13=1, IF($L13=1,"Ciclo ejecutado completo y OK", "Nada"),IF($L13&lt;1,"Ciclo ejecutado parcialmente y OK", "Nada"))))</f>
        <v/>
      </c>
      <c r="E26" s="95" t="str">
        <f>IF(B14="","",(IF($F14=1, IF($L14=1,"Ciclo ejecutado completo y OK", "Nada"),IF($L14&lt;1,"Ciclo ejecutado parcialmente y OK", "Nada"))))</f>
        <v/>
      </c>
      <c r="F26" s="95" t="str">
        <f>IF(B15="","",(IF($F15=1, IF($L15=1,"Ciclo ejecutado completo y OK", "Nada"),IF($L15&lt;1,"Ciclo ejecutado parcialmente y OK", "Nada"))))</f>
        <v/>
      </c>
      <c r="G26" s="95" t="str">
        <f>IF(B16="","",(IF($F16=1, IF($L16=1,"Ciclo ejecutado completo y OK", "Nada"),IF($L16&lt;1,"Ciclo ejecutado parcialmente y OK", "Nada"))))</f>
        <v/>
      </c>
      <c r="H26" s="95" t="str">
        <f>IF(B17="","",(IF($F17=1, IF($L17=1,"Ciclo ejecutado completo y OK", "Nada"),IF($L17&lt;1,"Ciclo ejecutado parcialmente y OK", "Nada"))))</f>
        <v/>
      </c>
      <c r="I26" s="95" t="str">
        <f>IF(B18="","",(IF($F18=1, IF($L18=1,"Ciclo ejecutado completo y OK", "Nada"),IF($L18&lt;1,"Ciclo ejecutado parcialmente y OK", "Nada"))))</f>
        <v/>
      </c>
      <c r="J26" s="95" t="str">
        <f>IF(B19="","",(IF($F19=1, IF($L19=1,"Ciclo ejecutado completo y OK", "Nada"),IF($L19&lt;1,"Ciclo ejecutado parcialmente y OK", "Nada"))))</f>
        <v/>
      </c>
      <c r="K26" s="95" t="str">
        <f>IF(B20="","",(IF($F20=1, IF($L20=1,"Ciclo ejecutado completo y OK", "Nada"),IF($L20&lt;1,"Ciclo ejecutado parcialmente y OK", "Nada"))))</f>
        <v/>
      </c>
      <c r="L26" s="95" t="str">
        <f>IF(B21="","",(IF($F21=1, IF($L21=1,"Ciclo ejecutado completo y OK", "Nada"),IF($L21&lt;1,"Ciclo ejecutado parcialmente y OK", "Nada"))))</f>
        <v/>
      </c>
    </row>
    <row r="27" spans="2:23" s="3" customFormat="1" x14ac:dyDescent="0.3">
      <c r="C27" s="95" t="str">
        <f>IF(B12="","",(IF($F12=1, (IF((($L12&lt;&gt;1)*AND($L12&gt;($M12+$N12))), "Ciclo ejecutado completo y con % de OK mayor al total","Nada")),(IF((($L12&lt;&gt;1)*AND($L12&gt;($M12+$N12))),"Ciclo con cobertura parcial y con % de OK mayor al total","Nada")))))</f>
        <v>Nada</v>
      </c>
      <c r="D27" s="95" t="str">
        <f>IF(B13="","",(IF($F13=1, (IF(($L13&lt;&gt;1)*AND($L13&gt;($M13+$N13)), "Ciclo ejecutado completo y con % de OK mayor al total","Nada")), (IF(($L13&lt;&gt;1)*AND($L13&gt;($M13+$N13)),"Ciclo con cobertura parcial y con % de OK mayor al total","Nada")))))</f>
        <v/>
      </c>
      <c r="E27" s="95" t="str">
        <f>IF(B14="","",(IF($F14=1, (IF((($L14&lt;&gt;1)*AND($L14&gt;($M14+$N14))), "Ciclo ejecutado completo y con % de OK mayor al total","Nada")),(IF((($L14&lt;&gt;1)*AND($L14&gt;($M14+$N14))),"Ciclo con cobertura parcial y con % de OK mayor al total","Nada")))))</f>
        <v/>
      </c>
      <c r="F27" s="95" t="str">
        <f>IF(B15="","",(IF($F15=1, (IF((($L15&lt;&gt;1)*AND($L15&gt;($M169+$N15))), "Ciclo ejecutado completo y con % de OK mayor al total","Nada")),(IF((($L15&lt;&gt;1)*AND($L15&gt;($M15+$N15))),"Ciclo con cobertura parcial y con % de OK mayor al total","Nada")))))</f>
        <v/>
      </c>
      <c r="G27" s="95" t="str">
        <f>IF(B16="","",(IF($F16=1, (IF((($L16&lt;&gt;1)*AND($L16&gt;($M16+$N16))), "Ciclo ejecutado completo y con % de OK mayor al total","Nada")),(IF((($L16&lt;&gt;1)*AND($L16&gt;($M16+$N16))),"Ciclo con cobertura parcial y con % de OK mayor al total","Nada")))))</f>
        <v/>
      </c>
      <c r="H27" s="95" t="str">
        <f>IF(B17="","",(IF($F17=1, (IF((($L17&lt;&gt;1)*AND($L17&gt;($M17+$N17))), "Ciclo ejecutado completo y con % de OK mayor al total","Nada")),(IF((($L17&lt;&gt;1)*AND($L17&gt;($M17+$N17))),"Ciclo con cobertura parcial y con % de OK mayor al total","Nada")))))</f>
        <v/>
      </c>
      <c r="I27" s="95" t="str">
        <f>IF(B18="","",(IF($F18=1, (IF((($L18&lt;&gt;1)*AND($L18&gt;($M18+$N18))), "Ciclo ejecutado completo y con % de OK mayor al total","Nada")),(IF((($L18&lt;&gt;1)*AND($L18&gt;($M18+$N18))),"Ciclo con cobertura parcial y con % de OK mayor al total","Nada")))))</f>
        <v/>
      </c>
      <c r="J27" s="95" t="str">
        <f>IF(B19="","",(IF($F19=1, (IF((($L19&lt;&gt;1)*AND($L19&gt;($M19+$N19))), "Ciclo ejecutado completo y con % de OK mayor al total","Nada")),(IF((($L19&lt;&gt;1)*AND($L19&gt;($M19+$N19))),"Ciclo con cobertura parcial y con % de OK mayor al total","Nada")))))</f>
        <v/>
      </c>
      <c r="K27" s="95" t="str">
        <f>IF(B20="","",(IF($F20=1, (IF((($L20&lt;&gt;1)*AND($L20&gt;($M20+$N20))), "Ciclo ejecutado completo y con % de OK mayor al total","Nada")),(IF((($L20&lt;&gt;1)*AND($L20&gt;($M20+$N20))),"Ciclo con cobertura parcial y con % de OK mayor al total","Nada")))))</f>
        <v/>
      </c>
      <c r="L27" s="95" t="str">
        <f>IF(B21="","",(IF($F21=1, (IF((($L21&lt;&gt;1)*AND($L21&gt;($M21+$N21))), "Ciclo ejecutado completo y con % de OK mayor al total","Nada")),(IF((($L21&lt;&gt;1)*AND($L21&gt;($M21+$N21))),"Ciclo con cobertura parcial y con % de OK mayor al total","Nada")))))</f>
        <v/>
      </c>
    </row>
    <row r="28" spans="2:23" s="3" customFormat="1" ht="43.2" x14ac:dyDescent="0.3">
      <c r="C28" s="95" t="str">
        <f>IF(B12="","",(IF($F12=1, (IF((($L12&lt;&gt;1)*AND($L12&lt;($M12+$N12))), "Ciclo ejecutado completo y con % de OK menor al total","Nada")),(IF((($L12&lt;&gt;1)*AND($L12&lt;($M12+$N12))),"Ciclo con cobertura parcial y con % de OK menor al total","Nada")))))</f>
        <v>Ciclo ejecutado completo y con % de OK menor al total</v>
      </c>
      <c r="D28" s="95" t="str">
        <f>IF(B13="","",(IF($F13=1, (IF((($L13&lt;&gt;1)*AND($L13&lt;($M13+$N13))), "Ciclo ejecutado completo y con % de OK menor al total","Nada")),(IF((($L13&lt;&gt;1)*AND($L13&lt;($M13+$N13))),"Ciclo con cobertura parcial y con % de OK menor al total","Nada")))))</f>
        <v/>
      </c>
      <c r="E28" s="95" t="str">
        <f>IF(B14="","",(IF($F14=1, (IF((($L14&lt;&gt;1)*AND($L14&lt;($M14+$N14))), "Ciclo ejecutado completo y con % de OK menor al total","Nada")),(IF((($L14&lt;&gt;1)*AND($L14&lt;($M14+$N14))),"Ciclo con cobertura parcial y con % de OK menor al total","Nada")))))</f>
        <v/>
      </c>
      <c r="F28" s="95" t="str">
        <f>IF(B15="","",(IF($F15=1, (IF((($L15&lt;&gt;1)*AND($L15&lt;($M15+$N15))), "Ciclo ejecutado completo y con % de OK menor al total","Nada")),(IF((($L15&lt;&gt;1)*AND($L15&lt;($M15+$N15))),"Ciclo con cobertura parcial y con % de OK menor al total","Nada")))))</f>
        <v/>
      </c>
      <c r="G28" s="95" t="str">
        <f>IF(B16="","",(IF($F16=1, (IF((($L16&lt;&gt;1)*AND($L16&lt;($M16+$N16))), "Ciclo ejecutado completo y con % de OK menor al total","Nada")),(IF((($L16&lt;&gt;1)*AND($L16&lt;($M16+$N16))),"Ciclo con cobertura parcial y con % de OK menor al total","Nada")))))</f>
        <v/>
      </c>
      <c r="H28" s="95" t="str">
        <f>IF(B17="","",(IF($F17=1, (IF((($L17&lt;&gt;1)*AND($L17&lt;($M17+$N17))), "Ciclo ejecutado completo y con % de OK menor al total","Nada")),(IF((($L17&lt;&gt;1)*AND($L17&lt;($M17+$N17))),"Ciclo con cobertura parcial y con % de OK menor al total","Nada")))))</f>
        <v/>
      </c>
      <c r="I28" s="95" t="str">
        <f>IF(B18="","",(IF($F18=1, (IF((($L18&lt;&gt;1)*AND($L18&lt;($M18+$N18))), "Ciclo ejecutado completo y con % de OK menor al total","Nada")),(IF((($L18&lt;&gt;1)*AND($L18&lt;($M18+$N18))),"Ciclo con cobertura parcial y con % de OK menor al total","Nada")))))</f>
        <v/>
      </c>
      <c r="J28" s="95" t="str">
        <f>IF(B19="","",(IF($F19=1, (IF((($L19&lt;&gt;1)*AND($L19&lt;($M19+$N19))), "Ciclo ejecutado completo y con % de OK menor al total","Nada")),(IF((($L19&lt;&gt;1)*AND($L19&lt;($M19+$N19))),"Ciclo con cobertura parcial y con % de OK menor al total","Nada")))))</f>
        <v/>
      </c>
      <c r="K28" s="95" t="str">
        <f>IF(B20="","",(IF($F20=1, (IF((($L20&lt;&gt;1)*AND($L20&lt;($M20+$N20))), "Ciclo ejecutado completo y con % de OK menor al total","Nada")),(IF((($L20&lt;&gt;1)*AND($L20&lt;($M20+$N20))),"Ciclo con cobertura parcial y con % de OK menor al total","Nada")))))</f>
        <v/>
      </c>
      <c r="L28" s="95" t="str">
        <f>IF(B21="","",(IF($F21=1, (IF((($L21&lt;&gt;1)*AND($L21&lt;($M21+$N21))), "Ciclo ejecutado completo y con % de OK menor al total","Nada")),(IF((($L21&lt;&gt;1)*AND($L21&lt;($M21+$N21))),"Ciclo con cobertura parcial y con % de OK menor al total","Nada")))))</f>
        <v/>
      </c>
    </row>
    <row r="29" spans="2:23" s="3" customFormat="1" x14ac:dyDescent="0.3">
      <c r="C29" s="95" t="str">
        <f>IF(B12="","",(IF(($F12=1)*AND($P12&gt;($L12+$M12+$N12)),"Ciclo ejecutado completo y con mayor % de No Aplica", IF(($F12&lt;1)*AND($P12&gt;($L12+$M12+$N12)),"Ciclo con cobertura parcial y con mayor % de No Aplica","Nada"))))</f>
        <v>Nada</v>
      </c>
      <c r="D29" s="95" t="str">
        <f>IF(B13="","",(IF(($F13=1)*AND($P13&gt;($L13+$M13+$N13)),"Ciclo ejecutado completo y con mayor % de No Aplica", IF(($F13&lt;1)*AND($P13&gt;($L13+$M13+$N13)),"Ciclo con cobertura parcial y con mayor % de No Aplica","Nada"))))</f>
        <v/>
      </c>
      <c r="E29" s="95" t="str">
        <f>IF(B14="","",(IF(($F14=1)*AND($P14&gt;($L14+$M14+$N14)),"Ciclo ejecutado completo y con mayor % de No Aplica", IF(($F14&lt;1)*AND($P14&gt;($L14+$M14+$N14)),"Ciclo con cobertura parcial y con mayor % de No Aplica","Nada"))))</f>
        <v/>
      </c>
      <c r="F29" s="95" t="str">
        <f>IF(B15="","",(IF(($F15=1)*AND($P15&gt;($L15+$M15+$N15)),"Ciclo ejecutado completo y con mayor % de No Aplica", IF(($F15&lt;1)*AND($P15&gt;($L15+$M15+$N15)),"Ciclo con cobertura parcial y con mayor % de No Aplica","Nada"))))</f>
        <v/>
      </c>
      <c r="G29" s="95" t="str">
        <f>IF(B16="","",(IF(($F16=1)*AND($P16&gt;($L16+$M16+$N16)),"Ciclo ejecutado completo y con mayor % de No Aplica", IF(($F16&lt;1)*AND($P16&gt;($L16+$M16+$N16)),"Ciclo con cobertura parcial y con mayor % de No Aplica","Nada"))))</f>
        <v/>
      </c>
      <c r="H29" s="95" t="str">
        <f>IF(B17="","",(IF(($F17=1)*AND($P17&gt;($L17+$M17+$N17)),"Ciclo ejecutado completo y con mayor % de No Aplica", IF(($F17&lt;1)*AND($P17&gt;($L17+$M17+$N17)),"Ciclo con cobertura parcial y con mayor % de No Aplica","Nada"))))</f>
        <v/>
      </c>
      <c r="I29" s="95" t="str">
        <f>IF(B18="","",(IF(($F18=1)*AND($P18&gt;($L18+$M18+$N18)),"Ciclo ejecutado completo y con mayor % de No Aplica", IF(($F18&lt;1)*AND($P18&gt;($L18+$M18+$N18)),"Ciclo con cobertura parcial y con mayor % de No Aplica","Nada"))))</f>
        <v/>
      </c>
      <c r="J29" s="95" t="str">
        <f>IF(B19="","",(IF(($F19=1)*AND($P19&gt;($L19+$M19+$N19)),"Ciclo ejecutado completo y con mayor % de No Aplica", IF(($F19&lt;1)*AND($P19&gt;($L19+$M19+$N19)),"Ciclo con cobertura parcial y con mayor % de No Aplica","Nada"))))</f>
        <v/>
      </c>
      <c r="K29" s="95" t="str">
        <f>IF(B20="","",(IF(($F20=1)*AND($P20&gt;($L20+$M20+$N20)),"Ciclo ejecutado completo y con mayor % de No Aplica", IF(($F20&lt;1)*AND($P20&gt;($L20+$M20+$N20)),"Ciclo con cobertura parcial y con mayor % de No Aplica","Nada"))))</f>
        <v/>
      </c>
      <c r="L29" s="95" t="str">
        <f>IF(B21="","",(IF(($F21=1)*AND($P21&gt;($L21+$M21+$N21)),"Ciclo ejecutado completo y con mayor % de No Aplica", IF(($F21&lt;1)*AND($P21&gt;($L21+$M21+$N21)),"Ciclo con cobertura parcial y con mayor % de No Aplica","Nada"))))</f>
        <v/>
      </c>
    </row>
    <row r="30" spans="2:23" s="3" customFormat="1" ht="64.2" customHeight="1" x14ac:dyDescent="0.3">
      <c r="C30" s="97" t="str">
        <f>IF(B12="","",(IF($R12&gt;0,(IF(($S12+$U12)&gt;0,"Posee defectos fuera de alcance que deben solucionarse y volver a probar", "Posee defectos Fuera de Alcance")),"No posee defectos Fuera de Alcance")))</f>
        <v>No posee defectos Fuera de Alcance</v>
      </c>
      <c r="D30" s="97" t="str">
        <f>IF(B13="","",(IF($R13&gt;0,(IF(($S13+$U13)&gt;0,"Posee defectos fuera de alcance que deben solucionarse y volver a probar", "Posee defectos Fuera de Alcance")),"No posee defectos Fuera de Alcance")))</f>
        <v/>
      </c>
      <c r="E30" s="97" t="str">
        <f>IF(B14="","",(IF($R14&gt;0,(IF(($S14+$U14)&gt;0,"Posee defectos fuera de alcance que deben solucionarse y volver a probar", "Posee defectos Fuera de Alcance")),"No posee defectos Fuera de Alcance")))</f>
        <v/>
      </c>
      <c r="F30" s="97" t="str">
        <f>IF(B15="","",(IF($R15&gt;0,(IF(($S15+$U15)&gt;0,"Posee defectos fuera de alcance que deben solucionarse y volver a probar", "Posee defectos Fuera de Alcance")),"No posee defectos Fuera de Alcance")))</f>
        <v/>
      </c>
      <c r="G30" s="97" t="str">
        <f>IF(B16="","",(IF($R16&gt;0,(IF(($S16+$U16)&gt;0,"Posee defectos fuera de alcance que deben solucionarse y volver a probar", "Posee defectos Fuera de Alcance")),"No posee defectos Fuera de Alcance")))</f>
        <v/>
      </c>
      <c r="H30" s="97" t="str">
        <f>IF(B17="","",(IF($R17&gt;0,(IF(($S17+$U17)&gt;0,"Posee defectos fuera de alcance que deben solucionarse y volver a probar", "Posee defectos Fuera de Alcance")),"No posee defectos Fuera de Alcance")))</f>
        <v/>
      </c>
      <c r="I30" s="97" t="str">
        <f>IF(B18="","",(IF($R18&gt;0,(IF(($S18+$U18)&gt;0,"Posee defectos fuera de alcance que deben solucionarse y volver a probar", "Posee defectos Fuera de Alcance")),"No posee defectos Fuera de Alcance")))</f>
        <v/>
      </c>
      <c r="J30" s="97" t="str">
        <f>IF(B19="","",(IF($R19&gt;0,(IF(($S19+$U19)&gt;0,"Posee defectos fuera de alcance que deben solucionarse y volver a probar", "Posee defectos Fuera de Alcance")),"No posee defectos Fuera de Alcance")))</f>
        <v/>
      </c>
      <c r="K30" s="97" t="str">
        <f>IF(B20="","",(IF($R20&gt;0,(IF(($S20+$U20)&gt;0,"Posee defectos fuera de alcance que deben solucionarse y volver a probar", "Posee defectos Fuera de Alcance")),"No posee defectos Fuera de Alcance")))</f>
        <v/>
      </c>
      <c r="L30" s="97" t="str">
        <f>IF(B21="","",(IF($R21&gt;0,(IF(($S21+$U21)&gt;0,"Posee defectos fuera de alcance que deben solucionarse y volver a probar", "Posee defectos Fuera de Alcance")),"No posee defectos Fuera de Alcance")))</f>
        <v/>
      </c>
    </row>
    <row r="31" spans="2:23" s="3" customFormat="1" x14ac:dyDescent="0.3">
      <c r="C31" s="97" t="str">
        <f>IF(B12="","",(IF(($R12&gt;0)*AND($R12&gt;$H12),"Ciclo con demasiados fallos fuera de lo solicitado","Nada")))</f>
        <v>Nada</v>
      </c>
      <c r="D31" s="97" t="str">
        <f>IF(B13="","",(IF(($R13&gt;0)*AND($R13&gt;$H13),"Ciclo con demasiados fallos fuera de lo solicitado","Nada")))</f>
        <v/>
      </c>
      <c r="E31" s="97" t="str">
        <f>IF(B14="","",(IF(($R14&gt;0)*AND($R14&gt;$H14),"Ciclo con demasiados fallos fuera de lo solicitado","Nada")))</f>
        <v/>
      </c>
      <c r="F31" s="97" t="str">
        <f>IF(B15="","",(IF(($R15&gt;0)*AND($R15&gt;$H15),"Ciclo con demasiados fallos fuera de lo solicitado","Nada")))</f>
        <v/>
      </c>
      <c r="G31" s="97" t="str">
        <f>IF(B16="","",(IF(($R16&gt;0)*AND($R16&gt;$H16),"Ciclo con demasiados fallos fuera de lo solicitado","Nada")))</f>
        <v/>
      </c>
      <c r="H31" s="97" t="str">
        <f>IF(B17="","",(IF(($R17&gt;0)*AND($R17&gt;$H17),"Ciclo con demasiados fallos fuera de lo solicitado","Nada")))</f>
        <v/>
      </c>
      <c r="I31" s="97" t="str">
        <f>IF(B18="","",(IF(($R18&gt;0)*AND($R18&gt;$H18),"Ciclo con demasiados fallos fuera de lo solicitado","Nada")))</f>
        <v/>
      </c>
      <c r="J31" s="97" t="str">
        <f>IF(B19="","",(IF(($R19&gt;0)*AND($R19&gt;$H19),"Ciclo con demasiados fallos fuera de lo solicitado","Nada")))</f>
        <v/>
      </c>
      <c r="K31" s="97" t="str">
        <f>IF(B20="","",(IF(($R20&gt;0)*AND($R20&gt;$H20),"Ciclo con demasiados fallos fuera de lo solicitado","Nada")))</f>
        <v/>
      </c>
      <c r="L31" s="97" t="str">
        <f>IF(B21="","",(IF(($R21&gt;0)*AND($R21&gt;$H21),"Ciclo con demasiados fallos fuera de lo solicitado","Nada")))</f>
        <v/>
      </c>
    </row>
    <row r="32" spans="2:23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pans="2:24" s="3" customFormat="1" x14ac:dyDescent="0.3"/>
    <row r="50" spans="2:24" s="3" customFormat="1" x14ac:dyDescent="0.3"/>
    <row r="51" spans="2:24" s="3" customFormat="1" x14ac:dyDescent="0.3"/>
    <row r="52" spans="2:24" s="3" customFormat="1" x14ac:dyDescent="0.3"/>
    <row r="54" spans="2:24" ht="18" x14ac:dyDescent="0.3">
      <c r="B54" s="150" t="s">
        <v>82</v>
      </c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</row>
    <row r="55" spans="2:24" x14ac:dyDescent="0.3">
      <c r="B55" s="1"/>
      <c r="C55" s="1"/>
      <c r="D55" s="1"/>
      <c r="E55" s="1"/>
      <c r="F55" s="1"/>
      <c r="V55" s="3"/>
      <c r="W55" s="3"/>
    </row>
    <row r="56" spans="2:24" ht="28.8" x14ac:dyDescent="0.3">
      <c r="B56" s="75" t="s">
        <v>46</v>
      </c>
      <c r="C56" s="71" t="s">
        <v>12</v>
      </c>
      <c r="D56" s="70" t="s">
        <v>72</v>
      </c>
      <c r="E56" s="76" t="s">
        <v>83</v>
      </c>
      <c r="F56" s="76" t="s">
        <v>73</v>
      </c>
      <c r="G56" s="76" t="s">
        <v>105</v>
      </c>
      <c r="H56" s="76" t="s">
        <v>106</v>
      </c>
      <c r="I56" s="76" t="s">
        <v>76</v>
      </c>
      <c r="J56" s="76" t="s">
        <v>8</v>
      </c>
      <c r="K56" s="76" t="s">
        <v>10</v>
      </c>
      <c r="L56" s="76" t="s">
        <v>9</v>
      </c>
      <c r="M56" s="76" t="s">
        <v>11</v>
      </c>
      <c r="N56" s="76" t="s">
        <v>75</v>
      </c>
      <c r="O56" s="76" t="s">
        <v>77</v>
      </c>
      <c r="P56" s="76" t="s">
        <v>78</v>
      </c>
      <c r="Q56" s="76" t="s">
        <v>79</v>
      </c>
      <c r="R56" s="73" t="s">
        <v>80</v>
      </c>
      <c r="S56" s="3"/>
      <c r="T56" s="99" t="s">
        <v>17</v>
      </c>
      <c r="U56" s="99" t="s">
        <v>107</v>
      </c>
      <c r="V56" s="99" t="s">
        <v>108</v>
      </c>
      <c r="W56" s="99" t="s">
        <v>110</v>
      </c>
      <c r="X56" s="3"/>
    </row>
    <row r="57" spans="2:24" x14ac:dyDescent="0.3">
      <c r="B57" s="98" t="str">
        <f>IF((COUNTIF(Tabla32737[Resultado],"&lt;&gt;[Seleccionar]"))&gt;0,CasosDePrueba!$D$9,"")</f>
        <v>[xxx - Nombre]</v>
      </c>
      <c r="C57" s="80" t="str">
        <f>IF((COUNTIF(Tabla32737[Resultado],"&lt;&gt;[Seleccionar]"))&gt;0,"1","")</f>
        <v>1</v>
      </c>
      <c r="D57" s="80">
        <f>IF((COUNTIF(Tabla32737[Resultado],"&lt;&gt;[Seleccionar]"))&gt;0,(COUNT(Tabla8[Nro. Sec.])),"")</f>
        <v>1</v>
      </c>
      <c r="E57" s="50">
        <f>IF((COUNTIF(Tabla32737[Resultado],"&lt;&gt;[Seleccionar]"))&gt;0,(COUNTIF(Tabla8[Tipo CP],"Regresión")),"")</f>
        <v>1</v>
      </c>
      <c r="F57" s="81">
        <f>IF((COUNTIF(Tabla32737[Resultado],"&lt;&gt;[Seleccionar]"))&gt;0,(COUNTIFS(Tabla32737[Resultado],"&lt;&gt;Pendiente",Tabla32737[Resultado],"&lt;&gt;[Seleccionar]")),"")</f>
        <v>1</v>
      </c>
      <c r="G57" s="78">
        <f>IF($D57&lt;&gt;"",$E57/$D57,0)</f>
        <v>1</v>
      </c>
      <c r="H57" s="78">
        <f>IF($E57&lt;&gt;"",$F57/$E57,0)</f>
        <v>1</v>
      </c>
      <c r="I57" s="77">
        <f>IF((COUNTIF(Tabla32737[Resultado],"&lt;&gt;[Seleccionar]"))&gt;0,(COUNTIFS(Tabla32737[Resultado],"OK",Tabla8[Tipo CP],"Regresión")),"")</f>
        <v>1</v>
      </c>
      <c r="J57" s="77">
        <f>IF((COUNTIF(Tabla32737[Resultado],"&lt;&gt;[Seleccionar]"))&gt;0,(COUNTIFS(Tabla32737[Resultado],"Fallo",Tabla8[Tipo CP],"Regresión")),"")</f>
        <v>0</v>
      </c>
      <c r="K57" s="77">
        <f>IF((COUNTIF(Tabla32737[Resultado],"&lt;&gt;[Seleccionar]"))&gt;0,(COUNTIFS(Tabla32737[Resultado],"Suspendido",Tabla8[Tipo CP],"Regresión")),"")</f>
        <v>0</v>
      </c>
      <c r="L57" s="77">
        <f>IF((COUNTIF(Tabla32737[Resultado],"&lt;&gt;[Seleccionar]"))&gt;0,(COUNTIFS(Tabla32737[Resultado],"Pendiente",Tabla8[Tipo CP],"Regresión")),"")</f>
        <v>0</v>
      </c>
      <c r="M57" s="77">
        <f>IF((COUNTIF(Tabla32737[Resultado],"&lt;&gt;[Seleccionar]"))&gt;0,(COUNTIFS(Tabla32737[Resultado],"No Aplica",Tabla8[Pasos de Ejecución],"Regresión")),"")</f>
        <v>0</v>
      </c>
      <c r="N57" s="78">
        <f>IF($F57&lt;&gt;"",(I57/$F57),"")</f>
        <v>1</v>
      </c>
      <c r="O57" s="78">
        <f t="shared" ref="O57:R60" si="0">IF($F57&lt;&gt;"",(J57/$F57),"")</f>
        <v>0</v>
      </c>
      <c r="P57" s="78">
        <f t="shared" si="0"/>
        <v>0</v>
      </c>
      <c r="Q57" s="78">
        <f t="shared" si="0"/>
        <v>0</v>
      </c>
      <c r="R57" s="78">
        <f t="shared" si="0"/>
        <v>0</v>
      </c>
      <c r="S57" s="3"/>
      <c r="T57" s="96" t="str">
        <f>IF(COUNT(Tabla310[Nro Defecto])&gt;0,COUNT(Tabla310[Nro Defecto]),"")</f>
        <v/>
      </c>
      <c r="U57" s="82" t="str">
        <f>IF($T57&lt;&gt;"",((COUNTIF(Tabla310[Severidad],"Invalidante/Solucionar"))/$T57),"")</f>
        <v/>
      </c>
      <c r="V57" s="82" t="str">
        <f>IF($T57&lt;&gt;"",((COUNTIF(Tabla310[Severidad],"Replanificar"))/$T57),"")</f>
        <v/>
      </c>
      <c r="W57" s="82" t="str">
        <f>IF($T57&lt;&gt;"",((COUNTIF(Tabla310[Severidad],"Estético/Solucionar"))/$T57),"")</f>
        <v/>
      </c>
      <c r="X57" s="3"/>
    </row>
    <row r="58" spans="2:24" x14ac:dyDescent="0.3">
      <c r="B58" s="98" t="str">
        <f>IF((COUNTIF(Tabla102636[Resultado],"&lt;&gt;[Seleccionar]"))&gt;0,CasosDePrueba!$D$9,"")</f>
        <v/>
      </c>
      <c r="C58" s="80" t="str">
        <f>IF((COUNTIF(Tabla102636[Resultado],"&lt;&gt;[Seleccionar]"))&gt;0,"2","")</f>
        <v/>
      </c>
      <c r="D58" s="80" t="str">
        <f>IF((COUNTIF(Tabla102636[Resultado],"&lt;&gt;[Seleccionar]"))&gt;0,(COUNT(Tabla8[Nro. Sec.])),"")</f>
        <v/>
      </c>
      <c r="E58" s="81" t="str">
        <f>IF((COUNTIF(Tabla102636[Resultado],"&lt;&gt;[Seleccionar]"))&gt;0,(COUNTIF(Tabla8[Tipo CP],"Regresión")),"")</f>
        <v/>
      </c>
      <c r="F58" s="81" t="str">
        <f>IF((COUNTIF(Tabla102636[Resultado],"&lt;&gt;[Seleccionar]"))&gt;0,(COUNTIFS(Tabla102636[Resultado],"&lt;&gt;Pendiente",Tabla102636[Resultado],"&lt;&gt;[Seleccionar]")),"")</f>
        <v/>
      </c>
      <c r="G58" s="78" t="str">
        <f>IF($D58&lt;&gt;"",$E58/$D58,"")</f>
        <v/>
      </c>
      <c r="H58" s="78" t="str">
        <f>IF($E58&lt;&gt;"",$F58/$E58,"")</f>
        <v/>
      </c>
      <c r="I58" s="77" t="str">
        <f>IF((COUNTIF(Tabla102636[Resultado],"&lt;&gt;[Seleccionar]"))&gt;0,(COUNTIFS(Tabla102636[Resultado],"OK",Tabla8[Tipo CP],"Regresión")),"")</f>
        <v/>
      </c>
      <c r="J58" s="77" t="str">
        <f>IF((COUNTIF(Tabla102636[Resultado],"&lt;&gt;[Seleccionar]"))&gt;0,(COUNTIFS(Tabla102636[Resultado],"Fallo",Tabla8[Tipo CP],"Regresión")),"")</f>
        <v/>
      </c>
      <c r="K58" s="77" t="str">
        <f>IF((COUNTIF(Tabla102636[Resultado],"&lt;&gt;[Seleccionar]"))&gt;0,(COUNTIFS(Tabla102636[Resultado],"Suspendido",Tabla8[Tipo CP],"Regresión")),"")</f>
        <v/>
      </c>
      <c r="L58" s="77" t="str">
        <f>IF((COUNTIF(Tabla102636[Resultado],"&lt;&gt;[Seleccionar]"))&gt;0,(COUNTIFS(Tabla102636[Resultado],"Pendiente",Tabla8[Tipo CP],"Regresión")),"")</f>
        <v/>
      </c>
      <c r="M58" s="77" t="str">
        <f>IF((COUNTIF(Tabla102636[Resultado],"&lt;&gt;[Seleccionar]"))&gt;0,(COUNTIFS(Tabla102636[Resultado],"No Aplica",Tabla8[Pasos de Ejecución],"Regresión")),"")</f>
        <v/>
      </c>
      <c r="N58" s="78" t="str">
        <f t="shared" ref="N58:N60" si="1">IF($F58&lt;&gt;"",(I58/$F58),"")</f>
        <v/>
      </c>
      <c r="O58" s="78" t="str">
        <f t="shared" si="0"/>
        <v/>
      </c>
      <c r="P58" s="78" t="str">
        <f t="shared" si="0"/>
        <v/>
      </c>
      <c r="Q58" s="78" t="str">
        <f t="shared" si="0"/>
        <v/>
      </c>
      <c r="R58" s="78" t="str">
        <f t="shared" si="0"/>
        <v/>
      </c>
      <c r="S58" s="3"/>
      <c r="T58" s="100" t="str">
        <f>IF(COUNT(Tabla1021[Nro Defecto])&gt;0,COUNT(Tabla1021[Nro Defecto]),"")</f>
        <v/>
      </c>
      <c r="U58" s="91" t="str">
        <f>IF($T58&lt;&gt;"",((COUNTIF(Tabla1021[Severidad],"Invalidante/Solucionar"))/$T58),"")</f>
        <v/>
      </c>
      <c r="V58" s="91" t="str">
        <f>IF($T58&lt;&gt;"",((COUNTIF(Tabla1021[Severidad],"Replanificar"))/$T58),"")</f>
        <v/>
      </c>
      <c r="W58" s="91" t="str">
        <f>IF($T58&lt;&gt;"",((COUNTIF(Tabla1021[Severidad],"Estético/Solucionar"))/$T58),"")</f>
        <v/>
      </c>
      <c r="X58" s="3"/>
    </row>
    <row r="59" spans="2:24" x14ac:dyDescent="0.3">
      <c r="B59" s="72" t="str">
        <f>IF((COUNTIF(Tabla3272939[Resultado],"&lt;&gt;[Seleccionar]"))&gt;0,CasosDePrueba!$D$9,"")</f>
        <v/>
      </c>
      <c r="C59" s="80" t="str">
        <f>IF((COUNTIF(Tabla3272939[Resultado],"&lt;&gt;[Seleccionar]"))&gt;0,"3","")</f>
        <v/>
      </c>
      <c r="D59" s="80" t="str">
        <f>IF((COUNTIF(Tabla3272939[Resultado],"&lt;&gt;[Seleccionar]"))&gt;0,(COUNT(Tabla8[Nro. Sec.])),"")</f>
        <v/>
      </c>
      <c r="E59" s="81" t="str">
        <f>IF((COUNTIF(Tabla3272939[Resultado],"&lt;&gt;[Seleccionar]"))&gt;0,(COUNTIF(Tabla8[Tipo CP],"Regresión")),"")</f>
        <v/>
      </c>
      <c r="F59" s="81" t="str">
        <f>IF((COUNTIF(Tabla3272939[Resultado],"&lt;&gt;[Seleccionar]"))&gt;0,(COUNTIFS(Tabla3272939[Resultado],"&lt;&gt;Pendiente",Tabla3272939[Resultado],"&lt;&gt;[Seleccionar]")),"")</f>
        <v/>
      </c>
      <c r="G59" s="78" t="str">
        <f>IF($D59&lt;&gt;"",$E59/$D59,"")</f>
        <v/>
      </c>
      <c r="H59" s="78" t="str">
        <f>IF($E59&lt;&gt;"",$F59/$E59,"")</f>
        <v/>
      </c>
      <c r="I59" s="77" t="str">
        <f>IF((COUNTIF(Tabla3272939[Resultado],"&lt;&gt;[Seleccionar]"))&gt;0,(COUNTIFS(Tabla3272939[Resultado],"OK",Tabla8[Tipo CP],"Regresión")),"")</f>
        <v/>
      </c>
      <c r="J59" s="77" t="str">
        <f>IF((COUNTIF(Tabla3272939[Resultado],"&lt;&gt;[Seleccionar]"))&gt;0,(COUNTIFS(Tabla3272939[Resultado],"Fallo",Tabla8[Tipo CP],"Regresión")),"")</f>
        <v/>
      </c>
      <c r="K59" s="77" t="str">
        <f>IF((COUNTIF(Tabla3272939[Resultado],"&lt;&gt;[Seleccionar]"))&gt;0,(COUNTIFS(Tabla3272939[Resultado],"Suspendido",Tabla8[Tipo CP],"Regresión")),"")</f>
        <v/>
      </c>
      <c r="L59" s="77" t="str">
        <f>IF((COUNTIF(Tabla3272939[Resultado],"&lt;&gt;[Seleccionar]"))&gt;0,(COUNTIFS(Tabla3272939[Resultado],"Pendiente",Tabla8[Tipo CP],"Regresión")),"")</f>
        <v/>
      </c>
      <c r="M59" s="77" t="str">
        <f>IF((COUNTIF(Tabla3272939[Resultado],"&lt;&gt;[Seleccionar]"))&gt;0,(COUNTIFS(Tabla3272939[Resultado],"No Aplica",Tabla8[Pasos de Ejecución],"Regresión")),"")</f>
        <v/>
      </c>
      <c r="N59" s="78" t="str">
        <f t="shared" si="1"/>
        <v/>
      </c>
      <c r="O59" s="78" t="str">
        <f t="shared" si="0"/>
        <v/>
      </c>
      <c r="P59" s="78" t="str">
        <f t="shared" si="0"/>
        <v/>
      </c>
      <c r="Q59" s="78" t="str">
        <f t="shared" si="0"/>
        <v/>
      </c>
      <c r="R59" s="78" t="str">
        <f t="shared" si="0"/>
        <v/>
      </c>
      <c r="S59" s="3"/>
      <c r="T59" s="101" t="str">
        <f>IF(COUNT(Tabla31224[Nro Defecto])&gt;0,COUNT(Tabla31224[Nro Defecto]),"")</f>
        <v/>
      </c>
      <c r="U59" s="82" t="str">
        <f>IF($T59&lt;&gt;"",((COUNTIF(Tabla31224[Severidad],"Invalidante/Solucionar"))/$T59),"")</f>
        <v/>
      </c>
      <c r="V59" s="82" t="str">
        <f>IF($T59&lt;&gt;"",((COUNTIF(Tabla31224[Severidad],"Replanificar"))/$T59),"")</f>
        <v/>
      </c>
      <c r="W59" s="82" t="str">
        <f>IF($T59&lt;&gt;"",((COUNTIF(Tabla31224[Severidad],"Estético/Solucionar"))/$T59),"")</f>
        <v/>
      </c>
      <c r="X59" s="3"/>
    </row>
    <row r="60" spans="2:24" x14ac:dyDescent="0.3">
      <c r="B60" s="72" t="str">
        <f>IF((COUNTIF(Tabla10262838[Resultado],"&lt;&gt;[Seleccionar]"))&gt;0,CasosDePrueba!$D$9,"")</f>
        <v/>
      </c>
      <c r="C60" s="80" t="str">
        <f>IF((COUNTIF(Tabla10262838[Resultado],"&lt;&gt;[Seleccionar]"))&gt;0,"4","")</f>
        <v/>
      </c>
      <c r="D60" s="80" t="str">
        <f>IF((COUNTIF(Tabla10262838[Resultado],"&lt;&gt;[Seleccionar]"))&gt;0,(COUNT(Tabla8[Nro. Sec.])),"")</f>
        <v/>
      </c>
      <c r="E60" s="81" t="str">
        <f>IF((COUNTIF(Tabla10262838[Resultado],"&lt;&gt;[Seleccionar]"))&gt;0,(COUNTIF(Tabla8[Tipo CP],"Regresión")),"")</f>
        <v/>
      </c>
      <c r="F60" s="81" t="str">
        <f>IF((COUNTIF(Tabla10262838[Resultado],"&lt;&gt;[Seleccionar]"))&gt;0,(COUNTIFS(Tabla10262838[Resultado],"&lt;&gt;Pendiente",Tabla10262838[Resultado],"&lt;&gt;[Seleccionar]")),"")</f>
        <v/>
      </c>
      <c r="G60" s="78" t="str">
        <f>IF($D60&lt;&gt;"",$E60/$D60,"")</f>
        <v/>
      </c>
      <c r="H60" s="78" t="str">
        <f>IF($E60&lt;&gt;"",$F60/$E60,"")</f>
        <v/>
      </c>
      <c r="I60" s="77" t="str">
        <f>IF((COUNTIF(Tabla10262838[Resultado],"&lt;&gt;[Seleccionar]"))&gt;0,(COUNTIFS(Tabla10262838[Resultado],"OK",Tabla8[Tipo CP],"Regresión")),"")</f>
        <v/>
      </c>
      <c r="J60" s="77" t="str">
        <f>IF((COUNTIF(Tabla10262838[Resultado],"&lt;&gt;[Seleccionar]"))&gt;0,(COUNTIFS(Tabla10262838[Resultado],"Fallo",Tabla8[Tipo CP],"Regresión")),"")</f>
        <v/>
      </c>
      <c r="K60" s="77" t="str">
        <f>IF((COUNTIF(Tabla10262838[Resultado],"&lt;&gt;[Seleccionar]"))&gt;0,(COUNTIFS(Tabla10262838[Resultado],"Suspendido",Tabla8[Tipo CP],"Regresión")),"")</f>
        <v/>
      </c>
      <c r="L60" s="77" t="str">
        <f>IF((COUNTIF(Tabla10262838[Resultado],"&lt;&gt;[Seleccionar]"))&gt;0,(COUNTIFS(Tabla10262838[Resultado],"Pendiente",Tabla8[Tipo CP],"Regresión")),"")</f>
        <v/>
      </c>
      <c r="M60" s="77" t="str">
        <f>IF((COUNTIF(Tabla10262838[Resultado],"&lt;&gt;[Seleccionar]"))&gt;0,(COUNTIFS(Tabla10262838[Resultado],"No Aplica",Tabla8[Pasos de Ejecución],"Regresión")),"")</f>
        <v/>
      </c>
      <c r="N60" s="78" t="str">
        <f t="shared" si="1"/>
        <v/>
      </c>
      <c r="O60" s="78" t="str">
        <f t="shared" si="0"/>
        <v/>
      </c>
      <c r="P60" s="78" t="str">
        <f t="shared" si="0"/>
        <v/>
      </c>
      <c r="Q60" s="78" t="str">
        <f t="shared" si="0"/>
        <v/>
      </c>
      <c r="R60" s="78" t="str">
        <f t="shared" si="0"/>
        <v/>
      </c>
      <c r="S60" s="3"/>
      <c r="T60" s="100" t="str">
        <f>IF(COUNT(Tabla101625[Nro Defecto])&gt;0,COUNT(Tabla1016[Nro Defecto]),"")</f>
        <v/>
      </c>
      <c r="U60" s="91" t="str">
        <f>IF($T60&lt;&gt;"",((COUNTIF(Tabla101625[Severidad],"Invalidante/Solucionar"))/$T60),"")</f>
        <v/>
      </c>
      <c r="V60" s="91" t="str">
        <f>IF($T60&lt;&gt;"",((COUNTIF(Tabla101625[Severidad],"Replanificar"))/$T60),"")</f>
        <v/>
      </c>
      <c r="W60" s="91" t="str">
        <f>IF($T60&lt;&gt;"",((COUNTIF(Tabla101625[Severidad],"Estético/Solucionar"))/$T60),"")</f>
        <v/>
      </c>
      <c r="X60" s="3"/>
    </row>
    <row r="61" spans="2:24" x14ac:dyDescent="0.3">
      <c r="B61" s="1"/>
      <c r="C61" s="1"/>
      <c r="D61" s="1"/>
      <c r="E61" s="1"/>
      <c r="F61" s="1"/>
      <c r="V61" s="3"/>
      <c r="W61" s="3"/>
      <c r="X61" s="3"/>
    </row>
    <row r="62" spans="2:24" x14ac:dyDescent="0.3">
      <c r="B62" s="1"/>
      <c r="C62" s="1"/>
      <c r="D62" s="1"/>
      <c r="E62" s="1"/>
      <c r="F62" s="1"/>
      <c r="V62" s="3"/>
      <c r="W62" s="3"/>
      <c r="X62" s="3"/>
    </row>
    <row r="63" spans="2:24" x14ac:dyDescent="0.3">
      <c r="B63" s="1"/>
      <c r="C63" s="1"/>
      <c r="D63" s="1"/>
      <c r="F63" s="1"/>
      <c r="R63" s="1"/>
      <c r="V63" s="3"/>
      <c r="W63" s="3"/>
      <c r="X63" s="3"/>
    </row>
    <row r="64" spans="2:24" x14ac:dyDescent="0.3">
      <c r="B64" s="1"/>
      <c r="C64" s="1"/>
      <c r="D64" s="1"/>
      <c r="E64" s="1"/>
      <c r="F64" s="1"/>
      <c r="V64" s="3"/>
      <c r="W64" s="3"/>
      <c r="X64" s="3"/>
    </row>
    <row r="65" spans="2:24" x14ac:dyDescent="0.3">
      <c r="B65" s="1"/>
      <c r="C65" s="1"/>
      <c r="D65" s="1"/>
      <c r="E65" s="1"/>
      <c r="F65" s="1"/>
      <c r="V65" s="3"/>
      <c r="W65" s="3"/>
      <c r="X65" s="3"/>
    </row>
    <row r="66" spans="2:24" x14ac:dyDescent="0.3">
      <c r="B66" s="1"/>
      <c r="C66" s="1"/>
      <c r="D66" s="1"/>
      <c r="E66" s="1"/>
      <c r="F66" s="1"/>
    </row>
    <row r="67" spans="2:24" x14ac:dyDescent="0.3">
      <c r="B67" s="1"/>
      <c r="C67" s="1"/>
      <c r="D67" s="1"/>
      <c r="E67" s="1"/>
      <c r="F67" s="1"/>
    </row>
    <row r="68" spans="2:24" x14ac:dyDescent="0.3">
      <c r="B68" s="1"/>
      <c r="C68" s="1"/>
      <c r="D68" s="1"/>
      <c r="E68" s="1"/>
      <c r="F68" s="1"/>
    </row>
    <row r="87" spans="2:2" x14ac:dyDescent="0.3">
      <c r="B87" s="3"/>
    </row>
  </sheetData>
  <mergeCells count="8">
    <mergeCell ref="B2:R2"/>
    <mergeCell ref="B9:P9"/>
    <mergeCell ref="C24:L24"/>
    <mergeCell ref="B54:R54"/>
    <mergeCell ref="B5:D5"/>
    <mergeCell ref="E5:M5"/>
    <mergeCell ref="N5:R5"/>
    <mergeCell ref="B6:R6"/>
  </mergeCells>
  <pageMargins left="0.7" right="0.7" top="1.2083333333333333" bottom="0.75" header="0.3" footer="0.3"/>
  <pageSetup orientation="portrait" r:id="rId1"/>
  <headerFooter>
    <oddHeader>&amp;C
&amp;"-,Negrita"Casos de Prueba&amp;R&amp;G</oddHeader>
    <oddFooter>&amp;LDT 07-49(3) Casos de Prueba – Revisión  00&amp;C&amp;D&amp;RPágina &amp;P de &amp;N</oddFooter>
  </headerFooter>
  <drawing r:id="rId2"/>
  <legacyDrawingHF r:id="rId3"/>
  <tableParts count="3"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J22"/>
  <sheetViews>
    <sheetView zoomScale="90" zoomScaleNormal="90" workbookViewId="0">
      <selection activeCell="B11" sqref="B11"/>
    </sheetView>
  </sheetViews>
  <sheetFormatPr baseColWidth="10" defaultRowHeight="14.4" x14ac:dyDescent="0.3"/>
  <cols>
    <col min="1" max="1" width="9.44140625" customWidth="1"/>
    <col min="2" max="2" width="26.5546875" customWidth="1"/>
    <col min="3" max="3" width="8.109375" customWidth="1"/>
    <col min="4" max="4" width="27.33203125" customWidth="1"/>
    <col min="5" max="5" width="8.5546875" customWidth="1"/>
    <col min="6" max="6" width="30.6640625" customWidth="1"/>
    <col min="7" max="7" width="10.88671875" customWidth="1"/>
    <col min="8" max="8" width="27.33203125" customWidth="1"/>
  </cols>
  <sheetData>
    <row r="1" spans="2:10" s="3" customFormat="1" x14ac:dyDescent="0.3"/>
    <row r="2" spans="2:10" s="3" customFormat="1" ht="18" x14ac:dyDescent="0.3">
      <c r="B2" s="143" t="s">
        <v>70</v>
      </c>
      <c r="C2" s="143"/>
      <c r="D2" s="143"/>
      <c r="E2" s="143"/>
      <c r="F2" s="143"/>
      <c r="G2" s="143"/>
      <c r="H2" s="143"/>
      <c r="I2" s="143"/>
      <c r="J2" s="143"/>
    </row>
    <row r="3" spans="2:10" s="3" customFormat="1" x14ac:dyDescent="0.3">
      <c r="B3" s="49"/>
      <c r="C3" s="17"/>
      <c r="D3" s="17"/>
      <c r="E3" s="12"/>
      <c r="F3" s="12"/>
    </row>
    <row r="4" spans="2:10" x14ac:dyDescent="0.3">
      <c r="B4" s="49"/>
      <c r="C4" s="17"/>
      <c r="D4" s="17"/>
      <c r="E4" s="12"/>
      <c r="F4" s="12"/>
      <c r="G4" s="3"/>
      <c r="H4" s="3"/>
      <c r="I4" s="3"/>
    </row>
    <row r="5" spans="2:10" s="3" customFormat="1" ht="87.6" customHeight="1" x14ac:dyDescent="0.3">
      <c r="B5" s="152"/>
      <c r="C5" s="153"/>
      <c r="D5" s="154"/>
      <c r="E5" s="155" t="s">
        <v>23</v>
      </c>
      <c r="F5" s="156"/>
      <c r="G5" s="157"/>
      <c r="H5" s="149"/>
      <c r="I5" s="149"/>
      <c r="J5" s="149"/>
    </row>
    <row r="6" spans="2:10" s="3" customFormat="1" ht="52.2" customHeight="1" x14ac:dyDescent="0.3">
      <c r="B6" s="144" t="s">
        <v>24</v>
      </c>
      <c r="C6" s="144"/>
      <c r="D6" s="144"/>
      <c r="E6" s="144"/>
      <c r="F6" s="144"/>
      <c r="G6" s="144"/>
      <c r="H6" s="144"/>
      <c r="I6" s="144"/>
      <c r="J6" s="144"/>
    </row>
    <row r="7" spans="2:10" s="3" customFormat="1" x14ac:dyDescent="0.3"/>
    <row r="8" spans="2:10" x14ac:dyDescent="0.3">
      <c r="B8" s="3"/>
      <c r="C8" s="3"/>
      <c r="D8" s="3"/>
      <c r="E8" s="3"/>
      <c r="F8" s="3"/>
      <c r="G8" s="3"/>
    </row>
    <row r="9" spans="2:10" s="3" customFormat="1" x14ac:dyDescent="0.3"/>
    <row r="10" spans="2:10" x14ac:dyDescent="0.3">
      <c r="B10" s="60" t="s">
        <v>26</v>
      </c>
      <c r="D10" s="60" t="s">
        <v>19</v>
      </c>
      <c r="F10" s="60" t="s">
        <v>45</v>
      </c>
      <c r="H10" s="60" t="s">
        <v>18</v>
      </c>
    </row>
    <row r="11" spans="2:10" x14ac:dyDescent="0.3">
      <c r="B11" s="2"/>
      <c r="D11" s="2"/>
      <c r="F11" s="2" t="s">
        <v>93</v>
      </c>
      <c r="H11" s="2" t="s">
        <v>39</v>
      </c>
    </row>
    <row r="12" spans="2:10" x14ac:dyDescent="0.3">
      <c r="B12" s="2"/>
      <c r="D12" s="2"/>
      <c r="F12" s="2"/>
      <c r="H12" s="2" t="s">
        <v>40</v>
      </c>
    </row>
    <row r="13" spans="2:10" x14ac:dyDescent="0.3">
      <c r="D13" s="2"/>
      <c r="F13" s="2"/>
      <c r="H13" s="2" t="s">
        <v>41</v>
      </c>
    </row>
    <row r="14" spans="2:10" x14ac:dyDescent="0.3">
      <c r="D14" s="2"/>
      <c r="H14" s="2" t="s">
        <v>42</v>
      </c>
    </row>
    <row r="15" spans="2:10" x14ac:dyDescent="0.3">
      <c r="D15" s="7"/>
      <c r="H15" s="7" t="s">
        <v>43</v>
      </c>
    </row>
    <row r="16" spans="2:10" x14ac:dyDescent="0.3">
      <c r="B16" s="60" t="s">
        <v>14</v>
      </c>
      <c r="D16" s="60" t="s">
        <v>89</v>
      </c>
      <c r="H16" s="2" t="s">
        <v>44</v>
      </c>
    </row>
    <row r="17" spans="2:4" x14ac:dyDescent="0.3">
      <c r="B17" s="2" t="s">
        <v>27</v>
      </c>
      <c r="D17" s="2" t="s">
        <v>90</v>
      </c>
    </row>
    <row r="18" spans="2:4" x14ac:dyDescent="0.3">
      <c r="B18" s="2" t="s">
        <v>27</v>
      </c>
      <c r="D18" s="2" t="s">
        <v>91</v>
      </c>
    </row>
    <row r="19" spans="2:4" x14ac:dyDescent="0.3">
      <c r="B19" s="2" t="s">
        <v>27</v>
      </c>
      <c r="D19" s="2" t="s">
        <v>92</v>
      </c>
    </row>
    <row r="20" spans="2:4" x14ac:dyDescent="0.3">
      <c r="B20" s="2" t="s">
        <v>27</v>
      </c>
    </row>
    <row r="21" spans="2:4" x14ac:dyDescent="0.3">
      <c r="B21" s="2" t="s">
        <v>27</v>
      </c>
    </row>
    <row r="22" spans="2:4" x14ac:dyDescent="0.3">
      <c r="B22" s="2" t="s">
        <v>27</v>
      </c>
    </row>
  </sheetData>
  <mergeCells count="5">
    <mergeCell ref="H5:J5"/>
    <mergeCell ref="B6:J6"/>
    <mergeCell ref="B2:J2"/>
    <mergeCell ref="B5:D5"/>
    <mergeCell ref="E5:G5"/>
  </mergeCells>
  <pageMargins left="0.7" right="0.7" top="1.1875" bottom="0.75" header="0.3" footer="0.3"/>
  <pageSetup orientation="portrait" r:id="rId1"/>
  <headerFooter>
    <oddHeader>&amp;C&amp;"-,Negrita"
Casos de Prueba&amp;R&amp;G</oddHeader>
    <oddFooter>&amp;LDT 07-49(3) Casos de Prueba – Revisión  00&amp;C&amp;D&amp;RPágina &amp;P de &amp;N</oddFooter>
  </headerFooter>
  <drawing r:id="rId2"/>
  <legacyDrawingHF r:id="rId3"/>
  <tableParts count="6"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D3714758F0694B99FD98202161DFA4" ma:contentTypeVersion="3" ma:contentTypeDescription="Crear nuevo documento." ma:contentTypeScope="" ma:versionID="5597ec230d97fb0a7bae4db079e76623">
  <xsd:schema xmlns:xsd="http://www.w3.org/2001/XMLSchema" xmlns:xs="http://www.w3.org/2001/XMLSchema" xmlns:p="http://schemas.microsoft.com/office/2006/metadata/properties" xmlns:ns2="c915e301-2db0-426c-b697-7128d534ddc5" targetNamespace="http://schemas.microsoft.com/office/2006/metadata/properties" ma:root="true" ma:fieldsID="fb5fbb9c2c7b2853b0abe1e8de6dae17" ns2:_="">
    <xsd:import namespace="c915e301-2db0-426c-b697-7128d534dd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5e301-2db0-426c-b697-7128d534d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68D8FCC-11FE-49CE-86A7-9C5A63A6E8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59248C-97FC-4E98-9FE4-5D999B23F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5e301-2db0-426c-b697-7128d534dd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ED3373-FFCD-4F8C-B16F-A738A69931F4}">
  <ds:schemaRefs>
    <ds:schemaRef ds:uri="http://purl.org/dc/elements/1.1/"/>
    <ds:schemaRef ds:uri="c915e301-2db0-426c-b697-7128d534ddc5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Carátula</vt:lpstr>
      <vt:lpstr>CasosDePrueba</vt:lpstr>
      <vt:lpstr>Defectos FA</vt:lpstr>
      <vt:lpstr>Estadísticas</vt:lpstr>
      <vt:lpstr>Auxiliar</vt:lpstr>
      <vt:lpstr>CasosDeUso</vt:lpstr>
      <vt:lpstr>Funcionalidades</vt:lpstr>
      <vt:lpstr>Módulos</vt:lpstr>
      <vt:lpstr>Participantes</vt:lpstr>
      <vt:lpstr>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</dc:title>
  <dc:creator>mbonansea</dc:creator>
  <cp:lastModifiedBy>Usuario de Windows</cp:lastModifiedBy>
  <cp:lastPrinted>2018-04-25T14:25:09Z</cp:lastPrinted>
  <dcterms:created xsi:type="dcterms:W3CDTF">2008-09-30T11:32:31Z</dcterms:created>
  <dcterms:modified xsi:type="dcterms:W3CDTF">2018-05-08T13:54:01Z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0x01010030D3714758F0694B99FD98202161DFA4</vt:lpwstr>
  </property>
  <property fmtid="{D5CDD505-2E9C-101B-9397-08002B2CF9AE}" pid="3" name="Estado">
    <vt:lpwstr>Finalizado</vt:lpwstr>
  </property>
  <property fmtid="{D5CDD505-2E9C-101B-9397-08002B2CF9AE}" pid="4" name="Order">
    <vt:r8>53700</vt:r8>
  </property>
</Properties>
</file>