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RCOS\OneDrive - Universidad de Castilla-La Mancha\Documentos\GitHub\Exploring-Trade-Off-Computational-Power-Energy-Efficiency-Quantum-Classical\Time and consumption results\"/>
    </mc:Choice>
  </mc:AlternateContent>
  <xr:revisionPtr revIDLastSave="0" documentId="13_ncr:1_{9BD99CDC-06DA-40B9-80ED-E72AD9BCBB62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Classical" sheetId="1" r:id="rId1"/>
    <sheet name="Quant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5" i="1"/>
  <c r="L4" i="1"/>
  <c r="L3" i="1"/>
  <c r="F7" i="1"/>
  <c r="F6" i="1"/>
  <c r="F5" i="1"/>
  <c r="F4" i="1"/>
  <c r="F3" i="1"/>
  <c r="N8" i="2"/>
  <c r="N7" i="2"/>
  <c r="N6" i="2"/>
  <c r="N5" i="2"/>
  <c r="N4" i="2"/>
  <c r="K8" i="2"/>
  <c r="K7" i="2"/>
  <c r="K6" i="2"/>
  <c r="K5" i="2"/>
  <c r="K4" i="2"/>
  <c r="H8" i="2"/>
  <c r="H7" i="2"/>
  <c r="H6" i="2"/>
  <c r="H5" i="2"/>
  <c r="H4" i="2"/>
  <c r="E8" i="2"/>
  <c r="E7" i="2"/>
  <c r="E6" i="2"/>
  <c r="E5" i="2"/>
  <c r="E4" i="2"/>
  <c r="M8" i="2"/>
  <c r="M7" i="2"/>
  <c r="M6" i="2"/>
  <c r="M5" i="2"/>
  <c r="M4" i="2"/>
  <c r="J8" i="2"/>
  <c r="J7" i="2"/>
  <c r="J6" i="2"/>
  <c r="J5" i="2"/>
  <c r="J4" i="2"/>
  <c r="G8" i="2"/>
  <c r="D8" i="2"/>
  <c r="G7" i="2"/>
  <c r="D7" i="2"/>
  <c r="G6" i="2"/>
  <c r="D6" i="2"/>
  <c r="G5" i="2"/>
  <c r="D5" i="2"/>
  <c r="G4" i="2"/>
  <c r="D4" i="2"/>
</calcChain>
</file>

<file path=xl/sharedStrings.xml><?xml version="1.0" encoding="utf-8"?>
<sst xmlns="http://schemas.openxmlformats.org/spreadsheetml/2006/main" count="47" uniqueCount="20">
  <si>
    <t>Execution time (s)</t>
  </si>
  <si>
    <t>2 taxis, 3 people</t>
  </si>
  <si>
    <t>2 taxis, 5 people v1</t>
  </si>
  <si>
    <t>2 taxis, 5 people v2</t>
  </si>
  <si>
    <t>Consumption (Wh)</t>
  </si>
  <si>
    <t>SN (3Q+1, Bernstein)</t>
  </si>
  <si>
    <t>SN (4Q+1, Vazirani)</t>
  </si>
  <si>
    <t>Quantum computer</t>
  </si>
  <si>
    <t>manila</t>
  </si>
  <si>
    <t>santiago</t>
  </si>
  <si>
    <t>quito</t>
  </si>
  <si>
    <t>lima</t>
  </si>
  <si>
    <t xml:space="preserve">Problem </t>
  </si>
  <si>
    <t>Time (s)</t>
  </si>
  <si>
    <t>2 taxis, 5 people friends</t>
  </si>
  <si>
    <t>2 taxis, 5 people enemies</t>
  </si>
  <si>
    <t>SN 3Q+1</t>
  </si>
  <si>
    <t>SN 4Q+1C</t>
  </si>
  <si>
    <t>Execution time (ms)</t>
  </si>
  <si>
    <t>Consumption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</si>
</sst>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5" xfId="0" applyFill="1" applyBorder="1"/>
    <xf numFmtId="0" fontId="0" fillId="0" borderId="10" xfId="0" applyBorder="1" applyAlignment="1">
      <alignment horizontal="right"/>
    </xf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3" borderId="11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7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14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164" fontId="0" fillId="2" borderId="4" xfId="0" applyNumberFormat="1" applyFill="1" applyBorder="1"/>
    <xf numFmtId="164" fontId="0" fillId="3" borderId="4" xfId="0" applyNumberFormat="1" applyFill="1" applyBorder="1"/>
    <xf numFmtId="164" fontId="0" fillId="2" borderId="8" xfId="0" applyNumberFormat="1" applyFill="1" applyBorder="1"/>
    <xf numFmtId="165" fontId="0" fillId="2" borderId="5" xfId="0" applyNumberFormat="1" applyFill="1" applyBorder="1"/>
    <xf numFmtId="165" fontId="0" fillId="3" borderId="5" xfId="0" applyNumberFormat="1" applyFill="1" applyBorder="1"/>
    <xf numFmtId="165" fontId="0" fillId="2" borderId="9" xfId="0" applyNumberFormat="1" applyFill="1" applyBorder="1"/>
    <xf numFmtId="0" fontId="1" fillId="0" borderId="2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Execution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Classical!$E$3</c:f>
              <c:strCache>
                <c:ptCount val="1"/>
                <c:pt idx="0">
                  <c:v>2 taxis, 3 people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Classical!$F$3</c:f>
              <c:numCache>
                <c:formatCode>0.00000000</c:formatCode>
                <c:ptCount val="1"/>
                <c:pt idx="0">
                  <c:v>4.6532051282051272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E9-4775-85A0-4DEBB225E6D9}"/>
            </c:ext>
          </c:extLst>
        </c:ser>
        <c:ser>
          <c:idx val="1"/>
          <c:order val="1"/>
          <c:tx>
            <c:strRef>
              <c:f>Classical!$E$4</c:f>
              <c:strCache>
                <c:ptCount val="1"/>
                <c:pt idx="0">
                  <c:v>2 taxis, 5 people friends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Classical!$F$4</c:f>
              <c:numCache>
                <c:formatCode>0.00000000</c:formatCode>
                <c:ptCount val="1"/>
                <c:pt idx="0">
                  <c:v>4.6537739463601531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E9-4775-85A0-4DEBB225E6D9}"/>
            </c:ext>
          </c:extLst>
        </c:ser>
        <c:ser>
          <c:idx val="2"/>
          <c:order val="2"/>
          <c:tx>
            <c:strRef>
              <c:f>Classical!$E$5</c:f>
              <c:strCache>
                <c:ptCount val="1"/>
                <c:pt idx="0">
                  <c:v>2 taxis, 5 people enemies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Classical!$F$5</c:f>
              <c:numCache>
                <c:formatCode>0.00000000</c:formatCode>
                <c:ptCount val="1"/>
                <c:pt idx="0">
                  <c:v>4.653240740740741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E9-4775-85A0-4DEBB225E6D9}"/>
            </c:ext>
          </c:extLst>
        </c:ser>
        <c:ser>
          <c:idx val="3"/>
          <c:order val="3"/>
          <c:tx>
            <c:strRef>
              <c:f>Classical!$E$6</c:f>
              <c:strCache>
                <c:ptCount val="1"/>
                <c:pt idx="0">
                  <c:v>SN 3Q+1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Classical!$F$6</c:f>
              <c:numCache>
                <c:formatCode>0.00000000</c:formatCode>
                <c:ptCount val="1"/>
                <c:pt idx="0">
                  <c:v>4.6531746031746026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E9-4775-85A0-4DEBB225E6D9}"/>
            </c:ext>
          </c:extLst>
        </c:ser>
        <c:ser>
          <c:idx val="4"/>
          <c:order val="4"/>
          <c:tx>
            <c:strRef>
              <c:f>Classical!$E$7</c:f>
              <c:strCache>
                <c:ptCount val="1"/>
                <c:pt idx="0">
                  <c:v>SN 4Q+1C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Classical!$F$7</c:f>
              <c:numCache>
                <c:formatCode>0.00000000</c:formatCode>
                <c:ptCount val="1"/>
                <c:pt idx="0">
                  <c:v>4.6534050179211466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E9-4775-85A0-4DEBB225E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37455"/>
        <c:axId val="71820175"/>
      </c:barChart>
      <c:catAx>
        <c:axId val="718374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1820175"/>
        <c:crosses val="autoZero"/>
        <c:auto val="1"/>
        <c:lblAlgn val="ctr"/>
        <c:lblOffset val="100"/>
        <c:noMultiLvlLbl val="0"/>
      </c:catAx>
      <c:valAx>
        <c:axId val="71820175"/>
        <c:scaling>
          <c:orientation val="minMax"/>
          <c:min val="4.64999999999999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83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0202923655194851E-2"/>
          <c:y val="0.8001550091206765"/>
          <c:w val="0.92306512890577053"/>
          <c:h val="0.163964993930535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Energy consumption (J)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Classical!$H$3</c:f>
              <c:strCache>
                <c:ptCount val="1"/>
                <c:pt idx="0">
                  <c:v>2 taxis, 3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Classical!$I$3</c:f>
              <c:numCache>
                <c:formatCode>0.000000</c:formatCode>
                <c:ptCount val="1"/>
                <c:pt idx="0">
                  <c:v>0.55190995416666655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F-41EC-B92D-612D971C4625}"/>
            </c:ext>
          </c:extLst>
        </c:ser>
        <c:ser>
          <c:idx val="1"/>
          <c:order val="1"/>
          <c:tx>
            <c:strRef>
              <c:f>Classical!$H$4</c:f>
              <c:strCache>
                <c:ptCount val="1"/>
                <c:pt idx="0">
                  <c:v>2 taxis, 5 people friends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Classical!$I$4</c:f>
              <c:numCache>
                <c:formatCode>0.000000</c:formatCode>
                <c:ptCount val="1"/>
                <c:pt idx="0">
                  <c:v>0.57815087328289538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F-41EC-B92D-612D971C4625}"/>
            </c:ext>
          </c:extLst>
        </c:ser>
        <c:ser>
          <c:idx val="2"/>
          <c:order val="2"/>
          <c:tx>
            <c:strRef>
              <c:f>Classical!$H$5</c:f>
              <c:strCache>
                <c:ptCount val="1"/>
                <c:pt idx="0">
                  <c:v>2 taxis, 5 people enemies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Classical!$I$5</c:f>
              <c:numCache>
                <c:formatCode>0.000000</c:formatCode>
                <c:ptCount val="1"/>
                <c:pt idx="0">
                  <c:v>0.5761033658088236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BF-41EC-B92D-612D971C4625}"/>
            </c:ext>
          </c:extLst>
        </c:ser>
        <c:ser>
          <c:idx val="3"/>
          <c:order val="3"/>
          <c:tx>
            <c:strRef>
              <c:f>Classical!$H$6</c:f>
              <c:strCache>
                <c:ptCount val="1"/>
                <c:pt idx="0">
                  <c:v>SN 3Q+1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Classical!$I$6</c:f>
              <c:numCache>
                <c:formatCode>0.000000</c:formatCode>
                <c:ptCount val="1"/>
                <c:pt idx="0">
                  <c:v>0.5804854379835267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BF-41EC-B92D-612D971C4625}"/>
            </c:ext>
          </c:extLst>
        </c:ser>
        <c:ser>
          <c:idx val="4"/>
          <c:order val="4"/>
          <c:tx>
            <c:strRef>
              <c:f>Classical!$H$7</c:f>
              <c:strCache>
                <c:ptCount val="1"/>
                <c:pt idx="0">
                  <c:v>SN 4Q+1C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Classical!$I$7</c:f>
              <c:numCache>
                <c:formatCode>0.000000</c:formatCode>
                <c:ptCount val="1"/>
                <c:pt idx="0">
                  <c:v>0.58444393523630744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BF-41EC-B92D-612D971C4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37935"/>
        <c:axId val="71828815"/>
      </c:barChart>
      <c:catAx>
        <c:axId val="718379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1828815"/>
        <c:crosses val="autoZero"/>
        <c:auto val="1"/>
        <c:lblAlgn val="ctr"/>
        <c:lblOffset val="100"/>
        <c:noMultiLvlLbl val="0"/>
      </c:catAx>
      <c:valAx>
        <c:axId val="71828815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83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4890520695352699E-2"/>
          <c:y val="0.82935873583222008"/>
          <c:w val="0.86675109681369034"/>
          <c:h val="0.144323086098572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748863</xdr:colOff>
      <xdr:row>7</xdr:row>
      <xdr:rowOff>181961</xdr:rowOff>
    </xdr:from>
    <xdr:to>
      <xdr:col>5</xdr:col>
      <xdr:colOff>131379</xdr:colOff>
      <xdr:row>20</xdr:row>
      <xdr:rowOff>118241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8B59773-EDF5-BBD6-0E80-792612666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712732</xdr:colOff>
      <xdr:row>7</xdr:row>
      <xdr:rowOff>181961</xdr:rowOff>
    </xdr:from>
    <xdr:to>
      <xdr:col>11</xdr:col>
      <xdr:colOff>256190</xdr:colOff>
      <xdr:row>20</xdr:row>
      <xdr:rowOff>118242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5921F9E-6C4A-4FB3-3C18-1685D9930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Papel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"/>
  <sheetViews>
    <sheetView tabSelected="1" topLeftCell="E1" zoomScale="145" zoomScaleNormal="145" workbookViewId="0">
      <selection activeCell="G17" sqref="G17"/>
    </sheetView>
  </sheetViews>
  <sheetFormatPr baseColWidth="10" defaultColWidth="8.7109375" defaultRowHeight="15" x14ac:dyDescent="0.25"/>
  <cols>
    <col min="1" max="1" width="5.5703125" customWidth="1"/>
    <col min="2" max="2" width="23.7109375" bestFit="1" customWidth="1"/>
    <col min="3" max="3" width="11" bestFit="1" customWidth="1"/>
    <col min="4" max="4" width="5.5703125" customWidth="1"/>
    <col min="5" max="5" width="23.7109375" bestFit="1" customWidth="1"/>
    <col min="6" max="6" width="11" bestFit="1" customWidth="1"/>
    <col min="7" max="7" width="5.5703125" customWidth="1"/>
    <col min="8" max="8" width="23.7109375" bestFit="1" customWidth="1"/>
    <col min="9" max="9" width="8.85546875" bestFit="1" customWidth="1"/>
    <col min="10" max="10" width="5.42578125" customWidth="1"/>
    <col min="11" max="11" width="23.7109375" bestFit="1" customWidth="1"/>
    <col min="12" max="12" width="12.7109375" bestFit="1" customWidth="1"/>
  </cols>
  <sheetData>
    <row r="1" spans="2:12" ht="15.75" thickBot="1" x14ac:dyDescent="0.3"/>
    <row r="2" spans="2:12" ht="15.75" thickBot="1" x14ac:dyDescent="0.3">
      <c r="B2" s="42" t="s">
        <v>0</v>
      </c>
      <c r="C2" s="43"/>
      <c r="E2" s="42" t="s">
        <v>18</v>
      </c>
      <c r="F2" s="43"/>
      <c r="H2" s="42" t="s">
        <v>19</v>
      </c>
      <c r="I2" s="43"/>
      <c r="K2" s="42" t="s">
        <v>4</v>
      </c>
      <c r="L2" s="43"/>
    </row>
    <row r="3" spans="2:12" x14ac:dyDescent="0.25">
      <c r="B3" s="1" t="s">
        <v>1</v>
      </c>
      <c r="C3" s="34">
        <v>4.6532051282051276E-3</v>
      </c>
      <c r="E3" s="1" t="s">
        <v>1</v>
      </c>
      <c r="F3" s="34">
        <f>C3*1000</f>
        <v>4.6532051282051272</v>
      </c>
      <c r="H3" s="1" t="s">
        <v>1</v>
      </c>
      <c r="I3" s="37">
        <v>0.55190995416666655</v>
      </c>
      <c r="K3" s="1" t="s">
        <v>1</v>
      </c>
      <c r="L3" s="2">
        <f>I3/3600</f>
        <v>1.5330832060185182E-4</v>
      </c>
    </row>
    <row r="4" spans="2:12" x14ac:dyDescent="0.25">
      <c r="B4" s="6" t="s">
        <v>14</v>
      </c>
      <c r="C4" s="35">
        <v>4.6537739463601534E-3</v>
      </c>
      <c r="E4" s="6" t="s">
        <v>14</v>
      </c>
      <c r="F4" s="35">
        <f>C4*1000</f>
        <v>4.6537739463601531</v>
      </c>
      <c r="H4" s="6" t="s">
        <v>14</v>
      </c>
      <c r="I4" s="38">
        <v>0.57815087328289538</v>
      </c>
      <c r="K4" s="6" t="s">
        <v>14</v>
      </c>
      <c r="L4" s="7">
        <f>I4/3600</f>
        <v>1.6059746480080427E-4</v>
      </c>
    </row>
    <row r="5" spans="2:12" x14ac:dyDescent="0.25">
      <c r="B5" s="5" t="s">
        <v>15</v>
      </c>
      <c r="C5" s="34">
        <v>4.6532407407407408E-3</v>
      </c>
      <c r="E5" s="5" t="s">
        <v>15</v>
      </c>
      <c r="F5" s="34">
        <f>C5*1000</f>
        <v>4.653240740740741</v>
      </c>
      <c r="H5" s="5" t="s">
        <v>15</v>
      </c>
      <c r="I5" s="37">
        <v>0.5761033658088236</v>
      </c>
      <c r="K5" s="5" t="s">
        <v>15</v>
      </c>
      <c r="L5" s="2">
        <f>I5/3600</f>
        <v>1.6002871272467322E-4</v>
      </c>
    </row>
    <row r="6" spans="2:12" x14ac:dyDescent="0.25">
      <c r="B6" s="6" t="s">
        <v>16</v>
      </c>
      <c r="C6" s="35">
        <v>4.6531746031746027E-3</v>
      </c>
      <c r="E6" s="6" t="s">
        <v>16</v>
      </c>
      <c r="F6" s="35">
        <f>C6*1000</f>
        <v>4.6531746031746026</v>
      </c>
      <c r="H6" s="6" t="s">
        <v>16</v>
      </c>
      <c r="I6" s="38">
        <v>0.5804854379835267</v>
      </c>
      <c r="K6" s="6" t="s">
        <v>16</v>
      </c>
      <c r="L6" s="7">
        <f>I6/3600</f>
        <v>1.612459549954241E-4</v>
      </c>
    </row>
    <row r="7" spans="2:12" ht="15.75" thickBot="1" x14ac:dyDescent="0.3">
      <c r="B7" s="3" t="s">
        <v>17</v>
      </c>
      <c r="C7" s="36">
        <v>4.6534050179211466E-3</v>
      </c>
      <c r="E7" s="3" t="s">
        <v>17</v>
      </c>
      <c r="F7" s="36">
        <f>C7*1000</f>
        <v>4.6534050179211466</v>
      </c>
      <c r="H7" s="3" t="s">
        <v>17</v>
      </c>
      <c r="I7" s="39">
        <v>0.58444393523630744</v>
      </c>
      <c r="K7" s="3" t="s">
        <v>17</v>
      </c>
      <c r="L7" s="4">
        <f>I7/3600</f>
        <v>1.6234553756564095E-4</v>
      </c>
    </row>
  </sheetData>
  <mergeCells count="4">
    <mergeCell ref="B2:C2"/>
    <mergeCell ref="K2:L2"/>
    <mergeCell ref="H2:I2"/>
    <mergeCell ref="E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24E0-32BB-4C04-9E64-62C21986BD38}">
  <dimension ref="B1:N8"/>
  <sheetViews>
    <sheetView zoomScale="130" zoomScaleNormal="130" workbookViewId="0">
      <selection activeCell="N9" sqref="N9"/>
    </sheetView>
  </sheetViews>
  <sheetFormatPr baseColWidth="10" defaultRowHeight="15" x14ac:dyDescent="0.25"/>
  <cols>
    <col min="2" max="2" width="19.42578125" bestFit="1" customWidth="1"/>
    <col min="3" max="3" width="8.140625" customWidth="1"/>
    <col min="4" max="4" width="18" bestFit="1" customWidth="1"/>
    <col min="5" max="5" width="15.42578125" bestFit="1" customWidth="1"/>
    <col min="6" max="6" width="8.140625" bestFit="1" customWidth="1"/>
    <col min="7" max="7" width="18" bestFit="1" customWidth="1"/>
    <col min="8" max="8" width="15.42578125" bestFit="1" customWidth="1"/>
    <col min="9" max="9" width="8.140625" customWidth="1"/>
    <col min="10" max="10" width="18" bestFit="1" customWidth="1"/>
    <col min="11" max="11" width="15.42578125" bestFit="1" customWidth="1"/>
    <col min="12" max="12" width="8.140625" bestFit="1" customWidth="1"/>
    <col min="13" max="13" width="18" bestFit="1" customWidth="1"/>
    <col min="14" max="14" width="15.42578125" bestFit="1" customWidth="1"/>
  </cols>
  <sheetData>
    <row r="1" spans="2:14" ht="15.75" thickBot="1" x14ac:dyDescent="0.3"/>
    <row r="2" spans="2:14" ht="15.75" thickBot="1" x14ac:dyDescent="0.3">
      <c r="B2" s="8" t="s">
        <v>7</v>
      </c>
      <c r="C2" s="44" t="s">
        <v>8</v>
      </c>
      <c r="D2" s="45"/>
      <c r="E2" s="46"/>
      <c r="F2" s="44" t="s">
        <v>9</v>
      </c>
      <c r="G2" s="45"/>
      <c r="H2" s="46"/>
      <c r="I2" s="44" t="s">
        <v>10</v>
      </c>
      <c r="J2" s="45"/>
      <c r="K2" s="46"/>
      <c r="L2" s="44" t="s">
        <v>11</v>
      </c>
      <c r="M2" s="45"/>
      <c r="N2" s="46"/>
    </row>
    <row r="3" spans="2:14" ht="15.75" thickBot="1" x14ac:dyDescent="0.3">
      <c r="B3" s="9" t="s">
        <v>12</v>
      </c>
      <c r="C3" s="10" t="s">
        <v>13</v>
      </c>
      <c r="D3" s="40" t="s">
        <v>4</v>
      </c>
      <c r="E3" s="11" t="s">
        <v>19</v>
      </c>
      <c r="F3" s="41" t="s">
        <v>13</v>
      </c>
      <c r="G3" s="40" t="s">
        <v>4</v>
      </c>
      <c r="H3" s="11" t="s">
        <v>19</v>
      </c>
      <c r="I3" s="10" t="s">
        <v>13</v>
      </c>
      <c r="J3" s="40" t="s">
        <v>4</v>
      </c>
      <c r="K3" s="11" t="s">
        <v>19</v>
      </c>
      <c r="L3" s="10" t="s">
        <v>13</v>
      </c>
      <c r="M3" s="40" t="s">
        <v>4</v>
      </c>
      <c r="N3" s="11" t="s">
        <v>19</v>
      </c>
    </row>
    <row r="4" spans="2:14" x14ac:dyDescent="0.25">
      <c r="B4" s="12" t="s">
        <v>1</v>
      </c>
      <c r="C4" s="13">
        <v>5.48</v>
      </c>
      <c r="D4" s="14">
        <f>0.03807*1000</f>
        <v>38.07</v>
      </c>
      <c r="E4" s="17">
        <f>D4*3600</f>
        <v>137052</v>
      </c>
      <c r="F4" s="13">
        <v>6.37</v>
      </c>
      <c r="G4" s="16">
        <f>1000*0.04424</f>
        <v>44.24</v>
      </c>
      <c r="H4" s="17">
        <f>3600*G4</f>
        <v>159264</v>
      </c>
      <c r="I4" s="15">
        <v>3.46</v>
      </c>
      <c r="J4" s="16">
        <f>1000*0.02402</f>
        <v>24.02</v>
      </c>
      <c r="K4" s="17">
        <f>3600*J4</f>
        <v>86472</v>
      </c>
      <c r="L4" s="15">
        <v>3.43</v>
      </c>
      <c r="M4" s="16">
        <f>1000*0.02381</f>
        <v>23.810000000000002</v>
      </c>
      <c r="N4" s="7">
        <f>3600*M4</f>
        <v>85716.000000000015</v>
      </c>
    </row>
    <row r="5" spans="2:14" x14ac:dyDescent="0.25">
      <c r="B5" s="5" t="s">
        <v>2</v>
      </c>
      <c r="C5" s="29">
        <v>5.57</v>
      </c>
      <c r="D5" s="30">
        <f>0.03871*1000</f>
        <v>38.71</v>
      </c>
      <c r="E5" s="33">
        <f>D5*3600</f>
        <v>139356</v>
      </c>
      <c r="F5" s="29">
        <v>6.44</v>
      </c>
      <c r="G5" s="32">
        <f>1000*0.04471</f>
        <v>44.71</v>
      </c>
      <c r="H5" s="33">
        <f>3600*G5</f>
        <v>160956</v>
      </c>
      <c r="I5" s="31">
        <v>4.16</v>
      </c>
      <c r="J5" s="32">
        <f>1000*0.02888</f>
        <v>28.88</v>
      </c>
      <c r="K5" s="33">
        <f>3600*J5</f>
        <v>103968</v>
      </c>
      <c r="L5" s="31">
        <v>4.28</v>
      </c>
      <c r="M5" s="32">
        <f>1000*0.02974</f>
        <v>29.74</v>
      </c>
      <c r="N5" s="33">
        <f>3600*M5</f>
        <v>107064</v>
      </c>
    </row>
    <row r="6" spans="2:14" x14ac:dyDescent="0.25">
      <c r="B6" s="6" t="s">
        <v>3</v>
      </c>
      <c r="C6" s="18">
        <v>5.64</v>
      </c>
      <c r="D6" s="19">
        <f>1000*0.03915</f>
        <v>39.15</v>
      </c>
      <c r="E6" s="22">
        <f>D6*3600</f>
        <v>140940</v>
      </c>
      <c r="F6" s="18">
        <v>6.41</v>
      </c>
      <c r="G6" s="21">
        <f>1000*0.04446</f>
        <v>44.46</v>
      </c>
      <c r="H6" s="22">
        <f>3600*G6</f>
        <v>160056</v>
      </c>
      <c r="I6" s="20">
        <v>4.2</v>
      </c>
      <c r="J6" s="21">
        <f>1000*0.02911</f>
        <v>29.11</v>
      </c>
      <c r="K6" s="22">
        <f>3600*J6</f>
        <v>104796</v>
      </c>
      <c r="L6" s="20">
        <v>4.3</v>
      </c>
      <c r="M6" s="21">
        <f>1000*0.02994</f>
        <v>29.94</v>
      </c>
      <c r="N6" s="22">
        <f>3600*M6</f>
        <v>107784</v>
      </c>
    </row>
    <row r="7" spans="2:14" x14ac:dyDescent="0.25">
      <c r="B7" s="5" t="s">
        <v>5</v>
      </c>
      <c r="C7" s="29">
        <v>5.51</v>
      </c>
      <c r="D7" s="30">
        <f>1000*0.03825</f>
        <v>38.25</v>
      </c>
      <c r="E7" s="33">
        <f>D7*3600</f>
        <v>137700</v>
      </c>
      <c r="F7" s="29">
        <v>6.5</v>
      </c>
      <c r="G7" s="32">
        <f>1000*0.04517</f>
        <v>45.17</v>
      </c>
      <c r="H7" s="33">
        <f>3600*G7</f>
        <v>162612</v>
      </c>
      <c r="I7" s="31">
        <v>4.09</v>
      </c>
      <c r="J7" s="32">
        <f>1000*0.02841</f>
        <v>28.41</v>
      </c>
      <c r="K7" s="33">
        <f>3600*J7</f>
        <v>102276</v>
      </c>
      <c r="L7" s="31">
        <v>4.13</v>
      </c>
      <c r="M7" s="32">
        <f>1000*0.02867</f>
        <v>28.67</v>
      </c>
      <c r="N7" s="33">
        <f>3600*M7</f>
        <v>103212</v>
      </c>
    </row>
    <row r="8" spans="2:14" ht="15.75" thickBot="1" x14ac:dyDescent="0.3">
      <c r="B8" s="23" t="s">
        <v>6</v>
      </c>
      <c r="C8" s="24">
        <v>5.63</v>
      </c>
      <c r="D8" s="25">
        <f>1000*0.03904</f>
        <v>39.04</v>
      </c>
      <c r="E8" s="28">
        <f>3600*D8</f>
        <v>140544</v>
      </c>
      <c r="F8" s="24">
        <v>6.45</v>
      </c>
      <c r="G8" s="27">
        <f>1000*0.04475</f>
        <v>44.75</v>
      </c>
      <c r="H8" s="28">
        <f>3600*G8</f>
        <v>161100</v>
      </c>
      <c r="I8" s="26">
        <v>4.08</v>
      </c>
      <c r="J8" s="27">
        <f>1000*0.02833</f>
        <v>28.330000000000002</v>
      </c>
      <c r="K8" s="28">
        <f>3600*J8</f>
        <v>101988</v>
      </c>
      <c r="L8" s="26">
        <v>4.0999999999999996</v>
      </c>
      <c r="M8" s="27">
        <f>1000*0.02849</f>
        <v>28.490000000000002</v>
      </c>
      <c r="N8" s="28">
        <f>3600*M8</f>
        <v>102564</v>
      </c>
    </row>
  </sheetData>
  <mergeCells count="4">
    <mergeCell ref="L2:N2"/>
    <mergeCell ref="C2:E2"/>
    <mergeCell ref="F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Classical</vt:lpstr>
      <vt:lpstr>Quantum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Desdentado Fernández</dc:creator>
  <cp:lastModifiedBy>Elena Desdentado Fernández</cp:lastModifiedBy>
  <dcterms:created xsi:type="dcterms:W3CDTF">2015-06-05T18:19:34Z</dcterms:created>
  <dcterms:modified xsi:type="dcterms:W3CDTF">2024-06-13T07:32:15Z</dcterms:modified>
</cp:coreProperties>
</file>