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605" windowWidth="20640" windowHeight="10050" activeTab="4"/>
  </bookViews>
  <sheets>
    <sheet name="COMPRAS" sheetId="1" r:id="rId1"/>
    <sheet name="VENTA" sheetId="2" r:id="rId2"/>
    <sheet name="CLIENTES" sheetId="8" r:id="rId3"/>
    <sheet name="PROVEEDORES" sheetId="7" r:id="rId4"/>
    <sheet name="PRODUCTOS" sheetId="5" r:id="rId5"/>
    <sheet name="MOVIMIENTOS" sheetId="10" r:id="rId6"/>
    <sheet name="ENTIDADES" sheetId="4" r:id="rId7"/>
    <sheet name="CONTABLE" sheetId="11" r:id="rId8"/>
    <sheet name="LIBROS D Y M" sheetId="13" r:id="rId9"/>
    <sheet name="DIAG PROCESO" sheetId="12" r:id="rId10"/>
  </sheets>
  <calcPr calcId="145621" concurrentCalc="0"/>
</workbook>
</file>

<file path=xl/calcChain.xml><?xml version="1.0" encoding="utf-8"?>
<calcChain xmlns="http://schemas.openxmlformats.org/spreadsheetml/2006/main">
  <c r="E5" i="5" l="1"/>
  <c r="H25" i="2"/>
  <c r="I32" i="2"/>
  <c r="I31" i="2"/>
  <c r="I33" i="2"/>
  <c r="I25" i="2"/>
  <c r="I26" i="2"/>
  <c r="I27" i="2"/>
  <c r="I24" i="2"/>
  <c r="H26" i="2"/>
  <c r="H27" i="2"/>
  <c r="H24" i="2"/>
  <c r="G61" i="13"/>
  <c r="G62" i="13"/>
  <c r="G63" i="13"/>
  <c r="G64" i="13"/>
  <c r="G65" i="13"/>
  <c r="G66" i="13"/>
  <c r="G67" i="13"/>
  <c r="G68" i="13"/>
  <c r="G46" i="13"/>
  <c r="E56" i="13"/>
  <c r="F55" i="13"/>
  <c r="E54" i="13"/>
  <c r="E53" i="13"/>
  <c r="F52" i="13"/>
  <c r="F51" i="13"/>
  <c r="E50" i="13"/>
  <c r="G50" i="13"/>
  <c r="G51" i="13"/>
  <c r="G52" i="13"/>
  <c r="G53" i="13"/>
  <c r="G54" i="13"/>
  <c r="G55" i="13"/>
  <c r="G56" i="13"/>
  <c r="G57" i="13"/>
  <c r="E66" i="13"/>
  <c r="G39" i="13"/>
  <c r="G40" i="13"/>
  <c r="G41" i="13"/>
  <c r="G42" i="13"/>
  <c r="G43" i="13"/>
  <c r="G44" i="13"/>
  <c r="G45" i="13"/>
  <c r="I14" i="13"/>
  <c r="I13" i="13"/>
  <c r="I12" i="13"/>
  <c r="I11" i="13"/>
  <c r="I10" i="13"/>
  <c r="I9" i="13"/>
  <c r="G15" i="13"/>
  <c r="F15" i="13"/>
  <c r="I15" i="13"/>
  <c r="I4" i="13"/>
  <c r="I5" i="13"/>
  <c r="I6" i="13"/>
  <c r="I7" i="13"/>
  <c r="I8" i="13"/>
  <c r="I3" i="13"/>
  <c r="K19" i="12"/>
  <c r="K20" i="12"/>
  <c r="K18" i="12"/>
  <c r="K17" i="12"/>
  <c r="F3" i="5"/>
  <c r="F4" i="5"/>
  <c r="F5" i="5"/>
  <c r="F6" i="5"/>
  <c r="F7" i="5"/>
  <c r="F8" i="5"/>
  <c r="F9" i="5"/>
  <c r="F10" i="5"/>
  <c r="F11" i="5"/>
  <c r="I4" i="11"/>
  <c r="I3" i="11"/>
  <c r="K17" i="10"/>
  <c r="G4" i="10"/>
  <c r="G3" i="10"/>
  <c r="G23" i="10"/>
  <c r="G24" i="10"/>
  <c r="G30" i="10"/>
  <c r="F23" i="10"/>
  <c r="F24" i="10"/>
  <c r="G31" i="10"/>
  <c r="G32" i="10"/>
</calcChain>
</file>

<file path=xl/comments1.xml><?xml version="1.0" encoding="utf-8"?>
<comments xmlns="http://schemas.openxmlformats.org/spreadsheetml/2006/main">
  <authors>
    <author>Eugenio Arevalo</author>
  </authors>
  <commentList>
    <comment ref="G10" authorId="0">
      <text>
        <r>
          <rPr>
            <b/>
            <sz val="9"/>
            <color indexed="81"/>
            <rFont val="Tahoma"/>
            <charset val="1"/>
          </rPr>
          <t>Eugenio Arevalo: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<sst xmlns="http://schemas.openxmlformats.org/spreadsheetml/2006/main" count="637" uniqueCount="303">
  <si>
    <t>CANT</t>
  </si>
  <si>
    <t>VENTA</t>
  </si>
  <si>
    <t>A</t>
  </si>
  <si>
    <t>Bodegas Kloster</t>
  </si>
  <si>
    <t>Nomis TIC</t>
  </si>
  <si>
    <t>Edenor</t>
  </si>
  <si>
    <t>Naturgy</t>
  </si>
  <si>
    <t>Fibertel</t>
  </si>
  <si>
    <t>Brian Lancellota</t>
  </si>
  <si>
    <t>Nomis Legna</t>
  </si>
  <si>
    <t>11-11111111-1</t>
  </si>
  <si>
    <t>22-22222222-2</t>
  </si>
  <si>
    <t>33-33333333-3</t>
  </si>
  <si>
    <t>44-44444444-4</t>
  </si>
  <si>
    <t>55-55555555-5</t>
  </si>
  <si>
    <t>66-66666666-6</t>
  </si>
  <si>
    <t>77-77777777-7</t>
  </si>
  <si>
    <t>88-88888888-8</t>
  </si>
  <si>
    <t>555-5588</t>
  </si>
  <si>
    <t>info@edenor.com</t>
  </si>
  <si>
    <t>444-8877</t>
  </si>
  <si>
    <t>info@naturgy.com</t>
  </si>
  <si>
    <t>Pavon 444</t>
  </si>
  <si>
    <t>Ayacucho 2548</t>
  </si>
  <si>
    <t>Suipacha 356</t>
  </si>
  <si>
    <t>222-5858</t>
  </si>
  <si>
    <t>info@fibertel.com</t>
  </si>
  <si>
    <t>Briancola</t>
  </si>
  <si>
    <t>Laragym</t>
  </si>
  <si>
    <t>info@briancola.com</t>
  </si>
  <si>
    <t>info@laragym.com</t>
  </si>
  <si>
    <t>info@kloster.com</t>
  </si>
  <si>
    <t>info@nomis.com</t>
  </si>
  <si>
    <t>info@madmax.com</t>
  </si>
  <si>
    <t>info@gladys.com</t>
  </si>
  <si>
    <t>Irigoyen 711</t>
  </si>
  <si>
    <t>545-5854</t>
  </si>
  <si>
    <t>Maipu 545</t>
  </si>
  <si>
    <t>854-5874</t>
  </si>
  <si>
    <t>458-4584</t>
  </si>
  <si>
    <t>Cordoba 769</t>
  </si>
  <si>
    <t>585-5454</t>
  </si>
  <si>
    <t>Sobremonte 542</t>
  </si>
  <si>
    <t>256-9898</t>
  </si>
  <si>
    <t>Alberdi 54555</t>
  </si>
  <si>
    <t>258-9987</t>
  </si>
  <si>
    <t>LISTADO DE CLIENTES</t>
  </si>
  <si>
    <t>TipoEntidad</t>
  </si>
  <si>
    <t>Id</t>
  </si>
  <si>
    <t>Razon social</t>
  </si>
  <si>
    <t>Apenom</t>
  </si>
  <si>
    <t>Cuit</t>
  </si>
  <si>
    <t>Direccion</t>
  </si>
  <si>
    <t xml:space="preserve">Telefono </t>
  </si>
  <si>
    <t xml:space="preserve">Email </t>
  </si>
  <si>
    <t>PR</t>
  </si>
  <si>
    <t>CL</t>
  </si>
  <si>
    <t>Hugo Gomez</t>
  </si>
  <si>
    <t>HG Restó</t>
  </si>
  <si>
    <t>11-22222222-1</t>
  </si>
  <si>
    <t>22-33333333-2</t>
  </si>
  <si>
    <t>44-55555555-4</t>
  </si>
  <si>
    <t>33-44444444-3</t>
  </si>
  <si>
    <t>99-99999999-9</t>
  </si>
  <si>
    <t>Paseo Vi</t>
  </si>
  <si>
    <t>111-5555</t>
  </si>
  <si>
    <t>info@resto.com</t>
  </si>
  <si>
    <t>FRGP</t>
  </si>
  <si>
    <t xml:space="preserve">UTN </t>
  </si>
  <si>
    <t>Irigoyen 705</t>
  </si>
  <si>
    <t>222-6666</t>
  </si>
  <si>
    <t>info@frgp.com</t>
  </si>
  <si>
    <t>Ford sa</t>
  </si>
  <si>
    <t>Ford SA</t>
  </si>
  <si>
    <t>Henry 124</t>
  </si>
  <si>
    <t>333-8888</t>
  </si>
  <si>
    <t>info@ford.com</t>
  </si>
  <si>
    <t>Bicicletas Quinteros</t>
  </si>
  <si>
    <t>Dave Quinteros</t>
  </si>
  <si>
    <t>Paseo bike</t>
  </si>
  <si>
    <t>444-9999</t>
  </si>
  <si>
    <t>info@quint.com</t>
  </si>
  <si>
    <t>Estado</t>
  </si>
  <si>
    <t>LISTADO DE PROVEEDORES</t>
  </si>
  <si>
    <t>Games F</t>
  </si>
  <si>
    <t>Laly Esposito</t>
  </si>
  <si>
    <t>Daniel Kardotzem</t>
  </si>
  <si>
    <t>Maderas Max</t>
  </si>
  <si>
    <t>Max Para los Amigos</t>
  </si>
  <si>
    <t>The Two QMan Bombs</t>
  </si>
  <si>
    <t>Gladys Fernandez</t>
  </si>
  <si>
    <t>LISTADO DE PRODUCTOS</t>
  </si>
  <si>
    <t>CodProv</t>
  </si>
  <si>
    <t>Descripcion</t>
  </si>
  <si>
    <t>PlanCta</t>
  </si>
  <si>
    <t>Tirantes</t>
  </si>
  <si>
    <t>Postes</t>
  </si>
  <si>
    <t>Botella Peta 500ml</t>
  </si>
  <si>
    <t>Botella Peta 2,5L</t>
  </si>
  <si>
    <t>Botella Peta 1L</t>
  </si>
  <si>
    <t>Botella Peta 100ml</t>
  </si>
  <si>
    <t>Vino tinto</t>
  </si>
  <si>
    <t>Espumante</t>
  </si>
  <si>
    <t xml:space="preserve">Cerveza </t>
  </si>
  <si>
    <t>ACTIVO</t>
  </si>
  <si>
    <t>ACTIVO CORRIENTE</t>
  </si>
  <si>
    <t>Caja Central</t>
  </si>
  <si>
    <t>MERCADERIA DE REVENTA</t>
  </si>
  <si>
    <t>BIENES DE USO</t>
  </si>
  <si>
    <t>EQUIPOS DE COMPUTACION</t>
  </si>
  <si>
    <t>INSTALACIONES</t>
  </si>
  <si>
    <t>PASIVO</t>
  </si>
  <si>
    <t>CUENTAS POR PAGAR</t>
  </si>
  <si>
    <t>PROVEEDORES</t>
  </si>
  <si>
    <t>IVA Debito Fiscal</t>
  </si>
  <si>
    <t>IVA Credito Fiscal</t>
  </si>
  <si>
    <t>IVA Saldo a favor</t>
  </si>
  <si>
    <t>IVA a pagar</t>
  </si>
  <si>
    <t>Impuesto a los Ingresos Brutos</t>
  </si>
  <si>
    <t>Impuesto a las Ganancias</t>
  </si>
  <si>
    <t>PASIVO NO CORRIENTE</t>
  </si>
  <si>
    <t>PATRIMONIO NETO</t>
  </si>
  <si>
    <t>APORTE DE LOS PROPIETARIOS</t>
  </si>
  <si>
    <t>CAPITAL SOCIAL</t>
  </si>
  <si>
    <t>RESULTADOS ACUMULADOS</t>
  </si>
  <si>
    <t>Resultado del ejercicio</t>
  </si>
  <si>
    <t>A.R.E.A.</t>
  </si>
  <si>
    <t>VENTAS</t>
  </si>
  <si>
    <t>Utilidad Venta Bienes de Uso</t>
  </si>
  <si>
    <t>COSTO DE VENTAS</t>
  </si>
  <si>
    <t>Alquileres y expensas</t>
  </si>
  <si>
    <t>Servicios eléctricos</t>
  </si>
  <si>
    <t>Seguros</t>
  </si>
  <si>
    <t>Librería y papelería</t>
  </si>
  <si>
    <t>Honorarios profesionales</t>
  </si>
  <si>
    <t>Telefonía</t>
  </si>
  <si>
    <t>Hosting Página Web</t>
  </si>
  <si>
    <t>TONGA GESTION SRL</t>
  </si>
  <si>
    <t>info@tongagest.com</t>
  </si>
  <si>
    <t>Dir: irigoyen 197</t>
  </si>
  <si>
    <t>cod Post : 1640</t>
  </si>
  <si>
    <t>Cuit: 30-12345678-0</t>
  </si>
  <si>
    <t>FACTURA TIPO A</t>
  </si>
  <si>
    <t>CLIENTE # 5</t>
  </si>
  <si>
    <t>Dir: Games F</t>
  </si>
  <si>
    <t>Tel: 458-4584</t>
  </si>
  <si>
    <t>cuit: 44-44444444-4</t>
  </si>
  <si>
    <t>numero Fac</t>
  </si>
  <si>
    <t>001-00100</t>
  </si>
  <si>
    <t>codProd</t>
  </si>
  <si>
    <t>descripcion</t>
  </si>
  <si>
    <t>cantidad</t>
  </si>
  <si>
    <t>precio unitario</t>
  </si>
  <si>
    <t>SubTotal</t>
  </si>
  <si>
    <t>Total Iva</t>
  </si>
  <si>
    <t>Total Final</t>
  </si>
  <si>
    <t>subtotal</t>
  </si>
  <si>
    <t>iva total</t>
  </si>
  <si>
    <t>CODPROD</t>
  </si>
  <si>
    <t>PRECIO</t>
  </si>
  <si>
    <t>TOTAL IVA</t>
  </si>
  <si>
    <t>SUBTOTAL</t>
  </si>
  <si>
    <t>A COBRAR</t>
  </si>
  <si>
    <t>PLANCTA</t>
  </si>
  <si>
    <t>Transferencias</t>
  </si>
  <si>
    <t>Tarjetas</t>
  </si>
  <si>
    <t>CODCLI</t>
  </si>
  <si>
    <t>ENTIDAD</t>
  </si>
  <si>
    <t>ASIENTO</t>
  </si>
  <si>
    <t>FACTURA  EJEMPLO</t>
  </si>
  <si>
    <t>nroFactura</t>
  </si>
  <si>
    <t>StockMin</t>
  </si>
  <si>
    <t>CONTABLE</t>
  </si>
  <si>
    <t>ARCHIVO FACTURAS</t>
  </si>
  <si>
    <t>IMPUTACION</t>
  </si>
  <si>
    <t>Venta</t>
  </si>
  <si>
    <t>getPercioProd</t>
  </si>
  <si>
    <t>Calculadora</t>
  </si>
  <si>
    <t>Producto</t>
  </si>
  <si>
    <t>Operación</t>
  </si>
  <si>
    <t>getTipo</t>
  </si>
  <si>
    <t>HABER</t>
  </si>
  <si>
    <t xml:space="preserve">INGRESOS Resultados Positivos  </t>
  </si>
  <si>
    <t>GASTOS (Resultados Negativos)</t>
  </si>
  <si>
    <t>OTROS INGRESOS (descuentos)</t>
  </si>
  <si>
    <t>LIBRO DIARIO</t>
  </si>
  <si>
    <t>FECHA</t>
  </si>
  <si>
    <t>FACTURA</t>
  </si>
  <si>
    <t>DETALLE</t>
  </si>
  <si>
    <t>DEBE</t>
  </si>
  <si>
    <t>ORIGINAL</t>
  </si>
  <si>
    <t>CERVEZAS</t>
  </si>
  <si>
    <t>Precio Costo</t>
  </si>
  <si>
    <t>Precio vta</t>
  </si>
  <si>
    <t>total iva</t>
  </si>
  <si>
    <t>getivaprod</t>
  </si>
  <si>
    <t>B</t>
  </si>
  <si>
    <t>cliente</t>
  </si>
  <si>
    <t>Stock</t>
  </si>
  <si>
    <t>getProdXId(9)</t>
  </si>
  <si>
    <t>getModoPago(1)</t>
  </si>
  <si>
    <t>grabaDisco</t>
  </si>
  <si>
    <t>PORCENTAJE DE UTILIDAD</t>
  </si>
  <si>
    <t>cuit</t>
  </si>
  <si>
    <t>getClientexCuit()</t>
  </si>
  <si>
    <t>Objeto de clase</t>
  </si>
  <si>
    <t>Getimponible</t>
  </si>
  <si>
    <t>getMostrarFac</t>
  </si>
  <si>
    <t>cerrarOperacion?</t>
  </si>
  <si>
    <t>acepta</t>
  </si>
  <si>
    <t>cancela</t>
  </si>
  <si>
    <t>factTipoA</t>
  </si>
  <si>
    <t>factTipoB</t>
  </si>
  <si>
    <t>sub totaL</t>
  </si>
  <si>
    <t>total  prod</t>
  </si>
  <si>
    <t>desc aplicado</t>
  </si>
  <si>
    <t>~Venta()</t>
  </si>
  <si>
    <t>~Operación()</t>
  </si>
  <si>
    <t>Datos de los Geters()</t>
  </si>
  <si>
    <t>Ingresado por el usuario</t>
  </si>
  <si>
    <t>Metodos de clase</t>
  </si>
  <si>
    <t>CTA</t>
  </si>
  <si>
    <t>COMPRA</t>
  </si>
  <si>
    <t>SALDO</t>
  </si>
  <si>
    <t>DUPLICADO</t>
  </si>
  <si>
    <t>COD ENTI</t>
  </si>
  <si>
    <t>TIPO ENT</t>
  </si>
  <si>
    <t>VINO TITO</t>
  </si>
  <si>
    <t>LISTADO DE ENTIDADES</t>
  </si>
  <si>
    <t>%IVA</t>
  </si>
  <si>
    <t>fecha</t>
  </si>
  <si>
    <t xml:space="preserve">Debe </t>
  </si>
  <si>
    <t>Haber</t>
  </si>
  <si>
    <t>Docu</t>
  </si>
  <si>
    <t>CtaCtable</t>
  </si>
  <si>
    <t>SIAC</t>
  </si>
  <si>
    <t>original</t>
  </si>
  <si>
    <t>duplicado</t>
  </si>
  <si>
    <t>saldo</t>
  </si>
  <si>
    <t xml:space="preserve">NOTA: OJO!! si los saldos son negativos, son saldos deudores de la cuenta en cuestion </t>
  </si>
  <si>
    <t>LIBRO MAYOR DE CAJA</t>
  </si>
  <si>
    <t>MERCA</t>
  </si>
  <si>
    <t>LIBRO MAYOR DE MERCADERIAS</t>
  </si>
  <si>
    <t>KAJA</t>
  </si>
  <si>
    <t>LIBRO MAYOR DE IVA</t>
  </si>
  <si>
    <t>DETALLE FACTURA</t>
  </si>
  <si>
    <t>Harina</t>
  </si>
  <si>
    <t>Cerveza</t>
  </si>
  <si>
    <t xml:space="preserve">Brian Cola </t>
  </si>
  <si>
    <t>Cantidad</t>
  </si>
  <si>
    <t>IdProducto</t>
  </si>
  <si>
    <t>IdCuenta</t>
  </si>
  <si>
    <t>IvaTota</t>
  </si>
  <si>
    <t>PrecioBruto</t>
  </si>
  <si>
    <t>Papas</t>
  </si>
  <si>
    <t>Fideos</t>
  </si>
  <si>
    <t>Fecha</t>
  </si>
  <si>
    <t>ultima factura</t>
  </si>
  <si>
    <t>001-00003</t>
  </si>
  <si>
    <t>idEntidad</t>
  </si>
  <si>
    <t>Brian Cola</t>
  </si>
  <si>
    <t>tipoFactura</t>
  </si>
  <si>
    <t>DETALLE COMPRA</t>
  </si>
  <si>
    <t>ptoVta</t>
  </si>
  <si>
    <t>nroFactira</t>
  </si>
  <si>
    <t>C</t>
  </si>
  <si>
    <t>Honorarios</t>
  </si>
  <si>
    <t>fechaFac</t>
  </si>
  <si>
    <t xml:space="preserve">existe? </t>
  </si>
  <si>
    <t>si==&gt;</t>
  </si>
  <si>
    <t>no==&gt;</t>
  </si>
  <si>
    <t>crearEntidad</t>
  </si>
  <si>
    <t>obj.Entidad</t>
  </si>
  <si>
    <t>obj.Producto</t>
  </si>
  <si>
    <t>cargarProd</t>
  </si>
  <si>
    <t>precio</t>
  </si>
  <si>
    <t>iva</t>
  </si>
  <si>
    <t>DetalleCompra</t>
  </si>
  <si>
    <t>grabarDetalle</t>
  </si>
  <si>
    <t>otraCompra?</t>
  </si>
  <si>
    <t>SI/NO</t>
  </si>
  <si>
    <t>ClaseEntidad</t>
  </si>
  <si>
    <t>ClaseProducto</t>
  </si>
  <si>
    <t>ClaseCompras</t>
  </si>
  <si>
    <t>buscarEntidad=&gt;idEntidad==&gt;</t>
  </si>
  <si>
    <t>buscarProducto=&gt;idProducto=&gt;</t>
  </si>
  <si>
    <t>true</t>
  </si>
  <si>
    <t>listarDetalle</t>
  </si>
  <si>
    <t>detalle</t>
  </si>
  <si>
    <t>nroCta</t>
  </si>
  <si>
    <t>idDetCompr</t>
  </si>
  <si>
    <t>venta</t>
  </si>
  <si>
    <t>Stock - = cantidad</t>
  </si>
  <si>
    <t>compras</t>
  </si>
  <si>
    <t>precio = actualiza</t>
  </si>
  <si>
    <t>else</t>
  </si>
  <si>
    <t>Stock += cantidad</t>
  </si>
  <si>
    <t>Producto.modificarProducto(VTA/COM, CANTIDAD, PRECIO=0, IDPROD)</t>
  </si>
  <si>
    <t>cargarProducto()</t>
  </si>
  <si>
    <t>detalleVta/detalleCmp</t>
  </si>
  <si>
    <t>if=&gt;</t>
  </si>
  <si>
    <t>else if =&gt;</t>
  </si>
  <si>
    <t>if idProducto =&gt; Exista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</si>
</sst>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0" tint="-0.14999847407452621"/>
      <name val="Arial"/>
      <family val="2"/>
    </font>
    <font>
      <b/>
      <sz val="9"/>
      <color theme="0"/>
      <name val="Terminal"/>
      <family val="3"/>
      <charset val="255"/>
    </font>
    <font>
      <sz val="9"/>
      <color theme="0" tint="-0.14999847407452621"/>
      <name val="Terminal"/>
      <family val="3"/>
      <charset val="255"/>
    </font>
    <font>
      <sz val="9"/>
      <color theme="1"/>
      <name val="Terminal"/>
      <family val="3"/>
      <charset val="255"/>
    </font>
    <font>
      <sz val="9"/>
      <color theme="0"/>
      <name val="Terminal"/>
      <family val="3"/>
      <charset val="255"/>
    </font>
    <font>
      <sz val="9"/>
      <name val="Terminal"/>
      <family val="3"/>
      <charset val="255"/>
    </font>
    <font>
      <b/>
      <sz val="9"/>
      <name val="Terminal"/>
      <family val="3"/>
      <charset val="255"/>
    </font>
    <font>
      <sz val="9"/>
      <color rgb="FFFFFF00"/>
      <name val="Terminal"/>
      <family val="3"/>
      <charset val="255"/>
    </font>
    <font>
      <sz val="9"/>
      <color rgb="FFC00000"/>
      <name val="Terminal"/>
      <family val="3"/>
      <charset val="255"/>
    </font>
    <font>
      <sz val="9"/>
      <color rgb="FF00B050"/>
      <name val="Terminal"/>
      <family val="3"/>
      <charset val="255"/>
    </font>
    <font>
      <sz val="10"/>
      <color theme="0"/>
      <name val="Terminal"/>
      <family val="3"/>
      <charset val="255"/>
    </font>
    <font>
      <sz val="9"/>
      <color rgb="FF92D050"/>
      <name val="Arial"/>
      <family val="2"/>
    </font>
    <font>
      <sz val="9"/>
      <color rgb="FFFFFF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/>
    <xf numFmtId="0" fontId="4" fillId="6" borderId="0" xfId="1" applyFont="1" applyFill="1"/>
    <xf numFmtId="0" fontId="0" fillId="7" borderId="0" xfId="0" applyFill="1" applyAlignment="1">
      <alignment horizontal="center" vertical="center"/>
    </xf>
    <xf numFmtId="0" fontId="1" fillId="9" borderId="0" xfId="0" applyFont="1" applyFill="1"/>
    <xf numFmtId="0" fontId="6" fillId="7" borderId="0" xfId="0" applyFont="1" applyFill="1"/>
    <xf numFmtId="2" fontId="6" fillId="7" borderId="0" xfId="0" applyNumberFormat="1" applyFont="1" applyFill="1"/>
    <xf numFmtId="0" fontId="5" fillId="9" borderId="0" xfId="1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6" borderId="0" xfId="1" applyFont="1" applyFill="1"/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1" fillId="10" borderId="0" xfId="0" applyFont="1" applyFill="1"/>
    <xf numFmtId="0" fontId="6" fillId="2" borderId="0" xfId="0" applyFont="1" applyFill="1"/>
    <xf numFmtId="0" fontId="9" fillId="1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/>
    <xf numFmtId="49" fontId="9" fillId="6" borderId="0" xfId="1" applyNumberFormat="1" applyFont="1" applyFill="1"/>
    <xf numFmtId="0" fontId="9" fillId="6" borderId="0" xfId="0" applyFont="1" applyFill="1" applyAlignment="1">
      <alignment horizontal="center" vertical="center"/>
    </xf>
    <xf numFmtId="0" fontId="9" fillId="6" borderId="0" xfId="1" applyFont="1" applyFill="1"/>
    <xf numFmtId="2" fontId="9" fillId="6" borderId="0" xfId="0" applyNumberFormat="1" applyFont="1" applyFill="1"/>
    <xf numFmtId="164" fontId="9" fillId="6" borderId="0" xfId="0" applyNumberFormat="1" applyFont="1" applyFill="1"/>
    <xf numFmtId="14" fontId="11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left"/>
    </xf>
    <xf numFmtId="2" fontId="11" fillId="6" borderId="0" xfId="0" applyNumberFormat="1" applyFont="1" applyFill="1" applyAlignment="1">
      <alignment horizontal="right"/>
    </xf>
    <xf numFmtId="0" fontId="11" fillId="6" borderId="0" xfId="0" applyFont="1" applyFill="1" applyAlignment="1">
      <alignment horizontal="center"/>
    </xf>
    <xf numFmtId="0" fontId="12" fillId="0" borderId="0" xfId="0" applyFont="1"/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right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2" fontId="11" fillId="5" borderId="0" xfId="0" applyNumberFormat="1" applyFont="1" applyFill="1" applyAlignment="1">
      <alignment horizontal="right"/>
    </xf>
    <xf numFmtId="2" fontId="11" fillId="5" borderId="0" xfId="0" applyNumberFormat="1" applyFont="1" applyFill="1"/>
    <xf numFmtId="0" fontId="12" fillId="0" borderId="0" xfId="0" applyFont="1" applyAlignment="1">
      <alignment horizontal="center"/>
    </xf>
    <xf numFmtId="0" fontId="10" fillId="5" borderId="0" xfId="0" applyFont="1" applyFill="1"/>
    <xf numFmtId="2" fontId="9" fillId="6" borderId="0" xfId="1" applyNumberFormat="1" applyFont="1" applyFill="1"/>
    <xf numFmtId="0" fontId="17" fillId="6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9" fillId="9" borderId="0" xfId="0" applyFont="1" applyFill="1" applyAlignment="1">
      <alignment horizontal="right"/>
    </xf>
    <xf numFmtId="0" fontId="19" fillId="4" borderId="0" xfId="0" applyFont="1" applyFill="1" applyAlignment="1">
      <alignment horizontal="center"/>
    </xf>
    <xf numFmtId="0" fontId="19" fillId="4" borderId="0" xfId="0" applyFont="1" applyFill="1"/>
    <xf numFmtId="2" fontId="19" fillId="9" borderId="0" xfId="0" applyNumberFormat="1" applyFont="1" applyFill="1"/>
    <xf numFmtId="2" fontId="19" fillId="9" borderId="0" xfId="0" applyNumberFormat="1" applyFont="1" applyFill="1" applyAlignment="1">
      <alignment horizontal="right"/>
    </xf>
    <xf numFmtId="2" fontId="19" fillId="4" borderId="0" xfId="0" applyNumberFormat="1" applyFont="1" applyFill="1"/>
    <xf numFmtId="2" fontId="19" fillId="4" borderId="0" xfId="0" applyNumberFormat="1" applyFont="1" applyFill="1" applyAlignment="1">
      <alignment horizontal="right"/>
    </xf>
    <xf numFmtId="16" fontId="19" fillId="9" borderId="0" xfId="0" applyNumberFormat="1" applyFont="1" applyFill="1" applyAlignment="1">
      <alignment horizontal="center"/>
    </xf>
    <xf numFmtId="16" fontId="19" fillId="4" borderId="0" xfId="0" applyNumberFormat="1" applyFont="1" applyFill="1" applyAlignment="1">
      <alignment horizontal="center"/>
    </xf>
    <xf numFmtId="14" fontId="9" fillId="6" borderId="0" xfId="0" applyNumberFormat="1" applyFont="1" applyFill="1" applyAlignment="1">
      <alignment horizontal="center"/>
    </xf>
    <xf numFmtId="2" fontId="1" fillId="9" borderId="0" xfId="0" applyNumberFormat="1" applyFont="1" applyFill="1"/>
    <xf numFmtId="0" fontId="0" fillId="7" borderId="0" xfId="0" applyFill="1" applyAlignment="1">
      <alignment horizontal="right" vertical="center"/>
    </xf>
    <xf numFmtId="0" fontId="20" fillId="6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0" fillId="2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1" borderId="0" xfId="0" applyFill="1" applyAlignment="1">
      <alignment horizontal="left"/>
    </xf>
    <xf numFmtId="0" fontId="0" fillId="16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9" fillId="6" borderId="0" xfId="0" quotePrefix="1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4F0F6"/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15</xdr:row>
      <xdr:rowOff>152400</xdr:rowOff>
    </xdr:from>
    <xdr:to>
      <xdr:col>10</xdr:col>
      <xdr:colOff>714374</xdr:colOff>
      <xdr:row>31</xdr:row>
      <xdr:rowOff>47624</xdr:rowOff>
    </xdr:to>
    <xdr:sp macro="" textlink="">
      <xdr:nvSpPr>
        <xdr:cNvPr id="6" name="5 Cerrar llave"/>
        <xdr:cNvSpPr/>
      </xdr:nvSpPr>
      <xdr:spPr>
        <a:xfrm>
          <a:off x="8905875" y="3009900"/>
          <a:ext cx="819149" cy="2943224"/>
        </a:xfrm>
        <a:prstGeom prst="rightBrace">
          <a:avLst>
            <a:gd name="adj1" fmla="val 8333"/>
            <a:gd name="adj2" fmla="val 5062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1280491</xdr:colOff>
      <xdr:row>20</xdr:row>
      <xdr:rowOff>82826</xdr:rowOff>
    </xdr:from>
    <xdr:to>
      <xdr:col>9</xdr:col>
      <xdr:colOff>662609</xdr:colOff>
      <xdr:row>20</xdr:row>
      <xdr:rowOff>137492</xdr:rowOff>
    </xdr:to>
    <xdr:sp macro="" textlink="">
      <xdr:nvSpPr>
        <xdr:cNvPr id="7" name="6 Flecha derecha"/>
        <xdr:cNvSpPr/>
      </xdr:nvSpPr>
      <xdr:spPr>
        <a:xfrm>
          <a:off x="3566491" y="2940326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1250674</xdr:colOff>
      <xdr:row>22</xdr:row>
      <xdr:rowOff>77856</xdr:rowOff>
    </xdr:from>
    <xdr:to>
      <xdr:col>9</xdr:col>
      <xdr:colOff>632792</xdr:colOff>
      <xdr:row>22</xdr:row>
      <xdr:rowOff>132522</xdr:rowOff>
    </xdr:to>
    <xdr:sp macro="" textlink="">
      <xdr:nvSpPr>
        <xdr:cNvPr id="8" name="7 Flecha derecha"/>
        <xdr:cNvSpPr/>
      </xdr:nvSpPr>
      <xdr:spPr>
        <a:xfrm>
          <a:off x="3536674" y="3316356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1303683</xdr:colOff>
      <xdr:row>21</xdr:row>
      <xdr:rowOff>106017</xdr:rowOff>
    </xdr:from>
    <xdr:to>
      <xdr:col>9</xdr:col>
      <xdr:colOff>685801</xdr:colOff>
      <xdr:row>21</xdr:row>
      <xdr:rowOff>160683</xdr:rowOff>
    </xdr:to>
    <xdr:sp macro="" textlink="">
      <xdr:nvSpPr>
        <xdr:cNvPr id="9" name="8 Flecha derecha"/>
        <xdr:cNvSpPr/>
      </xdr:nvSpPr>
      <xdr:spPr>
        <a:xfrm>
          <a:off x="3589683" y="3154017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1212574</xdr:colOff>
      <xdr:row>27</xdr:row>
      <xdr:rowOff>89451</xdr:rowOff>
    </xdr:from>
    <xdr:to>
      <xdr:col>9</xdr:col>
      <xdr:colOff>594692</xdr:colOff>
      <xdr:row>27</xdr:row>
      <xdr:rowOff>144117</xdr:rowOff>
    </xdr:to>
    <xdr:sp macro="" textlink="">
      <xdr:nvSpPr>
        <xdr:cNvPr id="10" name="9 Flecha derecha"/>
        <xdr:cNvSpPr/>
      </xdr:nvSpPr>
      <xdr:spPr>
        <a:xfrm>
          <a:off x="3796748" y="4470951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1182757</xdr:colOff>
      <xdr:row>28</xdr:row>
      <xdr:rowOff>109330</xdr:rowOff>
    </xdr:from>
    <xdr:to>
      <xdr:col>9</xdr:col>
      <xdr:colOff>564875</xdr:colOff>
      <xdr:row>28</xdr:row>
      <xdr:rowOff>163996</xdr:rowOff>
    </xdr:to>
    <xdr:sp macro="" textlink="">
      <xdr:nvSpPr>
        <xdr:cNvPr id="11" name="10 Flecha derecha"/>
        <xdr:cNvSpPr/>
      </xdr:nvSpPr>
      <xdr:spPr>
        <a:xfrm>
          <a:off x="3468757" y="4490830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1144657</xdr:colOff>
      <xdr:row>29</xdr:row>
      <xdr:rowOff>87795</xdr:rowOff>
    </xdr:from>
    <xdr:to>
      <xdr:col>9</xdr:col>
      <xdr:colOff>526775</xdr:colOff>
      <xdr:row>29</xdr:row>
      <xdr:rowOff>142461</xdr:rowOff>
    </xdr:to>
    <xdr:sp macro="" textlink="">
      <xdr:nvSpPr>
        <xdr:cNvPr id="12" name="11 Flecha derecha"/>
        <xdr:cNvSpPr/>
      </xdr:nvSpPr>
      <xdr:spPr>
        <a:xfrm>
          <a:off x="3430657" y="4659795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718930</xdr:colOff>
      <xdr:row>15</xdr:row>
      <xdr:rowOff>82827</xdr:rowOff>
    </xdr:from>
    <xdr:to>
      <xdr:col>9</xdr:col>
      <xdr:colOff>596348</xdr:colOff>
      <xdr:row>15</xdr:row>
      <xdr:rowOff>130865</xdr:rowOff>
    </xdr:to>
    <xdr:sp macro="" textlink="">
      <xdr:nvSpPr>
        <xdr:cNvPr id="13" name="12 Flecha derecha"/>
        <xdr:cNvSpPr/>
      </xdr:nvSpPr>
      <xdr:spPr>
        <a:xfrm>
          <a:off x="7146234" y="3511827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747091</xdr:colOff>
      <xdr:row>16</xdr:row>
      <xdr:rowOff>77857</xdr:rowOff>
    </xdr:from>
    <xdr:to>
      <xdr:col>9</xdr:col>
      <xdr:colOff>624509</xdr:colOff>
      <xdr:row>16</xdr:row>
      <xdr:rowOff>125895</xdr:rowOff>
    </xdr:to>
    <xdr:sp macro="" textlink="">
      <xdr:nvSpPr>
        <xdr:cNvPr id="14" name="13 Flecha derecha"/>
        <xdr:cNvSpPr/>
      </xdr:nvSpPr>
      <xdr:spPr>
        <a:xfrm>
          <a:off x="7174395" y="3697357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758687</xdr:colOff>
      <xdr:row>17</xdr:row>
      <xdr:rowOff>64605</xdr:rowOff>
    </xdr:from>
    <xdr:to>
      <xdr:col>9</xdr:col>
      <xdr:colOff>636105</xdr:colOff>
      <xdr:row>17</xdr:row>
      <xdr:rowOff>112643</xdr:rowOff>
    </xdr:to>
    <xdr:sp macro="" textlink="">
      <xdr:nvSpPr>
        <xdr:cNvPr id="15" name="14 Flecha derecha"/>
        <xdr:cNvSpPr/>
      </xdr:nvSpPr>
      <xdr:spPr>
        <a:xfrm>
          <a:off x="7185991" y="3874605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24848</xdr:colOff>
      <xdr:row>18</xdr:row>
      <xdr:rowOff>92766</xdr:rowOff>
    </xdr:from>
    <xdr:to>
      <xdr:col>9</xdr:col>
      <xdr:colOff>664266</xdr:colOff>
      <xdr:row>18</xdr:row>
      <xdr:rowOff>140804</xdr:rowOff>
    </xdr:to>
    <xdr:sp macro="" textlink="">
      <xdr:nvSpPr>
        <xdr:cNvPr id="16" name="15 Flecha derecha"/>
        <xdr:cNvSpPr/>
      </xdr:nvSpPr>
      <xdr:spPr>
        <a:xfrm>
          <a:off x="8273498" y="3712266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215354</xdr:colOff>
      <xdr:row>13</xdr:row>
      <xdr:rowOff>182218</xdr:rowOff>
    </xdr:from>
    <xdr:to>
      <xdr:col>13</xdr:col>
      <xdr:colOff>647701</xdr:colOff>
      <xdr:row>30</xdr:row>
      <xdr:rowOff>123825</xdr:rowOff>
    </xdr:to>
    <xdr:cxnSp macro="">
      <xdr:nvCxnSpPr>
        <xdr:cNvPr id="22" name="21 Conector angular"/>
        <xdr:cNvCxnSpPr/>
      </xdr:nvCxnSpPr>
      <xdr:spPr>
        <a:xfrm rot="16200000" flipV="1">
          <a:off x="10366724" y="4032598"/>
          <a:ext cx="3180107" cy="4323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1144657</xdr:colOff>
      <xdr:row>30</xdr:row>
      <xdr:rowOff>87795</xdr:rowOff>
    </xdr:from>
    <xdr:to>
      <xdr:col>9</xdr:col>
      <xdr:colOff>526775</xdr:colOff>
      <xdr:row>30</xdr:row>
      <xdr:rowOff>142461</xdr:rowOff>
    </xdr:to>
    <xdr:sp macro="" textlink="">
      <xdr:nvSpPr>
        <xdr:cNvPr id="38" name="37 Flecha derecha"/>
        <xdr:cNvSpPr/>
      </xdr:nvSpPr>
      <xdr:spPr>
        <a:xfrm>
          <a:off x="3725932" y="4850295"/>
          <a:ext cx="4287493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710712</xdr:colOff>
      <xdr:row>15</xdr:row>
      <xdr:rowOff>28472</xdr:rowOff>
    </xdr:from>
    <xdr:to>
      <xdr:col>7</xdr:col>
      <xdr:colOff>139869</xdr:colOff>
      <xdr:row>28</xdr:row>
      <xdr:rowOff>173648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63" t="12187" r="236" b="22788"/>
        <a:stretch/>
      </xdr:blipFill>
      <xdr:spPr>
        <a:xfrm>
          <a:off x="710712" y="2885972"/>
          <a:ext cx="5085542" cy="26216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716018</xdr:colOff>
      <xdr:row>1</xdr:row>
      <xdr:rowOff>26276</xdr:rowOff>
    </xdr:from>
    <xdr:to>
      <xdr:col>7</xdr:col>
      <xdr:colOff>532086</xdr:colOff>
      <xdr:row>9</xdr:row>
      <xdr:rowOff>164224</xdr:rowOff>
    </xdr:to>
    <xdr:cxnSp macro="">
      <xdr:nvCxnSpPr>
        <xdr:cNvPr id="23" name="22 Conector recto de flecha"/>
        <xdr:cNvCxnSpPr/>
      </xdr:nvCxnSpPr>
      <xdr:spPr>
        <a:xfrm>
          <a:off x="4447190" y="216776"/>
          <a:ext cx="2417379" cy="16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32845</xdr:colOff>
      <xdr:row>15</xdr:row>
      <xdr:rowOff>132522</xdr:rowOff>
    </xdr:from>
    <xdr:to>
      <xdr:col>7</xdr:col>
      <xdr:colOff>753717</xdr:colOff>
      <xdr:row>16</xdr:row>
      <xdr:rowOff>118242</xdr:rowOff>
    </xdr:to>
    <xdr:cxnSp macro="">
      <xdr:nvCxnSpPr>
        <xdr:cNvPr id="26" name="25 Conector recto de flecha"/>
        <xdr:cNvCxnSpPr/>
      </xdr:nvCxnSpPr>
      <xdr:spPr>
        <a:xfrm flipV="1">
          <a:off x="3768302" y="2990022"/>
          <a:ext cx="3313328" cy="176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275896</xdr:colOff>
      <xdr:row>13</xdr:row>
      <xdr:rowOff>111672</xdr:rowOff>
    </xdr:from>
    <xdr:to>
      <xdr:col>7</xdr:col>
      <xdr:colOff>899948</xdr:colOff>
      <xdr:row>14</xdr:row>
      <xdr:rowOff>91966</xdr:rowOff>
    </xdr:to>
    <xdr:cxnSp macro="">
      <xdr:nvCxnSpPr>
        <xdr:cNvPr id="28" name="27 Conector recto de flecha"/>
        <xdr:cNvCxnSpPr/>
      </xdr:nvCxnSpPr>
      <xdr:spPr>
        <a:xfrm flipH="1">
          <a:off x="2272862" y="2588172"/>
          <a:ext cx="4959569" cy="1707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52552</xdr:colOff>
      <xdr:row>8</xdr:row>
      <xdr:rowOff>111674</xdr:rowOff>
    </xdr:from>
    <xdr:to>
      <xdr:col>4</xdr:col>
      <xdr:colOff>1024759</xdr:colOff>
      <xdr:row>9</xdr:row>
      <xdr:rowOff>78828</xdr:rowOff>
    </xdr:to>
    <xdr:cxnSp macro="">
      <xdr:nvCxnSpPr>
        <xdr:cNvPr id="30" name="29 Conector recto de flecha"/>
        <xdr:cNvCxnSpPr/>
      </xdr:nvCxnSpPr>
      <xdr:spPr>
        <a:xfrm flipV="1">
          <a:off x="3783724" y="1635674"/>
          <a:ext cx="972207" cy="1576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650327</xdr:colOff>
      <xdr:row>5</xdr:row>
      <xdr:rowOff>26276</xdr:rowOff>
    </xdr:from>
    <xdr:to>
      <xdr:col>1</xdr:col>
      <xdr:colOff>939362</xdr:colOff>
      <xdr:row>5</xdr:row>
      <xdr:rowOff>72259</xdr:rowOff>
    </xdr:to>
    <xdr:cxnSp macro="">
      <xdr:nvCxnSpPr>
        <xdr:cNvPr id="34" name="33 Conector recto de flecha"/>
        <xdr:cNvCxnSpPr/>
      </xdr:nvCxnSpPr>
      <xdr:spPr>
        <a:xfrm>
          <a:off x="1629103" y="978776"/>
          <a:ext cx="289035" cy="459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637190</xdr:colOff>
      <xdr:row>5</xdr:row>
      <xdr:rowOff>26276</xdr:rowOff>
    </xdr:from>
    <xdr:to>
      <xdr:col>2</xdr:col>
      <xdr:colOff>190500</xdr:colOff>
      <xdr:row>8</xdr:row>
      <xdr:rowOff>177362</xdr:rowOff>
    </xdr:to>
    <xdr:cxnSp macro="">
      <xdr:nvCxnSpPr>
        <xdr:cNvPr id="36" name="35 Conector recto de flecha"/>
        <xdr:cNvCxnSpPr/>
      </xdr:nvCxnSpPr>
      <xdr:spPr>
        <a:xfrm>
          <a:off x="1615966" y="978776"/>
          <a:ext cx="571500" cy="7225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563218</xdr:colOff>
      <xdr:row>16</xdr:row>
      <xdr:rowOff>16565</xdr:rowOff>
    </xdr:from>
    <xdr:to>
      <xdr:col>8</xdr:col>
      <xdr:colOff>828261</xdr:colOff>
      <xdr:row>19</xdr:row>
      <xdr:rowOff>115957</xdr:rowOff>
    </xdr:to>
    <xdr:sp macro="" textlink="">
      <xdr:nvSpPr>
        <xdr:cNvPr id="38" name="37 Abrir llave"/>
        <xdr:cNvSpPr/>
      </xdr:nvSpPr>
      <xdr:spPr>
        <a:xfrm>
          <a:off x="7793935" y="3064565"/>
          <a:ext cx="265043" cy="67089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24848</xdr:colOff>
      <xdr:row>17</xdr:row>
      <xdr:rowOff>115957</xdr:rowOff>
    </xdr:from>
    <xdr:to>
      <xdr:col>8</xdr:col>
      <xdr:colOff>563218</xdr:colOff>
      <xdr:row>17</xdr:row>
      <xdr:rowOff>161511</xdr:rowOff>
    </xdr:to>
    <xdr:cxnSp macro="">
      <xdr:nvCxnSpPr>
        <xdr:cNvPr id="40" name="39 Conector recto de flecha"/>
        <xdr:cNvCxnSpPr>
          <a:stCxn id="38" idx="1"/>
        </xdr:cNvCxnSpPr>
      </xdr:nvCxnSpPr>
      <xdr:spPr>
        <a:xfrm flipH="1" flipV="1">
          <a:off x="2708413" y="3354457"/>
          <a:ext cx="5085522" cy="455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364434</xdr:colOff>
      <xdr:row>1</xdr:row>
      <xdr:rowOff>16565</xdr:rowOff>
    </xdr:from>
    <xdr:to>
      <xdr:col>2</xdr:col>
      <xdr:colOff>372717</xdr:colOff>
      <xdr:row>4</xdr:row>
      <xdr:rowOff>140804</xdr:rowOff>
    </xdr:to>
    <xdr:cxnSp macro="">
      <xdr:nvCxnSpPr>
        <xdr:cNvPr id="42" name="41 Conector recto de flecha"/>
        <xdr:cNvCxnSpPr/>
      </xdr:nvCxnSpPr>
      <xdr:spPr>
        <a:xfrm>
          <a:off x="2360543" y="207065"/>
          <a:ext cx="8283" cy="6957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463826</xdr:colOff>
      <xdr:row>1</xdr:row>
      <xdr:rowOff>8283</xdr:rowOff>
    </xdr:from>
    <xdr:to>
      <xdr:col>0</xdr:col>
      <xdr:colOff>472109</xdr:colOff>
      <xdr:row>2</xdr:row>
      <xdr:rowOff>16565</xdr:rowOff>
    </xdr:to>
    <xdr:cxnSp macro="">
      <xdr:nvCxnSpPr>
        <xdr:cNvPr id="45" name="44 Conector recto de flecha"/>
        <xdr:cNvCxnSpPr/>
      </xdr:nvCxnSpPr>
      <xdr:spPr>
        <a:xfrm>
          <a:off x="463826" y="198783"/>
          <a:ext cx="8283" cy="198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447261</xdr:colOff>
      <xdr:row>1</xdr:row>
      <xdr:rowOff>41413</xdr:rowOff>
    </xdr:from>
    <xdr:to>
      <xdr:col>1</xdr:col>
      <xdr:colOff>455543</xdr:colOff>
      <xdr:row>3</xdr:row>
      <xdr:rowOff>16565</xdr:rowOff>
    </xdr:to>
    <xdr:cxnSp macro="">
      <xdr:nvCxnSpPr>
        <xdr:cNvPr id="47" name="46 Conector recto de flecha"/>
        <xdr:cNvCxnSpPr/>
      </xdr:nvCxnSpPr>
      <xdr:spPr>
        <a:xfrm>
          <a:off x="1424609" y="231913"/>
          <a:ext cx="8282" cy="3561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briancola.com" TargetMode="External"/><Relationship Id="rId1" Type="http://schemas.openxmlformats.org/officeDocument/2006/relationships/hyperlink" Target="mailto:info@tongag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ford.com" TargetMode="External"/><Relationship Id="rId2" Type="http://schemas.openxmlformats.org/officeDocument/2006/relationships/hyperlink" Target="mailto:info@frgp.com" TargetMode="External"/><Relationship Id="rId1" Type="http://schemas.openxmlformats.org/officeDocument/2006/relationships/hyperlink" Target="mailto:info@resto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info@briancola.com" TargetMode="External"/><Relationship Id="rId4" Type="http://schemas.openxmlformats.org/officeDocument/2006/relationships/hyperlink" Target="mailto:info@quin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madmax.com" TargetMode="External"/><Relationship Id="rId3" Type="http://schemas.openxmlformats.org/officeDocument/2006/relationships/hyperlink" Target="mailto:info@fibertel.com" TargetMode="External"/><Relationship Id="rId7" Type="http://schemas.openxmlformats.org/officeDocument/2006/relationships/hyperlink" Target="mailto:info@nomis.com" TargetMode="External"/><Relationship Id="rId2" Type="http://schemas.openxmlformats.org/officeDocument/2006/relationships/hyperlink" Target="mailto:info@naturgy.com" TargetMode="External"/><Relationship Id="rId1" Type="http://schemas.openxmlformats.org/officeDocument/2006/relationships/hyperlink" Target="mailto:info@edenor.com" TargetMode="External"/><Relationship Id="rId6" Type="http://schemas.openxmlformats.org/officeDocument/2006/relationships/hyperlink" Target="mailto:info@kloster.com" TargetMode="External"/><Relationship Id="rId5" Type="http://schemas.openxmlformats.org/officeDocument/2006/relationships/hyperlink" Target="mailto:info@laragym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info@briancola.com" TargetMode="External"/><Relationship Id="rId9" Type="http://schemas.openxmlformats.org/officeDocument/2006/relationships/hyperlink" Target="mailto:info@glady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briancola.com" TargetMode="External"/><Relationship Id="rId1" Type="http://schemas.openxmlformats.org/officeDocument/2006/relationships/hyperlink" Target="mailto:info@tongagest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madmax.com" TargetMode="External"/><Relationship Id="rId13" Type="http://schemas.openxmlformats.org/officeDocument/2006/relationships/hyperlink" Target="mailto:info@quint.com" TargetMode="External"/><Relationship Id="rId3" Type="http://schemas.openxmlformats.org/officeDocument/2006/relationships/hyperlink" Target="mailto:info@fibertel.com" TargetMode="External"/><Relationship Id="rId7" Type="http://schemas.openxmlformats.org/officeDocument/2006/relationships/hyperlink" Target="mailto:info@nomis.com" TargetMode="External"/><Relationship Id="rId12" Type="http://schemas.openxmlformats.org/officeDocument/2006/relationships/hyperlink" Target="mailto:info@ford.com" TargetMode="External"/><Relationship Id="rId2" Type="http://schemas.openxmlformats.org/officeDocument/2006/relationships/hyperlink" Target="mailto:info@naturgy.com" TargetMode="External"/><Relationship Id="rId1" Type="http://schemas.openxmlformats.org/officeDocument/2006/relationships/hyperlink" Target="mailto:info@edenor.com" TargetMode="External"/><Relationship Id="rId6" Type="http://schemas.openxmlformats.org/officeDocument/2006/relationships/hyperlink" Target="mailto:info@kloster.com" TargetMode="External"/><Relationship Id="rId11" Type="http://schemas.openxmlformats.org/officeDocument/2006/relationships/hyperlink" Target="mailto:info@frgp.com" TargetMode="External"/><Relationship Id="rId5" Type="http://schemas.openxmlformats.org/officeDocument/2006/relationships/hyperlink" Target="mailto:info@laragym.com" TargetMode="External"/><Relationship Id="rId10" Type="http://schemas.openxmlformats.org/officeDocument/2006/relationships/hyperlink" Target="mailto:info@resto.com" TargetMode="External"/><Relationship Id="rId4" Type="http://schemas.openxmlformats.org/officeDocument/2006/relationships/hyperlink" Target="mailto:info@briancola.com" TargetMode="External"/><Relationship Id="rId9" Type="http://schemas.openxmlformats.org/officeDocument/2006/relationships/hyperlink" Target="mailto:info@gladys.com" TargetMode="External"/><Relationship Id="rId14" Type="http://schemas.openxmlformats.org/officeDocument/2006/relationships/hyperlink" Target="mailto:info@briancol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C15" sqref="C15"/>
    </sheetView>
  </sheetViews>
  <sheetFormatPr baseColWidth="10" defaultRowHeight="15" x14ac:dyDescent="0.25"/>
  <cols>
    <col min="2" max="2" width="14.28515625" bestFit="1" customWidth="1"/>
    <col min="3" max="3" width="13" bestFit="1" customWidth="1"/>
    <col min="4" max="4" width="11.42578125" style="1"/>
    <col min="5" max="5" width="27.85546875" style="1" bestFit="1" customWidth="1"/>
    <col min="6" max="7" width="11.42578125" style="1"/>
    <col min="12" max="12" width="14.28515625" bestFit="1" customWidth="1"/>
    <col min="13" max="13" width="12" customWidth="1"/>
  </cols>
  <sheetData>
    <row r="1" spans="1:14" x14ac:dyDescent="0.25">
      <c r="A1" s="87" t="s">
        <v>262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x14ac:dyDescent="0.25">
      <c r="A2" s="32" t="s">
        <v>290</v>
      </c>
      <c r="B2" s="32" t="s">
        <v>263</v>
      </c>
      <c r="C2" s="32" t="s">
        <v>264</v>
      </c>
      <c r="D2" s="32" t="s">
        <v>261</v>
      </c>
      <c r="E2" s="32" t="s">
        <v>259</v>
      </c>
      <c r="F2" s="32" t="s">
        <v>267</v>
      </c>
      <c r="G2" s="32" t="s">
        <v>256</v>
      </c>
      <c r="H2" s="33" t="s">
        <v>250</v>
      </c>
      <c r="I2" s="33" t="s">
        <v>93</v>
      </c>
      <c r="J2" s="32" t="s">
        <v>251</v>
      </c>
      <c r="K2" s="34" t="s">
        <v>249</v>
      </c>
      <c r="L2" s="32" t="s">
        <v>253</v>
      </c>
      <c r="M2" s="34" t="s">
        <v>252</v>
      </c>
      <c r="N2" s="32" t="s">
        <v>82</v>
      </c>
    </row>
    <row r="3" spans="1:14" x14ac:dyDescent="0.25">
      <c r="A3" s="35">
        <v>1</v>
      </c>
      <c r="B3" s="35">
        <v>2</v>
      </c>
      <c r="C3" s="35">
        <v>14</v>
      </c>
      <c r="D3" s="35" t="s">
        <v>2</v>
      </c>
      <c r="E3" s="35">
        <v>4</v>
      </c>
      <c r="F3" s="72">
        <v>44124</v>
      </c>
      <c r="G3" s="72">
        <v>44124</v>
      </c>
      <c r="H3" s="35">
        <v>8</v>
      </c>
      <c r="I3" s="36" t="s">
        <v>248</v>
      </c>
      <c r="J3" s="75">
        <v>105</v>
      </c>
      <c r="K3" s="38">
        <v>100</v>
      </c>
      <c r="L3" s="40">
        <v>120</v>
      </c>
      <c r="M3" s="38">
        <v>21</v>
      </c>
      <c r="N3" s="36">
        <v>1</v>
      </c>
    </row>
    <row r="4" spans="1:14" x14ac:dyDescent="0.25">
      <c r="A4" s="35">
        <v>2</v>
      </c>
      <c r="B4" s="35">
        <v>2</v>
      </c>
      <c r="C4" s="35">
        <v>14</v>
      </c>
      <c r="D4" s="35" t="s">
        <v>2</v>
      </c>
      <c r="E4" s="35">
        <v>4</v>
      </c>
      <c r="F4" s="72">
        <v>44124</v>
      </c>
      <c r="G4" s="72">
        <v>44124</v>
      </c>
      <c r="H4" s="35">
        <v>5</v>
      </c>
      <c r="I4" s="36" t="s">
        <v>247</v>
      </c>
      <c r="J4" s="75">
        <v>105</v>
      </c>
      <c r="K4" s="38">
        <v>100</v>
      </c>
      <c r="L4" s="40">
        <v>150</v>
      </c>
      <c r="M4" s="38">
        <v>10.5</v>
      </c>
      <c r="N4" s="36">
        <v>1</v>
      </c>
    </row>
    <row r="5" spans="1:14" x14ac:dyDescent="0.25">
      <c r="A5" s="35">
        <v>3</v>
      </c>
      <c r="B5" s="35">
        <v>2</v>
      </c>
      <c r="C5" s="35">
        <v>14</v>
      </c>
      <c r="D5" s="35" t="s">
        <v>2</v>
      </c>
      <c r="E5" s="35">
        <v>4</v>
      </c>
      <c r="F5" s="72">
        <v>44124</v>
      </c>
      <c r="G5" s="72">
        <v>44124</v>
      </c>
      <c r="H5" s="35">
        <v>1</v>
      </c>
      <c r="I5" s="36" t="s">
        <v>246</v>
      </c>
      <c r="J5" s="75">
        <v>105</v>
      </c>
      <c r="K5" s="38">
        <v>100</v>
      </c>
      <c r="L5" s="40">
        <v>40</v>
      </c>
      <c r="M5" s="38">
        <v>21</v>
      </c>
      <c r="N5" s="36">
        <v>1</v>
      </c>
    </row>
    <row r="6" spans="1:14" x14ac:dyDescent="0.25">
      <c r="A6" s="35">
        <v>4</v>
      </c>
      <c r="B6" s="35">
        <v>1</v>
      </c>
      <c r="C6" s="35">
        <v>342</v>
      </c>
      <c r="D6" s="35" t="s">
        <v>2</v>
      </c>
      <c r="E6" s="35">
        <v>6</v>
      </c>
      <c r="F6" s="72">
        <v>44116</v>
      </c>
      <c r="G6" s="72">
        <v>44125</v>
      </c>
      <c r="H6" s="35">
        <v>2</v>
      </c>
      <c r="I6" s="36" t="s">
        <v>255</v>
      </c>
      <c r="J6" s="75">
        <v>105</v>
      </c>
      <c r="K6" s="38">
        <v>20</v>
      </c>
      <c r="L6" s="40">
        <v>30</v>
      </c>
      <c r="M6" s="38">
        <v>21</v>
      </c>
      <c r="N6" s="36">
        <v>1</v>
      </c>
    </row>
    <row r="7" spans="1:14" x14ac:dyDescent="0.25">
      <c r="A7" s="35">
        <v>5</v>
      </c>
      <c r="B7" s="35">
        <v>1</v>
      </c>
      <c r="C7" s="35">
        <v>342</v>
      </c>
      <c r="D7" s="35" t="s">
        <v>2</v>
      </c>
      <c r="E7" s="35">
        <v>6</v>
      </c>
      <c r="F7" s="72">
        <v>44116</v>
      </c>
      <c r="G7" s="72">
        <v>44125</v>
      </c>
      <c r="H7" s="35">
        <v>1</v>
      </c>
      <c r="I7" s="36" t="s">
        <v>246</v>
      </c>
      <c r="J7" s="75">
        <v>105</v>
      </c>
      <c r="K7" s="38">
        <v>50</v>
      </c>
      <c r="L7" s="40">
        <v>60</v>
      </c>
      <c r="M7" s="38">
        <v>21</v>
      </c>
      <c r="N7" s="36">
        <v>1</v>
      </c>
    </row>
    <row r="8" spans="1:14" x14ac:dyDescent="0.25">
      <c r="A8" s="35">
        <v>6</v>
      </c>
      <c r="B8" s="35">
        <v>1</v>
      </c>
      <c r="C8" s="35">
        <v>342</v>
      </c>
      <c r="D8" s="35" t="s">
        <v>2</v>
      </c>
      <c r="E8" s="35">
        <v>6</v>
      </c>
      <c r="F8" s="72">
        <v>44116</v>
      </c>
      <c r="G8" s="72">
        <v>44125</v>
      </c>
      <c r="H8" s="35">
        <v>3</v>
      </c>
      <c r="I8" s="36" t="s">
        <v>254</v>
      </c>
      <c r="J8" s="75">
        <v>105</v>
      </c>
      <c r="K8" s="38">
        <v>20</v>
      </c>
      <c r="L8" s="40">
        <v>80</v>
      </c>
      <c r="M8" s="38">
        <v>21</v>
      </c>
      <c r="N8" s="36">
        <v>1</v>
      </c>
    </row>
    <row r="9" spans="1:14" x14ac:dyDescent="0.25">
      <c r="A9" s="35">
        <v>7</v>
      </c>
      <c r="B9" s="35">
        <v>1</v>
      </c>
      <c r="C9" s="35">
        <v>342</v>
      </c>
      <c r="D9" s="35" t="s">
        <v>2</v>
      </c>
      <c r="E9" s="35">
        <v>6</v>
      </c>
      <c r="F9" s="72">
        <v>44116</v>
      </c>
      <c r="G9" s="72">
        <v>44125</v>
      </c>
      <c r="H9" s="35">
        <v>5</v>
      </c>
      <c r="I9" s="36" t="s">
        <v>247</v>
      </c>
      <c r="J9" s="75">
        <v>105</v>
      </c>
      <c r="K9" s="38">
        <v>50</v>
      </c>
      <c r="L9" s="40">
        <v>170</v>
      </c>
      <c r="M9" s="38">
        <v>10.5</v>
      </c>
      <c r="N9" s="36">
        <v>1</v>
      </c>
    </row>
    <row r="10" spans="1:14" x14ac:dyDescent="0.25">
      <c r="A10" s="35">
        <v>8</v>
      </c>
      <c r="B10" s="35">
        <v>1</v>
      </c>
      <c r="C10" s="35">
        <v>43</v>
      </c>
      <c r="D10" s="35" t="s">
        <v>265</v>
      </c>
      <c r="E10" s="35">
        <v>12</v>
      </c>
      <c r="F10" s="72">
        <v>44075</v>
      </c>
      <c r="G10" s="72">
        <v>44114</v>
      </c>
      <c r="H10" s="35">
        <v>9999</v>
      </c>
      <c r="I10" s="36" t="s">
        <v>266</v>
      </c>
      <c r="J10" s="76">
        <v>508</v>
      </c>
      <c r="K10" s="38">
        <v>1</v>
      </c>
      <c r="L10" s="40">
        <v>1700</v>
      </c>
      <c r="M10" s="38">
        <v>0</v>
      </c>
      <c r="N10" s="36">
        <v>1</v>
      </c>
    </row>
    <row r="11" spans="1:14" x14ac:dyDescent="0.25">
      <c r="A11" s="35">
        <v>9</v>
      </c>
      <c r="B11" s="35">
        <v>1</v>
      </c>
      <c r="C11" s="35">
        <v>44</v>
      </c>
      <c r="D11" s="35" t="s">
        <v>265</v>
      </c>
      <c r="E11" s="35">
        <v>12</v>
      </c>
      <c r="F11" s="72">
        <v>44105</v>
      </c>
      <c r="G11" s="72">
        <v>44114</v>
      </c>
      <c r="H11" s="35">
        <v>9999</v>
      </c>
      <c r="I11" s="36" t="s">
        <v>266</v>
      </c>
      <c r="J11" s="76">
        <v>508</v>
      </c>
      <c r="K11" s="38">
        <v>1</v>
      </c>
      <c r="L11" s="40">
        <v>1700</v>
      </c>
      <c r="M11" s="38">
        <v>0</v>
      </c>
      <c r="N11" s="36">
        <v>1</v>
      </c>
    </row>
    <row r="12" spans="1:14" x14ac:dyDescent="0.25">
      <c r="A12" s="35">
        <v>10</v>
      </c>
      <c r="B12" s="35">
        <v>1</v>
      </c>
      <c r="C12" s="35">
        <v>201</v>
      </c>
      <c r="D12" s="35" t="s">
        <v>2</v>
      </c>
      <c r="E12" s="35">
        <v>1</v>
      </c>
      <c r="F12" s="72">
        <v>44105</v>
      </c>
      <c r="G12" s="72">
        <v>44114</v>
      </c>
      <c r="H12" s="35">
        <v>9999</v>
      </c>
      <c r="I12" s="36" t="s">
        <v>5</v>
      </c>
      <c r="J12" s="76">
        <v>503</v>
      </c>
      <c r="K12" s="38">
        <v>1</v>
      </c>
      <c r="L12" s="40">
        <v>5000</v>
      </c>
      <c r="M12" s="38">
        <v>21</v>
      </c>
      <c r="N12" s="36">
        <v>1</v>
      </c>
    </row>
    <row r="13" spans="1:14" x14ac:dyDescent="0.25">
      <c r="A13" s="86">
        <v>11</v>
      </c>
      <c r="B13" s="35">
        <v>1</v>
      </c>
      <c r="C13" s="35">
        <v>150</v>
      </c>
      <c r="D13" s="35" t="s">
        <v>2</v>
      </c>
      <c r="E13" s="35">
        <v>3</v>
      </c>
      <c r="F13" s="72">
        <v>44105</v>
      </c>
      <c r="G13" s="72">
        <v>44114</v>
      </c>
      <c r="H13" s="35">
        <v>9999</v>
      </c>
      <c r="I13" s="36" t="s">
        <v>7</v>
      </c>
      <c r="J13" s="76">
        <v>513</v>
      </c>
      <c r="K13" s="38">
        <v>1</v>
      </c>
      <c r="L13" s="40">
        <v>970</v>
      </c>
      <c r="M13" s="38">
        <v>21</v>
      </c>
      <c r="N13" s="36">
        <v>1</v>
      </c>
    </row>
    <row r="14" spans="1:14" x14ac:dyDescent="0.25">
      <c r="B14" s="77" t="s">
        <v>277</v>
      </c>
      <c r="D14"/>
      <c r="E14"/>
      <c r="F14"/>
      <c r="G14"/>
    </row>
    <row r="15" spans="1:14" x14ac:dyDescent="0.25">
      <c r="B15" s="3"/>
      <c r="C15" s="3" t="s">
        <v>278</v>
      </c>
    </row>
    <row r="16" spans="1:14" x14ac:dyDescent="0.25">
      <c r="C16" s="82"/>
      <c r="D16" s="82" t="s">
        <v>281</v>
      </c>
      <c r="E16" s="83" t="s">
        <v>284</v>
      </c>
      <c r="F16" s="3" t="s">
        <v>268</v>
      </c>
      <c r="G16" s="79" t="s">
        <v>269</v>
      </c>
      <c r="H16" t="s">
        <v>272</v>
      </c>
    </row>
    <row r="17" spans="3:14" x14ac:dyDescent="0.25">
      <c r="E17" s="8"/>
      <c r="F17"/>
      <c r="G17" s="79" t="s">
        <v>270</v>
      </c>
      <c r="H17" s="85" t="s">
        <v>271</v>
      </c>
      <c r="I17" s="23" t="s">
        <v>272</v>
      </c>
    </row>
    <row r="18" spans="3:14" x14ac:dyDescent="0.25">
      <c r="C18" s="82"/>
      <c r="D18" s="82" t="s">
        <v>282</v>
      </c>
      <c r="E18" s="84" t="s">
        <v>285</v>
      </c>
      <c r="F18" s="78" t="s">
        <v>268</v>
      </c>
      <c r="G18" s="80" t="s">
        <v>269</v>
      </c>
      <c r="H18" t="s">
        <v>273</v>
      </c>
    </row>
    <row r="19" spans="3:14" x14ac:dyDescent="0.25">
      <c r="F19"/>
      <c r="G19" s="80" t="s">
        <v>270</v>
      </c>
      <c r="H19" s="85" t="s">
        <v>274</v>
      </c>
      <c r="I19" s="23" t="s">
        <v>273</v>
      </c>
    </row>
    <row r="20" spans="3:14" x14ac:dyDescent="0.25">
      <c r="C20" s="82"/>
      <c r="D20" s="82" t="s">
        <v>283</v>
      </c>
    </row>
    <row r="21" spans="3:14" x14ac:dyDescent="0.25">
      <c r="E21" s="81" t="s">
        <v>261</v>
      </c>
      <c r="F21"/>
      <c r="G21"/>
    </row>
    <row r="22" spans="3:14" x14ac:dyDescent="0.25">
      <c r="E22" s="81" t="s">
        <v>263</v>
      </c>
      <c r="F22"/>
      <c r="G22"/>
    </row>
    <row r="23" spans="3:14" x14ac:dyDescent="0.25">
      <c r="E23" s="81" t="s">
        <v>170</v>
      </c>
      <c r="F23"/>
      <c r="G23"/>
    </row>
    <row r="24" spans="3:14" x14ac:dyDescent="0.25">
      <c r="L24" s="77" t="s">
        <v>277</v>
      </c>
    </row>
    <row r="25" spans="3:14" x14ac:dyDescent="0.25">
      <c r="L25" s="3"/>
      <c r="M25" s="3" t="s">
        <v>278</v>
      </c>
    </row>
    <row r="26" spans="3:14" x14ac:dyDescent="0.25">
      <c r="L26" s="77" t="s">
        <v>277</v>
      </c>
      <c r="N26" s="23" t="s">
        <v>286</v>
      </c>
    </row>
    <row r="27" spans="3:14" x14ac:dyDescent="0.25">
      <c r="L27" s="3"/>
      <c r="M27" s="3" t="s">
        <v>279</v>
      </c>
    </row>
    <row r="28" spans="3:14" x14ac:dyDescent="0.25">
      <c r="E28" s="81" t="s">
        <v>151</v>
      </c>
      <c r="F28"/>
      <c r="G28"/>
      <c r="N28" s="23" t="s">
        <v>280</v>
      </c>
    </row>
    <row r="29" spans="3:14" x14ac:dyDescent="0.25">
      <c r="E29" s="81" t="s">
        <v>275</v>
      </c>
      <c r="F29"/>
      <c r="G29"/>
      <c r="L29" s="77" t="s">
        <v>277</v>
      </c>
    </row>
    <row r="30" spans="3:14" x14ac:dyDescent="0.25">
      <c r="E30" s="81" t="s">
        <v>276</v>
      </c>
      <c r="F30"/>
      <c r="G30"/>
      <c r="L30" s="3"/>
      <c r="M30" s="3" t="s">
        <v>287</v>
      </c>
    </row>
    <row r="31" spans="3:14" x14ac:dyDescent="0.25">
      <c r="E31" s="81" t="s">
        <v>289</v>
      </c>
      <c r="F31"/>
      <c r="G31"/>
      <c r="N31" s="23" t="s">
        <v>288</v>
      </c>
    </row>
    <row r="32" spans="3:14" x14ac:dyDescent="0.25">
      <c r="F32"/>
      <c r="G32"/>
    </row>
  </sheetData>
  <mergeCells count="1">
    <mergeCell ref="A1:N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115" zoomScaleNormal="115" workbookViewId="0">
      <selection activeCell="G24" sqref="G24"/>
    </sheetView>
  </sheetViews>
  <sheetFormatPr baseColWidth="10" defaultRowHeight="15" x14ac:dyDescent="0.25"/>
  <cols>
    <col min="1" max="1" width="14.7109375" bestFit="1" customWidth="1"/>
    <col min="2" max="2" width="16.7109375" bestFit="1" customWidth="1"/>
    <col min="3" max="3" width="12" customWidth="1"/>
    <col min="4" max="4" width="15.7109375" bestFit="1" customWidth="1"/>
    <col min="5" max="5" width="16.42578125" bestFit="1" customWidth="1"/>
    <col min="6" max="6" width="9" bestFit="1" customWidth="1"/>
    <col min="7" max="8" width="13.5703125" bestFit="1" customWidth="1"/>
    <col min="9" max="10" width="13.28515625" bestFit="1" customWidth="1"/>
  </cols>
  <sheetData>
    <row r="1" spans="1:10" x14ac:dyDescent="0.25">
      <c r="A1" s="29" t="s">
        <v>205</v>
      </c>
      <c r="B1" s="30" t="s">
        <v>220</v>
      </c>
      <c r="C1" s="95" t="s">
        <v>219</v>
      </c>
      <c r="D1" s="95"/>
      <c r="E1" s="96" t="s">
        <v>218</v>
      </c>
      <c r="F1" s="96"/>
    </row>
    <row r="3" spans="1:10" x14ac:dyDescent="0.25">
      <c r="A3" s="29" t="s">
        <v>179</v>
      </c>
    </row>
    <row r="4" spans="1:10" x14ac:dyDescent="0.25">
      <c r="B4" s="3" t="s">
        <v>180</v>
      </c>
    </row>
    <row r="5" spans="1:10" x14ac:dyDescent="0.25">
      <c r="B5" s="29" t="s">
        <v>175</v>
      </c>
    </row>
    <row r="6" spans="1:10" x14ac:dyDescent="0.25">
      <c r="C6" s="27" t="s">
        <v>2</v>
      </c>
      <c r="D6" s="3" t="s">
        <v>211</v>
      </c>
    </row>
    <row r="7" spans="1:10" x14ac:dyDescent="0.25">
      <c r="D7" s="29" t="s">
        <v>197</v>
      </c>
    </row>
    <row r="8" spans="1:10" x14ac:dyDescent="0.25">
      <c r="D8" s="23" t="s">
        <v>203</v>
      </c>
      <c r="E8" s="3" t="s">
        <v>204</v>
      </c>
    </row>
    <row r="9" spans="1:10" x14ac:dyDescent="0.25">
      <c r="F9" s="29" t="s">
        <v>178</v>
      </c>
    </row>
    <row r="10" spans="1:10" x14ac:dyDescent="0.25">
      <c r="C10" s="28" t="s">
        <v>196</v>
      </c>
      <c r="D10" s="3" t="s">
        <v>212</v>
      </c>
      <c r="F10" s="23">
        <v>9</v>
      </c>
      <c r="G10" s="3" t="s">
        <v>199</v>
      </c>
    </row>
    <row r="11" spans="1:10" x14ac:dyDescent="0.25">
      <c r="G11" s="3" t="s">
        <v>176</v>
      </c>
      <c r="H11" s="25">
        <v>700</v>
      </c>
    </row>
    <row r="12" spans="1:10" x14ac:dyDescent="0.25">
      <c r="G12" s="24" t="s">
        <v>151</v>
      </c>
      <c r="H12">
        <v>2</v>
      </c>
    </row>
    <row r="13" spans="1:10" x14ac:dyDescent="0.25">
      <c r="G13" s="3" t="s">
        <v>195</v>
      </c>
      <c r="H13" s="29" t="s">
        <v>177</v>
      </c>
    </row>
    <row r="14" spans="1:10" x14ac:dyDescent="0.25">
      <c r="A14" s="29" t="s">
        <v>179</v>
      </c>
      <c r="I14" s="26" t="s">
        <v>206</v>
      </c>
      <c r="J14" s="25">
        <v>1400</v>
      </c>
    </row>
    <row r="15" spans="1:10" x14ac:dyDescent="0.25">
      <c r="B15" s="3" t="s">
        <v>208</v>
      </c>
    </row>
    <row r="16" spans="1:10" x14ac:dyDescent="0.25">
      <c r="B16" s="25" t="s">
        <v>209</v>
      </c>
      <c r="C16" s="29" t="s">
        <v>175</v>
      </c>
      <c r="I16" s="29" t="s">
        <v>177</v>
      </c>
    </row>
    <row r="17" spans="2:11" x14ac:dyDescent="0.25">
      <c r="D17" s="3" t="s">
        <v>200</v>
      </c>
      <c r="J17" s="3" t="s">
        <v>213</v>
      </c>
      <c r="K17" s="25">
        <f>+J14</f>
        <v>1400</v>
      </c>
    </row>
    <row r="18" spans="2:11" x14ac:dyDescent="0.25">
      <c r="C18" s="29" t="s">
        <v>175</v>
      </c>
      <c r="J18" s="3" t="s">
        <v>215</v>
      </c>
      <c r="K18" s="25">
        <f>+K17*0.95</f>
        <v>1330</v>
      </c>
    </row>
    <row r="19" spans="2:11" x14ac:dyDescent="0.25">
      <c r="D19" s="3" t="s">
        <v>207</v>
      </c>
      <c r="J19" s="3" t="s">
        <v>194</v>
      </c>
      <c r="K19" s="25">
        <f>+K18*21/100</f>
        <v>279.3</v>
      </c>
    </row>
    <row r="20" spans="2:11" x14ac:dyDescent="0.25">
      <c r="D20" s="3" t="s">
        <v>201</v>
      </c>
      <c r="J20" s="3" t="s">
        <v>214</v>
      </c>
      <c r="K20" s="25">
        <f>+K18+K19</f>
        <v>1609.3</v>
      </c>
    </row>
    <row r="21" spans="2:11" x14ac:dyDescent="0.25">
      <c r="D21" s="3" t="s">
        <v>216</v>
      </c>
    </row>
    <row r="22" spans="2:11" x14ac:dyDescent="0.25">
      <c r="B22" s="25" t="s">
        <v>210</v>
      </c>
    </row>
    <row r="23" spans="2:11" x14ac:dyDescent="0.25">
      <c r="C23" s="3" t="s">
        <v>217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15" zoomScaleNormal="115" workbookViewId="0">
      <selection activeCell="A2" sqref="A2:J11"/>
    </sheetView>
  </sheetViews>
  <sheetFormatPr baseColWidth="10" defaultRowHeight="15" x14ac:dyDescent="0.25"/>
  <cols>
    <col min="1" max="1" width="4.7109375" customWidth="1"/>
    <col min="2" max="2" width="8.42578125" bestFit="1" customWidth="1"/>
    <col min="3" max="3" width="9.85546875" bestFit="1" customWidth="1"/>
    <col min="4" max="4" width="13.28515625" style="2" customWidth="1"/>
    <col min="5" max="5" width="11.85546875" customWidth="1"/>
    <col min="6" max="6" width="7.28515625" bestFit="1" customWidth="1"/>
    <col min="7" max="7" width="14" bestFit="1" customWidth="1"/>
    <col min="8" max="8" width="11.140625" customWidth="1"/>
    <col min="9" max="9" width="10.7109375" bestFit="1" customWidth="1"/>
    <col min="10" max="11" width="6.5703125" bestFit="1" customWidth="1"/>
    <col min="12" max="12" width="19.140625" bestFit="1" customWidth="1"/>
    <col min="13" max="13" width="13" bestFit="1" customWidth="1"/>
  </cols>
  <sheetData>
    <row r="1" spans="1:10" x14ac:dyDescent="0.25">
      <c r="A1" s="87" t="s">
        <v>245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x14ac:dyDescent="0.25">
      <c r="A2" s="32" t="s">
        <v>48</v>
      </c>
      <c r="B2" s="32" t="s">
        <v>259</v>
      </c>
      <c r="C2" s="32" t="s">
        <v>256</v>
      </c>
      <c r="D2" s="33" t="s">
        <v>250</v>
      </c>
      <c r="E2" s="33" t="s">
        <v>93</v>
      </c>
      <c r="F2" s="32" t="s">
        <v>251</v>
      </c>
      <c r="G2" s="34" t="s">
        <v>249</v>
      </c>
      <c r="H2" s="32" t="s">
        <v>253</v>
      </c>
      <c r="I2" s="34" t="s">
        <v>252</v>
      </c>
      <c r="J2" s="32" t="s">
        <v>82</v>
      </c>
    </row>
    <row r="3" spans="1:10" x14ac:dyDescent="0.25">
      <c r="A3" s="35">
        <v>1</v>
      </c>
      <c r="B3" s="35">
        <v>44</v>
      </c>
      <c r="C3" s="72">
        <v>44124</v>
      </c>
      <c r="D3" s="35">
        <v>8</v>
      </c>
      <c r="E3" s="36" t="s">
        <v>248</v>
      </c>
      <c r="F3" s="35">
        <v>501</v>
      </c>
      <c r="G3" s="38">
        <v>2</v>
      </c>
      <c r="H3" s="40">
        <v>120</v>
      </c>
      <c r="I3" s="38">
        <v>21</v>
      </c>
      <c r="J3" s="36">
        <v>0</v>
      </c>
    </row>
    <row r="4" spans="1:10" x14ac:dyDescent="0.25">
      <c r="A4" s="35">
        <v>1</v>
      </c>
      <c r="B4" s="35">
        <v>44</v>
      </c>
      <c r="C4" s="72">
        <v>44124</v>
      </c>
      <c r="D4" s="35">
        <v>5</v>
      </c>
      <c r="E4" s="36" t="s">
        <v>247</v>
      </c>
      <c r="F4" s="35">
        <v>501</v>
      </c>
      <c r="G4" s="38">
        <v>1</v>
      </c>
      <c r="H4" s="40">
        <v>150</v>
      </c>
      <c r="I4" s="38">
        <v>10.5</v>
      </c>
      <c r="J4" s="36">
        <v>0</v>
      </c>
    </row>
    <row r="5" spans="1:10" x14ac:dyDescent="0.25">
      <c r="A5" s="35">
        <v>1</v>
      </c>
      <c r="B5" s="35">
        <v>44</v>
      </c>
      <c r="C5" s="72">
        <v>44124</v>
      </c>
      <c r="D5" s="35">
        <v>1</v>
      </c>
      <c r="E5" s="36" t="s">
        <v>246</v>
      </c>
      <c r="F5" s="35">
        <v>501</v>
      </c>
      <c r="G5" s="38">
        <v>1</v>
      </c>
      <c r="H5" s="40">
        <v>40</v>
      </c>
      <c r="I5" s="38">
        <v>21</v>
      </c>
      <c r="J5" s="36">
        <v>0</v>
      </c>
    </row>
    <row r="6" spans="1:10" x14ac:dyDescent="0.25">
      <c r="A6" s="35">
        <v>2</v>
      </c>
      <c r="B6" s="35">
        <v>9</v>
      </c>
      <c r="C6" s="72">
        <v>44125</v>
      </c>
      <c r="D6" s="35">
        <v>2</v>
      </c>
      <c r="E6" s="36" t="s">
        <v>255</v>
      </c>
      <c r="F6" s="35">
        <v>501</v>
      </c>
      <c r="G6" s="38">
        <v>2</v>
      </c>
      <c r="H6" s="40">
        <v>30</v>
      </c>
      <c r="I6" s="38">
        <v>21</v>
      </c>
      <c r="J6" s="36">
        <v>0</v>
      </c>
    </row>
    <row r="7" spans="1:10" x14ac:dyDescent="0.25">
      <c r="A7" s="35">
        <v>2</v>
      </c>
      <c r="B7" s="35">
        <v>9</v>
      </c>
      <c r="C7" s="72">
        <v>44125</v>
      </c>
      <c r="D7" s="35">
        <v>1</v>
      </c>
      <c r="E7" s="36" t="s">
        <v>246</v>
      </c>
      <c r="F7" s="35">
        <v>501</v>
      </c>
      <c r="G7" s="38">
        <v>2</v>
      </c>
      <c r="H7" s="40">
        <v>40</v>
      </c>
      <c r="I7" s="38">
        <v>21</v>
      </c>
      <c r="J7" s="36">
        <v>0</v>
      </c>
    </row>
    <row r="8" spans="1:10" x14ac:dyDescent="0.25">
      <c r="A8" s="35">
        <v>3</v>
      </c>
      <c r="B8" s="35">
        <v>5</v>
      </c>
      <c r="C8" s="72">
        <v>44125</v>
      </c>
      <c r="D8" s="35">
        <v>3</v>
      </c>
      <c r="E8" s="36" t="s">
        <v>254</v>
      </c>
      <c r="F8" s="35">
        <v>501</v>
      </c>
      <c r="G8" s="38">
        <v>3</v>
      </c>
      <c r="H8" s="40">
        <v>80</v>
      </c>
      <c r="I8" s="38">
        <v>21</v>
      </c>
      <c r="J8" s="36">
        <v>1</v>
      </c>
    </row>
    <row r="9" spans="1:10" x14ac:dyDescent="0.25">
      <c r="A9" s="35">
        <v>3</v>
      </c>
      <c r="B9" s="35">
        <v>5</v>
      </c>
      <c r="C9" s="72">
        <v>44125</v>
      </c>
      <c r="D9" s="35">
        <v>5</v>
      </c>
      <c r="E9" s="36" t="s">
        <v>247</v>
      </c>
      <c r="F9" s="35">
        <v>501</v>
      </c>
      <c r="G9" s="38">
        <v>3</v>
      </c>
      <c r="H9" s="40">
        <v>150</v>
      </c>
      <c r="I9" s="38">
        <v>10.5</v>
      </c>
      <c r="J9" s="36">
        <v>1</v>
      </c>
    </row>
    <row r="10" spans="1:10" x14ac:dyDescent="0.25">
      <c r="A10" s="35">
        <v>3</v>
      </c>
      <c r="B10" s="35">
        <v>5</v>
      </c>
      <c r="C10" s="72">
        <v>44125</v>
      </c>
      <c r="D10" s="35">
        <v>2</v>
      </c>
      <c r="E10" s="36" t="s">
        <v>255</v>
      </c>
      <c r="F10" s="35">
        <v>501</v>
      </c>
      <c r="G10" s="38">
        <v>5</v>
      </c>
      <c r="H10" s="40">
        <v>30</v>
      </c>
      <c r="I10" s="38">
        <v>21</v>
      </c>
      <c r="J10" s="36">
        <v>1</v>
      </c>
    </row>
    <row r="11" spans="1:10" x14ac:dyDescent="0.25">
      <c r="A11" s="35">
        <v>3</v>
      </c>
      <c r="B11" s="35">
        <v>5</v>
      </c>
      <c r="C11" s="72">
        <v>44125</v>
      </c>
      <c r="D11" s="35">
        <v>8</v>
      </c>
      <c r="E11" s="36" t="s">
        <v>248</v>
      </c>
      <c r="F11" s="35">
        <v>501</v>
      </c>
      <c r="G11" s="38">
        <v>1</v>
      </c>
      <c r="H11" s="40">
        <v>120</v>
      </c>
      <c r="I11" s="38">
        <v>21</v>
      </c>
      <c r="J11" s="36">
        <v>1</v>
      </c>
    </row>
    <row r="13" spans="1:10" x14ac:dyDescent="0.25">
      <c r="D13" t="s">
        <v>257</v>
      </c>
    </row>
    <row r="14" spans="1:10" x14ac:dyDescent="0.25">
      <c r="D14" s="88" t="s">
        <v>142</v>
      </c>
      <c r="E14" s="88"/>
      <c r="F14" s="88"/>
      <c r="G14" s="88"/>
      <c r="H14" s="88"/>
      <c r="I14" s="88"/>
    </row>
    <row r="15" spans="1:10" x14ac:dyDescent="0.25">
      <c r="D15" s="14"/>
      <c r="E15" s="14"/>
      <c r="F15" s="14"/>
      <c r="G15" s="14"/>
      <c r="H15" s="14" t="s">
        <v>147</v>
      </c>
      <c r="I15" s="14" t="s">
        <v>258</v>
      </c>
    </row>
    <row r="16" spans="1:10" x14ac:dyDescent="0.25">
      <c r="D16" s="14"/>
      <c r="E16" s="14"/>
      <c r="F16" s="14"/>
      <c r="G16" s="14"/>
      <c r="H16" s="14"/>
      <c r="I16" s="14"/>
    </row>
    <row r="17" spans="4:9" x14ac:dyDescent="0.25">
      <c r="D17" s="14" t="s">
        <v>137</v>
      </c>
      <c r="E17" s="14"/>
      <c r="F17" s="14"/>
      <c r="G17" s="14"/>
      <c r="H17" s="14" t="s">
        <v>143</v>
      </c>
      <c r="I17" s="14"/>
    </row>
    <row r="18" spans="4:9" x14ac:dyDescent="0.25">
      <c r="D18" s="17" t="s">
        <v>138</v>
      </c>
      <c r="E18" s="14"/>
      <c r="F18" s="14"/>
      <c r="G18" s="14"/>
      <c r="H18" s="17" t="s">
        <v>29</v>
      </c>
      <c r="I18" s="14"/>
    </row>
    <row r="19" spans="4:9" x14ac:dyDescent="0.25">
      <c r="D19" s="14" t="s">
        <v>139</v>
      </c>
      <c r="E19" s="14"/>
      <c r="F19" s="14"/>
      <c r="G19" s="14"/>
      <c r="H19" s="14" t="s">
        <v>144</v>
      </c>
      <c r="I19" s="14"/>
    </row>
    <row r="20" spans="4:9" x14ac:dyDescent="0.25">
      <c r="D20" s="14" t="s">
        <v>140</v>
      </c>
      <c r="E20" s="14"/>
      <c r="F20" s="14"/>
      <c r="G20" s="14"/>
      <c r="H20" s="14" t="s">
        <v>145</v>
      </c>
      <c r="I20" s="14"/>
    </row>
    <row r="21" spans="4:9" x14ac:dyDescent="0.25">
      <c r="D21" s="14" t="s">
        <v>141</v>
      </c>
      <c r="E21" s="14"/>
      <c r="F21" s="14"/>
      <c r="G21" s="14"/>
      <c r="H21" s="14" t="s">
        <v>146</v>
      </c>
      <c r="I21" s="14"/>
    </row>
    <row r="22" spans="4:9" x14ac:dyDescent="0.25">
      <c r="D22" s="14"/>
      <c r="E22" s="14"/>
      <c r="F22" s="14"/>
      <c r="G22" s="14"/>
      <c r="H22" s="14"/>
      <c r="I22" s="14"/>
    </row>
    <row r="23" spans="4:9" x14ac:dyDescent="0.25">
      <c r="D23" s="74" t="s">
        <v>149</v>
      </c>
      <c r="E23" s="74" t="s">
        <v>150</v>
      </c>
      <c r="F23" s="74" t="s">
        <v>151</v>
      </c>
      <c r="G23" s="74" t="s">
        <v>152</v>
      </c>
      <c r="H23" s="74" t="s">
        <v>157</v>
      </c>
      <c r="I23" s="74" t="s">
        <v>156</v>
      </c>
    </row>
    <row r="24" spans="4:9" x14ac:dyDescent="0.25">
      <c r="D24" s="14">
        <v>3</v>
      </c>
      <c r="E24" s="14" t="s">
        <v>254</v>
      </c>
      <c r="F24" s="14">
        <v>3</v>
      </c>
      <c r="G24" s="73">
        <v>80</v>
      </c>
      <c r="H24" s="73">
        <f>+(G24*F24)*0.21</f>
        <v>50.4</v>
      </c>
      <c r="I24" s="73">
        <f>+G24+H24</f>
        <v>130.4</v>
      </c>
    </row>
    <row r="25" spans="4:9" x14ac:dyDescent="0.25">
      <c r="D25" s="14">
        <v>5</v>
      </c>
      <c r="E25" s="14" t="s">
        <v>247</v>
      </c>
      <c r="F25" s="14">
        <v>3</v>
      </c>
      <c r="G25" s="73">
        <v>150</v>
      </c>
      <c r="H25" s="73">
        <f>+(G25*F25)*0.105</f>
        <v>47.25</v>
      </c>
      <c r="I25" s="73">
        <f t="shared" ref="I25:I27" si="0">+G25+H25</f>
        <v>197.25</v>
      </c>
    </row>
    <row r="26" spans="4:9" x14ac:dyDescent="0.25">
      <c r="D26" s="14">
        <v>2</v>
      </c>
      <c r="E26" s="14" t="s">
        <v>255</v>
      </c>
      <c r="F26" s="14">
        <v>5</v>
      </c>
      <c r="G26" s="73">
        <v>30</v>
      </c>
      <c r="H26" s="73">
        <f t="shared" ref="H26:H27" si="1">+(G26*F26)*0.21</f>
        <v>31.5</v>
      </c>
      <c r="I26" s="73">
        <f t="shared" si="0"/>
        <v>61.5</v>
      </c>
    </row>
    <row r="27" spans="4:9" x14ac:dyDescent="0.25">
      <c r="D27" s="14">
        <v>8</v>
      </c>
      <c r="E27" s="14" t="s">
        <v>260</v>
      </c>
      <c r="F27" s="14">
        <v>1</v>
      </c>
      <c r="G27" s="73">
        <v>120</v>
      </c>
      <c r="H27" s="73">
        <f t="shared" si="1"/>
        <v>25.2</v>
      </c>
      <c r="I27" s="73">
        <f t="shared" si="0"/>
        <v>145.19999999999999</v>
      </c>
    </row>
    <row r="28" spans="4:9" x14ac:dyDescent="0.25">
      <c r="D28" s="14"/>
      <c r="E28" s="14"/>
      <c r="F28" s="14"/>
      <c r="G28" s="14"/>
      <c r="H28" s="14"/>
      <c r="I28" s="14"/>
    </row>
    <row r="29" spans="4:9" x14ac:dyDescent="0.25">
      <c r="D29" s="14"/>
      <c r="E29" s="14"/>
      <c r="F29" s="14"/>
      <c r="G29" s="14"/>
      <c r="H29" s="14"/>
      <c r="I29" s="14"/>
    </row>
    <row r="30" spans="4:9" x14ac:dyDescent="0.25">
      <c r="D30" s="14"/>
      <c r="E30" s="14"/>
      <c r="F30" s="14"/>
      <c r="G30" s="14"/>
      <c r="H30" s="14"/>
      <c r="I30" s="14"/>
    </row>
    <row r="31" spans="4:9" x14ac:dyDescent="0.25">
      <c r="D31" s="15"/>
      <c r="E31" s="15"/>
      <c r="F31" s="15"/>
      <c r="G31" s="15"/>
      <c r="H31" s="15" t="s">
        <v>153</v>
      </c>
      <c r="I31" s="16">
        <f>SUM(G24:G27)</f>
        <v>380</v>
      </c>
    </row>
    <row r="32" spans="4:9" x14ac:dyDescent="0.25">
      <c r="D32" s="15"/>
      <c r="E32" s="15"/>
      <c r="F32" s="15"/>
      <c r="G32" s="15"/>
      <c r="H32" s="15" t="s">
        <v>154</v>
      </c>
      <c r="I32" s="16">
        <f>SUM(H24:H27)</f>
        <v>154.35</v>
      </c>
    </row>
    <row r="33" spans="4:9" x14ac:dyDescent="0.25">
      <c r="D33" s="15"/>
      <c r="E33" s="15"/>
      <c r="F33" s="15"/>
      <c r="G33" s="15"/>
      <c r="H33" s="15" t="s">
        <v>155</v>
      </c>
      <c r="I33" s="16">
        <f>+I32+I31</f>
        <v>534.35</v>
      </c>
    </row>
  </sheetData>
  <mergeCells count="2">
    <mergeCell ref="D14:I14"/>
    <mergeCell ref="A1:J1"/>
  </mergeCells>
  <hyperlinks>
    <hyperlink ref="D18" r:id="rId1"/>
    <hyperlink ref="H18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45" zoomScaleNormal="145" workbookViewId="0">
      <selection activeCell="C16" sqref="C16"/>
    </sheetView>
  </sheetViews>
  <sheetFormatPr baseColWidth="10" defaultRowHeight="15" x14ac:dyDescent="0.25"/>
  <cols>
    <col min="1" max="1" width="3.85546875" style="4" customWidth="1"/>
    <col min="2" max="2" width="18.7109375" style="8" bestFit="1" customWidth="1"/>
    <col min="3" max="3" width="15" style="8" bestFit="1" customWidth="1"/>
    <col min="4" max="4" width="13.42578125" style="4" bestFit="1" customWidth="1"/>
    <col min="5" max="5" width="11.7109375" style="4" bestFit="1" customWidth="1"/>
    <col min="6" max="6" width="9.42578125" style="4" bestFit="1" customWidth="1"/>
    <col min="7" max="7" width="19" style="4" bestFit="1" customWidth="1"/>
    <col min="8" max="8" width="11.5703125" style="4" bestFit="1" customWidth="1"/>
    <col min="9" max="9" width="6.85546875" bestFit="1" customWidth="1"/>
  </cols>
  <sheetData>
    <row r="1" spans="1:9" x14ac:dyDescent="0.25">
      <c r="A1" s="87" t="s">
        <v>46</v>
      </c>
      <c r="B1" s="87"/>
      <c r="C1" s="87"/>
      <c r="D1" s="87"/>
      <c r="E1" s="87"/>
      <c r="F1" s="87"/>
      <c r="G1" s="87"/>
      <c r="H1" s="87"/>
      <c r="I1" s="87"/>
    </row>
    <row r="2" spans="1:9" x14ac:dyDescent="0.25">
      <c r="A2" s="32" t="s">
        <v>48</v>
      </c>
      <c r="B2" s="33" t="s">
        <v>49</v>
      </c>
      <c r="C2" s="33" t="s">
        <v>50</v>
      </c>
      <c r="D2" s="32" t="s">
        <v>51</v>
      </c>
      <c r="E2" s="32" t="s">
        <v>52</v>
      </c>
      <c r="F2" s="32" t="s">
        <v>53</v>
      </c>
      <c r="G2" s="32" t="s">
        <v>54</v>
      </c>
      <c r="H2" s="34" t="s">
        <v>47</v>
      </c>
      <c r="I2" s="32" t="s">
        <v>82</v>
      </c>
    </row>
    <row r="3" spans="1:9" x14ac:dyDescent="0.25">
      <c r="A3" s="35">
        <v>1</v>
      </c>
      <c r="B3" s="36" t="s">
        <v>58</v>
      </c>
      <c r="C3" s="36" t="s">
        <v>57</v>
      </c>
      <c r="D3" s="36" t="s">
        <v>59</v>
      </c>
      <c r="E3" s="36" t="s">
        <v>64</v>
      </c>
      <c r="F3" s="36" t="s">
        <v>65</v>
      </c>
      <c r="G3" s="37" t="s">
        <v>66</v>
      </c>
      <c r="H3" s="38" t="s">
        <v>56</v>
      </c>
      <c r="I3" s="36">
        <v>1</v>
      </c>
    </row>
    <row r="4" spans="1:9" x14ac:dyDescent="0.25">
      <c r="A4" s="35">
        <v>2</v>
      </c>
      <c r="B4" s="36" t="s">
        <v>67</v>
      </c>
      <c r="C4" s="36" t="s">
        <v>68</v>
      </c>
      <c r="D4" s="36" t="s">
        <v>60</v>
      </c>
      <c r="E4" s="36" t="s">
        <v>69</v>
      </c>
      <c r="F4" s="36" t="s">
        <v>70</v>
      </c>
      <c r="G4" s="39" t="s">
        <v>71</v>
      </c>
      <c r="H4" s="38" t="s">
        <v>56</v>
      </c>
      <c r="I4" s="36">
        <v>0</v>
      </c>
    </row>
    <row r="5" spans="1:9" x14ac:dyDescent="0.25">
      <c r="A5" s="35">
        <v>3</v>
      </c>
      <c r="B5" s="36" t="s">
        <v>72</v>
      </c>
      <c r="C5" s="36" t="s">
        <v>73</v>
      </c>
      <c r="D5" s="36" t="s">
        <v>62</v>
      </c>
      <c r="E5" s="36" t="s">
        <v>74</v>
      </c>
      <c r="F5" s="36" t="s">
        <v>75</v>
      </c>
      <c r="G5" s="39" t="s">
        <v>76</v>
      </c>
      <c r="H5" s="38" t="s">
        <v>56</v>
      </c>
      <c r="I5" s="36">
        <v>1</v>
      </c>
    </row>
    <row r="6" spans="1:9" x14ac:dyDescent="0.25">
      <c r="A6" s="35">
        <v>4</v>
      </c>
      <c r="B6" s="36" t="s">
        <v>77</v>
      </c>
      <c r="C6" s="36" t="s">
        <v>78</v>
      </c>
      <c r="D6" s="36" t="s">
        <v>61</v>
      </c>
      <c r="E6" s="36" t="s">
        <v>79</v>
      </c>
      <c r="F6" s="36" t="s">
        <v>80</v>
      </c>
      <c r="G6" s="39" t="s">
        <v>81</v>
      </c>
      <c r="H6" s="38" t="s">
        <v>56</v>
      </c>
      <c r="I6" s="36">
        <v>1</v>
      </c>
    </row>
    <row r="7" spans="1:9" x14ac:dyDescent="0.25">
      <c r="A7" s="35">
        <v>5</v>
      </c>
      <c r="B7" s="36" t="s">
        <v>27</v>
      </c>
      <c r="C7" s="36" t="s">
        <v>8</v>
      </c>
      <c r="D7" s="36" t="s">
        <v>13</v>
      </c>
      <c r="E7" s="36" t="s">
        <v>84</v>
      </c>
      <c r="F7" s="36" t="s">
        <v>39</v>
      </c>
      <c r="G7" s="39" t="s">
        <v>29</v>
      </c>
      <c r="H7" s="38" t="s">
        <v>56</v>
      </c>
      <c r="I7" s="36">
        <v>1</v>
      </c>
    </row>
    <row r="8" spans="1:9" x14ac:dyDescent="0.25">
      <c r="G8" s="6"/>
    </row>
    <row r="9" spans="1:9" x14ac:dyDescent="0.25">
      <c r="G9" s="6"/>
    </row>
    <row r="10" spans="1:9" x14ac:dyDescent="0.25">
      <c r="G10" s="6"/>
    </row>
    <row r="11" spans="1:9" x14ac:dyDescent="0.25">
      <c r="G11" s="6"/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40" zoomScaleNormal="140" workbookViewId="0">
      <selection activeCell="A2" sqref="A2:C11"/>
    </sheetView>
  </sheetViews>
  <sheetFormatPr baseColWidth="10" defaultColWidth="17.85546875" defaultRowHeight="15" x14ac:dyDescent="0.25"/>
  <cols>
    <col min="1" max="1" width="2.42578125" style="4" bestFit="1" customWidth="1"/>
    <col min="2" max="2" width="19" bestFit="1" customWidth="1"/>
    <col min="3" max="3" width="17.5703125" bestFit="1" customWidth="1"/>
    <col min="4" max="5" width="13.5703125" customWidth="1"/>
    <col min="6" max="6" width="9.42578125" bestFit="1" customWidth="1"/>
    <col min="7" max="7" width="16.85546875" bestFit="1" customWidth="1"/>
    <col min="8" max="8" width="10.42578125" bestFit="1" customWidth="1"/>
    <col min="9" max="9" width="6.5703125" bestFit="1" customWidth="1"/>
  </cols>
  <sheetData>
    <row r="1" spans="1:9" x14ac:dyDescent="0.25">
      <c r="A1" s="87" t="s">
        <v>83</v>
      </c>
      <c r="B1" s="87"/>
      <c r="C1" s="87"/>
      <c r="D1" s="87"/>
      <c r="E1" s="87"/>
      <c r="F1" s="87"/>
      <c r="G1" s="87"/>
      <c r="H1" s="87"/>
      <c r="I1" s="87"/>
    </row>
    <row r="2" spans="1:9" x14ac:dyDescent="0.25">
      <c r="A2" s="32" t="s">
        <v>48</v>
      </c>
      <c r="B2" s="33" t="s">
        <v>49</v>
      </c>
      <c r="C2" s="33" t="s">
        <v>50</v>
      </c>
      <c r="D2" s="32" t="s">
        <v>51</v>
      </c>
      <c r="E2" s="32" t="s">
        <v>52</v>
      </c>
      <c r="F2" s="32" t="s">
        <v>53</v>
      </c>
      <c r="G2" s="32" t="s">
        <v>54</v>
      </c>
      <c r="H2" s="34" t="s">
        <v>47</v>
      </c>
      <c r="I2" s="32" t="s">
        <v>82</v>
      </c>
    </row>
    <row r="3" spans="1:9" x14ac:dyDescent="0.25">
      <c r="A3" s="35">
        <v>1</v>
      </c>
      <c r="B3" s="36" t="s">
        <v>5</v>
      </c>
      <c r="C3" s="36" t="s">
        <v>5</v>
      </c>
      <c r="D3" s="36" t="s">
        <v>10</v>
      </c>
      <c r="E3" s="36" t="s">
        <v>24</v>
      </c>
      <c r="F3" s="36" t="s">
        <v>18</v>
      </c>
      <c r="G3" s="37" t="s">
        <v>19</v>
      </c>
      <c r="H3" s="38" t="s">
        <v>55</v>
      </c>
      <c r="I3" s="36">
        <v>1</v>
      </c>
    </row>
    <row r="4" spans="1:9" x14ac:dyDescent="0.25">
      <c r="A4" s="35">
        <v>2</v>
      </c>
      <c r="B4" s="36" t="s">
        <v>6</v>
      </c>
      <c r="C4" s="36" t="s">
        <v>6</v>
      </c>
      <c r="D4" s="36" t="s">
        <v>11</v>
      </c>
      <c r="E4" s="36" t="s">
        <v>23</v>
      </c>
      <c r="F4" s="36" t="s">
        <v>20</v>
      </c>
      <c r="G4" s="39" t="s">
        <v>21</v>
      </c>
      <c r="H4" s="38" t="s">
        <v>55</v>
      </c>
      <c r="I4" s="36">
        <v>1</v>
      </c>
    </row>
    <row r="5" spans="1:9" x14ac:dyDescent="0.25">
      <c r="A5" s="35">
        <v>3</v>
      </c>
      <c r="B5" s="36" t="s">
        <v>7</v>
      </c>
      <c r="C5" s="36" t="s">
        <v>7</v>
      </c>
      <c r="D5" s="36" t="s">
        <v>12</v>
      </c>
      <c r="E5" s="36" t="s">
        <v>22</v>
      </c>
      <c r="F5" s="36" t="s">
        <v>25</v>
      </c>
      <c r="G5" s="39" t="s">
        <v>26</v>
      </c>
      <c r="H5" s="38" t="s">
        <v>55</v>
      </c>
      <c r="I5" s="36">
        <v>1</v>
      </c>
    </row>
    <row r="6" spans="1:9" x14ac:dyDescent="0.25">
      <c r="A6" s="35">
        <v>4</v>
      </c>
      <c r="B6" s="36" t="s">
        <v>27</v>
      </c>
      <c r="C6" s="36" t="s">
        <v>8</v>
      </c>
      <c r="D6" s="36" t="s">
        <v>13</v>
      </c>
      <c r="E6" s="36" t="s">
        <v>84</v>
      </c>
      <c r="F6" s="36" t="s">
        <v>39</v>
      </c>
      <c r="G6" s="39" t="s">
        <v>29</v>
      </c>
      <c r="H6" s="38" t="s">
        <v>55</v>
      </c>
      <c r="I6" s="36">
        <v>1</v>
      </c>
    </row>
    <row r="7" spans="1:9" x14ac:dyDescent="0.25">
      <c r="A7" s="35">
        <v>5</v>
      </c>
      <c r="B7" s="36" t="s">
        <v>28</v>
      </c>
      <c r="C7" s="36" t="s">
        <v>85</v>
      </c>
      <c r="D7" s="36" t="s">
        <v>14</v>
      </c>
      <c r="E7" s="36" t="s">
        <v>35</v>
      </c>
      <c r="F7" s="36" t="s">
        <v>36</v>
      </c>
      <c r="G7" s="39" t="s">
        <v>30</v>
      </c>
      <c r="H7" s="38" t="s">
        <v>55</v>
      </c>
      <c r="I7" s="36">
        <v>1</v>
      </c>
    </row>
    <row r="8" spans="1:9" x14ac:dyDescent="0.25">
      <c r="A8" s="35">
        <v>6</v>
      </c>
      <c r="B8" s="36" t="s">
        <v>3</v>
      </c>
      <c r="C8" s="36" t="s">
        <v>86</v>
      </c>
      <c r="D8" s="36" t="s">
        <v>15</v>
      </c>
      <c r="E8" s="36" t="s">
        <v>37</v>
      </c>
      <c r="F8" s="36" t="s">
        <v>38</v>
      </c>
      <c r="G8" s="39" t="s">
        <v>31</v>
      </c>
      <c r="H8" s="38" t="s">
        <v>55</v>
      </c>
      <c r="I8" s="36">
        <v>1</v>
      </c>
    </row>
    <row r="9" spans="1:9" x14ac:dyDescent="0.25">
      <c r="A9" s="35">
        <v>7</v>
      </c>
      <c r="B9" s="36" t="s">
        <v>4</v>
      </c>
      <c r="C9" s="36" t="s">
        <v>9</v>
      </c>
      <c r="D9" s="36" t="s">
        <v>16</v>
      </c>
      <c r="E9" s="36" t="s">
        <v>40</v>
      </c>
      <c r="F9" s="36" t="s">
        <v>41</v>
      </c>
      <c r="G9" s="39" t="s">
        <v>32</v>
      </c>
      <c r="H9" s="38" t="s">
        <v>55</v>
      </c>
      <c r="I9" s="36">
        <v>1</v>
      </c>
    </row>
    <row r="10" spans="1:9" x14ac:dyDescent="0.25">
      <c r="A10" s="35">
        <v>8</v>
      </c>
      <c r="B10" s="36" t="s">
        <v>87</v>
      </c>
      <c r="C10" s="36" t="s">
        <v>88</v>
      </c>
      <c r="D10" s="36" t="s">
        <v>17</v>
      </c>
      <c r="E10" s="36" t="s">
        <v>42</v>
      </c>
      <c r="F10" s="36" t="s">
        <v>43</v>
      </c>
      <c r="G10" s="39" t="s">
        <v>33</v>
      </c>
      <c r="H10" s="38" t="s">
        <v>55</v>
      </c>
      <c r="I10" s="36">
        <v>1</v>
      </c>
    </row>
    <row r="11" spans="1:9" x14ac:dyDescent="0.25">
      <c r="A11" s="35">
        <v>9</v>
      </c>
      <c r="B11" s="36" t="s">
        <v>89</v>
      </c>
      <c r="C11" s="36" t="s">
        <v>90</v>
      </c>
      <c r="D11" s="36" t="s">
        <v>63</v>
      </c>
      <c r="E11" s="36" t="s">
        <v>44</v>
      </c>
      <c r="F11" s="36" t="s">
        <v>45</v>
      </c>
      <c r="G11" s="39" t="s">
        <v>34</v>
      </c>
      <c r="H11" s="38" t="s">
        <v>55</v>
      </c>
      <c r="I11" s="36">
        <v>0</v>
      </c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30" zoomScaleNormal="130" workbookViewId="0">
      <selection activeCell="H19" sqref="H19"/>
    </sheetView>
  </sheetViews>
  <sheetFormatPr baseColWidth="10" defaultRowHeight="15" x14ac:dyDescent="0.25"/>
  <cols>
    <col min="1" max="1" width="2.42578125" bestFit="1" customWidth="1"/>
    <col min="2" max="2" width="7.85546875" bestFit="1" customWidth="1"/>
    <col min="3" max="3" width="17.5703125" bestFit="1" customWidth="1"/>
    <col min="4" max="4" width="11.7109375" customWidth="1"/>
    <col min="5" max="5" width="5.42578125" bestFit="1" customWidth="1"/>
    <col min="7" max="7" width="11.42578125" customWidth="1"/>
    <col min="8" max="8" width="11.85546875" bestFit="1" customWidth="1"/>
    <col min="9" max="9" width="8.140625" bestFit="1" customWidth="1"/>
    <col min="10" max="10" width="6.5703125" bestFit="1" customWidth="1"/>
  </cols>
  <sheetData>
    <row r="1" spans="1:10" x14ac:dyDescent="0.25">
      <c r="A1" s="87" t="s">
        <v>91</v>
      </c>
      <c r="B1" s="87"/>
      <c r="C1" s="87"/>
      <c r="D1" s="87"/>
      <c r="E1" s="87"/>
      <c r="F1" s="87"/>
      <c r="G1" s="87"/>
      <c r="H1" s="87"/>
      <c r="I1" s="87"/>
      <c r="J1" s="31"/>
    </row>
    <row r="2" spans="1:10" x14ac:dyDescent="0.25">
      <c r="A2" s="32" t="s">
        <v>48</v>
      </c>
      <c r="B2" s="33" t="s">
        <v>92</v>
      </c>
      <c r="C2" s="33" t="s">
        <v>93</v>
      </c>
      <c r="D2" s="32" t="s">
        <v>94</v>
      </c>
      <c r="E2" s="32" t="s">
        <v>198</v>
      </c>
      <c r="F2" s="32" t="s">
        <v>192</v>
      </c>
      <c r="G2" s="32" t="s">
        <v>193</v>
      </c>
      <c r="H2" s="34" t="s">
        <v>229</v>
      </c>
      <c r="I2" s="32" t="s">
        <v>171</v>
      </c>
      <c r="J2" s="32" t="s">
        <v>82</v>
      </c>
    </row>
    <row r="3" spans="1:10" x14ac:dyDescent="0.25">
      <c r="A3" s="35">
        <v>1</v>
      </c>
      <c r="B3" s="35">
        <v>6</v>
      </c>
      <c r="C3" s="36" t="s">
        <v>103</v>
      </c>
      <c r="D3" s="35">
        <v>501</v>
      </c>
      <c r="E3" s="36">
        <v>1000</v>
      </c>
      <c r="F3" s="40">
        <f>+G3/(($A$14/100)+1)</f>
        <v>42.857142857142861</v>
      </c>
      <c r="G3" s="57">
        <v>60</v>
      </c>
      <c r="H3" s="38">
        <v>21</v>
      </c>
      <c r="I3" s="36">
        <v>50</v>
      </c>
      <c r="J3" s="36">
        <v>1</v>
      </c>
    </row>
    <row r="4" spans="1:10" x14ac:dyDescent="0.25">
      <c r="A4" s="35">
        <v>2</v>
      </c>
      <c r="B4" s="35">
        <v>6</v>
      </c>
      <c r="C4" s="36" t="s">
        <v>101</v>
      </c>
      <c r="D4" s="35">
        <v>501</v>
      </c>
      <c r="E4" s="36">
        <v>1000</v>
      </c>
      <c r="F4" s="40">
        <f t="shared" ref="F4:F11" si="0">+G4/(($A$14/100)+1)</f>
        <v>85.714285714285722</v>
      </c>
      <c r="G4" s="57">
        <v>120</v>
      </c>
      <c r="H4" s="38">
        <v>21</v>
      </c>
      <c r="I4" s="36">
        <v>50</v>
      </c>
      <c r="J4" s="36">
        <v>1</v>
      </c>
    </row>
    <row r="5" spans="1:10" x14ac:dyDescent="0.25">
      <c r="A5" s="35">
        <v>3</v>
      </c>
      <c r="B5" s="35">
        <v>6</v>
      </c>
      <c r="C5" s="36" t="s">
        <v>102</v>
      </c>
      <c r="D5" s="35">
        <v>501</v>
      </c>
      <c r="E5" s="36">
        <f>1000+500</f>
        <v>1500</v>
      </c>
      <c r="F5" s="40">
        <f t="shared" si="0"/>
        <v>150</v>
      </c>
      <c r="G5" s="57">
        <v>210</v>
      </c>
      <c r="H5" s="38">
        <v>21</v>
      </c>
      <c r="I5" s="36">
        <v>50</v>
      </c>
      <c r="J5" s="36">
        <v>1</v>
      </c>
    </row>
    <row r="6" spans="1:10" x14ac:dyDescent="0.25">
      <c r="A6" s="35">
        <v>4</v>
      </c>
      <c r="B6" s="35">
        <v>8</v>
      </c>
      <c r="C6" s="36" t="s">
        <v>95</v>
      </c>
      <c r="D6" s="35">
        <v>501</v>
      </c>
      <c r="E6" s="36">
        <v>300</v>
      </c>
      <c r="F6" s="40">
        <f t="shared" si="0"/>
        <v>357.14285714285717</v>
      </c>
      <c r="G6" s="57">
        <v>500</v>
      </c>
      <c r="H6" s="38">
        <v>10.5</v>
      </c>
      <c r="I6" s="36">
        <v>10</v>
      </c>
      <c r="J6" s="36">
        <v>1</v>
      </c>
    </row>
    <row r="7" spans="1:10" x14ac:dyDescent="0.25">
      <c r="A7" s="35">
        <v>5</v>
      </c>
      <c r="B7" s="35">
        <v>8</v>
      </c>
      <c r="C7" s="36" t="s">
        <v>96</v>
      </c>
      <c r="D7" s="35">
        <v>501</v>
      </c>
      <c r="E7" s="36">
        <v>300</v>
      </c>
      <c r="F7" s="40">
        <f t="shared" si="0"/>
        <v>428.57142857142861</v>
      </c>
      <c r="G7" s="57">
        <v>600</v>
      </c>
      <c r="H7" s="38">
        <v>10.5</v>
      </c>
      <c r="I7" s="36">
        <v>10</v>
      </c>
      <c r="J7" s="36">
        <v>1</v>
      </c>
    </row>
    <row r="8" spans="1:10" x14ac:dyDescent="0.25">
      <c r="A8" s="35">
        <v>6</v>
      </c>
      <c r="B8" s="35">
        <v>4</v>
      </c>
      <c r="C8" s="36" t="s">
        <v>99</v>
      </c>
      <c r="D8" s="35">
        <v>501</v>
      </c>
      <c r="E8" s="36">
        <v>8000</v>
      </c>
      <c r="F8" s="40">
        <f t="shared" si="0"/>
        <v>7.1428571428571432</v>
      </c>
      <c r="G8" s="57">
        <v>10</v>
      </c>
      <c r="H8" s="38">
        <v>21</v>
      </c>
      <c r="I8" s="36">
        <v>50</v>
      </c>
      <c r="J8" s="36">
        <v>1</v>
      </c>
    </row>
    <row r="9" spans="1:10" x14ac:dyDescent="0.25">
      <c r="A9" s="35">
        <v>7</v>
      </c>
      <c r="B9" s="35">
        <v>4</v>
      </c>
      <c r="C9" s="36" t="s">
        <v>97</v>
      </c>
      <c r="D9" s="35">
        <v>501</v>
      </c>
      <c r="E9" s="36">
        <v>8000</v>
      </c>
      <c r="F9" s="40">
        <f t="shared" si="0"/>
        <v>5.7142857142857144</v>
      </c>
      <c r="G9" s="57">
        <v>8</v>
      </c>
      <c r="H9" s="38">
        <v>21</v>
      </c>
      <c r="I9" s="36">
        <v>50</v>
      </c>
      <c r="J9" s="36">
        <v>1</v>
      </c>
    </row>
    <row r="10" spans="1:10" x14ac:dyDescent="0.25">
      <c r="A10" s="35">
        <v>8</v>
      </c>
      <c r="B10" s="35">
        <v>4</v>
      </c>
      <c r="C10" s="36" t="s">
        <v>98</v>
      </c>
      <c r="D10" s="35">
        <v>501</v>
      </c>
      <c r="E10" s="36">
        <v>6000</v>
      </c>
      <c r="F10" s="40">
        <f t="shared" si="0"/>
        <v>4.2857142857142856</v>
      </c>
      <c r="G10" s="57">
        <v>6</v>
      </c>
      <c r="H10" s="38">
        <v>21</v>
      </c>
      <c r="I10" s="36">
        <v>50</v>
      </c>
      <c r="J10" s="36">
        <v>1</v>
      </c>
    </row>
    <row r="11" spans="1:10" x14ac:dyDescent="0.25">
      <c r="A11" s="35">
        <v>9</v>
      </c>
      <c r="B11" s="35">
        <v>4</v>
      </c>
      <c r="C11" s="36" t="s">
        <v>100</v>
      </c>
      <c r="D11" s="35">
        <v>501</v>
      </c>
      <c r="E11" s="36">
        <v>100</v>
      </c>
      <c r="F11" s="40">
        <f t="shared" si="0"/>
        <v>3.5714285714285716</v>
      </c>
      <c r="G11" s="57">
        <v>5</v>
      </c>
      <c r="H11" s="38">
        <v>21</v>
      </c>
      <c r="I11" s="36">
        <v>10</v>
      </c>
      <c r="J11" s="36">
        <v>1</v>
      </c>
    </row>
    <row r="13" spans="1:10" x14ac:dyDescent="0.25">
      <c r="A13" s="89" t="s">
        <v>202</v>
      </c>
      <c r="B13" s="89"/>
      <c r="C13" s="89"/>
      <c r="E13" t="s">
        <v>299</v>
      </c>
    </row>
    <row r="14" spans="1:10" x14ac:dyDescent="0.25">
      <c r="A14" s="90">
        <v>40</v>
      </c>
      <c r="B14" s="90"/>
      <c r="C14" s="90"/>
      <c r="F14" t="s">
        <v>297</v>
      </c>
    </row>
    <row r="15" spans="1:10" x14ac:dyDescent="0.25">
      <c r="G15" s="1" t="s">
        <v>300</v>
      </c>
      <c r="H15" t="s">
        <v>291</v>
      </c>
    </row>
    <row r="16" spans="1:10" x14ac:dyDescent="0.25">
      <c r="H16" t="s">
        <v>292</v>
      </c>
    </row>
    <row r="17" spans="7:9" x14ac:dyDescent="0.25">
      <c r="G17" s="1" t="s">
        <v>301</v>
      </c>
      <c r="H17" t="s">
        <v>293</v>
      </c>
    </row>
    <row r="18" spans="7:9" x14ac:dyDescent="0.25">
      <c r="H18" t="s">
        <v>302</v>
      </c>
    </row>
    <row r="19" spans="7:9" x14ac:dyDescent="0.25">
      <c r="I19" t="s">
        <v>296</v>
      </c>
    </row>
    <row r="20" spans="7:9" x14ac:dyDescent="0.25">
      <c r="I20" t="s">
        <v>294</v>
      </c>
    </row>
    <row r="21" spans="7:9" x14ac:dyDescent="0.25">
      <c r="H21" s="1" t="s">
        <v>295</v>
      </c>
    </row>
    <row r="22" spans="7:9" x14ac:dyDescent="0.25">
      <c r="I22" t="s">
        <v>298</v>
      </c>
    </row>
  </sheetData>
  <mergeCells count="3">
    <mergeCell ref="A13:C13"/>
    <mergeCell ref="A14:C14"/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30" zoomScaleNormal="130" workbookViewId="0">
      <selection activeCell="I16" sqref="I16"/>
    </sheetView>
  </sheetViews>
  <sheetFormatPr baseColWidth="10" defaultRowHeight="15" x14ac:dyDescent="0.25"/>
  <cols>
    <col min="1" max="1" width="10.42578125" bestFit="1" customWidth="1"/>
    <col min="5" max="5" width="14" bestFit="1" customWidth="1"/>
  </cols>
  <sheetData>
    <row r="1" spans="1:11" x14ac:dyDescent="0.25">
      <c r="A1" s="91" t="s">
        <v>173</v>
      </c>
      <c r="B1" s="91"/>
      <c r="C1" s="91"/>
      <c r="D1" s="91"/>
      <c r="E1" s="91"/>
      <c r="F1" s="91"/>
      <c r="G1" s="91"/>
      <c r="H1" s="91"/>
      <c r="I1" s="91"/>
      <c r="J1" s="91"/>
    </row>
    <row r="2" spans="1:11" x14ac:dyDescent="0.25">
      <c r="A2" s="5" t="s">
        <v>170</v>
      </c>
      <c r="B2" s="7" t="s">
        <v>158</v>
      </c>
      <c r="C2" s="7" t="s">
        <v>0</v>
      </c>
      <c r="D2" s="5" t="s">
        <v>159</v>
      </c>
      <c r="E2" s="5" t="s">
        <v>160</v>
      </c>
      <c r="F2" s="5" t="s">
        <v>161</v>
      </c>
      <c r="G2" s="5" t="s">
        <v>162</v>
      </c>
      <c r="H2" s="5" t="s">
        <v>163</v>
      </c>
      <c r="I2" s="21" t="s">
        <v>166</v>
      </c>
      <c r="J2" s="21" t="s">
        <v>167</v>
      </c>
    </row>
    <row r="3" spans="1:11" x14ac:dyDescent="0.25">
      <c r="A3" s="18">
        <v>100</v>
      </c>
      <c r="B3" s="19">
        <v>2</v>
      </c>
      <c r="C3" s="19">
        <v>6</v>
      </c>
      <c r="D3" s="18">
        <v>110</v>
      </c>
      <c r="E3" s="18">
        <v>138.6</v>
      </c>
      <c r="F3" s="18">
        <v>660</v>
      </c>
      <c r="G3" s="20">
        <f>+E3+F3</f>
        <v>798.6</v>
      </c>
      <c r="H3" s="18">
        <v>102</v>
      </c>
      <c r="I3" s="22">
        <v>5</v>
      </c>
      <c r="J3" s="22" t="s">
        <v>56</v>
      </c>
    </row>
    <row r="4" spans="1:11" x14ac:dyDescent="0.25">
      <c r="A4" s="18">
        <v>100</v>
      </c>
      <c r="B4" s="19">
        <v>3</v>
      </c>
      <c r="C4" s="19">
        <v>6</v>
      </c>
      <c r="D4" s="18">
        <v>210</v>
      </c>
      <c r="E4" s="18">
        <v>264.60000000000002</v>
      </c>
      <c r="F4" s="18">
        <v>1260</v>
      </c>
      <c r="G4" s="20">
        <f>+E4+F4</f>
        <v>1524.6</v>
      </c>
      <c r="H4" s="18">
        <v>102</v>
      </c>
      <c r="I4" s="22">
        <v>5</v>
      </c>
      <c r="J4" s="22" t="s">
        <v>56</v>
      </c>
    </row>
    <row r="5" spans="1:11" x14ac:dyDescent="0.25">
      <c r="A5" s="18"/>
      <c r="B5" s="19"/>
      <c r="C5" s="19"/>
      <c r="D5" s="18"/>
      <c r="E5" s="18"/>
      <c r="F5" s="18"/>
      <c r="G5" s="20"/>
      <c r="H5" s="18"/>
      <c r="I5" s="22"/>
      <c r="J5" s="22"/>
    </row>
    <row r="6" spans="1:11" x14ac:dyDescent="0.25">
      <c r="A6" s="9"/>
      <c r="B6" s="10"/>
      <c r="C6" s="10"/>
      <c r="D6" s="9"/>
      <c r="E6" s="9"/>
      <c r="F6" s="9"/>
      <c r="G6" s="12"/>
      <c r="H6" s="9"/>
      <c r="I6" s="11"/>
      <c r="J6" s="11"/>
    </row>
    <row r="7" spans="1:11" x14ac:dyDescent="0.25">
      <c r="A7" s="9"/>
      <c r="B7" s="10"/>
      <c r="C7" s="10"/>
      <c r="D7" s="9"/>
      <c r="E7" s="9"/>
      <c r="F7" s="9"/>
      <c r="G7" s="12"/>
      <c r="H7" s="9"/>
      <c r="I7" s="11"/>
      <c r="J7" s="11"/>
    </row>
    <row r="12" spans="1:11" x14ac:dyDescent="0.25">
      <c r="B12" s="3" t="s">
        <v>169</v>
      </c>
      <c r="C12" s="3"/>
    </row>
    <row r="14" spans="1:11" x14ac:dyDescent="0.25">
      <c r="B14" s="14"/>
      <c r="C14" s="14"/>
      <c r="D14" s="14"/>
      <c r="E14" s="14"/>
      <c r="F14" s="14" t="s">
        <v>147</v>
      </c>
      <c r="G14" s="14" t="s">
        <v>148</v>
      </c>
    </row>
    <row r="15" spans="1:11" x14ac:dyDescent="0.25">
      <c r="B15" s="14"/>
      <c r="C15" s="14"/>
      <c r="D15" s="14"/>
      <c r="E15" s="14"/>
      <c r="F15" s="14"/>
      <c r="G15" s="14"/>
    </row>
    <row r="16" spans="1:11" x14ac:dyDescent="0.25">
      <c r="B16" s="14" t="s">
        <v>137</v>
      </c>
      <c r="C16" s="14"/>
      <c r="D16" s="14"/>
      <c r="E16" s="14"/>
      <c r="F16" s="14" t="s">
        <v>143</v>
      </c>
      <c r="G16" s="14"/>
      <c r="J16">
        <v>1000</v>
      </c>
      <c r="K16">
        <v>0.21</v>
      </c>
    </row>
    <row r="17" spans="2:11" x14ac:dyDescent="0.25">
      <c r="B17" s="17" t="s">
        <v>138</v>
      </c>
      <c r="C17" s="14"/>
      <c r="D17" s="14"/>
      <c r="E17" s="14"/>
      <c r="F17" s="17" t="s">
        <v>29</v>
      </c>
      <c r="G17" s="14"/>
      <c r="K17">
        <f>+J16*K16</f>
        <v>210</v>
      </c>
    </row>
    <row r="18" spans="2:11" x14ac:dyDescent="0.25">
      <c r="B18" s="14" t="s">
        <v>139</v>
      </c>
      <c r="C18" s="14"/>
      <c r="D18" s="14"/>
      <c r="E18" s="14"/>
      <c r="F18" s="14" t="s">
        <v>144</v>
      </c>
      <c r="G18" s="14"/>
    </row>
    <row r="19" spans="2:11" x14ac:dyDescent="0.25">
      <c r="B19" s="14" t="s">
        <v>140</v>
      </c>
      <c r="C19" s="14"/>
      <c r="D19" s="14"/>
      <c r="E19" s="14"/>
      <c r="F19" s="14" t="s">
        <v>145</v>
      </c>
      <c r="G19" s="14"/>
    </row>
    <row r="20" spans="2:11" x14ac:dyDescent="0.25">
      <c r="B20" s="14" t="s">
        <v>141</v>
      </c>
      <c r="C20" s="14"/>
      <c r="D20" s="14"/>
      <c r="E20" s="14"/>
      <c r="F20" s="14" t="s">
        <v>146</v>
      </c>
      <c r="G20" s="14"/>
    </row>
    <row r="21" spans="2:11" x14ac:dyDescent="0.25">
      <c r="B21" s="14"/>
      <c r="C21" s="14"/>
      <c r="D21" s="14"/>
      <c r="E21" s="14"/>
      <c r="F21" s="14"/>
      <c r="G21" s="14"/>
    </row>
    <row r="22" spans="2:11" x14ac:dyDescent="0.25">
      <c r="B22" s="13" t="s">
        <v>149</v>
      </c>
      <c r="C22" s="13" t="s">
        <v>150</v>
      </c>
      <c r="D22" s="13" t="s">
        <v>151</v>
      </c>
      <c r="E22" s="13" t="s">
        <v>152</v>
      </c>
      <c r="F22" s="13" t="s">
        <v>157</v>
      </c>
      <c r="G22" s="13" t="s">
        <v>156</v>
      </c>
    </row>
    <row r="23" spans="2:11" x14ac:dyDescent="0.25">
      <c r="B23" s="14">
        <v>2</v>
      </c>
      <c r="C23" s="14" t="s">
        <v>101</v>
      </c>
      <c r="D23" s="14">
        <v>6</v>
      </c>
      <c r="E23" s="14">
        <v>110</v>
      </c>
      <c r="F23" s="14">
        <f>+G23*21/100</f>
        <v>138.6</v>
      </c>
      <c r="G23" s="14">
        <f>+E23*D23</f>
        <v>660</v>
      </c>
    </row>
    <row r="24" spans="2:11" x14ac:dyDescent="0.25">
      <c r="B24" s="14">
        <v>3</v>
      </c>
      <c r="C24" s="14" t="s">
        <v>102</v>
      </c>
      <c r="D24" s="14">
        <v>6</v>
      </c>
      <c r="E24" s="14">
        <v>210</v>
      </c>
      <c r="F24" s="14">
        <f>+G24*21/100</f>
        <v>264.60000000000002</v>
      </c>
      <c r="G24" s="14">
        <f>+E24*D24</f>
        <v>1260</v>
      </c>
    </row>
    <row r="25" spans="2:11" x14ac:dyDescent="0.25">
      <c r="B25" s="14"/>
      <c r="C25" s="14"/>
      <c r="D25" s="14"/>
      <c r="E25" s="14"/>
      <c r="F25" s="14"/>
      <c r="G25" s="14"/>
    </row>
    <row r="26" spans="2:11" x14ac:dyDescent="0.25">
      <c r="B26" s="14"/>
      <c r="C26" s="14"/>
      <c r="D26" s="14"/>
      <c r="E26" s="14"/>
      <c r="F26" s="14"/>
      <c r="G26" s="14"/>
    </row>
    <row r="27" spans="2:11" x14ac:dyDescent="0.25">
      <c r="B27" s="14"/>
      <c r="C27" s="14"/>
      <c r="D27" s="14"/>
      <c r="E27" s="14"/>
      <c r="F27" s="14"/>
      <c r="G27" s="14"/>
    </row>
    <row r="28" spans="2:11" x14ac:dyDescent="0.25">
      <c r="B28" s="14"/>
      <c r="C28" s="14"/>
      <c r="D28" s="14"/>
      <c r="E28" s="14"/>
      <c r="F28" s="14"/>
      <c r="G28" s="14"/>
    </row>
    <row r="29" spans="2:11" x14ac:dyDescent="0.25">
      <c r="B29" s="14"/>
      <c r="C29" s="14"/>
      <c r="D29" s="14"/>
      <c r="E29" s="14"/>
      <c r="F29" s="14"/>
      <c r="G29" s="14"/>
    </row>
    <row r="30" spans="2:11" x14ac:dyDescent="0.25">
      <c r="B30" s="15"/>
      <c r="C30" s="15"/>
      <c r="D30" s="15"/>
      <c r="E30" s="15"/>
      <c r="F30" s="15" t="s">
        <v>153</v>
      </c>
      <c r="G30" s="16">
        <f>SUM(G23:G29)</f>
        <v>1920</v>
      </c>
    </row>
    <row r="31" spans="2:11" x14ac:dyDescent="0.25">
      <c r="B31" s="15"/>
      <c r="C31" s="15"/>
      <c r="D31" s="15"/>
      <c r="E31" s="15"/>
      <c r="F31" s="15" t="s">
        <v>154</v>
      </c>
      <c r="G31" s="16">
        <f>+F23+F24</f>
        <v>403.20000000000005</v>
      </c>
    </row>
    <row r="32" spans="2:11" x14ac:dyDescent="0.25">
      <c r="B32" s="15"/>
      <c r="C32" s="15"/>
      <c r="D32" s="15"/>
      <c r="E32" s="15"/>
      <c r="F32" s="15" t="s">
        <v>155</v>
      </c>
      <c r="G32" s="16">
        <f>+G30+G31</f>
        <v>2323.1999999999998</v>
      </c>
    </row>
  </sheetData>
  <mergeCells count="1">
    <mergeCell ref="A1:J1"/>
  </mergeCells>
  <hyperlinks>
    <hyperlink ref="B17" r:id="rId1"/>
    <hyperlink ref="F17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32" sqref="H32"/>
    </sheetView>
  </sheetViews>
  <sheetFormatPr baseColWidth="10" defaultRowHeight="15" x14ac:dyDescent="0.25"/>
  <cols>
    <col min="1" max="1" width="3" bestFit="1" customWidth="1"/>
    <col min="2" max="2" width="19" bestFit="1" customWidth="1"/>
    <col min="3" max="3" width="17.5703125" bestFit="1" customWidth="1"/>
    <col min="4" max="4" width="13.140625" bestFit="1" customWidth="1"/>
    <col min="5" max="5" width="14.140625" bestFit="1" customWidth="1"/>
    <col min="6" max="6" width="8.5703125" bestFit="1" customWidth="1"/>
    <col min="7" max="7" width="16.85546875" bestFit="1" customWidth="1"/>
    <col min="8" max="8" width="10.42578125" bestFit="1" customWidth="1"/>
    <col min="9" max="9" width="6.5703125" style="2" bestFit="1" customWidth="1"/>
  </cols>
  <sheetData>
    <row r="1" spans="1:9" x14ac:dyDescent="0.25">
      <c r="A1" s="87" t="s">
        <v>228</v>
      </c>
      <c r="B1" s="87"/>
      <c r="C1" s="87"/>
      <c r="D1" s="87"/>
      <c r="E1" s="87"/>
      <c r="F1" s="87"/>
      <c r="G1" s="87"/>
      <c r="H1" s="87"/>
      <c r="I1" s="87"/>
    </row>
    <row r="2" spans="1:9" x14ac:dyDescent="0.25">
      <c r="A2" s="32" t="s">
        <v>48</v>
      </c>
      <c r="B2" s="33" t="s">
        <v>49</v>
      </c>
      <c r="C2" s="33" t="s">
        <v>50</v>
      </c>
      <c r="D2" s="32" t="s">
        <v>51</v>
      </c>
      <c r="E2" s="32" t="s">
        <v>52</v>
      </c>
      <c r="F2" s="32" t="s">
        <v>53</v>
      </c>
      <c r="G2" s="32" t="s">
        <v>54</v>
      </c>
      <c r="H2" s="34" t="s">
        <v>47</v>
      </c>
      <c r="I2" s="34" t="s">
        <v>82</v>
      </c>
    </row>
    <row r="3" spans="1:9" x14ac:dyDescent="0.25">
      <c r="A3" s="35">
        <v>1</v>
      </c>
      <c r="B3" s="36" t="s">
        <v>5</v>
      </c>
      <c r="C3" s="36" t="s">
        <v>5</v>
      </c>
      <c r="D3" s="36" t="s">
        <v>10</v>
      </c>
      <c r="E3" s="36" t="s">
        <v>24</v>
      </c>
      <c r="F3" s="36" t="s">
        <v>18</v>
      </c>
      <c r="G3" s="37" t="s">
        <v>19</v>
      </c>
      <c r="H3" s="38" t="s">
        <v>55</v>
      </c>
      <c r="I3" s="38">
        <v>1</v>
      </c>
    </row>
    <row r="4" spans="1:9" x14ac:dyDescent="0.25">
      <c r="A4" s="35">
        <v>2</v>
      </c>
      <c r="B4" s="36" t="s">
        <v>6</v>
      </c>
      <c r="C4" s="36" t="s">
        <v>6</v>
      </c>
      <c r="D4" s="36" t="s">
        <v>11</v>
      </c>
      <c r="E4" s="36" t="s">
        <v>23</v>
      </c>
      <c r="F4" s="36" t="s">
        <v>20</v>
      </c>
      <c r="G4" s="39" t="s">
        <v>21</v>
      </c>
      <c r="H4" s="38" t="s">
        <v>55</v>
      </c>
      <c r="I4" s="38">
        <v>1</v>
      </c>
    </row>
    <row r="5" spans="1:9" x14ac:dyDescent="0.25">
      <c r="A5" s="35">
        <v>3</v>
      </c>
      <c r="B5" s="36" t="s">
        <v>7</v>
      </c>
      <c r="C5" s="36" t="s">
        <v>7</v>
      </c>
      <c r="D5" s="36" t="s">
        <v>12</v>
      </c>
      <c r="E5" s="36" t="s">
        <v>22</v>
      </c>
      <c r="F5" s="36" t="s">
        <v>25</v>
      </c>
      <c r="G5" s="39" t="s">
        <v>26</v>
      </c>
      <c r="H5" s="38" t="s">
        <v>55</v>
      </c>
      <c r="I5" s="38">
        <v>1</v>
      </c>
    </row>
    <row r="6" spans="1:9" x14ac:dyDescent="0.25">
      <c r="A6" s="35">
        <v>4</v>
      </c>
      <c r="B6" s="36" t="s">
        <v>27</v>
      </c>
      <c r="C6" s="36" t="s">
        <v>8</v>
      </c>
      <c r="D6" s="36" t="s">
        <v>13</v>
      </c>
      <c r="E6" s="36" t="s">
        <v>84</v>
      </c>
      <c r="F6" s="36" t="s">
        <v>39</v>
      </c>
      <c r="G6" s="39" t="s">
        <v>29</v>
      </c>
      <c r="H6" s="38" t="s">
        <v>55</v>
      </c>
      <c r="I6" s="38">
        <v>1</v>
      </c>
    </row>
    <row r="7" spans="1:9" x14ac:dyDescent="0.25">
      <c r="A7" s="35">
        <v>5</v>
      </c>
      <c r="B7" s="36" t="s">
        <v>28</v>
      </c>
      <c r="C7" s="36" t="s">
        <v>85</v>
      </c>
      <c r="D7" s="36" t="s">
        <v>14</v>
      </c>
      <c r="E7" s="36" t="s">
        <v>35</v>
      </c>
      <c r="F7" s="36" t="s">
        <v>36</v>
      </c>
      <c r="G7" s="39" t="s">
        <v>30</v>
      </c>
      <c r="H7" s="38" t="s">
        <v>55</v>
      </c>
      <c r="I7" s="38">
        <v>1</v>
      </c>
    </row>
    <row r="8" spans="1:9" x14ac:dyDescent="0.25">
      <c r="A8" s="35">
        <v>6</v>
      </c>
      <c r="B8" s="36" t="s">
        <v>3</v>
      </c>
      <c r="C8" s="36" t="s">
        <v>86</v>
      </c>
      <c r="D8" s="36" t="s">
        <v>15</v>
      </c>
      <c r="E8" s="36" t="s">
        <v>37</v>
      </c>
      <c r="F8" s="36" t="s">
        <v>38</v>
      </c>
      <c r="G8" s="39" t="s">
        <v>31</v>
      </c>
      <c r="H8" s="38" t="s">
        <v>55</v>
      </c>
      <c r="I8" s="38">
        <v>1</v>
      </c>
    </row>
    <row r="9" spans="1:9" x14ac:dyDescent="0.25">
      <c r="A9" s="35">
        <v>7</v>
      </c>
      <c r="B9" s="36" t="s">
        <v>4</v>
      </c>
      <c r="C9" s="36" t="s">
        <v>9</v>
      </c>
      <c r="D9" s="36" t="s">
        <v>16</v>
      </c>
      <c r="E9" s="36" t="s">
        <v>40</v>
      </c>
      <c r="F9" s="36" t="s">
        <v>41</v>
      </c>
      <c r="G9" s="39" t="s">
        <v>32</v>
      </c>
      <c r="H9" s="38" t="s">
        <v>55</v>
      </c>
      <c r="I9" s="38">
        <v>1</v>
      </c>
    </row>
    <row r="10" spans="1:9" x14ac:dyDescent="0.25">
      <c r="A10" s="35">
        <v>8</v>
      </c>
      <c r="B10" s="36" t="s">
        <v>87</v>
      </c>
      <c r="C10" s="36" t="s">
        <v>88</v>
      </c>
      <c r="D10" s="36" t="s">
        <v>17</v>
      </c>
      <c r="E10" s="36" t="s">
        <v>42</v>
      </c>
      <c r="F10" s="36" t="s">
        <v>43</v>
      </c>
      <c r="G10" s="39" t="s">
        <v>33</v>
      </c>
      <c r="H10" s="38" t="s">
        <v>55</v>
      </c>
      <c r="I10" s="38">
        <v>1</v>
      </c>
    </row>
    <row r="11" spans="1:9" x14ac:dyDescent="0.25">
      <c r="A11" s="35">
        <v>9</v>
      </c>
      <c r="B11" s="36" t="s">
        <v>89</v>
      </c>
      <c r="C11" s="36" t="s">
        <v>90</v>
      </c>
      <c r="D11" s="36" t="s">
        <v>63</v>
      </c>
      <c r="E11" s="36" t="s">
        <v>44</v>
      </c>
      <c r="F11" s="36" t="s">
        <v>45</v>
      </c>
      <c r="G11" s="39" t="s">
        <v>34</v>
      </c>
      <c r="H11" s="38" t="s">
        <v>55</v>
      </c>
      <c r="I11" s="38">
        <v>0</v>
      </c>
    </row>
    <row r="12" spans="1:9" x14ac:dyDescent="0.25">
      <c r="A12" s="35">
        <v>10</v>
      </c>
      <c r="B12" s="36" t="s">
        <v>58</v>
      </c>
      <c r="C12" s="36" t="s">
        <v>57</v>
      </c>
      <c r="D12" s="36" t="s">
        <v>59</v>
      </c>
      <c r="E12" s="36" t="s">
        <v>64</v>
      </c>
      <c r="F12" s="36" t="s">
        <v>65</v>
      </c>
      <c r="G12" s="37" t="s">
        <v>66</v>
      </c>
      <c r="H12" s="38" t="s">
        <v>56</v>
      </c>
      <c r="I12" s="38">
        <v>1</v>
      </c>
    </row>
    <row r="13" spans="1:9" x14ac:dyDescent="0.25">
      <c r="A13" s="35">
        <v>11</v>
      </c>
      <c r="B13" s="36" t="s">
        <v>67</v>
      </c>
      <c r="C13" s="36" t="s">
        <v>68</v>
      </c>
      <c r="D13" s="36" t="s">
        <v>60</v>
      </c>
      <c r="E13" s="36" t="s">
        <v>69</v>
      </c>
      <c r="F13" s="36" t="s">
        <v>70</v>
      </c>
      <c r="G13" s="39" t="s">
        <v>71</v>
      </c>
      <c r="H13" s="38" t="s">
        <v>56</v>
      </c>
      <c r="I13" s="38">
        <v>0</v>
      </c>
    </row>
    <row r="14" spans="1:9" x14ac:dyDescent="0.25">
      <c r="A14" s="35">
        <v>13</v>
      </c>
      <c r="B14" s="36" t="s">
        <v>72</v>
      </c>
      <c r="C14" s="36" t="s">
        <v>73</v>
      </c>
      <c r="D14" s="36" t="s">
        <v>62</v>
      </c>
      <c r="E14" s="36" t="s">
        <v>74</v>
      </c>
      <c r="F14" s="36" t="s">
        <v>75</v>
      </c>
      <c r="G14" s="39" t="s">
        <v>76</v>
      </c>
      <c r="H14" s="38" t="s">
        <v>56</v>
      </c>
      <c r="I14" s="38">
        <v>1</v>
      </c>
    </row>
    <row r="15" spans="1:9" x14ac:dyDescent="0.25">
      <c r="A15" s="35">
        <v>14</v>
      </c>
      <c r="B15" s="36" t="s">
        <v>77</v>
      </c>
      <c r="C15" s="36" t="s">
        <v>78</v>
      </c>
      <c r="D15" s="36" t="s">
        <v>61</v>
      </c>
      <c r="E15" s="36" t="s">
        <v>79</v>
      </c>
      <c r="F15" s="36" t="s">
        <v>80</v>
      </c>
      <c r="G15" s="39" t="s">
        <v>81</v>
      </c>
      <c r="H15" s="38" t="s">
        <v>56</v>
      </c>
      <c r="I15" s="38">
        <v>1</v>
      </c>
    </row>
    <row r="16" spans="1:9" x14ac:dyDescent="0.25">
      <c r="A16" s="35">
        <v>15</v>
      </c>
      <c r="B16" s="36" t="s">
        <v>27</v>
      </c>
      <c r="C16" s="36" t="s">
        <v>8</v>
      </c>
      <c r="D16" s="36" t="s">
        <v>13</v>
      </c>
      <c r="E16" s="36" t="s">
        <v>84</v>
      </c>
      <c r="F16" s="36" t="s">
        <v>39</v>
      </c>
      <c r="G16" s="39" t="s">
        <v>29</v>
      </c>
      <c r="H16" s="38" t="s">
        <v>56</v>
      </c>
      <c r="I16" s="38">
        <v>1</v>
      </c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30" zoomScaleNormal="130" workbookViewId="0">
      <selection sqref="A1:L1"/>
    </sheetView>
  </sheetViews>
  <sheetFormatPr baseColWidth="10" defaultRowHeight="15" x14ac:dyDescent="0.25"/>
  <cols>
    <col min="2" max="2" width="12.85546875" bestFit="1" customWidth="1"/>
  </cols>
  <sheetData>
    <row r="1" spans="1:12" x14ac:dyDescent="0.25">
      <c r="A1" s="87" t="s">
        <v>172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2" x14ac:dyDescent="0.25">
      <c r="A2" s="33" t="s">
        <v>168</v>
      </c>
      <c r="B2" s="33" t="s">
        <v>174</v>
      </c>
      <c r="C2" s="33" t="s">
        <v>170</v>
      </c>
      <c r="D2" s="33" t="s">
        <v>158</v>
      </c>
      <c r="E2" s="33" t="s">
        <v>0</v>
      </c>
      <c r="F2" s="33" t="s">
        <v>159</v>
      </c>
      <c r="G2" s="33" t="s">
        <v>160</v>
      </c>
      <c r="H2" s="33" t="s">
        <v>161</v>
      </c>
      <c r="I2" s="33" t="s">
        <v>162</v>
      </c>
      <c r="J2" s="33" t="s">
        <v>163</v>
      </c>
      <c r="K2" s="33" t="s">
        <v>166</v>
      </c>
      <c r="L2" s="33" t="s">
        <v>167</v>
      </c>
    </row>
    <row r="3" spans="1:12" x14ac:dyDescent="0.25">
      <c r="A3" s="36">
        <v>1</v>
      </c>
      <c r="B3" s="36" t="s">
        <v>1</v>
      </c>
      <c r="C3" s="36">
        <v>100</v>
      </c>
      <c r="D3" s="36">
        <v>2</v>
      </c>
      <c r="E3" s="36">
        <v>6</v>
      </c>
      <c r="F3" s="41">
        <v>110</v>
      </c>
      <c r="G3" s="40">
        <v>138.6</v>
      </c>
      <c r="H3" s="40">
        <v>660</v>
      </c>
      <c r="I3" s="40">
        <f>+G3+H3</f>
        <v>798.6</v>
      </c>
      <c r="J3" s="36">
        <v>102</v>
      </c>
      <c r="K3" s="36">
        <v>5</v>
      </c>
      <c r="L3" s="36" t="s">
        <v>56</v>
      </c>
    </row>
    <row r="4" spans="1:12" x14ac:dyDescent="0.25">
      <c r="A4" s="36">
        <v>1</v>
      </c>
      <c r="B4" s="36" t="s">
        <v>1</v>
      </c>
      <c r="C4" s="36">
        <v>100</v>
      </c>
      <c r="D4" s="36">
        <v>3</v>
      </c>
      <c r="E4" s="36">
        <v>6</v>
      </c>
      <c r="F4" s="41">
        <v>210</v>
      </c>
      <c r="G4" s="40">
        <v>264.60000000000002</v>
      </c>
      <c r="H4" s="40">
        <v>1260</v>
      </c>
      <c r="I4" s="40">
        <f>+G4+H4</f>
        <v>1524.6</v>
      </c>
      <c r="J4" s="36">
        <v>102</v>
      </c>
      <c r="K4" s="36">
        <v>5</v>
      </c>
      <c r="L4" s="36" t="s">
        <v>56</v>
      </c>
    </row>
    <row r="5" spans="1:12" x14ac:dyDescent="0.25">
      <c r="A5" s="36">
        <v>1</v>
      </c>
      <c r="B5" s="36" t="s">
        <v>1</v>
      </c>
      <c r="C5" s="36">
        <v>100</v>
      </c>
      <c r="D5" s="36">
        <v>2</v>
      </c>
      <c r="E5" s="36"/>
      <c r="F5" s="36"/>
      <c r="G5" s="36"/>
      <c r="H5" s="36"/>
      <c r="I5" s="36"/>
      <c r="J5" s="36"/>
      <c r="K5" s="36"/>
      <c r="L5" s="36"/>
    </row>
    <row r="6" spans="1:12" x14ac:dyDescent="0.25">
      <c r="A6" s="36"/>
      <c r="B6" s="36"/>
      <c r="C6" s="36"/>
      <c r="D6" s="36">
        <v>3</v>
      </c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2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19" zoomScale="115" zoomScaleNormal="115" workbookViewId="0">
      <selection activeCell="M39" sqref="M39"/>
    </sheetView>
  </sheetViews>
  <sheetFormatPr baseColWidth="10" defaultRowHeight="15" x14ac:dyDescent="0.25"/>
  <cols>
    <col min="1" max="1" width="14.140625" bestFit="1" customWidth="1"/>
    <col min="2" max="2" width="12.85546875" bestFit="1" customWidth="1"/>
    <col min="3" max="3" width="11.5703125" style="4" bestFit="1" customWidth="1"/>
    <col min="4" max="4" width="11.5703125" bestFit="1" customWidth="1"/>
    <col min="5" max="5" width="12.85546875" bestFit="1" customWidth="1"/>
    <col min="6" max="6" width="10.28515625" style="1" bestFit="1" customWidth="1"/>
    <col min="7" max="7" width="11.5703125" style="1" customWidth="1"/>
    <col min="8" max="8" width="9.140625" customWidth="1"/>
    <col min="9" max="9" width="11.5703125" style="1" bestFit="1" customWidth="1"/>
    <col min="10" max="10" width="14.140625" bestFit="1" customWidth="1"/>
    <col min="11" max="11" width="10.28515625" bestFit="1" customWidth="1"/>
    <col min="12" max="12" width="2.28515625" customWidth="1"/>
    <col min="13" max="13" width="5.7109375" style="46" bestFit="1" customWidth="1"/>
    <col min="14" max="14" width="46.28515625" style="46" bestFit="1" customWidth="1"/>
  </cols>
  <sheetData>
    <row r="1" spans="1:14" x14ac:dyDescent="0.25">
      <c r="A1" s="92" t="s">
        <v>185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4" x14ac:dyDescent="0.25">
      <c r="A2" s="47" t="s">
        <v>186</v>
      </c>
      <c r="B2" s="48" t="s">
        <v>187</v>
      </c>
      <c r="C2" s="47" t="s">
        <v>226</v>
      </c>
      <c r="D2" s="47" t="s">
        <v>225</v>
      </c>
      <c r="E2" s="48" t="s">
        <v>188</v>
      </c>
      <c r="F2" s="49" t="s">
        <v>189</v>
      </c>
      <c r="G2" s="49" t="s">
        <v>181</v>
      </c>
      <c r="H2" s="48" t="s">
        <v>221</v>
      </c>
      <c r="I2" s="49" t="s">
        <v>223</v>
      </c>
      <c r="J2" s="48" t="s">
        <v>174</v>
      </c>
      <c r="K2" s="48" t="s">
        <v>168</v>
      </c>
      <c r="M2" s="56">
        <v>100</v>
      </c>
      <c r="N2" s="56" t="s">
        <v>104</v>
      </c>
    </row>
    <row r="3" spans="1:14" x14ac:dyDescent="0.25">
      <c r="A3" s="42">
        <v>43789</v>
      </c>
      <c r="B3" s="58" t="s">
        <v>190</v>
      </c>
      <c r="C3" s="45" t="s">
        <v>55</v>
      </c>
      <c r="D3" s="45">
        <v>1</v>
      </c>
      <c r="E3" s="43" t="s">
        <v>191</v>
      </c>
      <c r="F3" s="44">
        <v>4132.2299999999996</v>
      </c>
      <c r="G3" s="44"/>
      <c r="H3" s="45">
        <v>105</v>
      </c>
      <c r="I3" s="44">
        <f>+F3-G3</f>
        <v>4132.2299999999996</v>
      </c>
      <c r="J3" s="61" t="s">
        <v>222</v>
      </c>
      <c r="K3" s="45">
        <v>1153</v>
      </c>
      <c r="M3" s="50">
        <v>101</v>
      </c>
      <c r="N3" s="51" t="s">
        <v>105</v>
      </c>
    </row>
    <row r="4" spans="1:14" x14ac:dyDescent="0.25">
      <c r="A4" s="42">
        <v>43789</v>
      </c>
      <c r="B4" s="58" t="s">
        <v>190</v>
      </c>
      <c r="C4" s="45" t="s">
        <v>55</v>
      </c>
      <c r="D4" s="45">
        <v>1</v>
      </c>
      <c r="E4" s="43" t="s">
        <v>191</v>
      </c>
      <c r="F4" s="44"/>
      <c r="G4" s="44">
        <v>5000</v>
      </c>
      <c r="H4" s="45">
        <v>102</v>
      </c>
      <c r="I4" s="44">
        <f t="shared" ref="I4:I15" si="0">+F4-G4</f>
        <v>-5000</v>
      </c>
      <c r="J4" s="61" t="s">
        <v>222</v>
      </c>
      <c r="K4" s="45">
        <v>1153</v>
      </c>
      <c r="M4" s="52">
        <v>102</v>
      </c>
      <c r="N4" s="52" t="s">
        <v>106</v>
      </c>
    </row>
    <row r="5" spans="1:14" x14ac:dyDescent="0.25">
      <c r="A5" s="42">
        <v>43789</v>
      </c>
      <c r="B5" s="58" t="s">
        <v>190</v>
      </c>
      <c r="C5" s="45" t="s">
        <v>55</v>
      </c>
      <c r="D5" s="45">
        <v>1</v>
      </c>
      <c r="E5" s="43" t="s">
        <v>191</v>
      </c>
      <c r="F5" s="44">
        <v>867.77</v>
      </c>
      <c r="G5" s="44"/>
      <c r="H5" s="45">
        <v>204</v>
      </c>
      <c r="I5" s="44">
        <f t="shared" si="0"/>
        <v>867.77</v>
      </c>
      <c r="J5" s="61" t="s">
        <v>222</v>
      </c>
      <c r="K5" s="45">
        <v>1153</v>
      </c>
      <c r="M5" s="52">
        <v>103</v>
      </c>
      <c r="N5" s="52" t="s">
        <v>164</v>
      </c>
    </row>
    <row r="6" spans="1:14" x14ac:dyDescent="0.25">
      <c r="A6" s="42">
        <v>43790</v>
      </c>
      <c r="B6" s="59" t="s">
        <v>224</v>
      </c>
      <c r="C6" s="45" t="s">
        <v>56</v>
      </c>
      <c r="D6" s="45">
        <v>4</v>
      </c>
      <c r="E6" s="43" t="s">
        <v>227</v>
      </c>
      <c r="F6" s="44"/>
      <c r="G6" s="44">
        <v>85.71</v>
      </c>
      <c r="H6" s="45">
        <v>501</v>
      </c>
      <c r="I6" s="44">
        <f t="shared" si="0"/>
        <v>-85.71</v>
      </c>
      <c r="J6" s="60" t="s">
        <v>1</v>
      </c>
      <c r="K6" s="45">
        <v>1154</v>
      </c>
      <c r="M6" s="52">
        <v>104</v>
      </c>
      <c r="N6" s="52" t="s">
        <v>165</v>
      </c>
    </row>
    <row r="7" spans="1:14" x14ac:dyDescent="0.25">
      <c r="A7" s="42">
        <v>43790</v>
      </c>
      <c r="B7" s="59" t="s">
        <v>224</v>
      </c>
      <c r="C7" s="45" t="s">
        <v>56</v>
      </c>
      <c r="D7" s="45">
        <v>4</v>
      </c>
      <c r="E7" s="43" t="s">
        <v>227</v>
      </c>
      <c r="F7" s="44">
        <v>120</v>
      </c>
      <c r="G7" s="44"/>
      <c r="H7" s="45">
        <v>102</v>
      </c>
      <c r="I7" s="44">
        <f t="shared" si="0"/>
        <v>120</v>
      </c>
      <c r="J7" s="60" t="s">
        <v>1</v>
      </c>
      <c r="K7" s="45">
        <v>1154</v>
      </c>
      <c r="M7" s="52">
        <v>105</v>
      </c>
      <c r="N7" s="52" t="s">
        <v>107</v>
      </c>
    </row>
    <row r="8" spans="1:14" x14ac:dyDescent="0.25">
      <c r="A8" s="42">
        <v>43790</v>
      </c>
      <c r="B8" s="59" t="s">
        <v>224</v>
      </c>
      <c r="C8" s="45" t="s">
        <v>56</v>
      </c>
      <c r="D8" s="45">
        <v>4</v>
      </c>
      <c r="E8" s="43" t="s">
        <v>227</v>
      </c>
      <c r="F8" s="44"/>
      <c r="G8" s="44">
        <v>34.29</v>
      </c>
      <c r="H8" s="45">
        <v>203</v>
      </c>
      <c r="I8" s="44">
        <f t="shared" si="0"/>
        <v>-34.29</v>
      </c>
      <c r="J8" s="60" t="s">
        <v>1</v>
      </c>
      <c r="K8" s="45">
        <v>1154</v>
      </c>
      <c r="M8" s="50">
        <v>106</v>
      </c>
      <c r="N8" s="50" t="s">
        <v>108</v>
      </c>
    </row>
    <row r="9" spans="1:14" x14ac:dyDescent="0.25">
      <c r="A9" s="42">
        <v>43789</v>
      </c>
      <c r="B9" s="59" t="s">
        <v>224</v>
      </c>
      <c r="C9" s="45" t="s">
        <v>56</v>
      </c>
      <c r="D9" s="45">
        <v>6</v>
      </c>
      <c r="E9" s="43" t="s">
        <v>191</v>
      </c>
      <c r="F9" s="44"/>
      <c r="G9" s="44">
        <v>5785.12</v>
      </c>
      <c r="H9" s="45">
        <v>105</v>
      </c>
      <c r="I9" s="44">
        <f>+F9-G9</f>
        <v>-5785.12</v>
      </c>
      <c r="J9" s="60" t="s">
        <v>1</v>
      </c>
      <c r="K9" s="45">
        <v>1155</v>
      </c>
      <c r="M9" s="50">
        <v>107</v>
      </c>
      <c r="N9" s="50" t="s">
        <v>109</v>
      </c>
    </row>
    <row r="10" spans="1:14" x14ac:dyDescent="0.25">
      <c r="A10" s="42">
        <v>43789</v>
      </c>
      <c r="B10" s="59" t="s">
        <v>224</v>
      </c>
      <c r="C10" s="45" t="s">
        <v>56</v>
      </c>
      <c r="D10" s="45">
        <v>6</v>
      </c>
      <c r="E10" s="43" t="s">
        <v>191</v>
      </c>
      <c r="F10" s="44">
        <v>7000</v>
      </c>
      <c r="G10" s="44"/>
      <c r="H10" s="45">
        <v>102</v>
      </c>
      <c r="I10" s="44">
        <f t="shared" ref="I10:I14" si="1">+F10-G10</f>
        <v>7000</v>
      </c>
      <c r="J10" s="60" t="s">
        <v>1</v>
      </c>
      <c r="K10" s="45">
        <v>1155</v>
      </c>
      <c r="M10" s="50">
        <v>108</v>
      </c>
      <c r="N10" s="50" t="s">
        <v>110</v>
      </c>
    </row>
    <row r="11" spans="1:14" x14ac:dyDescent="0.25">
      <c r="A11" s="42">
        <v>43789</v>
      </c>
      <c r="B11" s="59" t="s">
        <v>224</v>
      </c>
      <c r="C11" s="45" t="s">
        <v>56</v>
      </c>
      <c r="D11" s="45">
        <v>6</v>
      </c>
      <c r="E11" s="43" t="s">
        <v>191</v>
      </c>
      <c r="F11" s="44"/>
      <c r="G11" s="44">
        <v>1214.8800000000001</v>
      </c>
      <c r="H11" s="45">
        <v>204</v>
      </c>
      <c r="I11" s="44">
        <f t="shared" si="1"/>
        <v>-1214.8800000000001</v>
      </c>
      <c r="J11" s="60" t="s">
        <v>1</v>
      </c>
      <c r="K11" s="45">
        <v>1155</v>
      </c>
      <c r="M11" s="56">
        <v>200</v>
      </c>
      <c r="N11" s="56" t="s">
        <v>111</v>
      </c>
    </row>
    <row r="12" spans="1:14" x14ac:dyDescent="0.25">
      <c r="A12" s="42">
        <v>43790</v>
      </c>
      <c r="B12" s="58" t="s">
        <v>190</v>
      </c>
      <c r="C12" s="45" t="s">
        <v>55</v>
      </c>
      <c r="D12" s="45">
        <v>1</v>
      </c>
      <c r="E12" s="43" t="s">
        <v>191</v>
      </c>
      <c r="F12" s="44"/>
      <c r="G12" s="44">
        <v>5000</v>
      </c>
      <c r="H12" s="45">
        <v>102</v>
      </c>
      <c r="I12" s="44">
        <f t="shared" si="1"/>
        <v>-5000</v>
      </c>
      <c r="J12" s="61" t="s">
        <v>222</v>
      </c>
      <c r="K12" s="45">
        <v>1154</v>
      </c>
      <c r="M12" s="50">
        <v>201</v>
      </c>
      <c r="N12" s="50" t="s">
        <v>112</v>
      </c>
    </row>
    <row r="13" spans="1:14" x14ac:dyDescent="0.25">
      <c r="A13" s="42">
        <v>43790</v>
      </c>
      <c r="B13" s="58" t="s">
        <v>190</v>
      </c>
      <c r="C13" s="45" t="s">
        <v>55</v>
      </c>
      <c r="D13" s="45">
        <v>1</v>
      </c>
      <c r="E13" s="43" t="s">
        <v>191</v>
      </c>
      <c r="F13" s="44">
        <v>4132.2299999999996</v>
      </c>
      <c r="G13" s="44"/>
      <c r="H13" s="45">
        <v>102</v>
      </c>
      <c r="I13" s="44">
        <f t="shared" si="1"/>
        <v>4132.2299999999996</v>
      </c>
      <c r="J13" s="61" t="s">
        <v>222</v>
      </c>
      <c r="K13" s="45">
        <v>1154</v>
      </c>
      <c r="M13" s="52">
        <v>202</v>
      </c>
      <c r="N13" s="52" t="s">
        <v>113</v>
      </c>
    </row>
    <row r="14" spans="1:14" x14ac:dyDescent="0.25">
      <c r="A14" s="42">
        <v>43790</v>
      </c>
      <c r="B14" s="58" t="s">
        <v>190</v>
      </c>
      <c r="C14" s="45" t="s">
        <v>55</v>
      </c>
      <c r="D14" s="45">
        <v>1</v>
      </c>
      <c r="E14" s="43" t="s">
        <v>191</v>
      </c>
      <c r="F14" s="44">
        <v>867.77</v>
      </c>
      <c r="G14" s="44"/>
      <c r="H14" s="45">
        <v>203</v>
      </c>
      <c r="I14" s="44">
        <f t="shared" si="1"/>
        <v>867.77</v>
      </c>
      <c r="J14" s="61" t="s">
        <v>222</v>
      </c>
      <c r="K14" s="45">
        <v>1154</v>
      </c>
      <c r="M14" s="52">
        <v>203</v>
      </c>
      <c r="N14" s="52" t="s">
        <v>114</v>
      </c>
    </row>
    <row r="15" spans="1:14" x14ac:dyDescent="0.25">
      <c r="A15" s="46"/>
      <c r="B15" s="46"/>
      <c r="C15" s="55"/>
      <c r="D15" s="46"/>
      <c r="E15" s="46"/>
      <c r="F15" s="53">
        <f>SUM(F3:F14)</f>
        <v>17120</v>
      </c>
      <c r="G15" s="53">
        <f>SUM(G3:G14)</f>
        <v>17120</v>
      </c>
      <c r="H15" s="54"/>
      <c r="I15" s="53">
        <f t="shared" si="0"/>
        <v>0</v>
      </c>
      <c r="J15" s="46"/>
      <c r="K15" s="46"/>
      <c r="M15" s="52">
        <v>204</v>
      </c>
      <c r="N15" s="52" t="s">
        <v>115</v>
      </c>
    </row>
    <row r="16" spans="1:14" x14ac:dyDescent="0.25">
      <c r="M16" s="52">
        <v>205</v>
      </c>
      <c r="N16" s="52" t="s">
        <v>116</v>
      </c>
    </row>
    <row r="17" spans="13:14" x14ac:dyDescent="0.25">
      <c r="M17" s="52">
        <v>206</v>
      </c>
      <c r="N17" s="52" t="s">
        <v>117</v>
      </c>
    </row>
    <row r="18" spans="13:14" x14ac:dyDescent="0.25">
      <c r="M18" s="50">
        <v>208</v>
      </c>
      <c r="N18" s="50" t="s">
        <v>118</v>
      </c>
    </row>
    <row r="19" spans="13:14" x14ac:dyDescent="0.25">
      <c r="M19" s="50">
        <v>209</v>
      </c>
      <c r="N19" s="50" t="s">
        <v>119</v>
      </c>
    </row>
    <row r="20" spans="13:14" x14ac:dyDescent="0.25">
      <c r="M20" s="50">
        <v>210</v>
      </c>
      <c r="N20" s="51" t="s">
        <v>120</v>
      </c>
    </row>
    <row r="21" spans="13:14" x14ac:dyDescent="0.25">
      <c r="M21" s="56">
        <v>300</v>
      </c>
      <c r="N21" s="56" t="s">
        <v>121</v>
      </c>
    </row>
    <row r="22" spans="13:14" x14ac:dyDescent="0.25">
      <c r="M22" s="50">
        <v>301</v>
      </c>
      <c r="N22" s="51" t="s">
        <v>122</v>
      </c>
    </row>
    <row r="23" spans="13:14" x14ac:dyDescent="0.25">
      <c r="M23" s="50">
        <v>302</v>
      </c>
      <c r="N23" s="50" t="s">
        <v>123</v>
      </c>
    </row>
    <row r="24" spans="13:14" x14ac:dyDescent="0.25">
      <c r="M24" s="50">
        <v>303</v>
      </c>
      <c r="N24" s="51" t="s">
        <v>124</v>
      </c>
    </row>
    <row r="25" spans="13:14" x14ac:dyDescent="0.25">
      <c r="M25" s="50">
        <v>304</v>
      </c>
      <c r="N25" s="50" t="s">
        <v>125</v>
      </c>
    </row>
    <row r="26" spans="13:14" x14ac:dyDescent="0.25">
      <c r="M26" s="50">
        <v>305</v>
      </c>
      <c r="N26" s="50" t="s">
        <v>126</v>
      </c>
    </row>
    <row r="27" spans="13:14" x14ac:dyDescent="0.25">
      <c r="M27" s="56">
        <v>400</v>
      </c>
      <c r="N27" s="56" t="s">
        <v>182</v>
      </c>
    </row>
    <row r="28" spans="13:14" x14ac:dyDescent="0.25">
      <c r="M28" s="52">
        <v>401</v>
      </c>
      <c r="N28" s="52" t="s">
        <v>127</v>
      </c>
    </row>
    <row r="29" spans="13:14" x14ac:dyDescent="0.25">
      <c r="M29" s="50">
        <v>402</v>
      </c>
      <c r="N29" s="50" t="s">
        <v>184</v>
      </c>
    </row>
    <row r="30" spans="13:14" x14ac:dyDescent="0.25">
      <c r="M30" s="50">
        <v>403</v>
      </c>
      <c r="N30" s="50" t="s">
        <v>128</v>
      </c>
    </row>
    <row r="31" spans="13:14" x14ac:dyDescent="0.25">
      <c r="M31" s="56">
        <v>500</v>
      </c>
      <c r="N31" s="56" t="s">
        <v>183</v>
      </c>
    </row>
    <row r="32" spans="13:14" x14ac:dyDescent="0.25">
      <c r="M32" s="52">
        <v>501</v>
      </c>
      <c r="N32" s="52" t="s">
        <v>129</v>
      </c>
    </row>
    <row r="33" spans="2:14" x14ac:dyDescent="0.25">
      <c r="M33" s="50">
        <v>502</v>
      </c>
      <c r="N33" s="50" t="s">
        <v>130</v>
      </c>
    </row>
    <row r="34" spans="2:14" x14ac:dyDescent="0.25">
      <c r="M34" s="52">
        <v>503</v>
      </c>
      <c r="N34" s="52" t="s">
        <v>131</v>
      </c>
    </row>
    <row r="35" spans="2:14" x14ac:dyDescent="0.25">
      <c r="M35" s="52">
        <v>506</v>
      </c>
      <c r="N35" s="52" t="s">
        <v>132</v>
      </c>
    </row>
    <row r="36" spans="2:14" x14ac:dyDescent="0.25">
      <c r="B36" s="94" t="s">
        <v>239</v>
      </c>
      <c r="C36" s="94"/>
      <c r="D36" s="94"/>
      <c r="E36" s="94"/>
      <c r="F36" s="94"/>
      <c r="G36" s="94"/>
      <c r="H36" s="94"/>
      <c r="M36" s="52">
        <v>507</v>
      </c>
      <c r="N36" s="52" t="s">
        <v>133</v>
      </c>
    </row>
    <row r="37" spans="2:14" x14ac:dyDescent="0.25">
      <c r="B37" s="93" t="s">
        <v>242</v>
      </c>
      <c r="C37" s="93"/>
      <c r="D37" s="93"/>
      <c r="E37" s="93"/>
      <c r="F37" s="93"/>
      <c r="G37" s="93"/>
      <c r="M37" s="52">
        <v>508</v>
      </c>
      <c r="N37" s="52" t="s">
        <v>134</v>
      </c>
    </row>
    <row r="38" spans="2:14" x14ac:dyDescent="0.25">
      <c r="B38" s="62" t="s">
        <v>230</v>
      </c>
      <c r="C38" s="62" t="s">
        <v>234</v>
      </c>
      <c r="D38" s="62" t="s">
        <v>233</v>
      </c>
      <c r="E38" s="63" t="s">
        <v>231</v>
      </c>
      <c r="F38" s="63" t="s">
        <v>232</v>
      </c>
      <c r="G38" s="63" t="s">
        <v>223</v>
      </c>
      <c r="M38" s="52">
        <v>509</v>
      </c>
      <c r="N38" s="52" t="s">
        <v>135</v>
      </c>
    </row>
    <row r="39" spans="2:14" x14ac:dyDescent="0.25">
      <c r="B39" s="70">
        <v>44105</v>
      </c>
      <c r="C39" s="62" t="s">
        <v>241</v>
      </c>
      <c r="D39" s="62" t="s">
        <v>235</v>
      </c>
      <c r="E39" s="66">
        <v>1239.67</v>
      </c>
      <c r="F39" s="67">
        <v>0</v>
      </c>
      <c r="G39" s="67">
        <f>+E39-F39</f>
        <v>1239.67</v>
      </c>
      <c r="M39" s="52">
        <v>513</v>
      </c>
      <c r="N39" s="52" t="s">
        <v>136</v>
      </c>
    </row>
    <row r="40" spans="2:14" x14ac:dyDescent="0.25">
      <c r="B40" s="70">
        <v>44114</v>
      </c>
      <c r="C40" s="62" t="s">
        <v>241</v>
      </c>
      <c r="D40" s="62" t="s">
        <v>236</v>
      </c>
      <c r="E40" s="66">
        <v>0</v>
      </c>
      <c r="F40" s="67">
        <v>165.29</v>
      </c>
      <c r="G40" s="67">
        <f>+G39+E40-F40</f>
        <v>1074.3800000000001</v>
      </c>
      <c r="M40" s="50">
        <v>515</v>
      </c>
      <c r="N40" s="50" t="s">
        <v>119</v>
      </c>
    </row>
    <row r="41" spans="2:14" x14ac:dyDescent="0.25">
      <c r="B41" s="70">
        <v>44115</v>
      </c>
      <c r="C41" s="62" t="s">
        <v>241</v>
      </c>
      <c r="D41" s="62" t="s">
        <v>236</v>
      </c>
      <c r="E41" s="66">
        <v>0</v>
      </c>
      <c r="F41" s="67">
        <v>247.93</v>
      </c>
      <c r="G41" s="67">
        <f t="shared" ref="G41:G45" si="2">+G40+E41-F41</f>
        <v>826.45</v>
      </c>
      <c r="M41" s="50">
        <v>516</v>
      </c>
      <c r="N41" s="50" t="s">
        <v>118</v>
      </c>
    </row>
    <row r="42" spans="2:14" x14ac:dyDescent="0.25">
      <c r="B42" s="70">
        <v>44119</v>
      </c>
      <c r="C42" s="62" t="s">
        <v>241</v>
      </c>
      <c r="D42" s="62" t="s">
        <v>237</v>
      </c>
      <c r="E42" s="66">
        <v>1239.67</v>
      </c>
      <c r="F42" s="67">
        <v>0</v>
      </c>
      <c r="G42" s="67">
        <f t="shared" si="2"/>
        <v>2066.12</v>
      </c>
    </row>
    <row r="43" spans="2:14" x14ac:dyDescent="0.25">
      <c r="B43" s="70">
        <v>44124</v>
      </c>
      <c r="C43" s="62" t="s">
        <v>241</v>
      </c>
      <c r="D43" s="62" t="s">
        <v>237</v>
      </c>
      <c r="E43" s="66">
        <v>165.29</v>
      </c>
      <c r="F43" s="67">
        <v>0</v>
      </c>
      <c r="G43" s="67">
        <f t="shared" si="2"/>
        <v>2231.41</v>
      </c>
    </row>
    <row r="44" spans="2:14" x14ac:dyDescent="0.25">
      <c r="B44" s="70">
        <v>44129</v>
      </c>
      <c r="C44" s="62" t="s">
        <v>241</v>
      </c>
      <c r="D44" s="62" t="s">
        <v>236</v>
      </c>
      <c r="E44" s="66">
        <v>0</v>
      </c>
      <c r="F44" s="67">
        <v>231.4</v>
      </c>
      <c r="G44" s="67">
        <f t="shared" si="2"/>
        <v>2000.0099999999998</v>
      </c>
    </row>
    <row r="45" spans="2:14" x14ac:dyDescent="0.25">
      <c r="B45" s="70">
        <v>44130</v>
      </c>
      <c r="C45" s="62" t="s">
        <v>241</v>
      </c>
      <c r="D45" s="62" t="s">
        <v>237</v>
      </c>
      <c r="E45" s="66">
        <v>82.64</v>
      </c>
      <c r="F45" s="67">
        <v>0</v>
      </c>
      <c r="G45" s="67">
        <f t="shared" si="2"/>
        <v>2082.6499999999996</v>
      </c>
    </row>
    <row r="46" spans="2:14" x14ac:dyDescent="0.25">
      <c r="B46" s="71">
        <v>44130</v>
      </c>
      <c r="C46" s="64"/>
      <c r="D46" s="65" t="s">
        <v>238</v>
      </c>
      <c r="E46" s="68">
        <v>0</v>
      </c>
      <c r="F46" s="69">
        <v>0</v>
      </c>
      <c r="G46" s="69">
        <f>+G45+E46-F46</f>
        <v>2082.6499999999996</v>
      </c>
    </row>
    <row r="48" spans="2:14" x14ac:dyDescent="0.25">
      <c r="B48" s="93" t="s">
        <v>244</v>
      </c>
      <c r="C48" s="93"/>
      <c r="D48" s="93"/>
      <c r="E48" s="93"/>
      <c r="F48" s="93"/>
      <c r="G48" s="93"/>
    </row>
    <row r="49" spans="2:7" x14ac:dyDescent="0.25">
      <c r="B49" s="62" t="s">
        <v>230</v>
      </c>
      <c r="C49" s="62" t="s">
        <v>234</v>
      </c>
      <c r="D49" s="62" t="s">
        <v>233</v>
      </c>
      <c r="E49" s="63" t="s">
        <v>231</v>
      </c>
      <c r="F49" s="63" t="s">
        <v>232</v>
      </c>
      <c r="G49" s="63" t="s">
        <v>223</v>
      </c>
    </row>
    <row r="50" spans="2:7" x14ac:dyDescent="0.25">
      <c r="B50" s="70">
        <v>44105</v>
      </c>
      <c r="C50" s="62" t="s">
        <v>243</v>
      </c>
      <c r="D50" s="62" t="s">
        <v>235</v>
      </c>
      <c r="E50" s="66">
        <f>1239.67*0.21</f>
        <v>260.33069999999998</v>
      </c>
      <c r="F50" s="67">
        <v>0</v>
      </c>
      <c r="G50" s="67">
        <f>+E50-F50</f>
        <v>260.33069999999998</v>
      </c>
    </row>
    <row r="51" spans="2:7" x14ac:dyDescent="0.25">
      <c r="B51" s="70">
        <v>44114</v>
      </c>
      <c r="C51" s="62" t="s">
        <v>243</v>
      </c>
      <c r="D51" s="62" t="s">
        <v>236</v>
      </c>
      <c r="E51" s="66">
        <v>0</v>
      </c>
      <c r="F51" s="67">
        <f>165.29*0.21</f>
        <v>34.710899999999995</v>
      </c>
      <c r="G51" s="67">
        <f>+G50+E51-F51</f>
        <v>225.6198</v>
      </c>
    </row>
    <row r="52" spans="2:7" x14ac:dyDescent="0.25">
      <c r="B52" s="70">
        <v>44115</v>
      </c>
      <c r="C52" s="62" t="s">
        <v>243</v>
      </c>
      <c r="D52" s="62" t="s">
        <v>236</v>
      </c>
      <c r="E52" s="66">
        <v>0</v>
      </c>
      <c r="F52" s="67">
        <f>247.93*0.21</f>
        <v>52.065300000000001</v>
      </c>
      <c r="G52" s="67">
        <f t="shared" ref="G52:G56" si="3">+G51+E52-F52</f>
        <v>173.55449999999999</v>
      </c>
    </row>
    <row r="53" spans="2:7" x14ac:dyDescent="0.25">
      <c r="B53" s="70">
        <v>44119</v>
      </c>
      <c r="C53" s="62" t="s">
        <v>243</v>
      </c>
      <c r="D53" s="62" t="s">
        <v>237</v>
      </c>
      <c r="E53" s="66">
        <f>1239.67*0.21</f>
        <v>260.33069999999998</v>
      </c>
      <c r="F53" s="67">
        <v>0</v>
      </c>
      <c r="G53" s="67">
        <f t="shared" si="3"/>
        <v>433.88519999999994</v>
      </c>
    </row>
    <row r="54" spans="2:7" x14ac:dyDescent="0.25">
      <c r="B54" s="70">
        <v>44124</v>
      </c>
      <c r="C54" s="62" t="s">
        <v>243</v>
      </c>
      <c r="D54" s="62" t="s">
        <v>237</v>
      </c>
      <c r="E54" s="66">
        <f>165.29*0.21</f>
        <v>34.710899999999995</v>
      </c>
      <c r="F54" s="67">
        <v>0</v>
      </c>
      <c r="G54" s="67">
        <f t="shared" si="3"/>
        <v>468.59609999999992</v>
      </c>
    </row>
    <row r="55" spans="2:7" x14ac:dyDescent="0.25">
      <c r="B55" s="70">
        <v>44129</v>
      </c>
      <c r="C55" s="62" t="s">
        <v>243</v>
      </c>
      <c r="D55" s="62" t="s">
        <v>236</v>
      </c>
      <c r="E55" s="66">
        <v>0</v>
      </c>
      <c r="F55" s="67">
        <f>231.4*0.21</f>
        <v>48.594000000000001</v>
      </c>
      <c r="G55" s="67">
        <f t="shared" si="3"/>
        <v>420.00209999999993</v>
      </c>
    </row>
    <row r="56" spans="2:7" x14ac:dyDescent="0.25">
      <c r="B56" s="70">
        <v>44130</v>
      </c>
      <c r="C56" s="62" t="s">
        <v>243</v>
      </c>
      <c r="D56" s="62" t="s">
        <v>237</v>
      </c>
      <c r="E56" s="66">
        <f>82.64*0.21</f>
        <v>17.354399999999998</v>
      </c>
      <c r="F56" s="67">
        <v>0</v>
      </c>
      <c r="G56" s="67">
        <f t="shared" si="3"/>
        <v>437.35649999999993</v>
      </c>
    </row>
    <row r="57" spans="2:7" x14ac:dyDescent="0.25">
      <c r="B57" s="71">
        <v>44130</v>
      </c>
      <c r="C57" s="64"/>
      <c r="D57" s="65" t="s">
        <v>238</v>
      </c>
      <c r="E57" s="68">
        <v>0</v>
      </c>
      <c r="F57" s="69">
        <v>0</v>
      </c>
      <c r="G57" s="69">
        <f>+G56+E57-F57</f>
        <v>437.35649999999993</v>
      </c>
    </row>
    <row r="59" spans="2:7" x14ac:dyDescent="0.25">
      <c r="B59" s="93" t="s">
        <v>240</v>
      </c>
      <c r="C59" s="93"/>
      <c r="D59" s="93"/>
      <c r="E59" s="93"/>
      <c r="F59" s="93"/>
      <c r="G59" s="93"/>
    </row>
    <row r="60" spans="2:7" x14ac:dyDescent="0.25">
      <c r="B60" s="62" t="s">
        <v>230</v>
      </c>
      <c r="C60" s="62" t="s">
        <v>234</v>
      </c>
      <c r="D60" s="62" t="s">
        <v>233</v>
      </c>
      <c r="E60" s="63" t="s">
        <v>231</v>
      </c>
      <c r="F60" s="63" t="s">
        <v>232</v>
      </c>
      <c r="G60" s="63" t="s">
        <v>223</v>
      </c>
    </row>
    <row r="61" spans="2:7" x14ac:dyDescent="0.25">
      <c r="B61" s="70">
        <v>44105</v>
      </c>
      <c r="C61" s="62" t="s">
        <v>243</v>
      </c>
      <c r="D61" s="62" t="s">
        <v>235</v>
      </c>
      <c r="E61" s="66">
        <v>0</v>
      </c>
      <c r="F61" s="67">
        <v>1500</v>
      </c>
      <c r="G61" s="67">
        <f>+E61-F61</f>
        <v>-1500</v>
      </c>
    </row>
    <row r="62" spans="2:7" x14ac:dyDescent="0.25">
      <c r="B62" s="70">
        <v>44114</v>
      </c>
      <c r="C62" s="62" t="s">
        <v>243</v>
      </c>
      <c r="D62" s="62" t="s">
        <v>236</v>
      </c>
      <c r="E62" s="66">
        <v>200</v>
      </c>
      <c r="F62" s="67">
        <v>0</v>
      </c>
      <c r="G62" s="67">
        <f>+G61+E62-F62</f>
        <v>-1300</v>
      </c>
    </row>
    <row r="63" spans="2:7" x14ac:dyDescent="0.25">
      <c r="B63" s="70">
        <v>44115</v>
      </c>
      <c r="C63" s="62" t="s">
        <v>243</v>
      </c>
      <c r="D63" s="62" t="s">
        <v>236</v>
      </c>
      <c r="E63" s="66">
        <v>300</v>
      </c>
      <c r="F63" s="67">
        <v>0</v>
      </c>
      <c r="G63" s="67">
        <f t="shared" ref="G63:G67" si="4">+G62+E63-F63</f>
        <v>-1000</v>
      </c>
    </row>
    <row r="64" spans="2:7" x14ac:dyDescent="0.25">
      <c r="B64" s="70">
        <v>44119</v>
      </c>
      <c r="C64" s="62" t="s">
        <v>243</v>
      </c>
      <c r="D64" s="62" t="s">
        <v>237</v>
      </c>
      <c r="E64" s="66">
        <v>0</v>
      </c>
      <c r="F64" s="67">
        <v>1500</v>
      </c>
      <c r="G64" s="67">
        <f t="shared" si="4"/>
        <v>-2500</v>
      </c>
    </row>
    <row r="65" spans="2:7" x14ac:dyDescent="0.25">
      <c r="B65" s="70">
        <v>44124</v>
      </c>
      <c r="C65" s="62" t="s">
        <v>243</v>
      </c>
      <c r="D65" s="62" t="s">
        <v>237</v>
      </c>
      <c r="E65" s="66">
        <v>0</v>
      </c>
      <c r="F65" s="67">
        <v>200</v>
      </c>
      <c r="G65" s="67">
        <f t="shared" si="4"/>
        <v>-2700</v>
      </c>
    </row>
    <row r="66" spans="2:7" x14ac:dyDescent="0.25">
      <c r="B66" s="70">
        <v>44129</v>
      </c>
      <c r="C66" s="62" t="s">
        <v>243</v>
      </c>
      <c r="D66" s="62" t="s">
        <v>236</v>
      </c>
      <c r="E66" s="66">
        <f>280</f>
        <v>280</v>
      </c>
      <c r="F66" s="67">
        <v>0</v>
      </c>
      <c r="G66" s="67">
        <f t="shared" si="4"/>
        <v>-2420</v>
      </c>
    </row>
    <row r="67" spans="2:7" x14ac:dyDescent="0.25">
      <c r="B67" s="70">
        <v>44130</v>
      </c>
      <c r="C67" s="62" t="s">
        <v>243</v>
      </c>
      <c r="D67" s="62" t="s">
        <v>237</v>
      </c>
      <c r="E67" s="66">
        <v>0</v>
      </c>
      <c r="F67" s="67">
        <v>100</v>
      </c>
      <c r="G67" s="67">
        <f t="shared" si="4"/>
        <v>-2520</v>
      </c>
    </row>
    <row r="68" spans="2:7" x14ac:dyDescent="0.25">
      <c r="B68" s="71">
        <v>44130</v>
      </c>
      <c r="C68" s="64"/>
      <c r="D68" s="65" t="s">
        <v>238</v>
      </c>
      <c r="E68" s="68">
        <v>0</v>
      </c>
      <c r="F68" s="69">
        <v>0</v>
      </c>
      <c r="G68" s="69">
        <f>+G67+E68-F68</f>
        <v>-2520</v>
      </c>
    </row>
  </sheetData>
  <mergeCells count="5">
    <mergeCell ref="A1:K1"/>
    <mergeCell ref="B37:G37"/>
    <mergeCell ref="B36:H36"/>
    <mergeCell ref="B59:G59"/>
    <mergeCell ref="B48:G4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COMPRAS</vt:lpstr>
      <vt:lpstr>VENTA</vt:lpstr>
      <vt:lpstr>CLIENTES</vt:lpstr>
      <vt:lpstr>PROVEEDORES</vt:lpstr>
      <vt:lpstr>PRODUCTOS</vt:lpstr>
      <vt:lpstr>MOVIMIENTOS</vt:lpstr>
      <vt:lpstr>ENTIDADES</vt:lpstr>
      <vt:lpstr>CONTABLE</vt:lpstr>
      <vt:lpstr>LIBROS D Y M</vt:lpstr>
      <vt:lpstr>DIAG PROCESO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Arevalo</dc:creator>
  <cp:lastModifiedBy>Eugenio Arevalo</cp:lastModifiedBy>
  <dcterms:created xsi:type="dcterms:W3CDTF">2020-10-18T18:13:50Z</dcterms:created>
  <dcterms:modified xsi:type="dcterms:W3CDTF">2020-11-01T18:22:41Z</dcterms:modified>
</cp:coreProperties>
</file>