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15570" windowHeight="6915"/>
  </bookViews>
  <sheets>
    <sheet name="Sheet1" sheetId="1" r:id="rId1"/>
    <sheet name="Tabla" sheetId="2" r:id="rId2"/>
  </sheets>
  <calcPr calcId="124519"/>
</workbook>
</file>

<file path=xl/calcChain.xml><?xml version="1.0" encoding="utf-8"?>
<calcChain xmlns="http://schemas.openxmlformats.org/spreadsheetml/2006/main">
  <c r="C7" i="2"/>
  <c r="B7"/>
  <c r="C6"/>
  <c r="B6"/>
  <c r="C1"/>
  <c r="B1"/>
  <c r="G55" i="1" l="1"/>
  <c r="G57" s="1"/>
  <c r="C47"/>
  <c r="C43"/>
  <c r="C45" s="1"/>
  <c r="G37" s="1"/>
  <c r="C9"/>
  <c r="C12" s="1"/>
  <c r="J55"/>
  <c r="J57" s="1"/>
  <c r="K44"/>
  <c r="K46" s="1"/>
  <c r="D10" i="2"/>
  <c r="D1"/>
  <c r="D7"/>
  <c r="G44" i="1"/>
  <c r="G46" s="1"/>
  <c r="D5" i="2"/>
  <c r="D2"/>
  <c r="D3"/>
  <c r="D4"/>
  <c r="D6"/>
  <c r="D8"/>
  <c r="D9"/>
  <c r="D11"/>
  <c r="D12"/>
  <c r="D13"/>
  <c r="D14"/>
  <c r="D15"/>
  <c r="D16"/>
  <c r="D17"/>
  <c r="D18"/>
  <c r="D19"/>
  <c r="C21"/>
  <c r="D8" i="1"/>
  <c r="I8"/>
  <c r="I9"/>
  <c r="C10"/>
  <c r="D10" s="1"/>
  <c r="I10"/>
  <c r="D11"/>
  <c r="I11"/>
  <c r="I12"/>
  <c r="C13"/>
  <c r="I13"/>
  <c r="I14"/>
  <c r="C15"/>
  <c r="I15"/>
  <c r="I16"/>
  <c r="I17"/>
  <c r="I18"/>
  <c r="I19"/>
  <c r="D20"/>
  <c r="I20"/>
  <c r="D21"/>
  <c r="I21"/>
  <c r="I22"/>
  <c r="I23"/>
  <c r="I24"/>
  <c r="C25"/>
  <c r="G26"/>
  <c r="I26" s="1"/>
  <c r="H27"/>
  <c r="G31"/>
  <c r="H31"/>
  <c r="G33"/>
  <c r="G34"/>
  <c r="G35"/>
  <c r="G36"/>
  <c r="H44"/>
  <c r="H46" s="1"/>
  <c r="I44"/>
  <c r="I46" s="1"/>
  <c r="J44"/>
  <c r="J46" s="1"/>
  <c r="H55"/>
  <c r="H57" s="1"/>
  <c r="I55"/>
  <c r="I57" s="1"/>
  <c r="K55"/>
  <c r="K57" s="1"/>
  <c r="H63"/>
  <c r="K63"/>
  <c r="H64"/>
  <c r="K64"/>
  <c r="H65"/>
  <c r="K65"/>
  <c r="H66"/>
  <c r="K66"/>
  <c r="D67"/>
  <c r="H67"/>
  <c r="K67"/>
  <c r="D68"/>
  <c r="H68"/>
  <c r="K68"/>
  <c r="D69"/>
  <c r="H69"/>
  <c r="K69"/>
  <c r="D70"/>
  <c r="H70"/>
  <c r="D71"/>
  <c r="H71"/>
  <c r="K71"/>
  <c r="D72"/>
  <c r="H72"/>
  <c r="K72"/>
  <c r="D73"/>
  <c r="H73"/>
  <c r="K73"/>
  <c r="H74"/>
  <c r="K74"/>
  <c r="D75"/>
  <c r="H75"/>
  <c r="K75"/>
  <c r="D76"/>
  <c r="H76"/>
  <c r="K76"/>
  <c r="D77"/>
  <c r="H77"/>
  <c r="K77"/>
  <c r="D78"/>
  <c r="H78"/>
  <c r="K78"/>
  <c r="D79"/>
  <c r="H79"/>
  <c r="K79"/>
  <c r="D80"/>
  <c r="H80"/>
  <c r="K80"/>
  <c r="D81"/>
  <c r="I81"/>
  <c r="G25" s="1"/>
  <c r="I25" s="1"/>
  <c r="K58" l="1"/>
  <c r="I47"/>
  <c r="K31"/>
  <c r="I58"/>
  <c r="D21" i="2"/>
  <c r="G58" i="1"/>
  <c r="G47"/>
  <c r="K47"/>
  <c r="J81"/>
  <c r="G27"/>
  <c r="I27" s="1"/>
  <c r="H58"/>
  <c r="J58"/>
  <c r="H47"/>
  <c r="J47"/>
  <c r="C48"/>
  <c r="C51"/>
  <c r="C54" s="1"/>
  <c r="D54" s="1"/>
  <c r="J25"/>
  <c r="D58"/>
  <c r="J18"/>
  <c r="D17"/>
  <c r="D63"/>
  <c r="J14"/>
  <c r="D61"/>
  <c r="J13"/>
  <c r="D15"/>
  <c r="J20"/>
  <c r="J10"/>
  <c r="D60"/>
  <c r="J17"/>
  <c r="J24"/>
  <c r="J16"/>
  <c r="D18"/>
  <c r="C22"/>
  <c r="D25" s="1"/>
  <c r="B65"/>
  <c r="D52"/>
  <c r="J12"/>
  <c r="G30"/>
  <c r="H35" s="1"/>
  <c r="D13"/>
  <c r="D55"/>
  <c r="J21"/>
  <c r="J8"/>
  <c r="J22"/>
  <c r="D64"/>
  <c r="H37"/>
  <c r="D47"/>
  <c r="J19"/>
  <c r="J9"/>
  <c r="D62"/>
  <c r="D16"/>
  <c r="D53"/>
  <c r="J23"/>
  <c r="J11"/>
  <c r="C14"/>
  <c r="D14" s="1"/>
  <c r="D45"/>
  <c r="J15"/>
  <c r="D59"/>
  <c r="J26"/>
  <c r="J31"/>
  <c r="D48" l="1"/>
  <c r="D65"/>
  <c r="J27"/>
  <c r="D51"/>
  <c r="C56"/>
  <c r="D56" s="1"/>
  <c r="K30"/>
  <c r="H34"/>
  <c r="H33"/>
  <c r="J30"/>
  <c r="H36"/>
  <c r="D23"/>
  <c r="C24"/>
  <c r="G32"/>
  <c r="K37"/>
  <c r="J37"/>
  <c r="J32" l="1"/>
  <c r="K32"/>
  <c r="K33"/>
  <c r="J33"/>
  <c r="K36"/>
  <c r="J36"/>
  <c r="J35"/>
  <c r="K35"/>
  <c r="J34"/>
  <c r="K34"/>
</calcChain>
</file>

<file path=xl/sharedStrings.xml><?xml version="1.0" encoding="utf-8"?>
<sst xmlns="http://schemas.openxmlformats.org/spreadsheetml/2006/main" count="204" uniqueCount="141">
  <si>
    <t xml:space="preserve">     </t>
  </si>
  <si>
    <t>ORGANIZACIÓN RODPER SA DE CV</t>
  </si>
  <si>
    <t>SUCURSAL</t>
  </si>
  <si>
    <t>Fecha Inicial:</t>
  </si>
  <si>
    <t>Gerente :</t>
  </si>
  <si>
    <t>Fecha Final:</t>
  </si>
  <si>
    <t>Supervisor :</t>
  </si>
  <si>
    <t xml:space="preserve">  Semana   </t>
  </si>
  <si>
    <t>*** Ventas Semanales ***</t>
  </si>
  <si>
    <t>Cantidad</t>
  </si>
  <si>
    <t>%</t>
  </si>
  <si>
    <t>TOP PRODUCTOS</t>
  </si>
  <si>
    <t>VENTAS TOTALES</t>
  </si>
  <si>
    <t>PRODUCTO</t>
  </si>
  <si>
    <t>UNID.</t>
  </si>
  <si>
    <t>$ TOT.</t>
  </si>
  <si>
    <t>$ PROM.</t>
  </si>
  <si>
    <t>PARTC.</t>
  </si>
  <si>
    <t>Cupones</t>
  </si>
  <si>
    <t>BLIZZARD</t>
  </si>
  <si>
    <t>I.V.A.</t>
  </si>
  <si>
    <t>SHAKES</t>
  </si>
  <si>
    <t>Efectivo</t>
  </si>
  <si>
    <t>MOOLATE</t>
  </si>
  <si>
    <t>Tarjetas</t>
  </si>
  <si>
    <t>CONES</t>
  </si>
  <si>
    <t>VENTAS REALES</t>
  </si>
  <si>
    <t>DIPPED CONES</t>
  </si>
  <si>
    <t>Ventas FD</t>
  </si>
  <si>
    <t>ROYAL TREATS</t>
  </si>
  <si>
    <t>Ventas DQ</t>
  </si>
  <si>
    <t>WAFFLE CONES</t>
  </si>
  <si>
    <t>Ventas Pasteles</t>
  </si>
  <si>
    <t>WAFFLE BOWLS</t>
  </si>
  <si>
    <t>Ventas Eventos</t>
  </si>
  <si>
    <t>DQ CAKES</t>
  </si>
  <si>
    <t>Ventas Semana Pasada</t>
  </si>
  <si>
    <t>NOVELTIES</t>
  </si>
  <si>
    <t>Ventas Año Pasado</t>
  </si>
  <si>
    <t>SUNDAES</t>
  </si>
  <si>
    <t>TRANSACIONES TOTALES</t>
  </si>
  <si>
    <t>Transaciones Semana Pasada</t>
  </si>
  <si>
    <t>BLIZZARD LITRO</t>
  </si>
  <si>
    <t>Transaciones Año Pasado</t>
  </si>
  <si>
    <t>DQ SMOOTHIES</t>
  </si>
  <si>
    <t>TICKET PROMEDIO</t>
  </si>
  <si>
    <t>ARTIC RUSH</t>
  </si>
  <si>
    <t>Ticket Promedio Semana Pasada</t>
  </si>
  <si>
    <t>BEVERAGES</t>
  </si>
  <si>
    <t>EXTRA TOPPINGS</t>
  </si>
  <si>
    <t>Ticket Meta</t>
  </si>
  <si>
    <t xml:space="preserve"> </t>
  </si>
  <si>
    <t>CUPONES</t>
  </si>
  <si>
    <t>COSTO DE COMIDA</t>
  </si>
  <si>
    <t>MIERCOLES 2X1</t>
  </si>
  <si>
    <t>INVENTARIO INICIAL</t>
  </si>
  <si>
    <t>TOTALES</t>
  </si>
  <si>
    <t>Factura AXIS #</t>
  </si>
  <si>
    <t>METAS</t>
  </si>
  <si>
    <t>Factura #</t>
  </si>
  <si>
    <t>REAL</t>
  </si>
  <si>
    <t>META</t>
  </si>
  <si>
    <t>% DIF</t>
  </si>
  <si>
    <t>DIFERENCIA</t>
  </si>
  <si>
    <t>VENTAS</t>
  </si>
  <si>
    <t>OPERACIONES</t>
  </si>
  <si>
    <t>TTRANSACIONES</t>
  </si>
  <si>
    <t>5 % A.P.</t>
  </si>
  <si>
    <t>Refrescos</t>
  </si>
  <si>
    <t>PASTELES</t>
  </si>
  <si>
    <t>10% V REAL</t>
  </si>
  <si>
    <t>ENTRADA</t>
  </si>
  <si>
    <t>EXTRATOPPING</t>
  </si>
  <si>
    <t>2% V REAL</t>
  </si>
  <si>
    <t>MERMAS</t>
  </si>
  <si>
    <t>0.5% V REAL</t>
  </si>
  <si>
    <t>DEGUSTACIONES</t>
  </si>
  <si>
    <t>COST COM REAL</t>
  </si>
  <si>
    <t>SALIDAS</t>
  </si>
  <si>
    <t>VASOS Y CONTENEDORES</t>
  </si>
  <si>
    <t>Descripcion</t>
  </si>
  <si>
    <t>V. MOOLATE</t>
  </si>
  <si>
    <t>B. GDE</t>
  </si>
  <si>
    <t>B. MED</t>
  </si>
  <si>
    <t>B. CH</t>
  </si>
  <si>
    <t>DOMO P</t>
  </si>
  <si>
    <t>Inv. Inicial</t>
  </si>
  <si>
    <t>Compras</t>
  </si>
  <si>
    <t>Total de Facturas</t>
  </si>
  <si>
    <t>Inv. Final</t>
  </si>
  <si>
    <t>INVENTARIO FINAL</t>
  </si>
  <si>
    <t>Utilizado</t>
  </si>
  <si>
    <t>COSTO COMIDA</t>
  </si>
  <si>
    <t>Vendido</t>
  </si>
  <si>
    <t>Dif. (+/-)</t>
  </si>
  <si>
    <t>Suma Utilizado Diario (IDEAL)</t>
  </si>
  <si>
    <t>Costo Unitario</t>
  </si>
  <si>
    <t>Diferencia Utilizado vs. IDEAL</t>
  </si>
  <si>
    <t>Traspasos</t>
  </si>
  <si>
    <t>ANALISIS DE COSTOS</t>
  </si>
  <si>
    <t>COSTO DE COMIDA UTILIZADO</t>
  </si>
  <si>
    <t>V. SUNDAY</t>
  </si>
  <si>
    <t>BANANA</t>
  </si>
  <si>
    <t>BOWLD</t>
  </si>
  <si>
    <t>CONES CH</t>
  </si>
  <si>
    <t>CONES GD</t>
  </si>
  <si>
    <t>COSTO DE MERMAS</t>
  </si>
  <si>
    <t>LABOR</t>
  </si>
  <si>
    <t>UTILIDAD OPERATIVA</t>
  </si>
  <si>
    <t>PARTICIPACION VENTAS DIARIAS</t>
  </si>
  <si>
    <t>LUNES</t>
  </si>
  <si>
    <t>MARTES</t>
  </si>
  <si>
    <t>MIERCOLES</t>
  </si>
  <si>
    <t>JUEVES</t>
  </si>
  <si>
    <t>***  PROMOCIONES MKT ***</t>
  </si>
  <si>
    <t>VIERNES</t>
  </si>
  <si>
    <t>CON CUPON FISICO</t>
  </si>
  <si>
    <t>SABADO</t>
  </si>
  <si>
    <t>DOMINGO</t>
  </si>
  <si>
    <t>PARTICIPACION TRANSACIONES DIARIAS</t>
  </si>
  <si>
    <t>PROMO SIN CUPON</t>
  </si>
  <si>
    <t>UTILIZADO DIARIO SISTEMA (IDEAL)</t>
  </si>
  <si>
    <t xml:space="preserve">JUEVES </t>
  </si>
  <si>
    <t>PARTICIPACION DE CUPONES DE MKT EN LA SEMANA</t>
  </si>
  <si>
    <t>DILLY ENCUESTA</t>
  </si>
  <si>
    <t>BANANA SPLIT</t>
  </si>
  <si>
    <t>34% V REAL</t>
  </si>
  <si>
    <t>$50 DESC PASTEL</t>
  </si>
  <si>
    <t>DAIRY DAY</t>
  </si>
  <si>
    <t>DQ FAN 2X1 BLI CHI</t>
  </si>
  <si>
    <t>$40 DESC PASTEL</t>
  </si>
  <si>
    <t>MADAPAL DESC 20%</t>
  </si>
  <si>
    <t>AGENDA CONO BLIZZARD</t>
  </si>
  <si>
    <t>AGENDA SUNDAES</t>
  </si>
  <si>
    <t>AGENDA ARTIC</t>
  </si>
  <si>
    <t>SAT</t>
  </si>
  <si>
    <t>VASO PROMO</t>
  </si>
  <si>
    <t>2DO BLIZZARD $19</t>
  </si>
  <si>
    <t>2X1 ARTIC</t>
  </si>
  <si>
    <t>DESC 20% CUPON</t>
  </si>
  <si>
    <t>0.2% V REAL</t>
  </si>
</sst>
</file>

<file path=xl/styles.xml><?xml version="1.0" encoding="utf-8"?>
<styleSheet xmlns="http://schemas.openxmlformats.org/spreadsheetml/2006/main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\ #,##0.00;[Red]\-&quot;$&quot;\ #,##0.00"/>
    <numFmt numFmtId="165" formatCode="_-[$$-409]* #,##0.00_ ;_-[$$-409]* \-#,##0.00\ ;_-[$$-409]* &quot;-&quot;??_ ;_-@_ "/>
    <numFmt numFmtId="166" formatCode="#,##0_ ;[Red]\-#,##0\ "/>
    <numFmt numFmtId="167" formatCode="[$$-409]#,##0.00_ ;[Red]\-[$$-409]#,##0.00\ "/>
    <numFmt numFmtId="168" formatCode="#,##0_ ;\-#,##0\ "/>
    <numFmt numFmtId="169" formatCode="#,##0.00_ ;[Red]\-#,##0.00\ "/>
    <numFmt numFmtId="170" formatCode="0_ ;[Red]\-0\ "/>
    <numFmt numFmtId="171" formatCode="&quot;$&quot;\ #,##0.00;[Red]&quot;$&quot;\ #,##0.00"/>
    <numFmt numFmtId="172" formatCode="_(* #,##0.00_);_(* \(#,##0.00\);_(* &quot;-&quot;??_);_(@_)"/>
  </numFmts>
  <fonts count="31"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8"/>
      <name val="Century"/>
      <family val="1"/>
    </font>
    <font>
      <sz val="7"/>
      <name val="Arial"/>
      <family val="2"/>
    </font>
    <font>
      <b/>
      <sz val="13"/>
      <name val="Century"/>
      <family val="1"/>
    </font>
    <font>
      <b/>
      <sz val="9"/>
      <name val="Arial"/>
      <family val="2"/>
    </font>
    <font>
      <sz val="9"/>
      <color indexed="48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12"/>
      <color indexed="8"/>
      <name val="Calibri"/>
      <family val="2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9"/>
      <name val="Arial"/>
      <family val="2"/>
    </font>
    <font>
      <b/>
      <sz val="8"/>
      <name val="Arial Narrow"/>
      <family val="2"/>
    </font>
    <font>
      <b/>
      <sz val="10"/>
      <name val="Arial"/>
      <family val="2"/>
    </font>
    <font>
      <sz val="9"/>
      <color indexed="8"/>
      <name val="Calibri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9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48"/>
      <name val="Arial"/>
      <family val="2"/>
    </font>
    <font>
      <b/>
      <sz val="9"/>
      <color indexed="48"/>
      <name val="Arial"/>
      <family val="2"/>
    </font>
    <font>
      <b/>
      <sz val="10"/>
      <name val="Arial Unicode MS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2" fillId="0" borderId="0" applyFill="0"/>
    <xf numFmtId="0" fontId="2" fillId="0" borderId="0" applyFill="0"/>
    <xf numFmtId="9" fontId="28" fillId="0" borderId="0" applyFont="0" applyFill="0" applyBorder="0" applyAlignment="0" applyProtection="0"/>
  </cellStyleXfs>
  <cellXfs count="223">
    <xf numFmtId="0" fontId="0" fillId="0" borderId="0" xfId="0"/>
    <xf numFmtId="0" fontId="1" fillId="2" borderId="0" xfId="0" applyFont="1" applyFill="1" applyAlignment="1" applyProtection="1">
      <alignment horizontal="right"/>
    </xf>
    <xf numFmtId="0" fontId="0" fillId="0" borderId="0" xfId="0" applyProtection="1"/>
    <xf numFmtId="0" fontId="4" fillId="2" borderId="0" xfId="0" applyFont="1" applyFill="1" applyAlignment="1" applyProtection="1">
      <alignment horizontal="right"/>
    </xf>
    <xf numFmtId="0" fontId="5" fillId="2" borderId="0" xfId="3" applyFont="1" applyFill="1" applyBorder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15" fontId="1" fillId="3" borderId="0" xfId="0" applyNumberFormat="1" applyFont="1" applyFill="1" applyBorder="1" applyAlignment="1" applyProtection="1">
      <alignment horizontal="center" vertical="center"/>
      <protection locked="0"/>
    </xf>
    <xf numFmtId="15" fontId="7" fillId="2" borderId="0" xfId="0" quotePrefix="1" applyNumberFormat="1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right" vertical="center"/>
    </xf>
    <xf numFmtId="0" fontId="6" fillId="2" borderId="0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right" vertical="center"/>
    </xf>
    <xf numFmtId="0" fontId="0" fillId="3" borderId="0" xfId="0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center" vertical="center"/>
    </xf>
    <xf numFmtId="0" fontId="9" fillId="4" borderId="1" xfId="0" applyFont="1" applyFill="1" applyBorder="1" applyAlignment="1" applyProtection="1">
      <alignment horizontal="center"/>
    </xf>
    <xf numFmtId="164" fontId="10" fillId="3" borderId="2" xfId="2" applyNumberFormat="1" applyFont="1" applyFill="1" applyBorder="1" applyAlignment="1" applyProtection="1">
      <alignment horizontal="right" vertical="center"/>
      <protection locked="0"/>
    </xf>
    <xf numFmtId="10" fontId="10" fillId="2" borderId="2" xfId="0" applyNumberFormat="1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0" xfId="0" applyFont="1" applyFill="1" applyBorder="1" applyAlignment="1" applyProtection="1">
      <alignment horizontal="center"/>
    </xf>
    <xf numFmtId="0" fontId="11" fillId="4" borderId="4" xfId="0" applyFont="1" applyFill="1" applyBorder="1" applyAlignment="1" applyProtection="1">
      <alignment horizontal="center"/>
    </xf>
    <xf numFmtId="164" fontId="12" fillId="3" borderId="5" xfId="2" applyNumberFormat="1" applyFont="1" applyFill="1" applyBorder="1" applyAlignment="1" applyProtection="1">
      <alignment horizontal="right" vertical="center"/>
      <protection locked="0"/>
    </xf>
    <xf numFmtId="10" fontId="6" fillId="2" borderId="5" xfId="5" applyNumberFormat="1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>
      <alignment horizontal="center"/>
      <protection locked="0"/>
    </xf>
    <xf numFmtId="165" fontId="0" fillId="3" borderId="0" xfId="0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</xf>
    <xf numFmtId="10" fontId="13" fillId="0" borderId="0" xfId="5" applyNumberFormat="1" applyFont="1" applyBorder="1" applyAlignment="1" applyProtection="1">
      <alignment horizontal="center"/>
    </xf>
    <xf numFmtId="10" fontId="13" fillId="0" borderId="4" xfId="5" applyNumberFormat="1" applyFont="1" applyBorder="1" applyAlignment="1" applyProtection="1">
      <alignment horizontal="center"/>
    </xf>
    <xf numFmtId="2" fontId="0" fillId="0" borderId="0" xfId="0" applyNumberFormat="1" applyProtection="1"/>
    <xf numFmtId="164" fontId="12" fillId="2" borderId="5" xfId="2" applyNumberFormat="1" applyFont="1" applyFill="1" applyBorder="1" applyAlignment="1" applyProtection="1">
      <alignment horizontal="right" vertical="center"/>
    </xf>
    <xf numFmtId="164" fontId="14" fillId="2" borderId="5" xfId="2" applyNumberFormat="1" applyFont="1" applyFill="1" applyBorder="1" applyAlignment="1" applyProtection="1">
      <alignment horizontal="right" vertical="center"/>
    </xf>
    <xf numFmtId="10" fontId="6" fillId="2" borderId="5" xfId="0" applyNumberFormat="1" applyFont="1" applyFill="1" applyBorder="1" applyAlignment="1" applyProtection="1">
      <alignment horizontal="center"/>
    </xf>
    <xf numFmtId="164" fontId="1" fillId="3" borderId="6" xfId="2" applyNumberFormat="1" applyFont="1" applyFill="1" applyBorder="1" applyAlignment="1" applyProtection="1">
      <alignment horizontal="right" vertical="center"/>
      <protection locked="0"/>
    </xf>
    <xf numFmtId="10" fontId="6" fillId="2" borderId="6" xfId="5" applyNumberFormat="1" applyFont="1" applyFill="1" applyBorder="1" applyAlignment="1" applyProtection="1">
      <alignment horizontal="center"/>
    </xf>
    <xf numFmtId="164" fontId="15" fillId="2" borderId="5" xfId="2" applyNumberFormat="1" applyFont="1" applyFill="1" applyBorder="1" applyAlignment="1" applyProtection="1">
      <alignment horizontal="right" vertical="center"/>
    </xf>
    <xf numFmtId="10" fontId="10" fillId="2" borderId="5" xfId="5" applyNumberFormat="1" applyFont="1" applyFill="1" applyBorder="1" applyAlignment="1" applyProtection="1">
      <alignment horizontal="center"/>
    </xf>
    <xf numFmtId="165" fontId="1" fillId="0" borderId="5" xfId="2" applyNumberFormat="1" applyFont="1" applyFill="1" applyBorder="1" applyAlignment="1" applyProtection="1">
      <alignment horizontal="right" vertical="center"/>
    </xf>
    <xf numFmtId="10" fontId="1" fillId="2" borderId="5" xfId="5" applyNumberFormat="1" applyFont="1" applyFill="1" applyBorder="1" applyAlignment="1" applyProtection="1">
      <alignment horizontal="center"/>
    </xf>
    <xf numFmtId="164" fontId="1" fillId="0" borderId="5" xfId="2" applyNumberFormat="1" applyFont="1" applyFill="1" applyBorder="1" applyAlignment="1" applyProtection="1">
      <alignment horizontal="right" vertical="center"/>
    </xf>
    <xf numFmtId="164" fontId="1" fillId="3" borderId="5" xfId="2" applyNumberFormat="1" applyFont="1" applyFill="1" applyBorder="1" applyAlignment="1" applyProtection="1">
      <alignment horizontal="right" vertical="center"/>
      <protection locked="0"/>
    </xf>
    <xf numFmtId="10" fontId="1" fillId="2" borderId="6" xfId="5" applyNumberFormat="1" applyFont="1" applyFill="1" applyBorder="1" applyAlignment="1" applyProtection="1">
      <alignment horizontal="center"/>
    </xf>
    <xf numFmtId="164" fontId="1" fillId="3" borderId="7" xfId="2" applyNumberFormat="1" applyFont="1" applyFill="1" applyBorder="1" applyAlignment="1" applyProtection="1">
      <alignment horizontal="right" vertical="center"/>
      <protection locked="0"/>
    </xf>
    <xf numFmtId="10" fontId="1" fillId="2" borderId="2" xfId="5" applyNumberFormat="1" applyFont="1" applyFill="1" applyBorder="1" applyAlignment="1" applyProtection="1">
      <alignment horizontal="center"/>
    </xf>
    <xf numFmtId="164" fontId="1" fillId="3" borderId="8" xfId="2" applyNumberFormat="1" applyFont="1" applyFill="1" applyBorder="1" applyAlignment="1" applyProtection="1">
      <alignment horizontal="right" vertical="center"/>
      <protection locked="0"/>
    </xf>
    <xf numFmtId="166" fontId="10" fillId="3" borderId="5" xfId="2" applyNumberFormat="1" applyFont="1" applyFill="1" applyBorder="1" applyAlignment="1" applyProtection="1">
      <alignment horizontal="right" vertical="center"/>
      <protection locked="0"/>
    </xf>
    <xf numFmtId="166" fontId="1" fillId="3" borderId="5" xfId="2" applyNumberFormat="1" applyFont="1" applyFill="1" applyBorder="1" applyAlignment="1" applyProtection="1">
      <alignment horizontal="right" vertical="center"/>
      <protection locked="0"/>
    </xf>
    <xf numFmtId="10" fontId="1" fillId="2" borderId="5" xfId="0" applyNumberFormat="1" applyFont="1" applyFill="1" applyBorder="1" applyAlignment="1" applyProtection="1">
      <alignment horizontal="center"/>
    </xf>
    <xf numFmtId="164" fontId="14" fillId="3" borderId="9" xfId="2" applyNumberFormat="1" applyFont="1" applyFill="1" applyBorder="1" applyAlignment="1" applyProtection="1">
      <alignment horizontal="right" vertical="center"/>
      <protection locked="0"/>
    </xf>
    <xf numFmtId="0" fontId="1" fillId="2" borderId="1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164" fontId="14" fillId="2" borderId="9" xfId="2" applyNumberFormat="1" applyFont="1" applyFill="1" applyBorder="1" applyAlignment="1" applyProtection="1">
      <alignment horizontal="right" vertical="center"/>
    </xf>
    <xf numFmtId="0" fontId="0" fillId="0" borderId="11" xfId="0" applyBorder="1" applyProtection="1"/>
    <xf numFmtId="0" fontId="0" fillId="0" borderId="12" xfId="0" applyBorder="1" applyProtection="1"/>
    <xf numFmtId="165" fontId="12" fillId="2" borderId="8" xfId="2" applyNumberFormat="1" applyFont="1" applyFill="1" applyBorder="1" applyAlignment="1" applyProtection="1">
      <alignment horizontal="right" vertical="center"/>
    </xf>
    <xf numFmtId="10" fontId="1" fillId="2" borderId="8" xfId="0" applyNumberFormat="1" applyFont="1" applyFill="1" applyBorder="1" applyAlignment="1" applyProtection="1">
      <alignment horizontal="center"/>
    </xf>
    <xf numFmtId="1" fontId="6" fillId="0" borderId="0" xfId="0" applyNumberFormat="1" applyFont="1" applyFill="1" applyBorder="1" applyAlignment="1" applyProtection="1">
      <alignment horizontal="center"/>
    </xf>
    <xf numFmtId="0" fontId="1" fillId="0" borderId="13" xfId="0" applyFont="1" applyFill="1" applyBorder="1" applyAlignment="1" applyProtection="1">
      <alignment horizontal="center"/>
    </xf>
    <xf numFmtId="1" fontId="6" fillId="0" borderId="14" xfId="0" applyNumberFormat="1" applyFont="1" applyFill="1" applyBorder="1" applyAlignment="1" applyProtection="1">
      <alignment horizontal="center"/>
    </xf>
    <xf numFmtId="165" fontId="0" fillId="0" borderId="14" xfId="0" applyNumberFormat="1" applyBorder="1" applyAlignment="1" applyProtection="1">
      <alignment horizontal="center"/>
    </xf>
    <xf numFmtId="10" fontId="13" fillId="0" borderId="14" xfId="5" applyNumberFormat="1" applyFont="1" applyBorder="1" applyAlignment="1" applyProtection="1">
      <alignment horizontal="center"/>
    </xf>
    <xf numFmtId="0" fontId="0" fillId="0" borderId="15" xfId="0" applyBorder="1" applyProtection="1"/>
    <xf numFmtId="44" fontId="10" fillId="3" borderId="16" xfId="2" applyNumberFormat="1" applyFont="1" applyFill="1" applyBorder="1" applyAlignment="1" applyProtection="1">
      <alignment horizontal="right"/>
      <protection locked="0"/>
    </xf>
    <xf numFmtId="0" fontId="17" fillId="2" borderId="5" xfId="0" applyFont="1" applyFill="1" applyBorder="1" applyAlignment="1" applyProtection="1">
      <alignment horizontal="right"/>
    </xf>
    <xf numFmtId="0" fontId="18" fillId="0" borderId="10" xfId="0" applyFont="1" applyFill="1" applyBorder="1" applyAlignment="1" applyProtection="1">
      <alignment horizontal="center"/>
    </xf>
    <xf numFmtId="0" fontId="18" fillId="0" borderId="0" xfId="0" applyFont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44" fontId="18" fillId="0" borderId="0" xfId="2" applyNumberFormat="1" applyFont="1" applyBorder="1" applyAlignment="1" applyProtection="1">
      <alignment horizontal="center"/>
    </xf>
    <xf numFmtId="10" fontId="18" fillId="0" borderId="0" xfId="5" applyNumberFormat="1" applyFont="1" applyBorder="1" applyAlignment="1" applyProtection="1">
      <alignment horizontal="center"/>
    </xf>
    <xf numFmtId="9" fontId="18" fillId="0" borderId="5" xfId="5" applyNumberFormat="1" applyFont="1" applyBorder="1" applyAlignment="1" applyProtection="1">
      <alignment horizontal="center"/>
    </xf>
    <xf numFmtId="0" fontId="1" fillId="2" borderId="10" xfId="3" applyFont="1" applyFill="1" applyBorder="1" applyAlignment="1" applyProtection="1">
      <alignment horizontal="left"/>
    </xf>
    <xf numFmtId="0" fontId="1" fillId="2" borderId="0" xfId="3" applyFont="1" applyFill="1" applyBorder="1" applyAlignment="1" applyProtection="1">
      <alignment horizontal="center"/>
    </xf>
    <xf numFmtId="10" fontId="18" fillId="2" borderId="5" xfId="5" applyNumberFormat="1" applyFont="1" applyFill="1" applyBorder="1" applyAlignment="1" applyProtection="1">
      <alignment horizontal="right"/>
    </xf>
    <xf numFmtId="167" fontId="1" fillId="3" borderId="9" xfId="2" applyNumberFormat="1" applyFont="1" applyFill="1" applyBorder="1" applyAlignment="1" applyProtection="1">
      <alignment horizontal="right"/>
      <protection locked="0"/>
    </xf>
    <xf numFmtId="10" fontId="1" fillId="2" borderId="5" xfId="5" applyNumberFormat="1" applyFont="1" applyFill="1" applyBorder="1" applyAlignment="1" applyProtection="1">
      <alignment horizontal="right"/>
    </xf>
    <xf numFmtId="0" fontId="0" fillId="0" borderId="3" xfId="0" applyFill="1" applyBorder="1" applyProtection="1"/>
    <xf numFmtId="165" fontId="0" fillId="0" borderId="0" xfId="0" applyNumberFormat="1" applyFill="1" applyBorder="1" applyProtection="1"/>
    <xf numFmtId="165" fontId="0" fillId="3" borderId="0" xfId="0" applyNumberFormat="1" applyFill="1" applyBorder="1" applyProtection="1">
      <protection locked="0"/>
    </xf>
    <xf numFmtId="0" fontId="19" fillId="0" borderId="0" xfId="0" applyFont="1" applyFill="1" applyBorder="1" applyAlignment="1" applyProtection="1">
      <alignment horizontal="center"/>
    </xf>
    <xf numFmtId="10" fontId="2" fillId="0" borderId="0" xfId="0" applyNumberFormat="1" applyFont="1" applyFill="1" applyBorder="1" applyAlignment="1" applyProtection="1">
      <alignment horizontal="center"/>
    </xf>
    <xf numFmtId="164" fontId="13" fillId="0" borderId="4" xfId="2" applyNumberFormat="1" applyFont="1" applyFill="1" applyBorder="1" applyAlignment="1" applyProtection="1">
      <alignment horizontal="center"/>
    </xf>
    <xf numFmtId="166" fontId="0" fillId="0" borderId="0" xfId="0" applyNumberFormat="1" applyFill="1" applyBorder="1" applyAlignment="1" applyProtection="1">
      <alignment horizontal="right"/>
    </xf>
    <xf numFmtId="168" fontId="0" fillId="0" borderId="0" xfId="0" applyNumberFormat="1" applyFill="1" applyBorder="1" applyAlignment="1" applyProtection="1">
      <alignment horizontal="right"/>
    </xf>
    <xf numFmtId="10" fontId="13" fillId="0" borderId="0" xfId="5" applyNumberFormat="1" applyFont="1" applyFill="1" applyBorder="1" applyAlignment="1" applyProtection="1">
      <alignment horizontal="center"/>
    </xf>
    <xf numFmtId="169" fontId="13" fillId="0" borderId="4" xfId="5" applyNumberFormat="1" applyFont="1" applyFill="1" applyBorder="1" applyAlignment="1" applyProtection="1">
      <alignment horizontal="center"/>
    </xf>
    <xf numFmtId="0" fontId="19" fillId="0" borderId="0" xfId="0" applyFont="1" applyAlignment="1" applyProtection="1">
      <alignment horizontal="center"/>
    </xf>
    <xf numFmtId="10" fontId="13" fillId="0" borderId="0" xfId="5" applyNumberFormat="1" applyFont="1" applyFill="1" applyBorder="1" applyAlignment="1" applyProtection="1">
      <alignment horizontal="right"/>
    </xf>
    <xf numFmtId="14" fontId="1" fillId="2" borderId="0" xfId="3" applyNumberFormat="1" applyFont="1" applyFill="1" applyBorder="1" applyAlignment="1" applyProtection="1">
      <alignment horizontal="center"/>
    </xf>
    <xf numFmtId="167" fontId="0" fillId="0" borderId="0" xfId="0" applyNumberFormat="1" applyFill="1" applyBorder="1" applyProtection="1"/>
    <xf numFmtId="10" fontId="13" fillId="0" borderId="0" xfId="5" applyNumberFormat="1" applyFont="1" applyFill="1" applyBorder="1" applyProtection="1"/>
    <xf numFmtId="0" fontId="18" fillId="4" borderId="17" xfId="0" applyFont="1" applyFill="1" applyBorder="1" applyAlignment="1" applyProtection="1">
      <alignment horizontal="center"/>
    </xf>
    <xf numFmtId="0" fontId="18" fillId="4" borderId="18" xfId="0" applyFont="1" applyFill="1" applyBorder="1" applyAlignment="1" applyProtection="1">
      <alignment horizontal="center"/>
    </xf>
    <xf numFmtId="0" fontId="18" fillId="4" borderId="19" xfId="0" applyFont="1" applyFill="1" applyBorder="1" applyAlignment="1" applyProtection="1">
      <alignment horizontal="center"/>
    </xf>
    <xf numFmtId="0" fontId="20" fillId="2" borderId="10" xfId="0" applyFont="1" applyFill="1" applyBorder="1" applyAlignment="1" applyProtection="1">
      <alignment horizontal="left"/>
    </xf>
    <xf numFmtId="0" fontId="20" fillId="2" borderId="0" xfId="3" applyFont="1" applyFill="1" applyBorder="1" applyAlignment="1" applyProtection="1">
      <alignment horizontal="center"/>
    </xf>
    <xf numFmtId="10" fontId="20" fillId="2" borderId="5" xfId="5" applyNumberFormat="1" applyFont="1" applyFill="1" applyBorder="1" applyAlignment="1" applyProtection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9" xfId="0" applyFont="1" applyFill="1" applyBorder="1" applyAlignment="1" applyProtection="1">
      <alignment horizontal="center"/>
      <protection locked="0"/>
    </xf>
    <xf numFmtId="10" fontId="20" fillId="2" borderId="6" xfId="5" applyNumberFormat="1" applyFont="1" applyFill="1" applyBorder="1" applyAlignment="1" applyProtection="1">
      <alignment horizontal="right"/>
    </xf>
    <xf numFmtId="44" fontId="1" fillId="2" borderId="7" xfId="0" applyNumberFormat="1" applyFont="1" applyFill="1" applyBorder="1" applyAlignment="1" applyProtection="1">
      <alignment horizontal="right"/>
    </xf>
    <xf numFmtId="0" fontId="21" fillId="2" borderId="9" xfId="0" applyFont="1" applyFill="1" applyBorder="1" applyAlignment="1" applyProtection="1">
      <alignment horizontal="center"/>
    </xf>
    <xf numFmtId="44" fontId="10" fillId="2" borderId="20" xfId="0" applyNumberFormat="1" applyFont="1" applyFill="1" applyBorder="1" applyAlignment="1" applyProtection="1">
      <alignment horizontal="right"/>
    </xf>
    <xf numFmtId="10" fontId="10" fillId="2" borderId="19" xfId="5" applyNumberFormat="1" applyFont="1" applyFill="1" applyBorder="1" applyAlignment="1" applyProtection="1">
      <alignment horizontal="center"/>
    </xf>
    <xf numFmtId="0" fontId="8" fillId="3" borderId="9" xfId="0" applyFont="1" applyFill="1" applyBorder="1" applyAlignment="1" applyProtection="1">
      <alignment horizontal="center"/>
      <protection locked="0"/>
    </xf>
    <xf numFmtId="44" fontId="18" fillId="2" borderId="20" xfId="0" applyNumberFormat="1" applyFont="1" applyFill="1" applyBorder="1" applyAlignment="1" applyProtection="1">
      <alignment horizontal="right"/>
    </xf>
    <xf numFmtId="10" fontId="18" fillId="2" borderId="19" xfId="5" applyNumberFormat="1" applyFont="1" applyFill="1" applyBorder="1" applyAlignment="1" applyProtection="1">
      <alignment horizontal="center"/>
    </xf>
    <xf numFmtId="0" fontId="6" fillId="2" borderId="21" xfId="0" applyFont="1" applyFill="1" applyBorder="1" applyAlignment="1" applyProtection="1">
      <alignment horizontal="center"/>
    </xf>
    <xf numFmtId="170" fontId="6" fillId="2" borderId="20" xfId="0" applyNumberFormat="1" applyFont="1" applyFill="1" applyBorder="1" applyAlignment="1" applyProtection="1">
      <alignment horizontal="center"/>
    </xf>
    <xf numFmtId="44" fontId="1" fillId="2" borderId="9" xfId="2" applyNumberFormat="1" applyFont="1" applyFill="1" applyBorder="1" applyAlignment="1" applyProtection="1">
      <alignment horizontal="right"/>
    </xf>
    <xf numFmtId="10" fontId="12" fillId="2" borderId="5" xfId="5" applyNumberFormat="1" applyFont="1" applyFill="1" applyBorder="1" applyAlignment="1" applyProtection="1">
      <alignment horizontal="center"/>
    </xf>
    <xf numFmtId="171" fontId="22" fillId="2" borderId="9" xfId="2" applyNumberFormat="1" applyFont="1" applyFill="1" applyBorder="1" applyAlignment="1" applyProtection="1">
      <alignment horizontal="center"/>
    </xf>
    <xf numFmtId="44" fontId="1" fillId="2" borderId="8" xfId="2" applyNumberFormat="1" applyFont="1" applyFill="1" applyBorder="1" applyAlignment="1" applyProtection="1">
      <alignment horizontal="right"/>
    </xf>
    <xf numFmtId="0" fontId="6" fillId="2" borderId="1" xfId="0" applyFont="1" applyFill="1" applyBorder="1" applyAlignment="1" applyProtection="1">
      <alignment horizontal="center"/>
    </xf>
    <xf numFmtId="1" fontId="6" fillId="3" borderId="1" xfId="2" applyNumberFormat="1" applyFont="1" applyFill="1" applyBorder="1" applyAlignment="1" applyProtection="1">
      <alignment horizontal="center"/>
      <protection locked="0"/>
    </xf>
    <xf numFmtId="44" fontId="23" fillId="2" borderId="0" xfId="2" applyNumberFormat="1" applyFont="1" applyFill="1" applyBorder="1" applyAlignment="1" applyProtection="1">
      <alignment horizontal="right"/>
    </xf>
    <xf numFmtId="0" fontId="1" fillId="2" borderId="22" xfId="0" applyFont="1" applyFill="1" applyBorder="1" applyAlignment="1" applyProtection="1">
      <alignment horizontal="right"/>
    </xf>
    <xf numFmtId="170" fontId="6" fillId="3" borderId="1" xfId="2" applyNumberFormat="1" applyFont="1" applyFill="1" applyBorder="1" applyAlignment="1" applyProtection="1">
      <alignment horizontal="center"/>
      <protection locked="0"/>
    </xf>
    <xf numFmtId="44" fontId="1" fillId="0" borderId="0" xfId="0" applyNumberFormat="1" applyFont="1" applyFill="1" applyBorder="1" applyAlignment="1" applyProtection="1">
      <alignment horizontal="right"/>
    </xf>
    <xf numFmtId="44" fontId="1" fillId="3" borderId="0" xfId="0" applyNumberFormat="1" applyFont="1" applyFill="1" applyBorder="1" applyAlignment="1" applyProtection="1">
      <alignment horizontal="right"/>
      <protection locked="0"/>
    </xf>
    <xf numFmtId="44" fontId="18" fillId="2" borderId="23" xfId="0" applyNumberFormat="1" applyFont="1" applyFill="1" applyBorder="1" applyAlignment="1" applyProtection="1">
      <alignment horizontal="right"/>
    </xf>
    <xf numFmtId="10" fontId="18" fillId="2" borderId="24" xfId="5" applyNumberFormat="1" applyFont="1" applyFill="1" applyBorder="1" applyAlignment="1" applyProtection="1">
      <alignment horizontal="center"/>
    </xf>
    <xf numFmtId="44" fontId="6" fillId="2" borderId="12" xfId="0" applyNumberFormat="1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left"/>
    </xf>
    <xf numFmtId="0" fontId="6" fillId="2" borderId="2" xfId="0" applyFont="1" applyFill="1" applyBorder="1" applyAlignment="1" applyProtection="1">
      <alignment horizontal="left"/>
    </xf>
    <xf numFmtId="44" fontId="6" fillId="3" borderId="22" xfId="0" applyNumberFormat="1" applyFont="1" applyFill="1" applyBorder="1" applyAlignment="1" applyProtection="1">
      <alignment horizontal="right"/>
      <protection locked="0"/>
    </xf>
    <xf numFmtId="10" fontId="6" fillId="2" borderId="7" xfId="5" applyNumberFormat="1" applyFont="1" applyFill="1" applyBorder="1" applyAlignment="1" applyProtection="1">
      <alignment horizontal="center"/>
    </xf>
    <xf numFmtId="0" fontId="6" fillId="2" borderId="10" xfId="0" applyFont="1" applyFill="1" applyBorder="1" applyAlignment="1" applyProtection="1">
      <alignment horizontal="left"/>
    </xf>
    <xf numFmtId="0" fontId="6" fillId="2" borderId="5" xfId="0" applyFont="1" applyFill="1" applyBorder="1" applyAlignment="1" applyProtection="1">
      <alignment horizontal="left"/>
    </xf>
    <xf numFmtId="44" fontId="6" fillId="3" borderId="0" xfId="0" applyNumberFormat="1" applyFont="1" applyFill="1" applyBorder="1" applyAlignment="1" applyProtection="1">
      <alignment horizontal="right"/>
      <protection locked="0"/>
    </xf>
    <xf numFmtId="10" fontId="6" fillId="2" borderId="9" xfId="5" applyNumberFormat="1" applyFont="1" applyFill="1" applyBorder="1" applyAlignment="1" applyProtection="1">
      <alignment horizontal="center"/>
    </xf>
    <xf numFmtId="0" fontId="6" fillId="2" borderId="1" xfId="5" applyNumberFormat="1" applyFont="1" applyFill="1" applyBorder="1" applyAlignment="1" applyProtection="1">
      <alignment horizontal="left"/>
    </xf>
    <xf numFmtId="0" fontId="2" fillId="3" borderId="1" xfId="4" applyFont="1" applyFill="1" applyBorder="1" applyAlignment="1" applyProtection="1">
      <alignment horizontal="center"/>
      <protection locked="0"/>
    </xf>
    <xf numFmtId="10" fontId="6" fillId="2" borderId="1" xfId="5" applyNumberFormat="1" applyFont="1" applyFill="1" applyBorder="1" applyAlignment="1" applyProtection="1">
      <alignment horizontal="center"/>
    </xf>
    <xf numFmtId="0" fontId="21" fillId="2" borderId="1" xfId="5" applyNumberFormat="1" applyFont="1" applyFill="1" applyBorder="1" applyAlignment="1" applyProtection="1">
      <alignment horizontal="left"/>
    </xf>
    <xf numFmtId="0" fontId="6" fillId="2" borderId="11" xfId="0" applyFont="1" applyFill="1" applyBorder="1" applyAlignment="1" applyProtection="1">
      <alignment horizontal="left"/>
    </xf>
    <xf numFmtId="0" fontId="6" fillId="2" borderId="6" xfId="0" applyFont="1" applyFill="1" applyBorder="1" applyAlignment="1" applyProtection="1">
      <alignment horizontal="left"/>
    </xf>
    <xf numFmtId="44" fontId="6" fillId="3" borderId="12" xfId="0" applyNumberFormat="1" applyFont="1" applyFill="1" applyBorder="1" applyAlignment="1" applyProtection="1">
      <alignment horizontal="right"/>
      <protection locked="0"/>
    </xf>
    <xf numFmtId="10" fontId="6" fillId="2" borderId="8" xfId="5" applyNumberFormat="1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164" fontId="23" fillId="2" borderId="0" xfId="0" applyNumberFormat="1" applyFont="1" applyFill="1" applyAlignment="1" applyProtection="1">
      <alignment horizontal="right"/>
    </xf>
    <xf numFmtId="44" fontId="23" fillId="2" borderId="0" xfId="0" applyNumberFormat="1" applyFont="1" applyFill="1" applyAlignment="1" applyProtection="1">
      <alignment horizontal="right"/>
    </xf>
    <xf numFmtId="10" fontId="23" fillId="2" borderId="0" xfId="0" applyNumberFormat="1" applyFont="1" applyFill="1" applyAlignment="1" applyProtection="1">
      <alignment horizontal="center"/>
    </xf>
    <xf numFmtId="0" fontId="6" fillId="3" borderId="22" xfId="0" applyNumberFormat="1" applyFont="1" applyFill="1" applyBorder="1" applyAlignment="1" applyProtection="1">
      <alignment horizontal="center"/>
      <protection locked="0"/>
    </xf>
    <xf numFmtId="0" fontId="6" fillId="3" borderId="0" xfId="0" applyNumberFormat="1" applyFont="1" applyFill="1" applyBorder="1" applyAlignment="1" applyProtection="1">
      <alignment horizontal="center"/>
      <protection locked="0"/>
    </xf>
    <xf numFmtId="0" fontId="6" fillId="3" borderId="12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Protection="1"/>
    <xf numFmtId="1" fontId="16" fillId="4" borderId="7" xfId="5" applyNumberFormat="1" applyFont="1" applyFill="1" applyBorder="1" applyAlignment="1" applyProtection="1">
      <alignment horizontal="center"/>
    </xf>
    <xf numFmtId="10" fontId="16" fillId="4" borderId="25" xfId="5" applyNumberFormat="1" applyFont="1" applyFill="1" applyBorder="1" applyAlignment="1" applyProtection="1">
      <alignment horizontal="center"/>
    </xf>
    <xf numFmtId="0" fontId="16" fillId="4" borderId="2" xfId="4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2" fontId="7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2" borderId="0" xfId="0" applyFill="1" applyProtection="1"/>
    <xf numFmtId="9" fontId="1" fillId="0" borderId="0" xfId="5" applyFont="1" applyFill="1" applyBorder="1" applyAlignment="1" applyProtection="1">
      <alignment horizontal="center"/>
    </xf>
    <xf numFmtId="0" fontId="21" fillId="0" borderId="0" xfId="0" applyFont="1" applyFill="1" applyBorder="1" applyAlignment="1" applyProtection="1">
      <alignment horizontal="left"/>
    </xf>
    <xf numFmtId="2" fontId="25" fillId="0" borderId="0" xfId="1" applyNumberFormat="1" applyFont="1" applyFill="1" applyBorder="1" applyAlignment="1" applyProtection="1">
      <alignment horizontal="center"/>
    </xf>
    <xf numFmtId="10" fontId="2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Protection="1"/>
    <xf numFmtId="0" fontId="6" fillId="0" borderId="0" xfId="0" applyFont="1" applyFill="1" applyBorder="1" applyAlignment="1" applyProtection="1"/>
    <xf numFmtId="44" fontId="26" fillId="0" borderId="0" xfId="2" applyNumberFormat="1" applyFont="1" applyFill="1" applyBorder="1" applyProtection="1"/>
    <xf numFmtId="10" fontId="6" fillId="0" borderId="0" xfId="5" applyNumberFormat="1" applyFont="1" applyFill="1" applyBorder="1" applyAlignment="1" applyProtection="1">
      <alignment horizontal="center"/>
    </xf>
    <xf numFmtId="3" fontId="7" fillId="0" borderId="0" xfId="0" applyNumberFormat="1" applyFont="1" applyFill="1" applyBorder="1" applyAlignment="1" applyProtection="1">
      <alignment horizontal="center"/>
    </xf>
    <xf numFmtId="10" fontId="7" fillId="0" borderId="0" xfId="5" applyNumberFormat="1" applyFont="1" applyFill="1" applyBorder="1" applyAlignment="1" applyProtection="1">
      <alignment horizontal="center"/>
    </xf>
    <xf numFmtId="172" fontId="0" fillId="0" borderId="0" xfId="0" applyNumberFormat="1" applyProtection="1"/>
    <xf numFmtId="170" fontId="6" fillId="2" borderId="0" xfId="0" applyNumberFormat="1" applyFont="1" applyFill="1" applyBorder="1" applyAlignment="1" applyProtection="1">
      <alignment horizontal="center"/>
    </xf>
    <xf numFmtId="2" fontId="0" fillId="0" borderId="0" xfId="0" applyNumberFormat="1"/>
    <xf numFmtId="44" fontId="27" fillId="0" borderId="26" xfId="2" applyFont="1" applyFill="1" applyBorder="1" applyProtection="1">
      <protection locked="0"/>
    </xf>
    <xf numFmtId="0" fontId="29" fillId="0" borderId="0" xfId="0" applyFont="1"/>
    <xf numFmtId="165" fontId="0" fillId="3" borderId="14" xfId="0" applyNumberFormat="1" applyFill="1" applyBorder="1" applyAlignment="1" applyProtection="1">
      <alignment horizontal="center"/>
      <protection locked="0"/>
    </xf>
    <xf numFmtId="165" fontId="0" fillId="3" borderId="0" xfId="0" applyNumberFormat="1" applyFill="1" applyBorder="1" applyAlignment="1" applyProtection="1">
      <alignment horizontal="center"/>
      <protection locked="0"/>
    </xf>
    <xf numFmtId="0" fontId="10" fillId="2" borderId="10" xfId="0" applyFont="1" applyFill="1" applyBorder="1" applyAlignment="1" applyProtection="1">
      <alignment horizontal="left"/>
    </xf>
    <xf numFmtId="0" fontId="10" fillId="2" borderId="5" xfId="0" applyFont="1" applyFill="1" applyBorder="1" applyAlignment="1" applyProtection="1">
      <alignment horizontal="left"/>
    </xf>
    <xf numFmtId="0" fontId="1" fillId="2" borderId="10" xfId="0" applyFont="1" applyFill="1" applyBorder="1" applyAlignment="1" applyProtection="1">
      <alignment horizontal="left"/>
    </xf>
    <xf numFmtId="0" fontId="1" fillId="2" borderId="5" xfId="0" applyFont="1" applyFill="1" applyBorder="1" applyAlignment="1" applyProtection="1">
      <alignment horizontal="left"/>
    </xf>
    <xf numFmtId="0" fontId="3" fillId="2" borderId="0" xfId="3" applyFont="1" applyFill="1" applyAlignment="1" applyProtection="1">
      <alignment horizontal="center" vertical="center"/>
    </xf>
    <xf numFmtId="0" fontId="5" fillId="0" borderId="0" xfId="3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 applyProtection="1">
      <alignment horizontal="center" vertical="center"/>
    </xf>
    <xf numFmtId="0" fontId="9" fillId="4" borderId="27" xfId="0" applyFont="1" applyFill="1" applyBorder="1" applyAlignment="1" applyProtection="1">
      <alignment horizontal="center"/>
    </xf>
    <xf numFmtId="0" fontId="9" fillId="4" borderId="24" xfId="0" applyFont="1" applyFill="1" applyBorder="1" applyAlignment="1" applyProtection="1">
      <alignment horizontal="center"/>
    </xf>
    <xf numFmtId="0" fontId="9" fillId="4" borderId="29" xfId="0" applyFont="1" applyFill="1" applyBorder="1" applyAlignment="1" applyProtection="1">
      <alignment horizontal="center"/>
    </xf>
    <xf numFmtId="0" fontId="9" fillId="4" borderId="30" xfId="0" applyFont="1" applyFill="1" applyBorder="1" applyAlignment="1" applyProtection="1">
      <alignment horizontal="center"/>
    </xf>
    <xf numFmtId="0" fontId="9" fillId="4" borderId="31" xfId="0" applyFont="1" applyFill="1" applyBorder="1" applyAlignment="1" applyProtection="1">
      <alignment horizontal="center"/>
    </xf>
    <xf numFmtId="0" fontId="10" fillId="2" borderId="25" xfId="0" applyFont="1" applyFill="1" applyBorder="1" applyAlignment="1" applyProtection="1">
      <alignment horizontal="left"/>
    </xf>
    <xf numFmtId="0" fontId="10" fillId="2" borderId="2" xfId="0" applyFont="1" applyFill="1" applyBorder="1" applyAlignment="1" applyProtection="1">
      <alignment horizontal="left"/>
    </xf>
    <xf numFmtId="0" fontId="1" fillId="2" borderId="11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left"/>
    </xf>
    <xf numFmtId="0" fontId="16" fillId="4" borderId="25" xfId="3" applyFont="1" applyFill="1" applyBorder="1" applyAlignment="1" applyProtection="1">
      <alignment horizontal="center"/>
    </xf>
    <xf numFmtId="0" fontId="16" fillId="4" borderId="22" xfId="3" applyFont="1" applyFill="1" applyBorder="1" applyAlignment="1" applyProtection="1">
      <alignment horizontal="center"/>
    </xf>
    <xf numFmtId="0" fontId="16" fillId="4" borderId="24" xfId="3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left"/>
    </xf>
    <xf numFmtId="0" fontId="1" fillId="2" borderId="22" xfId="0" applyFont="1" applyFill="1" applyBorder="1" applyAlignment="1" applyProtection="1">
      <alignment horizontal="left"/>
    </xf>
    <xf numFmtId="0" fontId="1" fillId="2" borderId="12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9" fillId="4" borderId="23" xfId="0" applyFont="1" applyFill="1" applyBorder="1" applyAlignment="1" applyProtection="1">
      <alignment horizontal="center"/>
    </xf>
    <xf numFmtId="0" fontId="10" fillId="7" borderId="17" xfId="3" applyFont="1" applyFill="1" applyBorder="1" applyAlignment="1" applyProtection="1">
      <alignment horizontal="left"/>
    </xf>
    <xf numFmtId="0" fontId="10" fillId="7" borderId="28" xfId="3" applyFont="1" applyFill="1" applyBorder="1" applyAlignment="1" applyProtection="1">
      <alignment horizontal="left"/>
    </xf>
    <xf numFmtId="0" fontId="9" fillId="4" borderId="17" xfId="0" applyFont="1" applyFill="1" applyBorder="1" applyAlignment="1" applyProtection="1">
      <alignment horizontal="center"/>
    </xf>
    <xf numFmtId="0" fontId="9" fillId="4" borderId="18" xfId="0" applyFont="1" applyFill="1" applyBorder="1" applyAlignment="1" applyProtection="1">
      <alignment horizontal="center"/>
    </xf>
    <xf numFmtId="0" fontId="9" fillId="4" borderId="19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left"/>
    </xf>
    <xf numFmtId="0" fontId="10" fillId="2" borderId="17" xfId="0" applyFont="1" applyFill="1" applyBorder="1" applyAlignment="1" applyProtection="1">
      <alignment horizontal="left"/>
    </xf>
    <xf numFmtId="0" fontId="10" fillId="2" borderId="28" xfId="0" applyFont="1" applyFill="1" applyBorder="1" applyAlignment="1" applyProtection="1">
      <alignment horizontal="left"/>
    </xf>
    <xf numFmtId="0" fontId="6" fillId="2" borderId="11" xfId="0" applyFont="1" applyFill="1" applyBorder="1" applyAlignment="1" applyProtection="1">
      <alignment horizontal="left"/>
    </xf>
    <xf numFmtId="0" fontId="6" fillId="2" borderId="12" xfId="0" applyFont="1" applyFill="1" applyBorder="1" applyAlignment="1" applyProtection="1">
      <alignment horizontal="left"/>
    </xf>
    <xf numFmtId="0" fontId="6" fillId="2" borderId="22" xfId="0" applyFont="1" applyFill="1" applyBorder="1" applyAlignment="1" applyProtection="1">
      <alignment horizontal="left"/>
    </xf>
    <xf numFmtId="0" fontId="6" fillId="2" borderId="27" xfId="0" applyFont="1" applyFill="1" applyBorder="1" applyAlignment="1" applyProtection="1">
      <alignment horizontal="left"/>
    </xf>
    <xf numFmtId="0" fontId="6" fillId="2" borderId="23" xfId="0" applyFont="1" applyFill="1" applyBorder="1" applyAlignment="1" applyProtection="1">
      <alignment horizontal="left"/>
    </xf>
    <xf numFmtId="0" fontId="24" fillId="4" borderId="25" xfId="4" applyFont="1" applyFill="1" applyBorder="1" applyAlignment="1" applyProtection="1">
      <alignment horizontal="center"/>
    </xf>
    <xf numFmtId="0" fontId="24" fillId="4" borderId="22" xfId="4" applyFont="1" applyFill="1" applyBorder="1" applyAlignment="1" applyProtection="1">
      <alignment horizontal="center"/>
    </xf>
    <xf numFmtId="0" fontId="24" fillId="4" borderId="2" xfId="4" applyFont="1" applyFill="1" applyBorder="1" applyAlignment="1" applyProtection="1">
      <alignment horizontal="center"/>
    </xf>
    <xf numFmtId="0" fontId="9" fillId="4" borderId="2" xfId="0" applyFont="1" applyFill="1" applyBorder="1" applyAlignment="1" applyProtection="1">
      <alignment horizontal="center"/>
    </xf>
    <xf numFmtId="0" fontId="9" fillId="4" borderId="27" xfId="3" applyFont="1" applyFill="1" applyBorder="1" applyAlignment="1" applyProtection="1">
      <alignment horizontal="center"/>
    </xf>
    <xf numFmtId="0" fontId="9" fillId="4" borderId="23" xfId="3" applyFont="1" applyFill="1" applyBorder="1" applyAlignment="1" applyProtection="1">
      <alignment horizontal="center"/>
    </xf>
    <xf numFmtId="10" fontId="6" fillId="2" borderId="27" xfId="5" applyNumberFormat="1" applyFont="1" applyFill="1" applyBorder="1" applyAlignment="1" applyProtection="1">
      <alignment horizontal="center"/>
    </xf>
    <xf numFmtId="10" fontId="6" fillId="2" borderId="23" xfId="5" applyNumberFormat="1" applyFont="1" applyFill="1" applyBorder="1" applyAlignment="1" applyProtection="1">
      <alignment horizontal="center"/>
    </xf>
    <xf numFmtId="0" fontId="30" fillId="6" borderId="27" xfId="3" applyFont="1" applyFill="1" applyBorder="1" applyAlignment="1" applyProtection="1">
      <alignment horizontal="center"/>
    </xf>
    <xf numFmtId="0" fontId="30" fillId="6" borderId="23" xfId="3" applyFont="1" applyFill="1" applyBorder="1" applyAlignment="1" applyProtection="1">
      <alignment horizontal="center"/>
    </xf>
    <xf numFmtId="0" fontId="30" fillId="6" borderId="24" xfId="3" applyFont="1" applyFill="1" applyBorder="1" applyAlignment="1" applyProtection="1">
      <alignment horizontal="center"/>
    </xf>
    <xf numFmtId="0" fontId="9" fillId="4" borderId="5" xfId="0" applyFont="1" applyFill="1" applyBorder="1" applyAlignment="1" applyProtection="1">
      <alignment horizontal="center"/>
    </xf>
  </cellXfs>
  <cellStyles count="6">
    <cellStyle name="Millares" xfId="1" builtinId="3"/>
    <cellStyle name="Moneda" xfId="2" builtinId="4"/>
    <cellStyle name="Normal" xfId="0" builtinId="0"/>
    <cellStyle name="Normal_IND SEM 43" xfId="3"/>
    <cellStyle name="Normal_INDICADOR   2003 AJUSCO" xfId="4"/>
    <cellStyle name="Porcentual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L103"/>
  <sheetViews>
    <sheetView tabSelected="1" workbookViewId="0"/>
  </sheetViews>
  <sheetFormatPr baseColWidth="10" defaultColWidth="10.875" defaultRowHeight="15.75"/>
  <cols>
    <col min="1" max="1" width="11.5" style="2" bestFit="1" customWidth="1"/>
    <col min="2" max="2" width="13" style="2" bestFit="1" customWidth="1"/>
    <col min="3" max="3" width="13.875" style="2" bestFit="1" customWidth="1"/>
    <col min="4" max="4" width="8.5" style="2" bestFit="1" customWidth="1"/>
    <col min="5" max="5" width="2.375" style="2" customWidth="1"/>
    <col min="6" max="6" width="18.625" style="2" bestFit="1" customWidth="1"/>
    <col min="7" max="7" width="17" style="2" bestFit="1" customWidth="1"/>
    <col min="8" max="8" width="15.5" style="2" bestFit="1" customWidth="1"/>
    <col min="9" max="9" width="10.5" style="2" customWidth="1"/>
    <col min="10" max="10" width="11.875" style="2" bestFit="1" customWidth="1"/>
    <col min="11" max="11" width="12" style="2" bestFit="1" customWidth="1"/>
    <col min="12" max="12" width="10.5" style="2" customWidth="1"/>
    <col min="13" max="16384" width="10.875" style="2"/>
  </cols>
  <sheetData>
    <row r="1" spans="1:12" ht="22.5">
      <c r="A1" s="1" t="s">
        <v>0</v>
      </c>
      <c r="B1" s="177" t="s">
        <v>1</v>
      </c>
      <c r="C1" s="177"/>
      <c r="D1" s="177"/>
      <c r="E1" s="177"/>
      <c r="F1" s="177"/>
      <c r="G1" s="177"/>
      <c r="H1" s="177"/>
      <c r="I1" s="177"/>
      <c r="J1" s="177"/>
      <c r="K1" s="1"/>
    </row>
    <row r="2" spans="1:12" ht="16.5">
      <c r="A2" s="3"/>
      <c r="C2" s="4"/>
      <c r="D2" s="4"/>
      <c r="E2" s="4"/>
      <c r="F2" s="4" t="s">
        <v>2</v>
      </c>
      <c r="G2" s="178"/>
      <c r="H2" s="178"/>
      <c r="I2" s="4"/>
      <c r="J2" s="4"/>
      <c r="K2" s="3"/>
    </row>
    <row r="3" spans="1:12">
      <c r="A3" s="5" t="s">
        <v>3</v>
      </c>
      <c r="B3" s="6"/>
      <c r="C3" s="7"/>
      <c r="D3" s="8"/>
      <c r="E3" s="8"/>
      <c r="F3" s="9" t="s">
        <v>4</v>
      </c>
      <c r="G3" s="179"/>
      <c r="H3" s="179"/>
      <c r="I3" s="10"/>
      <c r="J3" s="11"/>
      <c r="K3" s="11"/>
    </row>
    <row r="4" spans="1:12">
      <c r="A4" s="5" t="s">
        <v>5</v>
      </c>
      <c r="B4" s="6"/>
      <c r="C4" s="7"/>
      <c r="D4" s="8"/>
      <c r="E4" s="8"/>
      <c r="F4" s="9" t="s">
        <v>6</v>
      </c>
      <c r="G4" s="180"/>
      <c r="H4" s="180"/>
      <c r="I4" s="10"/>
      <c r="J4" s="9" t="s">
        <v>7</v>
      </c>
      <c r="K4" s="12"/>
    </row>
    <row r="5" spans="1:12" ht="16.5" thickBot="1">
      <c r="A5" s="13"/>
      <c r="B5" s="13"/>
      <c r="C5" s="13"/>
      <c r="D5" s="13"/>
      <c r="E5" s="13"/>
      <c r="F5" s="13"/>
      <c r="G5" s="13"/>
      <c r="H5" s="13"/>
      <c r="I5" s="14"/>
      <c r="J5" s="13"/>
      <c r="K5" s="13"/>
    </row>
    <row r="6" spans="1:12">
      <c r="A6" s="181" t="s">
        <v>8</v>
      </c>
      <c r="B6" s="182"/>
      <c r="C6" s="15" t="s">
        <v>9</v>
      </c>
      <c r="D6" s="15" t="s">
        <v>10</v>
      </c>
      <c r="E6" s="1"/>
      <c r="F6" s="183" t="s">
        <v>11</v>
      </c>
      <c r="G6" s="184"/>
      <c r="H6" s="184"/>
      <c r="I6" s="184"/>
      <c r="J6" s="184"/>
      <c r="K6" s="185"/>
    </row>
    <row r="7" spans="1:12">
      <c r="A7" s="186" t="s">
        <v>12</v>
      </c>
      <c r="B7" s="187"/>
      <c r="C7" s="16"/>
      <c r="D7" s="17"/>
      <c r="E7" s="1"/>
      <c r="F7" s="18" t="s">
        <v>13</v>
      </c>
      <c r="G7" s="19" t="s">
        <v>14</v>
      </c>
      <c r="H7" s="19" t="s">
        <v>15</v>
      </c>
      <c r="I7" s="19" t="s">
        <v>16</v>
      </c>
      <c r="J7" s="19" t="s">
        <v>17</v>
      </c>
      <c r="K7" s="20"/>
    </row>
    <row r="8" spans="1:12">
      <c r="A8" s="175" t="s">
        <v>18</v>
      </c>
      <c r="B8" s="176"/>
      <c r="C8" s="21"/>
      <c r="D8" s="22" t="e">
        <f>+C8/C7</f>
        <v>#DIV/0!</v>
      </c>
      <c r="E8" s="1"/>
      <c r="F8" s="23" t="s">
        <v>19</v>
      </c>
      <c r="G8" s="24"/>
      <c r="H8" s="172"/>
      <c r="I8" s="26">
        <f t="shared" ref="I8:I25" si="0">IF(G8&gt;0,(H8/G8),0)</f>
        <v>0</v>
      </c>
      <c r="J8" s="27" t="e">
        <f>+H8/$C$12</f>
        <v>#DIV/0!</v>
      </c>
      <c r="K8" s="28"/>
      <c r="L8" s="29"/>
    </row>
    <row r="9" spans="1:12">
      <c r="A9" s="175" t="s">
        <v>20</v>
      </c>
      <c r="B9" s="176"/>
      <c r="C9" s="30">
        <f>((C7/1.16)-C7)*-1</f>
        <v>0</v>
      </c>
      <c r="D9" s="22"/>
      <c r="E9" s="1"/>
      <c r="F9" s="23" t="s">
        <v>21</v>
      </c>
      <c r="G9" s="24"/>
      <c r="H9" s="25"/>
      <c r="I9" s="26">
        <f t="shared" si="0"/>
        <v>0</v>
      </c>
      <c r="J9" s="27" t="e">
        <f t="shared" ref="J9:J25" si="1">+H9/$C$12</f>
        <v>#DIV/0!</v>
      </c>
      <c r="K9" s="28"/>
      <c r="L9" s="29"/>
    </row>
    <row r="10" spans="1:12">
      <c r="A10" s="175" t="s">
        <v>22</v>
      </c>
      <c r="B10" s="176"/>
      <c r="C10" s="31">
        <f>+C7-C11</f>
        <v>0</v>
      </c>
      <c r="D10" s="32" t="e">
        <f>+C10/C7</f>
        <v>#DIV/0!</v>
      </c>
      <c r="E10" s="1"/>
      <c r="F10" s="23" t="s">
        <v>23</v>
      </c>
      <c r="G10" s="24"/>
      <c r="H10" s="25"/>
      <c r="I10" s="26">
        <f t="shared" si="0"/>
        <v>0</v>
      </c>
      <c r="J10" s="27" t="e">
        <f t="shared" si="1"/>
        <v>#DIV/0!</v>
      </c>
      <c r="K10" s="28"/>
      <c r="L10" s="29"/>
    </row>
    <row r="11" spans="1:12">
      <c r="A11" s="188" t="s">
        <v>24</v>
      </c>
      <c r="B11" s="189"/>
      <c r="C11" s="33"/>
      <c r="D11" s="34" t="e">
        <f>+C11/C7</f>
        <v>#DIV/0!</v>
      </c>
      <c r="E11" s="1"/>
      <c r="F11" s="23" t="s">
        <v>25</v>
      </c>
      <c r="G11" s="24"/>
      <c r="H11" s="25"/>
      <c r="I11" s="26">
        <f t="shared" si="0"/>
        <v>0</v>
      </c>
      <c r="J11" s="27" t="e">
        <f t="shared" si="1"/>
        <v>#DIV/0!</v>
      </c>
      <c r="K11" s="28"/>
      <c r="L11" s="29"/>
    </row>
    <row r="12" spans="1:12">
      <c r="A12" s="173" t="s">
        <v>26</v>
      </c>
      <c r="B12" s="174"/>
      <c r="C12" s="35">
        <f>+C7-C9-C8</f>
        <v>0</v>
      </c>
      <c r="D12" s="36">
        <v>1</v>
      </c>
      <c r="E12" s="1"/>
      <c r="F12" s="23" t="s">
        <v>27</v>
      </c>
      <c r="G12" s="24"/>
      <c r="H12" s="25"/>
      <c r="I12" s="26">
        <f t="shared" si="0"/>
        <v>0</v>
      </c>
      <c r="J12" s="27" t="e">
        <f t="shared" si="1"/>
        <v>#DIV/0!</v>
      </c>
      <c r="K12" s="28"/>
      <c r="L12" s="29"/>
    </row>
    <row r="13" spans="1:12">
      <c r="A13" s="175" t="s">
        <v>28</v>
      </c>
      <c r="B13" s="176"/>
      <c r="C13" s="37">
        <f>+H19+H21</f>
        <v>0</v>
      </c>
      <c r="D13" s="38" t="e">
        <f>+C13/C$12</f>
        <v>#DIV/0!</v>
      </c>
      <c r="E13" s="1"/>
      <c r="F13" s="23" t="s">
        <v>29</v>
      </c>
      <c r="G13" s="24"/>
      <c r="H13" s="25"/>
      <c r="I13" s="26">
        <f t="shared" si="0"/>
        <v>0</v>
      </c>
      <c r="J13" s="27" t="e">
        <f t="shared" si="1"/>
        <v>#DIV/0!</v>
      </c>
      <c r="K13" s="28"/>
      <c r="L13" s="29"/>
    </row>
    <row r="14" spans="1:12">
      <c r="A14" s="175" t="s">
        <v>30</v>
      </c>
      <c r="B14" s="176"/>
      <c r="C14" s="39">
        <f>+C12-C13-C15</f>
        <v>0</v>
      </c>
      <c r="D14" s="38" t="e">
        <f>+C14/C$12</f>
        <v>#DIV/0!</v>
      </c>
      <c r="E14" s="1"/>
      <c r="F14" s="23" t="s">
        <v>31</v>
      </c>
      <c r="G14" s="24"/>
      <c r="H14" s="25"/>
      <c r="I14" s="26">
        <f t="shared" si="0"/>
        <v>0</v>
      </c>
      <c r="J14" s="27" t="e">
        <f t="shared" si="1"/>
        <v>#DIV/0!</v>
      </c>
      <c r="K14" s="28"/>
      <c r="L14" s="29"/>
    </row>
    <row r="15" spans="1:12">
      <c r="A15" s="175" t="s">
        <v>32</v>
      </c>
      <c r="B15" s="176"/>
      <c r="C15" s="37">
        <f>+H16</f>
        <v>0</v>
      </c>
      <c r="D15" s="38" t="e">
        <f>+C15/C$12</f>
        <v>#DIV/0!</v>
      </c>
      <c r="E15" s="1"/>
      <c r="F15" s="23" t="s">
        <v>33</v>
      </c>
      <c r="G15" s="24"/>
      <c r="H15" s="25"/>
      <c r="I15" s="26">
        <f t="shared" si="0"/>
        <v>0</v>
      </c>
      <c r="J15" s="27" t="e">
        <f t="shared" si="1"/>
        <v>#DIV/0!</v>
      </c>
      <c r="K15" s="28"/>
      <c r="L15" s="29"/>
    </row>
    <row r="16" spans="1:12">
      <c r="A16" s="188" t="s">
        <v>34</v>
      </c>
      <c r="B16" s="189"/>
      <c r="C16" s="40"/>
      <c r="D16" s="41" t="e">
        <f>+C16/C$12</f>
        <v>#DIV/0!</v>
      </c>
      <c r="E16" s="1"/>
      <c r="F16" s="23" t="s">
        <v>35</v>
      </c>
      <c r="G16" s="24"/>
      <c r="H16" s="25"/>
      <c r="I16" s="26">
        <f t="shared" si="0"/>
        <v>0</v>
      </c>
      <c r="J16" s="27" t="e">
        <f t="shared" si="1"/>
        <v>#DIV/0!</v>
      </c>
      <c r="K16" s="28"/>
      <c r="L16" s="29"/>
    </row>
    <row r="17" spans="1:12">
      <c r="A17" s="193" t="s">
        <v>36</v>
      </c>
      <c r="B17" s="194"/>
      <c r="C17" s="42"/>
      <c r="D17" s="43" t="e">
        <f>((C$12-C17)/C17)</f>
        <v>#DIV/0!</v>
      </c>
      <c r="E17" s="1"/>
      <c r="F17" s="23" t="s">
        <v>37</v>
      </c>
      <c r="G17" s="24"/>
      <c r="H17" s="25"/>
      <c r="I17" s="26">
        <f t="shared" si="0"/>
        <v>0</v>
      </c>
      <c r="J17" s="27" t="e">
        <f t="shared" si="1"/>
        <v>#DIV/0!</v>
      </c>
      <c r="K17" s="28"/>
      <c r="L17" s="29"/>
    </row>
    <row r="18" spans="1:12">
      <c r="A18" s="188" t="s">
        <v>38</v>
      </c>
      <c r="B18" s="195"/>
      <c r="C18" s="44"/>
      <c r="D18" s="41" t="e">
        <f>((C$12-C18)/C18)</f>
        <v>#DIV/0!</v>
      </c>
      <c r="E18" s="1"/>
      <c r="F18" s="23" t="s">
        <v>39</v>
      </c>
      <c r="G18" s="24"/>
      <c r="H18" s="172"/>
      <c r="I18" s="26">
        <f t="shared" si="0"/>
        <v>0</v>
      </c>
      <c r="J18" s="27" t="e">
        <f t="shared" si="1"/>
        <v>#DIV/0!</v>
      </c>
      <c r="K18" s="28"/>
      <c r="L18" s="29"/>
    </row>
    <row r="19" spans="1:12">
      <c r="A19" s="186" t="s">
        <v>40</v>
      </c>
      <c r="B19" s="187"/>
      <c r="C19" s="45"/>
      <c r="D19" s="17"/>
      <c r="E19" s="1"/>
      <c r="F19" s="23" t="s">
        <v>125</v>
      </c>
      <c r="G19" s="24"/>
      <c r="H19" s="25"/>
      <c r="I19" s="26">
        <f t="shared" si="0"/>
        <v>0</v>
      </c>
      <c r="J19" s="27" t="e">
        <f t="shared" si="1"/>
        <v>#DIV/0!</v>
      </c>
      <c r="K19" s="28"/>
      <c r="L19" s="29"/>
    </row>
    <row r="20" spans="1:12">
      <c r="A20" s="175" t="s">
        <v>41</v>
      </c>
      <c r="B20" s="176"/>
      <c r="C20" s="46"/>
      <c r="D20" s="47" t="e">
        <f>((C$19-C20)/C20)</f>
        <v>#DIV/0!</v>
      </c>
      <c r="E20" s="1"/>
      <c r="F20" s="23" t="s">
        <v>42</v>
      </c>
      <c r="G20" s="24"/>
      <c r="H20" s="25"/>
      <c r="I20" s="26">
        <f t="shared" si="0"/>
        <v>0</v>
      </c>
      <c r="J20" s="27" t="e">
        <f t="shared" si="1"/>
        <v>#DIV/0!</v>
      </c>
      <c r="K20" s="28"/>
      <c r="L20" s="29"/>
    </row>
    <row r="21" spans="1:12">
      <c r="A21" s="175" t="s">
        <v>43</v>
      </c>
      <c r="B21" s="176"/>
      <c r="C21" s="46"/>
      <c r="D21" s="47" t="e">
        <f>((C$19-C21)/C21)</f>
        <v>#DIV/0!</v>
      </c>
      <c r="E21" s="1"/>
      <c r="F21" s="23" t="s">
        <v>44</v>
      </c>
      <c r="G21" s="24"/>
      <c r="H21" s="25"/>
      <c r="I21" s="26">
        <f t="shared" si="0"/>
        <v>0</v>
      </c>
      <c r="J21" s="27" t="e">
        <f t="shared" si="1"/>
        <v>#DIV/0!</v>
      </c>
      <c r="K21" s="28"/>
      <c r="L21" s="29"/>
    </row>
    <row r="22" spans="1:12">
      <c r="A22" s="173" t="s">
        <v>45</v>
      </c>
      <c r="B22" s="174"/>
      <c r="C22" s="35" t="e">
        <f>+C12/C19</f>
        <v>#DIV/0!</v>
      </c>
      <c r="D22" s="47"/>
      <c r="E22" s="1"/>
      <c r="F22" s="23" t="s">
        <v>46</v>
      </c>
      <c r="G22" s="24"/>
      <c r="H22" s="25"/>
      <c r="I22" s="26">
        <f t="shared" si="0"/>
        <v>0</v>
      </c>
      <c r="J22" s="27" t="e">
        <f t="shared" si="1"/>
        <v>#DIV/0!</v>
      </c>
      <c r="K22" s="28"/>
      <c r="L22" s="29"/>
    </row>
    <row r="23" spans="1:12">
      <c r="A23" s="175" t="s">
        <v>47</v>
      </c>
      <c r="B23" s="196"/>
      <c r="C23" s="48"/>
      <c r="D23" s="47" t="e">
        <f>((C$22-C23)/C23)</f>
        <v>#DIV/0!</v>
      </c>
      <c r="E23" s="1"/>
      <c r="F23" s="23" t="s">
        <v>48</v>
      </c>
      <c r="G23" s="24"/>
      <c r="H23" s="25"/>
      <c r="I23" s="26">
        <f t="shared" si="0"/>
        <v>0</v>
      </c>
      <c r="J23" s="27" t="e">
        <f t="shared" si="1"/>
        <v>#DIV/0!</v>
      </c>
      <c r="K23" s="28"/>
      <c r="L23" s="29"/>
    </row>
    <row r="24" spans="1:12">
      <c r="A24" s="49"/>
      <c r="B24" s="50"/>
      <c r="C24" s="51" t="e">
        <f>C22-C23</f>
        <v>#DIV/0!</v>
      </c>
      <c r="D24" s="47"/>
      <c r="E24" s="1"/>
      <c r="F24" s="23" t="s">
        <v>49</v>
      </c>
      <c r="G24" s="24"/>
      <c r="H24" s="25"/>
      <c r="I24" s="26">
        <f t="shared" si="0"/>
        <v>0</v>
      </c>
      <c r="J24" s="27" t="e">
        <f>+H24/$C$12</f>
        <v>#DIV/0!</v>
      </c>
      <c r="K24" s="28"/>
      <c r="L24" s="29"/>
    </row>
    <row r="25" spans="1:12">
      <c r="A25" s="52" t="s">
        <v>50</v>
      </c>
      <c r="B25" s="53"/>
      <c r="C25" s="54">
        <f>+H32</f>
        <v>60</v>
      </c>
      <c r="D25" s="55" t="e">
        <f>((C$22-C25)/C25)</f>
        <v>#DIV/0!</v>
      </c>
      <c r="E25" s="1" t="s">
        <v>51</v>
      </c>
      <c r="F25" s="23" t="s">
        <v>52</v>
      </c>
      <c r="G25" s="56">
        <f>+I81</f>
        <v>0</v>
      </c>
      <c r="H25" s="25"/>
      <c r="I25" s="26">
        <f t="shared" si="0"/>
        <v>0</v>
      </c>
      <c r="J25" s="27" t="e">
        <f t="shared" si="1"/>
        <v>#DIV/0!</v>
      </c>
      <c r="K25" s="28"/>
      <c r="L25" s="29"/>
    </row>
    <row r="26" spans="1:12" ht="16.5" thickBot="1">
      <c r="A26" s="190" t="s">
        <v>53</v>
      </c>
      <c r="B26" s="191"/>
      <c r="C26" s="191"/>
      <c r="D26" s="192"/>
      <c r="E26" s="1"/>
      <c r="F26" s="57" t="s">
        <v>54</v>
      </c>
      <c r="G26" s="58">
        <f>+J71</f>
        <v>0</v>
      </c>
      <c r="H26" s="171"/>
      <c r="I26" s="59">
        <f>IF(G26&gt;0,(H26/G26),0)</f>
        <v>0</v>
      </c>
      <c r="J26" s="60" t="e">
        <f>+H26/$C$12</f>
        <v>#DIV/0!</v>
      </c>
      <c r="K26" s="61"/>
      <c r="L26" s="29"/>
    </row>
    <row r="27" spans="1:12" ht="16.5" thickBot="1">
      <c r="A27" s="198" t="s">
        <v>55</v>
      </c>
      <c r="B27" s="199"/>
      <c r="C27" s="62"/>
      <c r="D27" s="63"/>
      <c r="E27" s="1"/>
      <c r="F27" s="64" t="s">
        <v>56</v>
      </c>
      <c r="G27" s="65">
        <f>SUM(G8:G26)</f>
        <v>0</v>
      </c>
      <c r="H27" s="66">
        <f>SUM(H8:H26)</f>
        <v>0</v>
      </c>
      <c r="I27" s="67" t="e">
        <f>+H27/G27</f>
        <v>#DIV/0!</v>
      </c>
      <c r="J27" s="68" t="e">
        <f>SUM(J8:J26)</f>
        <v>#DIV/0!</v>
      </c>
      <c r="K27" s="69"/>
    </row>
    <row r="28" spans="1:12" ht="16.5" thickBot="1">
      <c r="A28" s="70" t="s">
        <v>57</v>
      </c>
      <c r="B28" s="71"/>
      <c r="C28" s="62"/>
      <c r="D28" s="72"/>
      <c r="E28" s="1"/>
      <c r="F28" s="183" t="s">
        <v>58</v>
      </c>
      <c r="G28" s="184"/>
      <c r="H28" s="184"/>
      <c r="I28" s="184"/>
      <c r="J28" s="184"/>
      <c r="K28" s="185"/>
    </row>
    <row r="29" spans="1:12">
      <c r="A29" s="70" t="s">
        <v>59</v>
      </c>
      <c r="B29" s="71"/>
      <c r="C29" s="73"/>
      <c r="D29" s="74"/>
      <c r="E29" s="1"/>
      <c r="F29" s="18"/>
      <c r="G29" s="19" t="s">
        <v>60</v>
      </c>
      <c r="H29" s="19" t="s">
        <v>61</v>
      </c>
      <c r="I29" s="19"/>
      <c r="J29" s="19" t="s">
        <v>62</v>
      </c>
      <c r="K29" s="19" t="s">
        <v>63</v>
      </c>
    </row>
    <row r="30" spans="1:12">
      <c r="A30" s="70" t="s">
        <v>59</v>
      </c>
      <c r="B30" s="71"/>
      <c r="C30" s="73"/>
      <c r="D30" s="74"/>
      <c r="E30" s="1"/>
      <c r="F30" s="75" t="s">
        <v>64</v>
      </c>
      <c r="G30" s="76">
        <f>+C12</f>
        <v>0</v>
      </c>
      <c r="H30" s="77">
        <v>100789.95</v>
      </c>
      <c r="I30" s="78" t="s">
        <v>65</v>
      </c>
      <c r="J30" s="79">
        <f t="shared" ref="J30:J37" si="2">((G30-H30)/H30)</f>
        <v>-1</v>
      </c>
      <c r="K30" s="80">
        <f t="shared" ref="K30:K37" si="3">+G30-H30</f>
        <v>-100789.95</v>
      </c>
    </row>
    <row r="31" spans="1:12">
      <c r="A31" s="70" t="s">
        <v>59</v>
      </c>
      <c r="B31" s="71"/>
      <c r="C31" s="73"/>
      <c r="D31" s="74"/>
      <c r="E31" s="1"/>
      <c r="F31" s="75" t="s">
        <v>66</v>
      </c>
      <c r="G31" s="81">
        <f>+C19</f>
        <v>0</v>
      </c>
      <c r="H31" s="82">
        <f>+(C21*5%)+C21</f>
        <v>0</v>
      </c>
      <c r="I31" s="83" t="s">
        <v>67</v>
      </c>
      <c r="J31" s="79" t="e">
        <f t="shared" si="2"/>
        <v>#DIV/0!</v>
      </c>
      <c r="K31" s="84">
        <f t="shared" si="3"/>
        <v>0</v>
      </c>
    </row>
    <row r="32" spans="1:12">
      <c r="A32" s="70" t="s">
        <v>59</v>
      </c>
      <c r="B32" s="71"/>
      <c r="C32" s="73"/>
      <c r="D32" s="74"/>
      <c r="E32" s="1"/>
      <c r="F32" s="75" t="s">
        <v>45</v>
      </c>
      <c r="G32" s="76" t="e">
        <f>+C22</f>
        <v>#DIV/0!</v>
      </c>
      <c r="H32" s="76">
        <v>60</v>
      </c>
      <c r="I32" s="85" t="s">
        <v>65</v>
      </c>
      <c r="J32" s="79" t="e">
        <f t="shared" si="2"/>
        <v>#DIV/0!</v>
      </c>
      <c r="K32" s="80" t="e">
        <f t="shared" si="3"/>
        <v>#DIV/0!</v>
      </c>
    </row>
    <row r="33" spans="1:11">
      <c r="A33" s="49" t="s">
        <v>68</v>
      </c>
      <c r="B33" s="71"/>
      <c r="C33" s="73"/>
      <c r="D33" s="74"/>
      <c r="E33" s="1"/>
      <c r="F33" s="75" t="s">
        <v>69</v>
      </c>
      <c r="G33" s="76">
        <f>+H16</f>
        <v>0</v>
      </c>
      <c r="H33" s="76">
        <f>+G30*10%</f>
        <v>0</v>
      </c>
      <c r="I33" s="86" t="s">
        <v>70</v>
      </c>
      <c r="J33" s="79" t="e">
        <f t="shared" si="2"/>
        <v>#DIV/0!</v>
      </c>
      <c r="K33" s="80">
        <f t="shared" si="3"/>
        <v>0</v>
      </c>
    </row>
    <row r="34" spans="1:11">
      <c r="A34" s="49" t="s">
        <v>71</v>
      </c>
      <c r="B34" s="71"/>
      <c r="C34" s="73"/>
      <c r="D34" s="74"/>
      <c r="E34" s="1"/>
      <c r="F34" s="75" t="s">
        <v>72</v>
      </c>
      <c r="G34" s="76">
        <f>+H24</f>
        <v>0</v>
      </c>
      <c r="H34" s="76">
        <f>+G30*2%</f>
        <v>0</v>
      </c>
      <c r="I34" s="86" t="s">
        <v>73</v>
      </c>
      <c r="J34" s="79" t="e">
        <f t="shared" si="2"/>
        <v>#DIV/0!</v>
      </c>
      <c r="K34" s="80">
        <f t="shared" si="3"/>
        <v>0</v>
      </c>
    </row>
    <row r="35" spans="1:11">
      <c r="A35" s="49" t="s">
        <v>71</v>
      </c>
      <c r="B35" s="87"/>
      <c r="C35" s="73"/>
      <c r="D35" s="74"/>
      <c r="E35" s="1"/>
      <c r="F35" s="75" t="s">
        <v>74</v>
      </c>
      <c r="G35" s="76">
        <f>+C52</f>
        <v>0</v>
      </c>
      <c r="H35" s="76">
        <f>+G30*0.2%</f>
        <v>0</v>
      </c>
      <c r="I35" s="88" t="s">
        <v>140</v>
      </c>
      <c r="J35" s="79" t="e">
        <f t="shared" si="2"/>
        <v>#DIV/0!</v>
      </c>
      <c r="K35" s="80">
        <f t="shared" si="3"/>
        <v>0</v>
      </c>
    </row>
    <row r="36" spans="1:11">
      <c r="A36" s="49" t="s">
        <v>71</v>
      </c>
      <c r="B36" s="87"/>
      <c r="C36" s="73"/>
      <c r="D36" s="74"/>
      <c r="E36" s="1"/>
      <c r="F36" s="75" t="s">
        <v>76</v>
      </c>
      <c r="G36" s="76">
        <f>+C53</f>
        <v>0</v>
      </c>
      <c r="H36" s="76">
        <f>+G30*0.5%</f>
        <v>0</v>
      </c>
      <c r="I36" s="88" t="s">
        <v>75</v>
      </c>
      <c r="J36" s="79" t="e">
        <f t="shared" si="2"/>
        <v>#DIV/0!</v>
      </c>
      <c r="K36" s="80">
        <f t="shared" si="3"/>
        <v>0</v>
      </c>
    </row>
    <row r="37" spans="1:11" ht="16.5" thickBot="1">
      <c r="A37" s="49" t="s">
        <v>71</v>
      </c>
      <c r="B37" s="71"/>
      <c r="C37" s="73"/>
      <c r="D37" s="74"/>
      <c r="E37" s="1"/>
      <c r="F37" s="75" t="s">
        <v>77</v>
      </c>
      <c r="G37" s="76">
        <f>+C45</f>
        <v>0</v>
      </c>
      <c r="H37" s="76">
        <f>+C12*34%</f>
        <v>0</v>
      </c>
      <c r="I37" s="89" t="s">
        <v>126</v>
      </c>
      <c r="J37" s="79" t="e">
        <f t="shared" si="2"/>
        <v>#DIV/0!</v>
      </c>
      <c r="K37" s="80">
        <f t="shared" si="3"/>
        <v>0</v>
      </c>
    </row>
    <row r="38" spans="1:11" ht="16.5" thickBot="1">
      <c r="A38" s="49" t="s">
        <v>71</v>
      </c>
      <c r="B38" s="71"/>
      <c r="C38" s="73"/>
      <c r="D38" s="74"/>
      <c r="E38" s="1"/>
      <c r="F38" s="90"/>
      <c r="G38" s="91"/>
      <c r="H38" s="91"/>
      <c r="I38" s="91"/>
      <c r="J38" s="91"/>
      <c r="K38" s="92"/>
    </row>
    <row r="39" spans="1:11" ht="16.5" thickBot="1">
      <c r="A39" s="93" t="s">
        <v>78</v>
      </c>
      <c r="B39" s="94"/>
      <c r="C39" s="73"/>
      <c r="D39" s="95"/>
      <c r="E39" s="1"/>
      <c r="F39" s="200" t="s">
        <v>79</v>
      </c>
      <c r="G39" s="201"/>
      <c r="H39" s="201"/>
      <c r="I39" s="201"/>
      <c r="J39" s="201"/>
      <c r="K39" s="202"/>
    </row>
    <row r="40" spans="1:11">
      <c r="A40" s="93" t="s">
        <v>78</v>
      </c>
      <c r="B40" s="94"/>
      <c r="C40" s="73"/>
      <c r="D40" s="95"/>
      <c r="E40" s="1"/>
      <c r="F40" s="96" t="s">
        <v>80</v>
      </c>
      <c r="G40" s="96" t="s">
        <v>81</v>
      </c>
      <c r="H40" s="96" t="s">
        <v>82</v>
      </c>
      <c r="I40" s="96" t="s">
        <v>83</v>
      </c>
      <c r="J40" s="97" t="s">
        <v>84</v>
      </c>
      <c r="K40" s="96" t="s">
        <v>85</v>
      </c>
    </row>
    <row r="41" spans="1:11">
      <c r="A41" s="93" t="s">
        <v>78</v>
      </c>
      <c r="B41" s="94"/>
      <c r="C41" s="73"/>
      <c r="D41" s="95"/>
      <c r="E41" s="1"/>
      <c r="F41" s="98" t="s">
        <v>86</v>
      </c>
      <c r="G41" s="99"/>
      <c r="H41" s="100"/>
      <c r="I41" s="100"/>
      <c r="J41" s="100"/>
      <c r="K41" s="99"/>
    </row>
    <row r="42" spans="1:11">
      <c r="A42" s="93" t="s">
        <v>78</v>
      </c>
      <c r="B42" s="94"/>
      <c r="C42" s="73"/>
      <c r="D42" s="101"/>
      <c r="E42" s="1"/>
      <c r="F42" s="98" t="s">
        <v>87</v>
      </c>
      <c r="G42" s="100"/>
      <c r="H42" s="100"/>
      <c r="I42" s="100"/>
      <c r="J42" s="100"/>
      <c r="K42" s="100"/>
    </row>
    <row r="43" spans="1:11" ht="16.5" thickBot="1">
      <c r="A43" s="193" t="s">
        <v>88</v>
      </c>
      <c r="B43" s="203"/>
      <c r="C43" s="102">
        <f>SUM(C28:C42)</f>
        <v>0</v>
      </c>
      <c r="D43" s="43"/>
      <c r="E43" s="1"/>
      <c r="F43" s="98" t="s">
        <v>89</v>
      </c>
      <c r="G43" s="99"/>
      <c r="H43" s="100"/>
      <c r="I43" s="100"/>
      <c r="J43" s="100"/>
      <c r="K43" s="99"/>
    </row>
    <row r="44" spans="1:11" ht="16.5" thickBot="1">
      <c r="A44" s="198" t="s">
        <v>90</v>
      </c>
      <c r="B44" s="199"/>
      <c r="C44" s="62"/>
      <c r="D44" s="38"/>
      <c r="E44" s="1"/>
      <c r="F44" s="98" t="s">
        <v>91</v>
      </c>
      <c r="G44" s="103">
        <f>G41+G42-G43</f>
        <v>0</v>
      </c>
      <c r="H44" s="103">
        <f>H41+H42-H43</f>
        <v>0</v>
      </c>
      <c r="I44" s="103">
        <f>I41+I42-I43</f>
        <v>0</v>
      </c>
      <c r="J44" s="103">
        <f>J41+J42-J43</f>
        <v>0</v>
      </c>
      <c r="K44" s="103">
        <f>K41+K42-K43</f>
        <v>0</v>
      </c>
    </row>
    <row r="45" spans="1:11" ht="16.5" thickBot="1">
      <c r="A45" s="204" t="s">
        <v>92</v>
      </c>
      <c r="B45" s="205"/>
      <c r="C45" s="104">
        <f>+(C27+C43)-C44</f>
        <v>0</v>
      </c>
      <c r="D45" s="105" t="e">
        <f>+C45/C$12</f>
        <v>#DIV/0!</v>
      </c>
      <c r="E45" s="1"/>
      <c r="F45" s="98" t="s">
        <v>93</v>
      </c>
      <c r="G45" s="106"/>
      <c r="H45" s="106"/>
      <c r="I45" s="106"/>
      <c r="J45" s="106"/>
      <c r="K45" s="106"/>
    </row>
    <row r="46" spans="1:11" ht="16.5" thickBot="1">
      <c r="A46" s="204"/>
      <c r="B46" s="205"/>
      <c r="C46" s="107"/>
      <c r="D46" s="108"/>
      <c r="E46" s="1"/>
      <c r="F46" s="109" t="s">
        <v>94</v>
      </c>
      <c r="G46" s="110">
        <f>G45+G48-G44-G49</f>
        <v>0</v>
      </c>
      <c r="H46" s="110">
        <f>H45+H48-H44-H49</f>
        <v>0</v>
      </c>
      <c r="I46" s="110">
        <f>I45+I48-I44-I49</f>
        <v>0</v>
      </c>
      <c r="J46" s="110">
        <f>J45+J48-J44-J49</f>
        <v>0</v>
      </c>
      <c r="K46" s="110">
        <f>K45+K48-K44-K49</f>
        <v>0</v>
      </c>
    </row>
    <row r="47" spans="1:11">
      <c r="A47" s="175" t="s">
        <v>95</v>
      </c>
      <c r="B47" s="176"/>
      <c r="C47" s="111">
        <f>+C75+C76+C77+C78+C79+C80+C81</f>
        <v>0</v>
      </c>
      <c r="D47" s="112" t="e">
        <f>+C47/C$12</f>
        <v>#DIV/0!</v>
      </c>
      <c r="E47" s="1"/>
      <c r="F47" s="98" t="s">
        <v>96</v>
      </c>
      <c r="G47" s="113">
        <f>+G46*I10</f>
        <v>0</v>
      </c>
      <c r="H47" s="113">
        <f>+H46*$I$8</f>
        <v>0</v>
      </c>
      <c r="I47" s="113">
        <f>+I46*$I$8</f>
        <v>0</v>
      </c>
      <c r="J47" s="113">
        <f>+J46*$I$8</f>
        <v>0</v>
      </c>
      <c r="K47" s="113">
        <f>+K46*I16</f>
        <v>0</v>
      </c>
    </row>
    <row r="48" spans="1:11">
      <c r="A48" s="188" t="s">
        <v>97</v>
      </c>
      <c r="B48" s="189"/>
      <c r="C48" s="114">
        <f>C45-C47</f>
        <v>0</v>
      </c>
      <c r="D48" s="41" t="e">
        <f>D45-D47</f>
        <v>#DIV/0!</v>
      </c>
      <c r="E48" s="1"/>
      <c r="F48" s="115" t="s">
        <v>74</v>
      </c>
      <c r="G48" s="116"/>
      <c r="H48" s="116"/>
      <c r="I48" s="116"/>
      <c r="J48" s="116"/>
      <c r="K48" s="116"/>
    </row>
    <row r="49" spans="1:11">
      <c r="A49" s="208"/>
      <c r="B49" s="208"/>
      <c r="C49" s="117"/>
      <c r="D49" s="118"/>
      <c r="E49" s="1"/>
      <c r="F49" s="115" t="s">
        <v>98</v>
      </c>
      <c r="G49" s="119"/>
      <c r="H49" s="119"/>
      <c r="I49" s="119"/>
      <c r="J49" s="119"/>
      <c r="K49" s="119"/>
    </row>
    <row r="50" spans="1:11">
      <c r="A50" s="181" t="s">
        <v>99</v>
      </c>
      <c r="B50" s="197"/>
      <c r="C50" s="197"/>
      <c r="D50" s="182"/>
      <c r="E50" s="1"/>
      <c r="F50" s="181" t="s">
        <v>79</v>
      </c>
      <c r="G50" s="197"/>
      <c r="H50" s="197"/>
      <c r="I50" s="197"/>
      <c r="J50" s="197"/>
      <c r="K50" s="197"/>
    </row>
    <row r="51" spans="1:11">
      <c r="A51" s="175" t="s">
        <v>100</v>
      </c>
      <c r="B51" s="196"/>
      <c r="C51" s="120">
        <f>(C45-C52-C53)</f>
        <v>0</v>
      </c>
      <c r="D51" s="38" t="e">
        <f>+C51/C$12</f>
        <v>#DIV/0!</v>
      </c>
      <c r="E51" s="1"/>
      <c r="F51" s="115" t="s">
        <v>80</v>
      </c>
      <c r="G51" s="115" t="s">
        <v>101</v>
      </c>
      <c r="H51" s="115" t="s">
        <v>102</v>
      </c>
      <c r="I51" s="115" t="s">
        <v>103</v>
      </c>
      <c r="J51" s="115" t="s">
        <v>104</v>
      </c>
      <c r="K51" s="115" t="s">
        <v>105</v>
      </c>
    </row>
    <row r="52" spans="1:11">
      <c r="A52" s="175" t="s">
        <v>106</v>
      </c>
      <c r="B52" s="196"/>
      <c r="C52" s="121"/>
      <c r="D52" s="38" t="e">
        <f>+C52/C$12</f>
        <v>#DIV/0!</v>
      </c>
      <c r="E52" s="1"/>
      <c r="F52" s="98" t="s">
        <v>86</v>
      </c>
      <c r="G52" s="100"/>
      <c r="H52" s="100"/>
      <c r="I52" s="100"/>
      <c r="J52" s="100"/>
      <c r="K52" s="99"/>
    </row>
    <row r="53" spans="1:11">
      <c r="A53" s="175" t="s">
        <v>76</v>
      </c>
      <c r="B53" s="196"/>
      <c r="C53" s="121"/>
      <c r="D53" s="38" t="e">
        <f>+C53/C$12</f>
        <v>#DIV/0!</v>
      </c>
      <c r="E53" s="1"/>
      <c r="F53" s="98" t="s">
        <v>87</v>
      </c>
      <c r="G53" s="100"/>
      <c r="H53" s="100"/>
      <c r="I53" s="100"/>
      <c r="J53" s="100"/>
      <c r="K53" s="100"/>
    </row>
    <row r="54" spans="1:11" ht="16.5" thickBot="1">
      <c r="A54" s="209" t="s">
        <v>53</v>
      </c>
      <c r="B54" s="210"/>
      <c r="C54" s="122">
        <f>+C51+C52+C53</f>
        <v>0</v>
      </c>
      <c r="D54" s="123" t="e">
        <f>+C54/C$12</f>
        <v>#DIV/0!</v>
      </c>
      <c r="E54" s="1"/>
      <c r="F54" s="98" t="s">
        <v>89</v>
      </c>
      <c r="G54" s="100"/>
      <c r="H54" s="100"/>
      <c r="I54" s="100"/>
      <c r="J54" s="100"/>
      <c r="K54" s="99"/>
    </row>
    <row r="55" spans="1:11" ht="17.25" thickBot="1">
      <c r="A55" s="175" t="s">
        <v>107</v>
      </c>
      <c r="B55" s="196"/>
      <c r="C55" s="169"/>
      <c r="D55" s="38" t="e">
        <f>+C55/C12</f>
        <v>#DIV/0!</v>
      </c>
      <c r="E55" s="1"/>
      <c r="F55" s="98" t="s">
        <v>91</v>
      </c>
      <c r="G55" s="103">
        <f>G52+G53-G54</f>
        <v>0</v>
      </c>
      <c r="H55" s="103">
        <f>H52+H53-H54</f>
        <v>0</v>
      </c>
      <c r="I55" s="103">
        <f>I52+I53-I54</f>
        <v>0</v>
      </c>
      <c r="J55" s="103">
        <f>J52+J53-J54</f>
        <v>0</v>
      </c>
      <c r="K55" s="103">
        <f>K52+K53-K54</f>
        <v>0</v>
      </c>
    </row>
    <row r="56" spans="1:11" ht="16.5" thickBot="1">
      <c r="A56" s="206" t="s">
        <v>108</v>
      </c>
      <c r="B56" s="207"/>
      <c r="C56" s="124">
        <f>+C12-((C12*6.85%)+C54+C55)</f>
        <v>0</v>
      </c>
      <c r="D56" s="34" t="e">
        <f>+C56/C12</f>
        <v>#DIV/0!</v>
      </c>
      <c r="E56" s="1"/>
      <c r="F56" s="98" t="s">
        <v>93</v>
      </c>
      <c r="G56" s="106"/>
      <c r="H56" s="106"/>
      <c r="I56" s="106"/>
      <c r="J56" s="106"/>
      <c r="K56" s="106"/>
    </row>
    <row r="57" spans="1:11" ht="16.5" thickBot="1">
      <c r="A57" s="181" t="s">
        <v>109</v>
      </c>
      <c r="B57" s="197"/>
      <c r="C57" s="197"/>
      <c r="D57" s="214"/>
      <c r="E57" s="1"/>
      <c r="F57" s="109" t="s">
        <v>94</v>
      </c>
      <c r="G57" s="110">
        <f>G56+G59-G55-G60</f>
        <v>0</v>
      </c>
      <c r="H57" s="110">
        <f>H56+H59-H55-H60</f>
        <v>0</v>
      </c>
      <c r="I57" s="110">
        <f>I56+I59-I55-I60</f>
        <v>0</v>
      </c>
      <c r="J57" s="110">
        <f>J56+J59-J55-J60</f>
        <v>0</v>
      </c>
      <c r="K57" s="110">
        <f>K56+K59-K55-K60</f>
        <v>0</v>
      </c>
    </row>
    <row r="58" spans="1:11">
      <c r="A58" s="125" t="s">
        <v>110</v>
      </c>
      <c r="B58" s="126"/>
      <c r="C58" s="127"/>
      <c r="D58" s="128" t="e">
        <f>+C58/$C$12</f>
        <v>#DIV/0!</v>
      </c>
      <c r="E58" s="1"/>
      <c r="F58" s="98" t="s">
        <v>96</v>
      </c>
      <c r="G58" s="113">
        <f>+G57*I18</f>
        <v>0</v>
      </c>
      <c r="H58" s="113">
        <f>+H57*I13</f>
        <v>0</v>
      </c>
      <c r="I58" s="113">
        <f>+I57*I15</f>
        <v>0</v>
      </c>
      <c r="J58" s="113">
        <f>+J57*I11</f>
        <v>0</v>
      </c>
      <c r="K58" s="113">
        <f>+K57*I12</f>
        <v>0</v>
      </c>
    </row>
    <row r="59" spans="1:11">
      <c r="A59" s="129" t="s">
        <v>111</v>
      </c>
      <c r="B59" s="130"/>
      <c r="C59" s="131"/>
      <c r="D59" s="132" t="e">
        <f t="shared" ref="D59:D64" si="4">+C59/$C$12</f>
        <v>#DIV/0!</v>
      </c>
      <c r="E59" s="1"/>
      <c r="F59" s="115" t="s">
        <v>74</v>
      </c>
      <c r="G59" s="116"/>
      <c r="H59" s="116"/>
      <c r="I59" s="116"/>
      <c r="J59" s="116"/>
      <c r="K59" s="116"/>
    </row>
    <row r="60" spans="1:11">
      <c r="A60" s="129" t="s">
        <v>112</v>
      </c>
      <c r="B60" s="130"/>
      <c r="C60" s="131"/>
      <c r="D60" s="132" t="e">
        <f t="shared" si="4"/>
        <v>#DIV/0!</v>
      </c>
      <c r="E60" s="1"/>
      <c r="F60" s="115" t="s">
        <v>98</v>
      </c>
      <c r="G60" s="119"/>
      <c r="H60" s="119"/>
      <c r="I60" s="119"/>
      <c r="J60" s="119"/>
      <c r="K60" s="119"/>
    </row>
    <row r="61" spans="1:11">
      <c r="A61" s="129" t="s">
        <v>113</v>
      </c>
      <c r="B61" s="130"/>
      <c r="C61" s="131"/>
      <c r="D61" s="132" t="e">
        <f t="shared" si="4"/>
        <v>#DIV/0!</v>
      </c>
      <c r="E61" s="1"/>
      <c r="F61" s="215" t="s">
        <v>114</v>
      </c>
      <c r="G61" s="216"/>
      <c r="H61" s="216"/>
      <c r="I61" s="216"/>
      <c r="J61" s="216"/>
      <c r="K61" s="216"/>
    </row>
    <row r="62" spans="1:11">
      <c r="A62" s="129" t="s">
        <v>115</v>
      </c>
      <c r="B62" s="130"/>
      <c r="C62" s="131"/>
      <c r="D62" s="132" t="e">
        <f t="shared" si="4"/>
        <v>#DIV/0!</v>
      </c>
      <c r="E62" s="1"/>
      <c r="F62" s="217" t="s">
        <v>116</v>
      </c>
      <c r="G62" s="218"/>
      <c r="H62" s="218"/>
      <c r="I62" s="218"/>
      <c r="J62" s="218"/>
      <c r="K62" s="218"/>
    </row>
    <row r="63" spans="1:11">
      <c r="A63" s="129" t="s">
        <v>117</v>
      </c>
      <c r="B63" s="130"/>
      <c r="C63" s="131"/>
      <c r="D63" s="132" t="e">
        <f t="shared" si="4"/>
        <v>#DIV/0!</v>
      </c>
      <c r="E63" s="1"/>
      <c r="F63" s="133" t="s">
        <v>131</v>
      </c>
      <c r="G63" s="134"/>
      <c r="H63" s="135" t="e">
        <f t="shared" ref="H63:H80" si="5">+G63/$C$19</f>
        <v>#DIV/0!</v>
      </c>
      <c r="I63" s="136"/>
      <c r="J63" s="134"/>
      <c r="K63" s="135" t="e">
        <f t="shared" ref="K63:K80" si="6">+J63/$C$19</f>
        <v>#DIV/0!</v>
      </c>
    </row>
    <row r="64" spans="1:11">
      <c r="A64" s="137" t="s">
        <v>118</v>
      </c>
      <c r="B64" s="138"/>
      <c r="C64" s="139"/>
      <c r="D64" s="140" t="e">
        <f t="shared" si="4"/>
        <v>#DIV/0!</v>
      </c>
      <c r="E64" s="1"/>
      <c r="F64" s="133" t="s">
        <v>132</v>
      </c>
      <c r="G64" s="141"/>
      <c r="H64" s="135" t="e">
        <f t="shared" si="5"/>
        <v>#DIV/0!</v>
      </c>
      <c r="I64" s="133"/>
      <c r="J64" s="134"/>
      <c r="K64" s="135" t="e">
        <f t="shared" si="6"/>
        <v>#DIV/0!</v>
      </c>
    </row>
    <row r="65" spans="1:11">
      <c r="A65" s="1"/>
      <c r="B65" s="142">
        <f>+C12</f>
        <v>0</v>
      </c>
      <c r="C65" s="143"/>
      <c r="D65" s="144" t="e">
        <f>SUM(D58:D64)</f>
        <v>#DIV/0!</v>
      </c>
      <c r="E65" s="1"/>
      <c r="F65" s="133" t="s">
        <v>133</v>
      </c>
      <c r="G65" s="141"/>
      <c r="H65" s="135" t="e">
        <f t="shared" si="5"/>
        <v>#DIV/0!</v>
      </c>
      <c r="I65" s="133"/>
      <c r="J65" s="134"/>
      <c r="K65" s="135" t="e">
        <f t="shared" si="6"/>
        <v>#DIV/0!</v>
      </c>
    </row>
    <row r="66" spans="1:11">
      <c r="A66" s="181" t="s">
        <v>119</v>
      </c>
      <c r="B66" s="197"/>
      <c r="C66" s="197"/>
      <c r="D66" s="214"/>
      <c r="E66" s="1"/>
      <c r="F66" s="133" t="s">
        <v>134</v>
      </c>
      <c r="G66" s="141"/>
      <c r="H66" s="135" t="e">
        <f t="shared" si="5"/>
        <v>#DIV/0!</v>
      </c>
      <c r="I66" s="133"/>
      <c r="J66" s="134"/>
      <c r="K66" s="135" t="e">
        <f t="shared" si="6"/>
        <v>#DIV/0!</v>
      </c>
    </row>
    <row r="67" spans="1:11">
      <c r="A67" s="125" t="s">
        <v>110</v>
      </c>
      <c r="B67" s="126"/>
      <c r="C67" s="145"/>
      <c r="D67" s="128" t="e">
        <f>+C67/$C$19</f>
        <v>#DIV/0!</v>
      </c>
      <c r="E67" s="1"/>
      <c r="F67" s="133" t="s">
        <v>124</v>
      </c>
      <c r="G67" s="141"/>
      <c r="H67" s="135" t="e">
        <f t="shared" si="5"/>
        <v>#DIV/0!</v>
      </c>
      <c r="I67" s="133"/>
      <c r="J67" s="134"/>
      <c r="K67" s="135" t="e">
        <f t="shared" si="6"/>
        <v>#DIV/0!</v>
      </c>
    </row>
    <row r="68" spans="1:11">
      <c r="A68" s="129" t="s">
        <v>111</v>
      </c>
      <c r="B68" s="130"/>
      <c r="C68" s="146"/>
      <c r="D68" s="132" t="e">
        <f t="shared" ref="D68:D73" si="7">+C68/$C$19</f>
        <v>#DIV/0!</v>
      </c>
      <c r="E68" s="1"/>
      <c r="F68" s="133" t="s">
        <v>127</v>
      </c>
      <c r="G68" s="141"/>
      <c r="H68" s="135" t="e">
        <f t="shared" si="5"/>
        <v>#DIV/0!</v>
      </c>
      <c r="I68" s="133"/>
      <c r="J68" s="134"/>
      <c r="K68" s="135" t="e">
        <f t="shared" si="6"/>
        <v>#DIV/0!</v>
      </c>
    </row>
    <row r="69" spans="1:11">
      <c r="A69" s="129" t="s">
        <v>112</v>
      </c>
      <c r="B69" s="130"/>
      <c r="C69" s="146"/>
      <c r="D69" s="132" t="e">
        <f t="shared" si="7"/>
        <v>#DIV/0!</v>
      </c>
      <c r="E69" s="1"/>
      <c r="F69" s="133" t="s">
        <v>130</v>
      </c>
      <c r="G69" s="141"/>
      <c r="H69" s="135" t="e">
        <f t="shared" si="5"/>
        <v>#DIV/0!</v>
      </c>
      <c r="I69" s="133"/>
      <c r="J69" s="134"/>
      <c r="K69" s="135" t="e">
        <f t="shared" si="6"/>
        <v>#DIV/0!</v>
      </c>
    </row>
    <row r="70" spans="1:11">
      <c r="A70" s="129" t="s">
        <v>113</v>
      </c>
      <c r="B70" s="130"/>
      <c r="C70" s="146"/>
      <c r="D70" s="132" t="e">
        <f t="shared" si="7"/>
        <v>#DIV/0!</v>
      </c>
      <c r="E70" s="1"/>
      <c r="F70" s="133" t="s">
        <v>129</v>
      </c>
      <c r="G70" s="141"/>
      <c r="H70" s="135" t="e">
        <f t="shared" si="5"/>
        <v>#DIV/0!</v>
      </c>
      <c r="I70" s="219" t="s">
        <v>120</v>
      </c>
      <c r="J70" s="220"/>
      <c r="K70" s="221"/>
    </row>
    <row r="71" spans="1:11">
      <c r="A71" s="129" t="s">
        <v>115</v>
      </c>
      <c r="B71" s="130"/>
      <c r="C71" s="146"/>
      <c r="D71" s="132" t="e">
        <f t="shared" si="7"/>
        <v>#DIV/0!</v>
      </c>
      <c r="E71" s="1"/>
      <c r="F71" s="133" t="s">
        <v>135</v>
      </c>
      <c r="G71" s="134"/>
      <c r="H71" s="135" t="e">
        <f t="shared" si="5"/>
        <v>#DIV/0!</v>
      </c>
      <c r="I71" s="136" t="s">
        <v>128</v>
      </c>
      <c r="J71" s="141"/>
      <c r="K71" s="135" t="e">
        <f t="shared" si="6"/>
        <v>#DIV/0!</v>
      </c>
    </row>
    <row r="72" spans="1:11">
      <c r="A72" s="129" t="s">
        <v>117</v>
      </c>
      <c r="B72" s="130"/>
      <c r="C72" s="146"/>
      <c r="D72" s="132" t="e">
        <f t="shared" si="7"/>
        <v>#DIV/0!</v>
      </c>
      <c r="E72" s="1"/>
      <c r="F72" s="133" t="s">
        <v>136</v>
      </c>
      <c r="G72" s="134"/>
      <c r="H72" s="135" t="e">
        <f t="shared" si="5"/>
        <v>#DIV/0!</v>
      </c>
      <c r="I72" s="136"/>
      <c r="J72" s="141"/>
      <c r="K72" s="135" t="e">
        <f t="shared" si="6"/>
        <v>#DIV/0!</v>
      </c>
    </row>
    <row r="73" spans="1:11">
      <c r="A73" s="137" t="s">
        <v>118</v>
      </c>
      <c r="B73" s="138"/>
      <c r="C73" s="147"/>
      <c r="D73" s="140" t="e">
        <f t="shared" si="7"/>
        <v>#DIV/0!</v>
      </c>
      <c r="E73" s="1"/>
      <c r="F73" s="133" t="s">
        <v>137</v>
      </c>
      <c r="G73" s="134"/>
      <c r="H73" s="135" t="e">
        <f t="shared" si="5"/>
        <v>#DIV/0!</v>
      </c>
      <c r="I73" s="136"/>
      <c r="J73" s="141"/>
      <c r="K73" s="135" t="e">
        <f t="shared" si="6"/>
        <v>#DIV/0!</v>
      </c>
    </row>
    <row r="74" spans="1:11">
      <c r="A74" s="181" t="s">
        <v>121</v>
      </c>
      <c r="B74" s="197"/>
      <c r="C74" s="197"/>
      <c r="D74" s="222"/>
      <c r="E74" s="1"/>
      <c r="F74" s="133" t="s">
        <v>138</v>
      </c>
      <c r="G74" s="134"/>
      <c r="H74" s="135" t="e">
        <f t="shared" si="5"/>
        <v>#DIV/0!</v>
      </c>
      <c r="I74" s="136"/>
      <c r="J74" s="141"/>
      <c r="K74" s="135" t="e">
        <f t="shared" si="6"/>
        <v>#DIV/0!</v>
      </c>
    </row>
    <row r="75" spans="1:11">
      <c r="A75" s="125" t="s">
        <v>110</v>
      </c>
      <c r="B75" s="126"/>
      <c r="C75" s="127"/>
      <c r="D75" s="128" t="e">
        <f>+C75/C58</f>
        <v>#DIV/0!</v>
      </c>
      <c r="E75" s="1"/>
      <c r="F75" s="133" t="s">
        <v>139</v>
      </c>
      <c r="G75" s="134"/>
      <c r="H75" s="135" t="e">
        <f t="shared" si="5"/>
        <v>#DIV/0!</v>
      </c>
      <c r="I75" s="136"/>
      <c r="J75" s="141"/>
      <c r="K75" s="135" t="e">
        <f t="shared" si="6"/>
        <v>#DIV/0!</v>
      </c>
    </row>
    <row r="76" spans="1:11">
      <c r="A76" s="129" t="s">
        <v>111</v>
      </c>
      <c r="B76" s="130"/>
      <c r="C76" s="131"/>
      <c r="D76" s="132" t="e">
        <f t="shared" ref="D76:D81" si="8">+C76/C59</f>
        <v>#DIV/0!</v>
      </c>
      <c r="E76" s="1"/>
      <c r="F76" s="133"/>
      <c r="G76" s="134"/>
      <c r="H76" s="135" t="e">
        <f t="shared" si="5"/>
        <v>#DIV/0!</v>
      </c>
      <c r="I76" s="133" t="s">
        <v>110</v>
      </c>
      <c r="J76" s="141"/>
      <c r="K76" s="135" t="e">
        <f t="shared" si="6"/>
        <v>#DIV/0!</v>
      </c>
    </row>
    <row r="77" spans="1:11">
      <c r="A77" s="129" t="s">
        <v>112</v>
      </c>
      <c r="B77" s="130"/>
      <c r="C77" s="131"/>
      <c r="D77" s="132" t="e">
        <f t="shared" si="8"/>
        <v>#DIV/0!</v>
      </c>
      <c r="E77" s="1"/>
      <c r="F77" s="133"/>
      <c r="G77" s="134"/>
      <c r="H77" s="135" t="e">
        <f t="shared" si="5"/>
        <v>#DIV/0!</v>
      </c>
      <c r="I77" s="133" t="s">
        <v>111</v>
      </c>
      <c r="J77" s="141"/>
      <c r="K77" s="135" t="e">
        <f t="shared" si="6"/>
        <v>#DIV/0!</v>
      </c>
    </row>
    <row r="78" spans="1:11">
      <c r="A78" s="129" t="s">
        <v>113</v>
      </c>
      <c r="B78" s="130"/>
      <c r="C78" s="131"/>
      <c r="D78" s="132" t="e">
        <f t="shared" si="8"/>
        <v>#DIV/0!</v>
      </c>
      <c r="E78" s="1"/>
      <c r="F78" s="133"/>
      <c r="G78" s="134"/>
      <c r="H78" s="135" t="e">
        <f t="shared" si="5"/>
        <v>#DIV/0!</v>
      </c>
      <c r="I78" s="133" t="s">
        <v>112</v>
      </c>
      <c r="J78" s="141"/>
      <c r="K78" s="135" t="e">
        <f t="shared" si="6"/>
        <v>#DIV/0!</v>
      </c>
    </row>
    <row r="79" spans="1:11">
      <c r="A79" s="129" t="s">
        <v>115</v>
      </c>
      <c r="B79" s="130"/>
      <c r="C79" s="131"/>
      <c r="D79" s="132" t="e">
        <f t="shared" si="8"/>
        <v>#DIV/0!</v>
      </c>
      <c r="E79" s="148"/>
      <c r="F79" s="133"/>
      <c r="G79" s="134"/>
      <c r="H79" s="135" t="e">
        <f t="shared" si="5"/>
        <v>#DIV/0!</v>
      </c>
      <c r="I79" s="133" t="s">
        <v>122</v>
      </c>
      <c r="J79" s="141"/>
      <c r="K79" s="135" t="e">
        <f t="shared" si="6"/>
        <v>#DIV/0!</v>
      </c>
    </row>
    <row r="80" spans="1:11">
      <c r="A80" s="129" t="s">
        <v>117</v>
      </c>
      <c r="B80" s="130"/>
      <c r="C80" s="131"/>
      <c r="D80" s="132" t="e">
        <f t="shared" si="8"/>
        <v>#DIV/0!</v>
      </c>
      <c r="E80" s="148"/>
      <c r="F80" s="133"/>
      <c r="G80" s="134"/>
      <c r="H80" s="135" t="e">
        <f t="shared" si="5"/>
        <v>#DIV/0!</v>
      </c>
      <c r="I80" s="133" t="s">
        <v>115</v>
      </c>
      <c r="J80" s="141"/>
      <c r="K80" s="135" t="e">
        <f t="shared" si="6"/>
        <v>#DIV/0!</v>
      </c>
    </row>
    <row r="81" spans="1:11">
      <c r="A81" s="137" t="s">
        <v>118</v>
      </c>
      <c r="B81" s="138"/>
      <c r="C81" s="139"/>
      <c r="D81" s="140" t="e">
        <f t="shared" si="8"/>
        <v>#DIV/0!</v>
      </c>
      <c r="E81" s="148"/>
      <c r="F81" s="211" t="s">
        <v>123</v>
      </c>
      <c r="G81" s="212"/>
      <c r="H81" s="213"/>
      <c r="I81" s="149">
        <f>SUM(G63:G80,J63:J69)</f>
        <v>0</v>
      </c>
      <c r="J81" s="150" t="e">
        <f>+I81/C19</f>
        <v>#DIV/0!</v>
      </c>
      <c r="K81" s="151"/>
    </row>
    <row r="82" spans="1:11">
      <c r="A82" s="152"/>
      <c r="B82" s="152"/>
      <c r="C82" s="153"/>
      <c r="D82" s="154"/>
      <c r="E82" s="155"/>
    </row>
    <row r="83" spans="1:11">
      <c r="A83" s="152"/>
      <c r="B83" s="152"/>
      <c r="C83" s="153"/>
      <c r="D83" s="154"/>
      <c r="E83" s="155"/>
    </row>
    <row r="84" spans="1:11">
      <c r="A84" s="152"/>
      <c r="B84" s="152"/>
      <c r="C84" s="153"/>
      <c r="D84" s="156"/>
      <c r="E84" s="155"/>
    </row>
    <row r="85" spans="1:11">
      <c r="A85" s="157"/>
      <c r="B85" s="157"/>
      <c r="C85" s="158"/>
      <c r="D85" s="159"/>
      <c r="E85" s="155"/>
    </row>
    <row r="86" spans="1:11">
      <c r="A86" s="160"/>
      <c r="B86" s="160"/>
      <c r="C86" s="160"/>
      <c r="D86" s="160"/>
      <c r="E86" s="155"/>
    </row>
    <row r="87" spans="1:11">
      <c r="A87" s="161"/>
      <c r="B87" s="161"/>
      <c r="C87" s="162"/>
      <c r="D87" s="163"/>
      <c r="E87" s="155"/>
    </row>
    <row r="88" spans="1:11">
      <c r="A88" s="161"/>
      <c r="B88" s="161"/>
      <c r="C88" s="164"/>
      <c r="D88" s="165"/>
    </row>
    <row r="90" spans="1:11">
      <c r="K90" s="166"/>
    </row>
    <row r="103" spans="8:8">
      <c r="H103" s="167"/>
    </row>
  </sheetData>
  <sheetProtection selectLockedCells="1"/>
  <mergeCells count="49">
    <mergeCell ref="F81:H81"/>
    <mergeCell ref="A57:D57"/>
    <mergeCell ref="F61:K61"/>
    <mergeCell ref="F62:K62"/>
    <mergeCell ref="A66:D66"/>
    <mergeCell ref="I70:K70"/>
    <mergeCell ref="A74:D74"/>
    <mergeCell ref="A56:B56"/>
    <mergeCell ref="A46:B46"/>
    <mergeCell ref="A47:B47"/>
    <mergeCell ref="A48:B48"/>
    <mergeCell ref="A49:B49"/>
    <mergeCell ref="A50:D50"/>
    <mergeCell ref="A51:B51"/>
    <mergeCell ref="A52:B52"/>
    <mergeCell ref="A53:B53"/>
    <mergeCell ref="A54:B54"/>
    <mergeCell ref="A55:B55"/>
    <mergeCell ref="F50:K50"/>
    <mergeCell ref="A27:B27"/>
    <mergeCell ref="F28:K28"/>
    <mergeCell ref="F39:K39"/>
    <mergeCell ref="A43:B43"/>
    <mergeCell ref="A44:B44"/>
    <mergeCell ref="A45:B45"/>
    <mergeCell ref="A26:D26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12:B12"/>
    <mergeCell ref="A21:B21"/>
    <mergeCell ref="B1:J1"/>
    <mergeCell ref="G2:H2"/>
    <mergeCell ref="G3:H3"/>
    <mergeCell ref="G4:H4"/>
    <mergeCell ref="A6:B6"/>
    <mergeCell ref="F6:K6"/>
    <mergeCell ref="A7:B7"/>
    <mergeCell ref="A8:B8"/>
    <mergeCell ref="A9:B9"/>
    <mergeCell ref="A10:B10"/>
    <mergeCell ref="A11:B11"/>
  </mergeCells>
  <pageMargins left="0.74803149606299213" right="0.74803149606299213" top="0.98425196850393704" bottom="0.98425196850393704" header="0.51181102362204722" footer="0.51181102362204722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D21"/>
  <sheetViews>
    <sheetView topLeftCell="A4" workbookViewId="0">
      <selection activeCell="C20" sqref="C20"/>
    </sheetView>
  </sheetViews>
  <sheetFormatPr baseColWidth="10" defaultRowHeight="15.75"/>
  <cols>
    <col min="1" max="1" width="18.125" customWidth="1"/>
  </cols>
  <sheetData>
    <row r="1" spans="1:4">
      <c r="A1" s="23" t="s">
        <v>19</v>
      </c>
      <c r="B1">
        <f>1564-199</f>
        <v>1365</v>
      </c>
      <c r="C1" s="170">
        <f>71544-9751</f>
        <v>61793</v>
      </c>
      <c r="D1" s="168">
        <f>+C1/1.16</f>
        <v>53269.827586206899</v>
      </c>
    </row>
    <row r="2" spans="1:4">
      <c r="A2" s="23" t="s">
        <v>21</v>
      </c>
      <c r="B2">
        <v>76</v>
      </c>
      <c r="C2" s="170">
        <v>3473</v>
      </c>
      <c r="D2" s="168">
        <f t="shared" ref="D2:D19" si="0">+C2/1.16</f>
        <v>2993.9655172413795</v>
      </c>
    </row>
    <row r="3" spans="1:4">
      <c r="A3" s="23" t="s">
        <v>23</v>
      </c>
      <c r="B3">
        <v>87</v>
      </c>
      <c r="C3" s="170">
        <v>4138</v>
      </c>
      <c r="D3" s="168">
        <f t="shared" si="0"/>
        <v>3567.2413793103451</v>
      </c>
    </row>
    <row r="4" spans="1:4">
      <c r="A4" s="23" t="s">
        <v>25</v>
      </c>
      <c r="B4">
        <v>265</v>
      </c>
      <c r="C4" s="170">
        <v>4836</v>
      </c>
      <c r="D4" s="168">
        <f t="shared" si="0"/>
        <v>4168.9655172413795</v>
      </c>
    </row>
    <row r="5" spans="1:4">
      <c r="A5" s="23" t="s">
        <v>27</v>
      </c>
      <c r="B5">
        <v>263</v>
      </c>
      <c r="C5" s="170">
        <v>6028</v>
      </c>
      <c r="D5" s="168">
        <f t="shared" si="0"/>
        <v>5196.5517241379312</v>
      </c>
    </row>
    <row r="6" spans="1:4">
      <c r="A6" s="23" t="s">
        <v>29</v>
      </c>
      <c r="B6">
        <f>42-23</f>
        <v>19</v>
      </c>
      <c r="C6" s="170">
        <f>2082-1127</f>
        <v>955</v>
      </c>
      <c r="D6" s="168">
        <f t="shared" si="0"/>
        <v>823.27586206896558</v>
      </c>
    </row>
    <row r="7" spans="1:4">
      <c r="A7" s="23" t="s">
        <v>31</v>
      </c>
      <c r="B7">
        <f>15+18</f>
        <v>33</v>
      </c>
      <c r="C7" s="170">
        <f>435+594</f>
        <v>1029</v>
      </c>
      <c r="D7" s="168">
        <f t="shared" si="0"/>
        <v>887.06896551724139</v>
      </c>
    </row>
    <row r="8" spans="1:4">
      <c r="A8" s="23" t="s">
        <v>33</v>
      </c>
      <c r="B8">
        <v>8</v>
      </c>
      <c r="C8" s="170">
        <v>392</v>
      </c>
      <c r="D8" s="168">
        <f t="shared" si="0"/>
        <v>337.93103448275866</v>
      </c>
    </row>
    <row r="9" spans="1:4">
      <c r="A9" s="23" t="s">
        <v>35</v>
      </c>
      <c r="B9">
        <v>20</v>
      </c>
      <c r="C9" s="170">
        <v>5886</v>
      </c>
      <c r="D9" s="168">
        <f t="shared" si="0"/>
        <v>5074.1379310344828</v>
      </c>
    </row>
    <row r="10" spans="1:4">
      <c r="A10" s="23" t="s">
        <v>37</v>
      </c>
      <c r="B10">
        <v>103</v>
      </c>
      <c r="C10" s="170">
        <v>1810</v>
      </c>
      <c r="D10" s="168">
        <f t="shared" si="0"/>
        <v>1560.344827586207</v>
      </c>
    </row>
    <row r="11" spans="1:4">
      <c r="A11" s="23" t="s">
        <v>39</v>
      </c>
      <c r="B11">
        <v>37</v>
      </c>
      <c r="C11" s="170">
        <v>1169</v>
      </c>
      <c r="D11" s="168">
        <f t="shared" si="0"/>
        <v>1007.7586206896552</v>
      </c>
    </row>
    <row r="12" spans="1:4">
      <c r="A12" s="23" t="s">
        <v>125</v>
      </c>
      <c r="B12">
        <v>23</v>
      </c>
      <c r="C12" s="170">
        <v>1127</v>
      </c>
      <c r="D12" s="168">
        <f t="shared" si="0"/>
        <v>971.55172413793105</v>
      </c>
    </row>
    <row r="13" spans="1:4">
      <c r="A13" s="23" t="s">
        <v>42</v>
      </c>
      <c r="B13">
        <v>1</v>
      </c>
      <c r="C13" s="170">
        <v>102</v>
      </c>
      <c r="D13" s="168">
        <f t="shared" si="0"/>
        <v>87.931034482758633</v>
      </c>
    </row>
    <row r="14" spans="1:4">
      <c r="A14" s="23" t="s">
        <v>44</v>
      </c>
      <c r="B14">
        <v>55</v>
      </c>
      <c r="C14" s="170">
        <v>2365</v>
      </c>
      <c r="D14" s="168">
        <f t="shared" si="0"/>
        <v>2038.793103448276</v>
      </c>
    </row>
    <row r="15" spans="1:4">
      <c r="A15" s="23" t="s">
        <v>46</v>
      </c>
      <c r="B15">
        <v>181</v>
      </c>
      <c r="C15" s="170">
        <v>4618</v>
      </c>
      <c r="D15" s="168">
        <f t="shared" si="0"/>
        <v>3981.0344827586209</v>
      </c>
    </row>
    <row r="16" spans="1:4">
      <c r="A16" s="23" t="s">
        <v>48</v>
      </c>
      <c r="C16" s="170"/>
      <c r="D16" s="168">
        <f t="shared" si="0"/>
        <v>0</v>
      </c>
    </row>
    <row r="17" spans="1:4">
      <c r="A17" s="23" t="s">
        <v>49</v>
      </c>
      <c r="B17">
        <v>233</v>
      </c>
      <c r="C17" s="170">
        <v>1631</v>
      </c>
      <c r="D17" s="168">
        <f t="shared" si="0"/>
        <v>1406.0344827586207</v>
      </c>
    </row>
    <row r="18" spans="1:4">
      <c r="A18" s="23" t="s">
        <v>52</v>
      </c>
      <c r="B18">
        <v>122</v>
      </c>
      <c r="C18" s="170">
        <v>3033.47</v>
      </c>
      <c r="D18" s="168">
        <f t="shared" si="0"/>
        <v>2615.0603448275861</v>
      </c>
    </row>
    <row r="19" spans="1:4" ht="16.5" thickBot="1">
      <c r="A19" s="57" t="s">
        <v>54</v>
      </c>
      <c r="B19">
        <v>199</v>
      </c>
      <c r="C19" s="170">
        <v>9751</v>
      </c>
      <c r="D19" s="168">
        <f t="shared" si="0"/>
        <v>8406.0344827586214</v>
      </c>
    </row>
    <row r="20" spans="1:4">
      <c r="C20" s="170"/>
    </row>
    <row r="21" spans="1:4">
      <c r="C21">
        <f>SUM(C1:C20)</f>
        <v>114136.47</v>
      </c>
      <c r="D21" s="168">
        <f>SUM(D1:D20)</f>
        <v>98393.508620689638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Tabla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Usuario de Windows</cp:lastModifiedBy>
  <cp:lastPrinted>2017-03-06T18:17:33Z</cp:lastPrinted>
  <dcterms:created xsi:type="dcterms:W3CDTF">2015-07-13T06:41:15Z</dcterms:created>
  <dcterms:modified xsi:type="dcterms:W3CDTF">2017-11-30T19:49:58Z</dcterms:modified>
</cp:coreProperties>
</file>