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lanomax-my.sharepoint.com/personal/j_gutierrez_grupolom_com/Documents/Inventarios/Porcicultura/2025/8. Agosto/Inventarios/"/>
    </mc:Choice>
  </mc:AlternateContent>
  <xr:revisionPtr revIDLastSave="2278" documentId="14_{7CC1CCAA-05E6-4FA1-94F2-515ECD0281E3}" xr6:coauthVersionLast="47" xr6:coauthVersionMax="47" xr10:uidLastSave="{5C29F5FB-7F23-44F9-AE1C-31824EF15FBA}"/>
  <bookViews>
    <workbookView xWindow="-108" yWindow="-108" windowWidth="23256" windowHeight="12456" tabRatio="815" firstSheet="1" activeTab="5" xr2:uid="{00000000-000D-0000-FFFF-FFFF00000000}"/>
  </bookViews>
  <sheets>
    <sheet name="FORMATO NO USAR" sheetId="4" state="hidden" r:id="rId1"/>
    <sheet name="CAVA 1 " sheetId="3" r:id="rId2"/>
    <sheet name="CAVA 2 " sheetId="8" r:id="rId3"/>
    <sheet name="CAVA 3" sheetId="2" r:id="rId4"/>
    <sheet name="MOSTRADOR PDV" sheetId="9" r:id="rId5"/>
    <sheet name="CONSOLIDADO" sheetId="5" r:id="rId6"/>
    <sheet name="Hoja1" sheetId="10" r:id="rId7"/>
    <sheet name="OTRAS PROTEINAS" sheetId="7" state="hidden" r:id="rId8"/>
  </sheets>
  <definedNames>
    <definedName name="_xlnm.Print_Area" localSheetId="1">'CAVA 1 '!$A$2:$N$149</definedName>
    <definedName name="_xlnm.Print_Titles" localSheetId="1">'CAVA 1 '!$10:$10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8" l="1"/>
  <c r="H14" i="8"/>
  <c r="I19" i="8"/>
  <c r="H19" i="8"/>
  <c r="I31" i="8"/>
  <c r="D31" i="8"/>
  <c r="H12" i="8"/>
  <c r="G54" i="8"/>
  <c r="J14" i="8"/>
  <c r="H31" i="8"/>
  <c r="J31" i="8"/>
  <c r="H54" i="8"/>
  <c r="J54" i="8"/>
  <c r="I54" i="8"/>
  <c r="G22" i="3" l="1"/>
  <c r="G83" i="3"/>
  <c r="G31" i="3"/>
  <c r="D140" i="3"/>
  <c r="H31" i="3"/>
  <c r="H83" i="3"/>
  <c r="H100" i="3"/>
  <c r="J85" i="3"/>
  <c r="I85" i="3"/>
  <c r="H104" i="3"/>
  <c r="J78" i="3"/>
  <c r="I78" i="3"/>
  <c r="H78" i="3"/>
  <c r="H54" i="3"/>
  <c r="I71" i="3"/>
  <c r="H71" i="3"/>
  <c r="I54" i="3"/>
  <c r="H62" i="3"/>
  <c r="I50" i="3"/>
  <c r="H50" i="3"/>
  <c r="I99" i="3"/>
  <c r="H99" i="3"/>
  <c r="J93" i="3"/>
  <c r="H93" i="3"/>
  <c r="K151" i="9"/>
  <c r="K151" i="2"/>
  <c r="K151" i="8"/>
  <c r="K151" i="3"/>
  <c r="K71" i="8"/>
  <c r="C151" i="5" l="1"/>
  <c r="K16" i="9"/>
  <c r="K16" i="2"/>
  <c r="K16" i="8"/>
  <c r="K16" i="3"/>
  <c r="K129" i="9"/>
  <c r="K129" i="2"/>
  <c r="K129" i="8"/>
  <c r="K129" i="3"/>
  <c r="C16" i="5" l="1"/>
  <c r="K14" i="8"/>
  <c r="K17" i="8"/>
  <c r="K19" i="8"/>
  <c r="K34" i="8"/>
  <c r="K39" i="8"/>
  <c r="K41" i="8"/>
  <c r="K267" i="8"/>
  <c r="K18" i="8"/>
  <c r="K35" i="8"/>
  <c r="K40" i="8"/>
  <c r="K42" i="8"/>
  <c r="K43" i="8"/>
  <c r="K47" i="8"/>
  <c r="K48" i="8"/>
  <c r="K49" i="8"/>
  <c r="K50" i="8"/>
  <c r="K51" i="8"/>
  <c r="K58" i="8"/>
  <c r="K59" i="8"/>
  <c r="K64" i="8"/>
  <c r="K65" i="8"/>
  <c r="K66" i="8"/>
  <c r="K67" i="8"/>
  <c r="K74" i="8"/>
  <c r="K75" i="8"/>
  <c r="K82" i="8"/>
  <c r="K83" i="8"/>
  <c r="K87" i="8"/>
  <c r="K88" i="8"/>
  <c r="K89" i="8"/>
  <c r="K90" i="8"/>
  <c r="K91" i="8"/>
  <c r="K95" i="8"/>
  <c r="K98" i="8"/>
  <c r="K99" i="8"/>
  <c r="K104" i="8"/>
  <c r="K107" i="8"/>
  <c r="K123" i="8"/>
  <c r="K220" i="8"/>
  <c r="K261" i="8"/>
  <c r="K265" i="8"/>
  <c r="K266" i="8"/>
  <c r="K269" i="8"/>
  <c r="K282" i="8"/>
  <c r="K285" i="8"/>
  <c r="K289" i="8"/>
  <c r="K290" i="8"/>
  <c r="K33" i="8"/>
  <c r="K152" i="9"/>
  <c r="K153" i="9"/>
  <c r="K152" i="2"/>
  <c r="K153" i="2"/>
  <c r="K152" i="8"/>
  <c r="K153" i="8"/>
  <c r="K152" i="3"/>
  <c r="K153" i="3"/>
  <c r="K105" i="9"/>
  <c r="K95" i="9"/>
  <c r="K95" i="2"/>
  <c r="K93" i="9"/>
  <c r="K93" i="2"/>
  <c r="K88" i="9"/>
  <c r="K88" i="2"/>
  <c r="K54" i="8"/>
  <c r="K51" i="2"/>
  <c r="K99" i="2"/>
  <c r="K105" i="3"/>
  <c r="K105" i="2"/>
  <c r="K18" i="2"/>
  <c r="K19" i="2"/>
  <c r="K23" i="2"/>
  <c r="K24" i="2"/>
  <c r="K25" i="2"/>
  <c r="K33" i="2"/>
  <c r="K34" i="2"/>
  <c r="K35" i="2"/>
  <c r="K42" i="2"/>
  <c r="K43" i="2"/>
  <c r="K59" i="2"/>
  <c r="K63" i="2"/>
  <c r="K64" i="2"/>
  <c r="K65" i="2"/>
  <c r="K66" i="2"/>
  <c r="K67" i="2"/>
  <c r="K71" i="2"/>
  <c r="K72" i="2"/>
  <c r="K73" i="2"/>
  <c r="K74" i="2"/>
  <c r="K75" i="2"/>
  <c r="K79" i="2"/>
  <c r="K80" i="2"/>
  <c r="K81" i="2"/>
  <c r="K82" i="2"/>
  <c r="K83" i="2"/>
  <c r="K89" i="2"/>
  <c r="K90" i="2"/>
  <c r="K91" i="2"/>
  <c r="K100" i="2"/>
  <c r="K101" i="2"/>
  <c r="K102" i="2"/>
  <c r="K110" i="2"/>
  <c r="K126" i="2"/>
  <c r="K222" i="2"/>
  <c r="K223" i="2"/>
  <c r="K225" i="2"/>
  <c r="K262" i="2"/>
  <c r="K263" i="2"/>
  <c r="K264" i="2"/>
  <c r="K265" i="2"/>
  <c r="K266" i="2"/>
  <c r="K270" i="2"/>
  <c r="K271" i="2"/>
  <c r="K272" i="2"/>
  <c r="K273" i="2"/>
  <c r="K274" i="2"/>
  <c r="K288" i="2"/>
  <c r="K289" i="2"/>
  <c r="K290" i="2"/>
  <c r="K105" i="8"/>
  <c r="K93" i="8"/>
  <c r="K15" i="8"/>
  <c r="K27" i="8"/>
  <c r="K56" i="8"/>
  <c r="K57" i="8"/>
  <c r="K72" i="8"/>
  <c r="K73" i="8"/>
  <c r="K92" i="8"/>
  <c r="K100" i="8"/>
  <c r="K101" i="8"/>
  <c r="K102" i="8"/>
  <c r="K108" i="8"/>
  <c r="K109" i="8"/>
  <c r="K110" i="8"/>
  <c r="K136" i="8"/>
  <c r="K143" i="8"/>
  <c r="K219" i="8"/>
  <c r="K259" i="8"/>
  <c r="K263" i="8"/>
  <c r="K264" i="8"/>
  <c r="K280" i="8"/>
  <c r="K281" i="8"/>
  <c r="K283" i="8"/>
  <c r="K287" i="8"/>
  <c r="K288" i="8"/>
  <c r="K13" i="8"/>
  <c r="K23" i="8"/>
  <c r="K24" i="8"/>
  <c r="K25" i="8"/>
  <c r="K26" i="8"/>
  <c r="K38" i="8"/>
  <c r="K63" i="8"/>
  <c r="K80" i="8"/>
  <c r="K81" i="8"/>
  <c r="K106" i="8"/>
  <c r="K124" i="8"/>
  <c r="K125" i="8"/>
  <c r="K258" i="8"/>
  <c r="K262" i="8"/>
  <c r="K271" i="8"/>
  <c r="K32" i="8"/>
  <c r="K14" i="3"/>
  <c r="K107" i="3"/>
  <c r="K93" i="3"/>
  <c r="K95" i="3"/>
  <c r="K88" i="3"/>
  <c r="K26" i="2"/>
  <c r="K27" i="2"/>
  <c r="K92" i="2"/>
  <c r="K136" i="2"/>
  <c r="K219" i="2"/>
  <c r="K259" i="2"/>
  <c r="K267" i="2"/>
  <c r="K283" i="2"/>
  <c r="K12" i="8"/>
  <c r="K21" i="8"/>
  <c r="K22" i="8"/>
  <c r="K36" i="8"/>
  <c r="K69" i="8"/>
  <c r="K76" i="8"/>
  <c r="K77" i="8"/>
  <c r="K84" i="8"/>
  <c r="K103" i="8"/>
  <c r="K29" i="9"/>
  <c r="K29" i="2"/>
  <c r="K29" i="8"/>
  <c r="K29" i="3"/>
  <c r="K44" i="8"/>
  <c r="K52" i="8"/>
  <c r="K60" i="8"/>
  <c r="K68" i="8"/>
  <c r="K94" i="8"/>
  <c r="K260" i="8"/>
  <c r="K268" i="8"/>
  <c r="K12" i="9"/>
  <c r="K13" i="9"/>
  <c r="K14" i="9"/>
  <c r="K15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9" i="9"/>
  <c r="K90" i="9"/>
  <c r="K91" i="9"/>
  <c r="K92" i="9"/>
  <c r="K94" i="9"/>
  <c r="K96" i="9"/>
  <c r="K97" i="9"/>
  <c r="K98" i="9"/>
  <c r="K99" i="9"/>
  <c r="K100" i="9"/>
  <c r="K101" i="9"/>
  <c r="K102" i="9"/>
  <c r="K103" i="9"/>
  <c r="K104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12" i="2"/>
  <c r="K13" i="2"/>
  <c r="K14" i="2"/>
  <c r="K15" i="2"/>
  <c r="K17" i="2"/>
  <c r="K20" i="2"/>
  <c r="K21" i="2"/>
  <c r="K22" i="2"/>
  <c r="K28" i="2"/>
  <c r="K30" i="2"/>
  <c r="K31" i="2"/>
  <c r="K32" i="2"/>
  <c r="K36" i="2"/>
  <c r="K37" i="2"/>
  <c r="K38" i="2"/>
  <c r="K39" i="2"/>
  <c r="K40" i="2"/>
  <c r="K41" i="2"/>
  <c r="K44" i="2"/>
  <c r="K45" i="2"/>
  <c r="K46" i="2"/>
  <c r="K47" i="2"/>
  <c r="K48" i="2"/>
  <c r="K49" i="2"/>
  <c r="K50" i="2"/>
  <c r="K52" i="2"/>
  <c r="K53" i="2"/>
  <c r="K54" i="2"/>
  <c r="K55" i="2"/>
  <c r="K56" i="2"/>
  <c r="K57" i="2"/>
  <c r="K58" i="2"/>
  <c r="K60" i="2"/>
  <c r="K61" i="2"/>
  <c r="K62" i="2"/>
  <c r="K68" i="2"/>
  <c r="K69" i="2"/>
  <c r="K70" i="2"/>
  <c r="K76" i="2"/>
  <c r="K77" i="2"/>
  <c r="K78" i="2"/>
  <c r="K84" i="2"/>
  <c r="K85" i="2"/>
  <c r="K86" i="2"/>
  <c r="K87" i="2"/>
  <c r="K94" i="2"/>
  <c r="K96" i="2"/>
  <c r="K97" i="2"/>
  <c r="K98" i="2"/>
  <c r="K103" i="2"/>
  <c r="K104" i="2"/>
  <c r="K106" i="2"/>
  <c r="K107" i="2"/>
  <c r="K108" i="2"/>
  <c r="K109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7" i="2"/>
  <c r="K128" i="2"/>
  <c r="K130" i="2"/>
  <c r="K131" i="2"/>
  <c r="K132" i="2"/>
  <c r="K133" i="2"/>
  <c r="K134" i="2"/>
  <c r="K135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20" i="2"/>
  <c r="K221" i="2"/>
  <c r="K224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60" i="2"/>
  <c r="K261" i="2"/>
  <c r="K268" i="2"/>
  <c r="K269" i="2"/>
  <c r="K275" i="2"/>
  <c r="K276" i="2"/>
  <c r="K277" i="2"/>
  <c r="K278" i="2"/>
  <c r="K279" i="2"/>
  <c r="K280" i="2"/>
  <c r="K281" i="2"/>
  <c r="K282" i="2"/>
  <c r="K284" i="2"/>
  <c r="K285" i="2"/>
  <c r="K286" i="2"/>
  <c r="K287" i="2"/>
  <c r="K20" i="8"/>
  <c r="K28" i="8"/>
  <c r="K30" i="8"/>
  <c r="K37" i="8"/>
  <c r="K45" i="8"/>
  <c r="K46" i="8"/>
  <c r="K53" i="8"/>
  <c r="K55" i="8"/>
  <c r="K61" i="8"/>
  <c r="K62" i="8"/>
  <c r="K70" i="8"/>
  <c r="K78" i="8"/>
  <c r="K79" i="8"/>
  <c r="K85" i="8"/>
  <c r="K86" i="8"/>
  <c r="K96" i="8"/>
  <c r="K97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6" i="8"/>
  <c r="K127" i="8"/>
  <c r="K128" i="8"/>
  <c r="K130" i="8"/>
  <c r="K131" i="8"/>
  <c r="K132" i="8"/>
  <c r="K133" i="8"/>
  <c r="K134" i="8"/>
  <c r="K135" i="8"/>
  <c r="K137" i="8"/>
  <c r="K138" i="8"/>
  <c r="K139" i="8"/>
  <c r="K140" i="8"/>
  <c r="K141" i="8"/>
  <c r="K142" i="8"/>
  <c r="K144" i="8"/>
  <c r="K145" i="8"/>
  <c r="K146" i="8"/>
  <c r="K147" i="8"/>
  <c r="K148" i="8"/>
  <c r="K149" i="8"/>
  <c r="K150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70" i="8"/>
  <c r="K272" i="8"/>
  <c r="K273" i="8"/>
  <c r="K274" i="8"/>
  <c r="K275" i="8"/>
  <c r="K276" i="8"/>
  <c r="K277" i="8"/>
  <c r="K278" i="8"/>
  <c r="K279" i="8"/>
  <c r="K284" i="8"/>
  <c r="K286" i="8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5" i="3"/>
  <c r="K134" i="3"/>
  <c r="K133" i="3"/>
  <c r="K132" i="3"/>
  <c r="K131" i="3"/>
  <c r="K130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6" i="3"/>
  <c r="K104" i="3"/>
  <c r="K103" i="3"/>
  <c r="K102" i="3"/>
  <c r="K101" i="3"/>
  <c r="K100" i="3"/>
  <c r="K98" i="3"/>
  <c r="K97" i="3"/>
  <c r="K96" i="3"/>
  <c r="K94" i="3"/>
  <c r="K92" i="3"/>
  <c r="K91" i="3"/>
  <c r="K90" i="3"/>
  <c r="K89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8" i="3"/>
  <c r="K27" i="3"/>
  <c r="K26" i="3"/>
  <c r="K25" i="3"/>
  <c r="K24" i="3"/>
  <c r="K23" i="3"/>
  <c r="K22" i="3"/>
  <c r="K21" i="3"/>
  <c r="K20" i="3"/>
  <c r="K19" i="3"/>
  <c r="K18" i="3"/>
  <c r="K17" i="3"/>
  <c r="K15" i="3"/>
  <c r="K13" i="3"/>
  <c r="K12" i="3"/>
  <c r="K11" i="9"/>
  <c r="K11" i="2"/>
  <c r="K11" i="8"/>
  <c r="K11" i="3"/>
  <c r="C129" i="5" l="1"/>
  <c r="C154" i="5"/>
  <c r="C153" i="5"/>
  <c r="C152" i="5"/>
  <c r="C105" i="5"/>
  <c r="K99" i="3"/>
  <c r="C99" i="5" s="1"/>
  <c r="C290" i="5"/>
  <c r="C95" i="5"/>
  <c r="C93" i="5"/>
  <c r="C88" i="5"/>
  <c r="K31" i="8"/>
  <c r="C31" i="5" s="1"/>
  <c r="C115" i="5"/>
  <c r="C150" i="5"/>
  <c r="C177" i="5"/>
  <c r="C201" i="5"/>
  <c r="C161" i="5"/>
  <c r="C185" i="5"/>
  <c r="C209" i="5"/>
  <c r="C169" i="5"/>
  <c r="C193" i="5"/>
  <c r="C217" i="5"/>
  <c r="C123" i="5"/>
  <c r="C98" i="5"/>
  <c r="C55" i="5"/>
  <c r="C30" i="5"/>
  <c r="C46" i="5"/>
  <c r="C155" i="5"/>
  <c r="C260" i="5"/>
  <c r="C163" i="5"/>
  <c r="C171" i="5"/>
  <c r="C179" i="5"/>
  <c r="C187" i="5"/>
  <c r="C195" i="5"/>
  <c r="C203" i="5"/>
  <c r="C211" i="5"/>
  <c r="C68" i="5"/>
  <c r="C40" i="5"/>
  <c r="C48" i="5"/>
  <c r="C85" i="5"/>
  <c r="C238" i="5"/>
  <c r="C222" i="5"/>
  <c r="C246" i="5"/>
  <c r="C230" i="5"/>
  <c r="C254" i="5"/>
  <c r="C13" i="5"/>
  <c r="C159" i="5"/>
  <c r="C175" i="5"/>
  <c r="C183" i="5"/>
  <c r="C191" i="5"/>
  <c r="C148" i="5"/>
  <c r="C167" i="5"/>
  <c r="C86" i="5"/>
  <c r="C224" i="5"/>
  <c r="C232" i="5"/>
  <c r="C240" i="5"/>
  <c r="C248" i="5"/>
  <c r="C256" i="5"/>
  <c r="C225" i="5"/>
  <c r="C241" i="5"/>
  <c r="C249" i="5"/>
  <c r="C94" i="5"/>
  <c r="C233" i="5"/>
  <c r="C257" i="5"/>
  <c r="C132" i="5"/>
  <c r="C39" i="5"/>
  <c r="C97" i="5"/>
  <c r="C14" i="5"/>
  <c r="C47" i="5"/>
  <c r="C64" i="5"/>
  <c r="C61" i="5"/>
  <c r="C111" i="5"/>
  <c r="C70" i="5"/>
  <c r="C87" i="5"/>
  <c r="C71" i="5"/>
  <c r="C79" i="5"/>
  <c r="C89" i="5"/>
  <c r="C250" i="5"/>
  <c r="C81" i="5"/>
  <c r="C242" i="5"/>
  <c r="C73" i="5"/>
  <c r="C125" i="5"/>
  <c r="C17" i="5"/>
  <c r="C126" i="5"/>
  <c r="C234" i="5"/>
  <c r="C117" i="5"/>
  <c r="C57" i="5"/>
  <c r="C109" i="5"/>
  <c r="C118" i="5"/>
  <c r="C270" i="5"/>
  <c r="C278" i="5"/>
  <c r="C286" i="5"/>
  <c r="C226" i="5"/>
  <c r="C15" i="5"/>
  <c r="C100" i="5"/>
  <c r="C264" i="5"/>
  <c r="C107" i="5"/>
  <c r="C62" i="5"/>
  <c r="C60" i="5"/>
  <c r="C108" i="5"/>
  <c r="C124" i="5"/>
  <c r="C251" i="5"/>
  <c r="C228" i="5"/>
  <c r="C236" i="5"/>
  <c r="C244" i="5"/>
  <c r="C252" i="5"/>
  <c r="C227" i="5"/>
  <c r="C25" i="5"/>
  <c r="C35" i="5"/>
  <c r="C119" i="5"/>
  <c r="C127" i="5"/>
  <c r="C261" i="5"/>
  <c r="C133" i="5"/>
  <c r="C243" i="5"/>
  <c r="C262" i="5"/>
  <c r="C24" i="5"/>
  <c r="C37" i="5"/>
  <c r="C53" i="5"/>
  <c r="C96" i="5"/>
  <c r="C116" i="5"/>
  <c r="C235" i="5"/>
  <c r="C52" i="5"/>
  <c r="C38" i="5"/>
  <c r="C78" i="5"/>
  <c r="C106" i="5"/>
  <c r="C114" i="5"/>
  <c r="C122" i="5"/>
  <c r="C131" i="5"/>
  <c r="C140" i="5"/>
  <c r="C149" i="5"/>
  <c r="C160" i="5"/>
  <c r="C168" i="5"/>
  <c r="C176" i="5"/>
  <c r="C184" i="5"/>
  <c r="C192" i="5"/>
  <c r="C200" i="5"/>
  <c r="C208" i="5"/>
  <c r="C216" i="5"/>
  <c r="C272" i="5"/>
  <c r="C280" i="5"/>
  <c r="C288" i="5"/>
  <c r="C18" i="5"/>
  <c r="C258" i="5"/>
  <c r="C34" i="5"/>
  <c r="C50" i="5"/>
  <c r="C58" i="5"/>
  <c r="C74" i="5"/>
  <c r="C82" i="5"/>
  <c r="C101" i="5"/>
  <c r="C110" i="5"/>
  <c r="C26" i="5"/>
  <c r="C23" i="5"/>
  <c r="C32" i="5"/>
  <c r="C56" i="5"/>
  <c r="C80" i="5"/>
  <c r="C266" i="5"/>
  <c r="C275" i="5"/>
  <c r="C33" i="5"/>
  <c r="C42" i="5"/>
  <c r="C66" i="5"/>
  <c r="C268" i="5"/>
  <c r="C276" i="5"/>
  <c r="C284" i="5"/>
  <c r="C65" i="5"/>
  <c r="C90" i="5"/>
  <c r="C157" i="5"/>
  <c r="C165" i="5"/>
  <c r="C173" i="5"/>
  <c r="C181" i="5"/>
  <c r="C189" i="5"/>
  <c r="C197" i="5"/>
  <c r="C205" i="5"/>
  <c r="C213" i="5"/>
  <c r="C44" i="5"/>
  <c r="C112" i="5"/>
  <c r="C120" i="5"/>
  <c r="C128" i="5"/>
  <c r="C158" i="5"/>
  <c r="C166" i="5"/>
  <c r="C174" i="5"/>
  <c r="C182" i="5"/>
  <c r="C190" i="5"/>
  <c r="C198" i="5"/>
  <c r="C206" i="5"/>
  <c r="C214" i="5"/>
  <c r="C20" i="5"/>
  <c r="C104" i="5"/>
  <c r="C113" i="5"/>
  <c r="C121" i="5"/>
  <c r="C130" i="5"/>
  <c r="C45" i="5"/>
  <c r="C69" i="5"/>
  <c r="C77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12" i="5"/>
  <c r="C22" i="5"/>
  <c r="C63" i="5"/>
  <c r="C265" i="5"/>
  <c r="C273" i="5"/>
  <c r="C281" i="5"/>
  <c r="C289" i="5"/>
  <c r="C21" i="5"/>
  <c r="C72" i="5"/>
  <c r="C162" i="5"/>
  <c r="C170" i="5"/>
  <c r="C178" i="5"/>
  <c r="C186" i="5"/>
  <c r="C194" i="5"/>
  <c r="C202" i="5"/>
  <c r="C210" i="5"/>
  <c r="C218" i="5"/>
  <c r="C274" i="5"/>
  <c r="C282" i="5"/>
  <c r="C27" i="5"/>
  <c r="C76" i="5"/>
  <c r="C41" i="5"/>
  <c r="C49" i="5"/>
  <c r="C219" i="5"/>
  <c r="C259" i="5"/>
  <c r="C267" i="5"/>
  <c r="C283" i="5"/>
  <c r="C36" i="5"/>
  <c r="C84" i="5"/>
  <c r="C91" i="5"/>
  <c r="C156" i="5"/>
  <c r="C164" i="5"/>
  <c r="C172" i="5"/>
  <c r="C180" i="5"/>
  <c r="C188" i="5"/>
  <c r="C196" i="5"/>
  <c r="C204" i="5"/>
  <c r="C212" i="5"/>
  <c r="C220" i="5"/>
  <c r="C19" i="5"/>
  <c r="C103" i="5"/>
  <c r="C43" i="5"/>
  <c r="C51" i="5"/>
  <c r="C59" i="5"/>
  <c r="C67" i="5"/>
  <c r="C75" i="5"/>
  <c r="C83" i="5"/>
  <c r="C92" i="5"/>
  <c r="C102" i="5"/>
  <c r="C221" i="5"/>
  <c r="C229" i="5"/>
  <c r="C237" i="5"/>
  <c r="C245" i="5"/>
  <c r="C253" i="5"/>
  <c r="C269" i="5"/>
  <c r="C277" i="5"/>
  <c r="C285" i="5"/>
  <c r="C54" i="5"/>
  <c r="C29" i="5"/>
  <c r="C28" i="5"/>
  <c r="K291" i="2"/>
  <c r="C11" i="5"/>
  <c r="K136" i="3"/>
  <c r="C136" i="5" s="1"/>
  <c r="K143" i="3"/>
  <c r="C143" i="5" s="1"/>
  <c r="K13" i="7"/>
  <c r="C147" i="5" l="1"/>
  <c r="C146" i="5"/>
  <c r="C139" i="5"/>
  <c r="C138" i="5"/>
  <c r="C145" i="5"/>
  <c r="C137" i="5"/>
  <c r="C144" i="5"/>
  <c r="C134" i="5"/>
  <c r="C141" i="5"/>
  <c r="C142" i="5"/>
  <c r="C135" i="5"/>
  <c r="K291" i="9"/>
  <c r="K291" i="8"/>
  <c r="C291" i="5" l="1"/>
  <c r="K33" i="4"/>
  <c r="K120" i="4"/>
  <c r="K121" i="4"/>
  <c r="K122" i="4"/>
  <c r="K15" i="7"/>
  <c r="K16" i="7"/>
  <c r="K17" i="7"/>
  <c r="K18" i="7"/>
  <c r="K19" i="7"/>
  <c r="K20" i="7"/>
  <c r="K21" i="7"/>
  <c r="K22" i="7"/>
  <c r="K23" i="7"/>
  <c r="K24" i="7"/>
  <c r="K25" i="7"/>
  <c r="K14" i="7"/>
  <c r="K291" i="3" l="1"/>
  <c r="C292" i="5" s="1"/>
  <c r="K26" i="7"/>
  <c r="K129" i="4"/>
  <c r="K128" i="4"/>
  <c r="K127" i="4"/>
  <c r="K126" i="4"/>
  <c r="K125" i="4"/>
  <c r="K124" i="4"/>
  <c r="K123" i="4"/>
  <c r="K119" i="4"/>
  <c r="K118" i="4"/>
  <c r="K115" i="4"/>
  <c r="K114" i="4"/>
  <c r="K112" i="4"/>
  <c r="K111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2" i="4"/>
  <c r="K41" i="4"/>
  <c r="K40" i="4"/>
  <c r="K39" i="4"/>
  <c r="K38" i="4"/>
  <c r="K37" i="4"/>
  <c r="K36" i="4"/>
  <c r="K35" i="4"/>
  <c r="K34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</calcChain>
</file>

<file path=xl/sharedStrings.xml><?xml version="1.0" encoding="utf-8"?>
<sst xmlns="http://schemas.openxmlformats.org/spreadsheetml/2006/main" count="3234" uniqueCount="455">
  <si>
    <t>INVENTARIO</t>
  </si>
  <si>
    <t>Inversiones Agropecuarias Lom SAS</t>
  </si>
  <si>
    <t>FECHA</t>
  </si>
  <si>
    <t>Bodega</t>
  </si>
  <si>
    <t>Cava</t>
  </si>
  <si>
    <t xml:space="preserve">Codigo  </t>
  </si>
  <si>
    <t>Producto</t>
  </si>
  <si>
    <t xml:space="preserve">Unidad </t>
  </si>
  <si>
    <t>Pesado 1</t>
  </si>
  <si>
    <t>Pesado 2</t>
  </si>
  <si>
    <t>Pesado 3</t>
  </si>
  <si>
    <t>Pesado 4</t>
  </si>
  <si>
    <t xml:space="preserve">Canasta Regular </t>
  </si>
  <si>
    <t xml:space="preserve">Canasta Grande </t>
  </si>
  <si>
    <t>Base Pequeña</t>
  </si>
  <si>
    <t>Kg netos</t>
  </si>
  <si>
    <t>Comentarios</t>
  </si>
  <si>
    <t>Chuleta De Pierna</t>
  </si>
  <si>
    <t>Kilos</t>
  </si>
  <si>
    <t>Chuleta Mariposa</t>
  </si>
  <si>
    <t>Silla</t>
  </si>
  <si>
    <t>Chuleta De Cogote</t>
  </si>
  <si>
    <t>Chuleta De Brazo</t>
  </si>
  <si>
    <t>Chuleta de lomo</t>
  </si>
  <si>
    <t>Matambrito</t>
  </si>
  <si>
    <t>Canasto</t>
  </si>
  <si>
    <t>Costilla Baby Back</t>
  </si>
  <si>
    <t>Costilomo</t>
  </si>
  <si>
    <t>Costilla Especial</t>
  </si>
  <si>
    <t>Costilla San Luis</t>
  </si>
  <si>
    <t>Costilla Sin Lomo</t>
  </si>
  <si>
    <t xml:space="preserve"> Canasto Lomo</t>
  </si>
  <si>
    <t>Costilla Con Tocineta</t>
  </si>
  <si>
    <t>ENTRAÑA X 5 UND X 300 GR</t>
  </si>
  <si>
    <t>Sparry</t>
  </si>
  <si>
    <t>Rack De Costilla</t>
  </si>
  <si>
    <t>Canasto de cerdo sin falda</t>
  </si>
  <si>
    <t>COSTILLA MOSTRADOR</t>
  </si>
  <si>
    <t>HAMBURGUESA X 500</t>
  </si>
  <si>
    <t>Und</t>
  </si>
  <si>
    <t>Corona de cerdo</t>
  </si>
  <si>
    <t>Costilla sin cogote</t>
  </si>
  <si>
    <t>Puntas de costilla</t>
  </si>
  <si>
    <t>Chuleton</t>
  </si>
  <si>
    <t>Costilla Especial Baby</t>
  </si>
  <si>
    <t>Costilla Promocion</t>
  </si>
  <si>
    <t>Canasto De Silla</t>
  </si>
  <si>
    <t>Espinazo Promocion</t>
  </si>
  <si>
    <t>Milanesa Promocion x 3</t>
  </si>
  <si>
    <t>Carne Para Porcionar</t>
  </si>
  <si>
    <t>Cueros Con Cabeza</t>
  </si>
  <si>
    <t>Cojines</t>
  </si>
  <si>
    <t>CACHETE</t>
  </si>
  <si>
    <t>Cola de Cerdo Especial</t>
  </si>
  <si>
    <t xml:space="preserve"> Espinazo Corriente</t>
  </si>
  <si>
    <t>Espinazo Especial</t>
  </si>
  <si>
    <t>Secreto De Cerdo</t>
  </si>
  <si>
    <t>Codos con Piel</t>
  </si>
  <si>
    <t>Brazo Con Hueso Con Piel</t>
  </si>
  <si>
    <t>Ossobuco</t>
  </si>
  <si>
    <t>Pernil Con Hueso</t>
  </si>
  <si>
    <t>Pernil Con Hueso y Con Piel</t>
  </si>
  <si>
    <t>Pernil Sin Hueso De Cadera</t>
  </si>
  <si>
    <t>Pezuña</t>
  </si>
  <si>
    <t>Pezuña Especial</t>
  </si>
  <si>
    <t>HuesoCadera</t>
  </si>
  <si>
    <t>Brazo Con Hueso</t>
  </si>
  <si>
    <t>Hueso Tallado</t>
  </si>
  <si>
    <t>LOMO MILANESA</t>
  </si>
  <si>
    <t>Cabeza</t>
  </si>
  <si>
    <t>Despalme</t>
  </si>
  <si>
    <t>Hueso Porozo</t>
  </si>
  <si>
    <t>Recorte Especial</t>
  </si>
  <si>
    <t>Recorte Estandar</t>
  </si>
  <si>
    <t>Sangrados</t>
  </si>
  <si>
    <t>Recorte De Chuleta</t>
  </si>
  <si>
    <t>Piel De Cerdo</t>
  </si>
  <si>
    <t>Orejas</t>
  </si>
  <si>
    <t>Colas y cogotes</t>
  </si>
  <si>
    <t>Murillo</t>
  </si>
  <si>
    <t>EMPELLA</t>
  </si>
  <si>
    <t>Decomiso</t>
  </si>
  <si>
    <t>FRIJOLADA</t>
  </si>
  <si>
    <t>TOMAHAWK</t>
  </si>
  <si>
    <t>Bondiola</t>
  </si>
  <si>
    <t>Brazo Pulpo</t>
  </si>
  <si>
    <t>Carne Molida</t>
  </si>
  <si>
    <t>Cabeza De Lomo</t>
  </si>
  <si>
    <t>Churrasco</t>
  </si>
  <si>
    <t>Falda</t>
  </si>
  <si>
    <t>Milanesa De Brazo</t>
  </si>
  <si>
    <t>Solomito</t>
  </si>
  <si>
    <t>MILANESA CERDO X KILO</t>
  </si>
  <si>
    <t>Lomo Almendra</t>
  </si>
  <si>
    <t>Milanesa De Pierna</t>
  </si>
  <si>
    <t>Pernil Pulpo</t>
  </si>
  <si>
    <t>Guolash Corriente</t>
  </si>
  <si>
    <t>Guolash Especial</t>
  </si>
  <si>
    <t>Punta de Anca</t>
  </si>
  <si>
    <t>COSTILLA INDUSTRIAL</t>
  </si>
  <si>
    <t>Lomo Con Piel</t>
  </si>
  <si>
    <t>Postas De Pernil</t>
  </si>
  <si>
    <t>Tocino Lonja</t>
  </si>
  <si>
    <t>Tocino Piano</t>
  </si>
  <si>
    <t>Papada Con Piel</t>
  </si>
  <si>
    <t>Tocino Barriga</t>
  </si>
  <si>
    <t>Tocino Corriente</t>
  </si>
  <si>
    <t>Tocino Dorsal</t>
  </si>
  <si>
    <t>Tocineta Plancha Especial</t>
  </si>
  <si>
    <t>Tocino Piano Sin Piel</t>
  </si>
  <si>
    <t>TOCINO CARNUDO</t>
  </si>
  <si>
    <t>Recorte De Tocino</t>
  </si>
  <si>
    <t>Aserrin</t>
  </si>
  <si>
    <t>Filet Mignon (Lomo+Tocineta)</t>
  </si>
  <si>
    <t>CHORIZO SANTARROSANO X 250 GRS</t>
  </si>
  <si>
    <t>Unidad</t>
  </si>
  <si>
    <t>CHORIZO SANTARROSANO X 500 GRS</t>
  </si>
  <si>
    <t>CHORIZO COCTEL</t>
  </si>
  <si>
    <t>LONGANIZA VARA</t>
  </si>
  <si>
    <t>CHORIZO AHUMADO X 250 GRS</t>
  </si>
  <si>
    <t>CHORIZO AHUMADO X 500 GRS</t>
  </si>
  <si>
    <t>MORCILLA</t>
  </si>
  <si>
    <t>TOCINETA AHUMADA</t>
  </si>
  <si>
    <t>PERNIL AHUMADO X 500 GRS</t>
  </si>
  <si>
    <t>PERNIL AHUMADO X 1 KG</t>
  </si>
  <si>
    <t>COSTILLA AHUMADA X 500 GRS</t>
  </si>
  <si>
    <t>MEZCLA DE CHORIZO</t>
  </si>
  <si>
    <t>HUESITOS X 1 KG</t>
  </si>
  <si>
    <t>MOLIDA DE CERDO X 1 KG</t>
  </si>
  <si>
    <t>GOULASH FRUBANA</t>
  </si>
  <si>
    <t>MILANESA DE CERDO X 100 GR</t>
  </si>
  <si>
    <t>MILANESA DE CERDO X 200 GR</t>
  </si>
  <si>
    <t>Pig Wings</t>
  </si>
  <si>
    <t>TOTAL</t>
  </si>
  <si>
    <t>TecnoCarnes</t>
  </si>
  <si>
    <t xml:space="preserve">INVENTARIO FISICO </t>
  </si>
  <si>
    <t>Fecha</t>
  </si>
  <si>
    <t>Local</t>
  </si>
  <si>
    <t>Productos</t>
  </si>
  <si>
    <t>U/M</t>
  </si>
  <si>
    <t>Canasta Grande</t>
  </si>
  <si>
    <t>Canasta Mediana</t>
  </si>
  <si>
    <t>Canasta Pequeña</t>
  </si>
  <si>
    <t>Total</t>
  </si>
  <si>
    <t>NARANJA</t>
  </si>
  <si>
    <t>GRIS</t>
  </si>
  <si>
    <t>VERDE</t>
  </si>
  <si>
    <t>AZUL</t>
  </si>
  <si>
    <t>SILLA</t>
  </si>
  <si>
    <t>CHULETA DE COGOTE</t>
  </si>
  <si>
    <t>MERMA DE PROCESO</t>
  </si>
  <si>
    <t>CHULETA DE BRAZO</t>
  </si>
  <si>
    <t>CHULETA DE LOMO</t>
  </si>
  <si>
    <t>MATAMBRITO</t>
  </si>
  <si>
    <t xml:space="preserve">CANASTO DESPOSTE </t>
  </si>
  <si>
    <t>COSTILLA BABY BACK</t>
  </si>
  <si>
    <t>COSTILOMO</t>
  </si>
  <si>
    <t>COSTILLA ESPECIAL</t>
  </si>
  <si>
    <t>COSTILLA SAN LUIS</t>
  </si>
  <si>
    <t xml:space="preserve"> CANASTO LOMO</t>
  </si>
  <si>
    <t>COSTIPIEL</t>
  </si>
  <si>
    <t>SPARRY</t>
  </si>
  <si>
    <t>RACK DE COSTILLA</t>
  </si>
  <si>
    <t>CARNE DE HAMBURGUESA</t>
  </si>
  <si>
    <t xml:space="preserve">CARTILAGOS </t>
  </si>
  <si>
    <t>CORONA DE CERDO</t>
  </si>
  <si>
    <t>PUNTAS DE COSTILLA</t>
  </si>
  <si>
    <t>CHULETON</t>
  </si>
  <si>
    <t>COSTILLA PROMOCION</t>
  </si>
  <si>
    <t>MURILLO</t>
  </si>
  <si>
    <t>CUEROS CON CABEZA</t>
  </si>
  <si>
    <t>COJINES</t>
  </si>
  <si>
    <t xml:space="preserve"> ESPINAZO CORRIENTE</t>
  </si>
  <si>
    <t>ESPINAZO ESPECIAL</t>
  </si>
  <si>
    <t xml:space="preserve">PERNIL SIN HUESO DE CADERA CON PIEL  </t>
  </si>
  <si>
    <t>CODOS CON PIEL</t>
  </si>
  <si>
    <t>BRAZO CON HUESO CON PIEL</t>
  </si>
  <si>
    <t>OSOBUCOS</t>
  </si>
  <si>
    <t>PERNIL CON HUESO SIN PIEL</t>
  </si>
  <si>
    <t>PERNIL CON HUESO Y CON PIEL</t>
  </si>
  <si>
    <t>PERNIL SIN HUESO DE CADERA SIN PIEL</t>
  </si>
  <si>
    <t>PEZUÑA</t>
  </si>
  <si>
    <t>BRAZO CON HUESO</t>
  </si>
  <si>
    <t>HUESO TALLADO</t>
  </si>
  <si>
    <t>CABEZA</t>
  </si>
  <si>
    <t>DESPALME</t>
  </si>
  <si>
    <t>HUESO POROZO</t>
  </si>
  <si>
    <t>VISCERAS</t>
  </si>
  <si>
    <t>RECORTE ESPECIAL</t>
  </si>
  <si>
    <t>RECORTE ESTANDAR</t>
  </si>
  <si>
    <t>SANGRADOS</t>
  </si>
  <si>
    <t>RECORTE DE CHULETA</t>
  </si>
  <si>
    <t>CANAL DE CERDO</t>
  </si>
  <si>
    <t>OREJAS</t>
  </si>
  <si>
    <t>COLAS Y COGOTES</t>
  </si>
  <si>
    <t>CERDO EN PIE</t>
  </si>
  <si>
    <t>DECOMISO</t>
  </si>
  <si>
    <t>PIEL DE CERDO</t>
  </si>
  <si>
    <t>Decomiso Brazo</t>
  </si>
  <si>
    <t>Decomiso Pierna</t>
  </si>
  <si>
    <t>Decomiso Costilla</t>
  </si>
  <si>
    <t>Decomiso Lomo</t>
  </si>
  <si>
    <t>Decomiso Tocino</t>
  </si>
  <si>
    <t>Decomiso Desposte</t>
  </si>
  <si>
    <t>Recorte De Pierna</t>
  </si>
  <si>
    <t>BONDIOLA MOLIDA KG</t>
  </si>
  <si>
    <t>BONDIOLA</t>
  </si>
  <si>
    <t>BRAZO PULPO</t>
  </si>
  <si>
    <t>CARNE MOLIDA</t>
  </si>
  <si>
    <t>CABEZA DE LOMO</t>
  </si>
  <si>
    <t>CHURRASCO</t>
  </si>
  <si>
    <t>FALDA</t>
  </si>
  <si>
    <t>MILANESA DE BRAZO</t>
  </si>
  <si>
    <t>SOLOMITO</t>
  </si>
  <si>
    <t>LOMO ALMENDRA</t>
  </si>
  <si>
    <t>MILANESA DE PIERNA</t>
  </si>
  <si>
    <t>PERNIL PULPO</t>
  </si>
  <si>
    <t>GOULASH CORRIENTE</t>
  </si>
  <si>
    <t xml:space="preserve">LOMO DESPOSTE </t>
  </si>
  <si>
    <t>GOULASH ESPECIAL</t>
  </si>
  <si>
    <t>PUNTA DE ANCA</t>
  </si>
  <si>
    <t>LOMO CON PIEL</t>
  </si>
  <si>
    <t xml:space="preserve">PERNIL DESPOSTE </t>
  </si>
  <si>
    <t>varios vta galan</t>
  </si>
  <si>
    <t xml:space="preserve">BRAZO DESPOSTE </t>
  </si>
  <si>
    <t>TOCINO PIANO CON PIEL</t>
  </si>
  <si>
    <t>PAPADA CON PIEL</t>
  </si>
  <si>
    <t>PAPADA SIN PIEL</t>
  </si>
  <si>
    <t>TOCINO BARRIGA</t>
  </si>
  <si>
    <t>TOCINO CORRIENTE</t>
  </si>
  <si>
    <t>TOCINO DORSAL</t>
  </si>
  <si>
    <t>PLANCHA</t>
  </si>
  <si>
    <t>TOCINO PIANO SIN PIEL</t>
  </si>
  <si>
    <t>TOCINETA ANTIOQUEÑA</t>
  </si>
  <si>
    <t>TOCINO PINTADO</t>
  </si>
  <si>
    <t>KL</t>
  </si>
  <si>
    <t>BONDIOLA TAJADA</t>
  </si>
  <si>
    <t>BERIJAS</t>
  </si>
  <si>
    <t>ASERRIN</t>
  </si>
  <si>
    <t>CHICHARRON CARNUDO X KG</t>
  </si>
  <si>
    <t>ALITAS DE POLLO</t>
  </si>
  <si>
    <t>PECHUGA DE POLLO POR 2 UND</t>
  </si>
  <si>
    <t>PIERNA PERNIL CON RABADILLA</t>
  </si>
  <si>
    <t>MUSLO DE POLLO X 6</t>
  </si>
  <si>
    <t>MIXTO DE POLLO X UND</t>
  </si>
  <si>
    <t>CORAZONES DE POLLO</t>
  </si>
  <si>
    <t>COLOMBINA DE ALA CONG.</t>
  </si>
  <si>
    <t>CHULETA DE PECHUGA X 6 UND</t>
  </si>
  <si>
    <t>CHULETA DE PECHUGA  X 12 UND</t>
  </si>
  <si>
    <t>ALAS CON COSTILLAR CONGELADAS</t>
  </si>
  <si>
    <t>CONTRAMUSLO MAR/CNG</t>
  </si>
  <si>
    <t>MOLIDA DE POLLO CONG</t>
  </si>
  <si>
    <t>PAVO ENTERO SIN VISCERA</t>
  </si>
  <si>
    <t>PAVO LISTO PARA HORNEAR</t>
  </si>
  <si>
    <t>CARNE  DE PAVO EN JULIANAS</t>
  </si>
  <si>
    <t>TROCITOS DE ALA DE PAVO</t>
  </si>
  <si>
    <t>SALCHICHA MANGUERA X UND</t>
  </si>
  <si>
    <t>HAMBURGUESA DE POLLO ARTESANAL X 5</t>
  </si>
  <si>
    <t>CHORIZO SANTARROSANO x 250 GR</t>
  </si>
  <si>
    <t>CHORIZO SANTAROSANO X500</t>
  </si>
  <si>
    <t>JAMON ESPECIAL</t>
  </si>
  <si>
    <t>CHORIZO AHUMADO X 500 GR</t>
  </si>
  <si>
    <t>RECORTE DE TOCINETA</t>
  </si>
  <si>
    <t>CHORIZO X 24 UNDS AHUMADO DE CERDO</t>
  </si>
  <si>
    <t>Chorizo Ahumado x19 Unds</t>
  </si>
  <si>
    <t>Chorizo Ahumado x 0.350</t>
  </si>
  <si>
    <t>Chorizo Ahumado x 0.750</t>
  </si>
  <si>
    <t>COSTILLA AHUMADA</t>
  </si>
  <si>
    <t>PERNIL AHUMADO X 500  GRS</t>
  </si>
  <si>
    <t>PERNIL AHUMADO X 1 KL</t>
  </si>
  <si>
    <t>MAQUILA PERNIL AHUMADO X 500 GRS</t>
  </si>
  <si>
    <t>MAQUIILA PERNIL AHUMADO X 1 KL</t>
  </si>
  <si>
    <t>MEDIO POLLO RELLENO X 1000 GRAMOS</t>
  </si>
  <si>
    <t>CHORIZO AHUMADO X 7 UNDS</t>
  </si>
  <si>
    <t>CHORIZO AHUMADO X 250GR</t>
  </si>
  <si>
    <t>CHORIZO TRAD X5</t>
  </si>
  <si>
    <t>CHROIZO TRAD X 10</t>
  </si>
  <si>
    <t>SPARRING DE CERDO LOMAROSA PORCIONADO X 600 GRS</t>
  </si>
  <si>
    <t>CHULETA DE CERDO LOMAROSA CONGELADO X 500 GRS</t>
  </si>
  <si>
    <t>CHICHARRON DE CERDO LOMAROSA UND X 500 GRS</t>
  </si>
  <si>
    <t>OSSOBUCO DE CERDO LOMAROSA CONGELADO X 600 GRS</t>
  </si>
  <si>
    <t>MOLIDA DE CERDO LOMAROSA UND X 500 GRS</t>
  </si>
  <si>
    <t>MEDALLON DE LOMO DE CERDO CONGELADO X 450 GRS</t>
  </si>
  <si>
    <t>BONDIOLA DE CERDO LOMAROSA UND X 450 GRS</t>
  </si>
  <si>
    <t>COSTILLA DE CERDO LOMAROSA RACK X 600 GRS</t>
  </si>
  <si>
    <t>PIGWINGS DE CERDO LOMAROSA UND X 600 GRS</t>
  </si>
  <si>
    <t>LOMO DE CERDO LOMAROSA UNIDAD X 450 GRS</t>
  </si>
  <si>
    <t>Costilla Baby Back Lomarosa x 500 Grs</t>
  </si>
  <si>
    <t>PEZUÑA DE CERDO LOMAROSA PORCIONADA X 600 GRS</t>
  </si>
  <si>
    <t>JULIANAS DE CERDO LOMAROSA UND X 450 GRS</t>
  </si>
  <si>
    <t>PANCETA DE CERDO LOMAROSA TIRAS X 450 GRS</t>
  </si>
  <si>
    <t>TROCITOS DE PIERNA DE CERDO X 450 GRS</t>
  </si>
  <si>
    <t>TROCITOS DE COSTILLA DE CERDO CONGELADOS X 450 GRS</t>
  </si>
  <si>
    <t>CHORIZO STA ROSANO X 1.OOO GRS</t>
  </si>
  <si>
    <t>LOMO</t>
  </si>
  <si>
    <t>1/2 LOMO</t>
  </si>
  <si>
    <t>Pernil</t>
  </si>
  <si>
    <t>CORONA</t>
  </si>
  <si>
    <t>PANCETA</t>
  </si>
  <si>
    <t>1/2 BONDIOLA</t>
  </si>
  <si>
    <t>HUESITOS DE MARRANO</t>
  </si>
  <si>
    <t>OSOBUCO</t>
  </si>
  <si>
    <t>ESPINAZO</t>
  </si>
  <si>
    <t>PEZUÑA E</t>
  </si>
  <si>
    <t>TOMAHAWK X 4</t>
  </si>
  <si>
    <t>CHULETA ESPECIAL X 4</t>
  </si>
  <si>
    <t>LOMO MEDALLONES X 4</t>
  </si>
  <si>
    <t>LOMO MARIPOSA X 4</t>
  </si>
  <si>
    <t>CHULETA TRADICIONAL X 4</t>
  </si>
  <si>
    <t>MILANESA X 4</t>
  </si>
  <si>
    <t>TOMAHAWK X 1</t>
  </si>
  <si>
    <t>TOMAHAWK X 2</t>
  </si>
  <si>
    <t>CHULETA ESPECIAL   X 1</t>
  </si>
  <si>
    <t>CHULETA ESPECIAL X 2</t>
  </si>
  <si>
    <t>LOMO MEDALLON X 1</t>
  </si>
  <si>
    <t>LOMO MEDALLON X 2</t>
  </si>
  <si>
    <t>LOMO MARIPOSA X 1</t>
  </si>
  <si>
    <t>LOMO MARIPOSA X 2</t>
  </si>
  <si>
    <t>CHICHARRON CARNUDO MEDIA LB</t>
  </si>
  <si>
    <t>CHULETA X 1</t>
  </si>
  <si>
    <t>CHULETA X 2</t>
  </si>
  <si>
    <t>MILANESA X  1</t>
  </si>
  <si>
    <t>MILANESA X 2</t>
  </si>
  <si>
    <t>JULIANAS 500 GR</t>
  </si>
  <si>
    <t>GOULASH 1/2 LB</t>
  </si>
  <si>
    <t>CARNE MOLIDA 1/2</t>
  </si>
  <si>
    <t>CHICHARRON CARNUDO LB</t>
  </si>
  <si>
    <t>JULIANAS LB</t>
  </si>
  <si>
    <t>GOULASH LB</t>
  </si>
  <si>
    <t>CARNE MOLIDA LB</t>
  </si>
  <si>
    <t>JAMON PREMIUM BLOQUE</t>
  </si>
  <si>
    <t>JAMON PREMIUM TAJADO</t>
  </si>
  <si>
    <t>CHORIZO DE LA CASA GRUESO X 5 UND</t>
  </si>
  <si>
    <t>CHORIZO DE LA CASA DELGADO X 6 UND</t>
  </si>
  <si>
    <t>CHORIZO MINI</t>
  </si>
  <si>
    <t>LONGANIZA</t>
  </si>
  <si>
    <t>FALDA DE CERDO</t>
  </si>
  <si>
    <t>BOLA DE PIERNA</t>
  </si>
  <si>
    <t>CENTRO DE PIERNA</t>
  </si>
  <si>
    <t>FRICANDEAU</t>
  </si>
  <si>
    <t>MEDIA PLANCHA</t>
  </si>
  <si>
    <t>FILETE DE PUNTA DE ANCA X 2</t>
  </si>
  <si>
    <t>FILETE DE PUNTA DE ANCA X 4</t>
  </si>
  <si>
    <t>STEAK DE BONDIOLA X 2</t>
  </si>
  <si>
    <t>STEAK DE BONDIOLA X  4</t>
  </si>
  <si>
    <t>MUCHACHO</t>
  </si>
  <si>
    <t>MIX FRIJOLADA</t>
  </si>
  <si>
    <t>MIX SANCOCHO</t>
  </si>
  <si>
    <t>TOCINO PAPADA</t>
  </si>
  <si>
    <t>PINCHOS X 4</t>
  </si>
  <si>
    <t>CHORIZO CORTO X 10</t>
  </si>
  <si>
    <t>SPARE RIBS</t>
  </si>
  <si>
    <t>TOCINETA</t>
  </si>
  <si>
    <t>PIG WINGS</t>
  </si>
  <si>
    <t>FILET MIGNON X 2</t>
  </si>
  <si>
    <t>FILET MIGNON X4</t>
  </si>
  <si>
    <t>MINI FILET MIGNON X 2</t>
  </si>
  <si>
    <t>MINI FILET MIGNON X 4</t>
  </si>
  <si>
    <t>COSTILLA SPARRY X 2</t>
  </si>
  <si>
    <t>LOMO ARRIERO</t>
  </si>
  <si>
    <t>LOMO ARRIERO MEDALLONES  X 2</t>
  </si>
  <si>
    <t>LOMO ARRIERO EN MEDALLONES X 4</t>
  </si>
  <si>
    <t>CHURRASCO X 2</t>
  </si>
  <si>
    <t>CHURRASCO X 4</t>
  </si>
  <si>
    <t>KIT  RECETARIO  LOMAROSA</t>
  </si>
  <si>
    <t>SOBREBARRIGA</t>
  </si>
  <si>
    <t>KIT ASADO LOMAROSA</t>
  </si>
  <si>
    <t>KIT PARA TODOS LOS DIAS</t>
  </si>
  <si>
    <t>KIT ANIVERSARIO</t>
  </si>
  <si>
    <t>MATAMBRITO X 2</t>
  </si>
  <si>
    <t>PIG WINGS X 4 UD</t>
  </si>
  <si>
    <t>CARNE MOLIDA X KL</t>
  </si>
  <si>
    <t>MIX BOWL  X 500 GR</t>
  </si>
  <si>
    <t>PINCHO X 10 UN</t>
  </si>
  <si>
    <t>CHULETA DE BRAZO X 1 KL</t>
  </si>
  <si>
    <t>MILANESA DE CERDO 100 GR</t>
  </si>
  <si>
    <t>MILANESA DE CERDO X 120 GR</t>
  </si>
  <si>
    <t>MILANESA DE CERDO X 150 GR</t>
  </si>
  <si>
    <t>POSTA DE CERDO  X KILO</t>
  </si>
  <si>
    <t>RES EN PIE</t>
  </si>
  <si>
    <t>GOULASH DE CERDO X 1000 GR</t>
  </si>
  <si>
    <t>CHURRASCO X 5 UND</t>
  </si>
  <si>
    <t>ANCHETA PREMIUM MONTADITOS</t>
  </si>
  <si>
    <t>ANCHETA PREMIUM:TABLA DE QUESOS</t>
  </si>
  <si>
    <t>ANCHETA PREMIUM:TAPAS ESPAÑOLAS</t>
  </si>
  <si>
    <t>ANCHETA PICNIC MEXICANO</t>
  </si>
  <si>
    <t>ANCHETA PREMIUM :NACHOS</t>
  </si>
  <si>
    <t>ANCHETA PREMIUM:BRUNCH</t>
  </si>
  <si>
    <t>ANCHETA</t>
  </si>
  <si>
    <t>POSTA DE MILANESA DE CERDO X 1000 GR</t>
  </si>
  <si>
    <t>CARNE MOLIDA X 500 GR</t>
  </si>
  <si>
    <t>CHICHARRONCITO</t>
  </si>
  <si>
    <t>FAJITAS DE JULIANAS</t>
  </si>
  <si>
    <t>ANCHETA OPCION 2</t>
  </si>
  <si>
    <t>CHATA DE CERDO X 4 UND</t>
  </si>
  <si>
    <t>PUNTA DE ANCA X 5 UND .240 -260 GR</t>
  </si>
  <si>
    <t>BABY BACK X 1 UND .650-710 GR</t>
  </si>
  <si>
    <t>CHICHARRON X 4 UDN .520-570 GR</t>
  </si>
  <si>
    <t>BONDIOLA X 2 UND 340-360 GR</t>
  </si>
  <si>
    <t>U/m</t>
  </si>
  <si>
    <t>NARAN</t>
  </si>
  <si>
    <t>CANASTO</t>
  </si>
  <si>
    <t xml:space="preserve">CARTILAGO </t>
  </si>
  <si>
    <t>KILOS</t>
  </si>
  <si>
    <t>MILANESA CERDO X KILO PUNTO</t>
  </si>
  <si>
    <t xml:space="preserve">                                                                                            </t>
  </si>
  <si>
    <t xml:space="preserve">GRIS 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</si>
  <si>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</si>
  <si>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</si>
  <si>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</si>
  <si>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</si>
  <si>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</si>
  <si>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</si>
  <si>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</si>
  <si>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</t>
  </si>
  <si>
    <t>Columna2</t>
  </si>
  <si>
    <t>Columna3</t>
  </si>
  <si>
    <t>Columna4</t>
  </si>
  <si>
    <t xml:space="preserve">PERNIL DESPSOSTE </t>
  </si>
  <si>
    <t>0</t>
  </si>
  <si>
    <t>NARA</t>
  </si>
  <si>
    <t xml:space="preserve">CARTIILAGO </t>
  </si>
  <si>
    <t xml:space="preserve">KILOS </t>
  </si>
  <si>
    <t xml:space="preserve">PERNIL DESPSOTE </t>
  </si>
  <si>
    <t>kilos</t>
  </si>
  <si>
    <t xml:space="preserve">TOCINO PINTADO </t>
  </si>
  <si>
    <t xml:space="preserve">CONSOLIDADO </t>
  </si>
  <si>
    <t>INVENTARIO MOSTRADOR - OTRAS PROTEINAS</t>
  </si>
  <si>
    <t>MOLIPOLLO</t>
  </si>
  <si>
    <t>UND</t>
  </si>
  <si>
    <t>contramuslo x6</t>
  </si>
  <si>
    <t>PECHUGA X 2</t>
  </si>
  <si>
    <t>CORAZONES</t>
  </si>
  <si>
    <t>ALITAS CON COSTILLAR</t>
  </si>
  <si>
    <t>HAMBURGUESA POLLO</t>
  </si>
  <si>
    <t>MIXTA POLLO</t>
  </si>
  <si>
    <t>MUSLO X 6</t>
  </si>
  <si>
    <t xml:space="preserve">MUSLO DE ALAS </t>
  </si>
  <si>
    <t>PAVO HORNEAR</t>
  </si>
  <si>
    <t>colombina con alas</t>
  </si>
  <si>
    <t>chuleta x 6</t>
  </si>
  <si>
    <t>unD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</si>
  <si>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</si>
  <si>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MOLLEJAS </t>
  </si>
  <si>
    <t>MOLLEJA</t>
  </si>
  <si>
    <t xml:space="preserve">CHULETA COGOTE DESPOSTE </t>
  </si>
  <si>
    <t xml:space="preserve">CHULETA COGOTE DESPSOTE </t>
  </si>
  <si>
    <t>n</t>
  </si>
  <si>
    <t xml:space="preserve">TOCINETA AHUMADA </t>
  </si>
  <si>
    <t xml:space="preserve">COSTILLA AHUMADA </t>
  </si>
  <si>
    <t xml:space="preserve">REFRIGERACION </t>
  </si>
  <si>
    <t xml:space="preserve">PLANTA GALAN </t>
  </si>
  <si>
    <t>FV 4 SEP</t>
  </si>
  <si>
    <t xml:space="preserve">CONGELACION </t>
  </si>
  <si>
    <t xml:space="preserve">CONGELADA COLOR FEO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</si>
</sst>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2" fillId="2" borderId="7" xfId="0" applyFont="1" applyFill="1" applyBorder="1" applyAlignment="1">
      <alignment wrapText="1"/>
    </xf>
    <xf numFmtId="43" fontId="2" fillId="2" borderId="0" xfId="1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2" xfId="0" applyNumberFormat="1" applyBorder="1"/>
    <xf numFmtId="0" fontId="3" fillId="4" borderId="0" xfId="0" applyFont="1" applyFill="1" applyAlignment="1">
      <alignment vertical="center"/>
    </xf>
    <xf numFmtId="43" fontId="3" fillId="4" borderId="0" xfId="1" applyFont="1" applyFill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0" xfId="0" applyProtection="1">
      <protection locked="0"/>
    </xf>
    <xf numFmtId="43" fontId="2" fillId="2" borderId="0" xfId="1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vertical="center"/>
      <protection locked="0"/>
    </xf>
    <xf numFmtId="43" fontId="2" fillId="2" borderId="0" xfId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4" fillId="0" borderId="0" xfId="0" applyFont="1"/>
    <xf numFmtId="0" fontId="2" fillId="2" borderId="0" xfId="0" applyFont="1" applyFill="1" applyAlignment="1">
      <alignment wrapText="1"/>
    </xf>
    <xf numFmtId="16" fontId="0" fillId="0" borderId="0" xfId="0" applyNumberFormat="1"/>
    <xf numFmtId="43" fontId="0" fillId="0" borderId="0" xfId="1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43" fontId="0" fillId="3" borderId="0" xfId="0" applyNumberFormat="1" applyFill="1" applyAlignment="1">
      <alignment vertical="center"/>
    </xf>
    <xf numFmtId="43" fontId="3" fillId="4" borderId="0" xfId="1" applyFont="1" applyFill="1" applyBorder="1" applyAlignment="1">
      <alignment vertical="center"/>
    </xf>
    <xf numFmtId="0" fontId="0" fillId="0" borderId="9" xfId="0" applyBorder="1" applyProtection="1">
      <protection locked="0"/>
    </xf>
    <xf numFmtId="0" fontId="0" fillId="0" borderId="9" xfId="0" applyBorder="1" applyAlignment="1">
      <alignment wrapText="1"/>
    </xf>
    <xf numFmtId="43" fontId="6" fillId="2" borderId="9" xfId="1" applyFont="1" applyFill="1" applyBorder="1" applyAlignment="1" applyProtection="1">
      <alignment wrapText="1"/>
      <protection locked="0"/>
    </xf>
    <xf numFmtId="0" fontId="0" fillId="0" borderId="9" xfId="0" applyBorder="1"/>
    <xf numFmtId="0" fontId="0" fillId="0" borderId="9" xfId="0" applyBorder="1" applyAlignment="1">
      <alignment vertical="center"/>
    </xf>
    <xf numFmtId="0" fontId="2" fillId="2" borderId="9" xfId="0" applyFont="1" applyFill="1" applyBorder="1" applyAlignment="1">
      <alignment wrapText="1"/>
    </xf>
    <xf numFmtId="0" fontId="5" fillId="0" borderId="9" xfId="0" applyFont="1" applyBorder="1" applyAlignment="1">
      <alignment vertical="center"/>
    </xf>
    <xf numFmtId="4" fontId="0" fillId="0" borderId="0" xfId="0" applyNumberFormat="1" applyAlignment="1">
      <alignment wrapText="1"/>
    </xf>
    <xf numFmtId="0" fontId="8" fillId="0" borderId="0" xfId="0" applyFont="1" applyProtection="1">
      <protection locked="0"/>
    </xf>
    <xf numFmtId="0" fontId="9" fillId="2" borderId="0" xfId="0" applyFont="1" applyFill="1" applyAlignment="1" applyProtection="1">
      <alignment wrapText="1"/>
      <protection locked="0"/>
    </xf>
    <xf numFmtId="0" fontId="9" fillId="2" borderId="9" xfId="0" applyFont="1" applyFill="1" applyBorder="1" applyAlignment="1" applyProtection="1">
      <alignment wrapText="1"/>
      <protection locked="0"/>
    </xf>
    <xf numFmtId="43" fontId="9" fillId="2" borderId="9" xfId="1" applyFont="1" applyFill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10" fillId="0" borderId="9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wrapText="1"/>
      <protection locked="0"/>
    </xf>
    <xf numFmtId="0" fontId="11" fillId="0" borderId="0" xfId="0" applyFont="1" applyProtection="1">
      <protection locked="0"/>
    </xf>
    <xf numFmtId="0" fontId="13" fillId="0" borderId="9" xfId="0" applyFont="1" applyBorder="1" applyAlignment="1">
      <alignment wrapText="1"/>
    </xf>
    <xf numFmtId="0" fontId="11" fillId="0" borderId="9" xfId="0" applyFont="1" applyBorder="1" applyAlignment="1" applyProtection="1">
      <alignment wrapText="1"/>
      <protection locked="0"/>
    </xf>
    <xf numFmtId="0" fontId="12" fillId="2" borderId="9" xfId="0" applyFont="1" applyFill="1" applyBorder="1" applyAlignment="1" applyProtection="1">
      <alignment wrapText="1"/>
      <protection locked="0"/>
    </xf>
    <xf numFmtId="43" fontId="12" fillId="2" borderId="9" xfId="1" applyFont="1" applyFill="1" applyBorder="1" applyAlignment="1" applyProtection="1">
      <alignment wrapText="1"/>
      <protection locked="0"/>
    </xf>
    <xf numFmtId="0" fontId="11" fillId="0" borderId="12" xfId="0" applyFont="1" applyBorder="1" applyAlignment="1" applyProtection="1">
      <alignment wrapText="1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11" fillId="0" borderId="12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5" borderId="9" xfId="0" applyFont="1" applyFill="1" applyBorder="1" applyAlignment="1" applyProtection="1">
      <alignment vertical="center"/>
      <protection locked="0"/>
    </xf>
    <xf numFmtId="0" fontId="11" fillId="0" borderId="9" xfId="0" applyFont="1" applyBorder="1" applyProtection="1">
      <protection locked="0"/>
    </xf>
    <xf numFmtId="0" fontId="11" fillId="0" borderId="13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10" fillId="0" borderId="9" xfId="0" applyFont="1" applyBorder="1"/>
    <xf numFmtId="0" fontId="10" fillId="0" borderId="0" xfId="0" applyFont="1" applyProtection="1">
      <protection locked="0"/>
    </xf>
    <xf numFmtId="14" fontId="10" fillId="0" borderId="10" xfId="0" applyNumberFormat="1" applyFont="1" applyBorder="1" applyProtection="1">
      <protection locked="0"/>
    </xf>
    <xf numFmtId="16" fontId="10" fillId="0" borderId="10" xfId="0" applyNumberFormat="1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0" borderId="11" xfId="0" applyFont="1" applyBorder="1" applyProtection="1">
      <protection locked="0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5" borderId="9" xfId="0" applyFont="1" applyFill="1" applyBorder="1" applyAlignment="1" applyProtection="1">
      <alignment vertical="center"/>
      <protection locked="0"/>
    </xf>
    <xf numFmtId="0" fontId="10" fillId="0" borderId="9" xfId="0" applyFont="1" applyBorder="1" applyProtection="1">
      <protection locked="0"/>
    </xf>
    <xf numFmtId="0" fontId="10" fillId="0" borderId="13" xfId="0" applyFont="1" applyBorder="1" applyAlignment="1" applyProtection="1">
      <alignment vertical="center"/>
      <protection locked="0"/>
    </xf>
    <xf numFmtId="0" fontId="10" fillId="0" borderId="0" xfId="0" applyFont="1" applyAlignment="1">
      <alignment wrapText="1"/>
    </xf>
    <xf numFmtId="0" fontId="8" fillId="0" borderId="0" xfId="0" applyFont="1" applyAlignment="1" applyProtection="1">
      <alignment horizontal="center"/>
      <protection locked="0"/>
    </xf>
    <xf numFmtId="0" fontId="10" fillId="0" borderId="14" xfId="0" applyFont="1" applyBorder="1" applyAlignment="1" applyProtection="1">
      <alignment wrapText="1"/>
      <protection locked="0"/>
    </xf>
    <xf numFmtId="0" fontId="10" fillId="0" borderId="9" xfId="0" applyFont="1" applyBorder="1" applyAlignment="1">
      <alignment vertical="center"/>
    </xf>
    <xf numFmtId="0" fontId="8" fillId="0" borderId="12" xfId="0" applyFont="1" applyBorder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6" fillId="2" borderId="0" xfId="0" applyFont="1" applyFill="1" applyAlignment="1" applyProtection="1">
      <alignment wrapText="1"/>
      <protection locked="0"/>
    </xf>
    <xf numFmtId="0" fontId="17" fillId="0" borderId="9" xfId="0" applyFont="1" applyBorder="1" applyAlignment="1">
      <alignment wrapText="1"/>
    </xf>
    <xf numFmtId="0" fontId="17" fillId="0" borderId="9" xfId="0" applyFont="1" applyBorder="1" applyAlignment="1" applyProtection="1">
      <alignment vertical="center"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15" xfId="0" applyFont="1" applyBorder="1" applyAlignment="1" applyProtection="1">
      <alignment vertical="center"/>
      <protection locked="0"/>
    </xf>
    <xf numFmtId="0" fontId="11" fillId="0" borderId="16" xfId="0" applyFont="1" applyBorder="1"/>
    <xf numFmtId="0" fontId="12" fillId="2" borderId="13" xfId="0" applyFont="1" applyFill="1" applyBorder="1" applyAlignment="1" applyProtection="1">
      <alignment wrapText="1"/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13" fillId="6" borderId="9" xfId="0" applyFont="1" applyFill="1" applyBorder="1" applyAlignment="1" applyProtection="1">
      <alignment vertical="center"/>
      <protection locked="0"/>
    </xf>
    <xf numFmtId="0" fontId="17" fillId="7" borderId="9" xfId="0" applyFont="1" applyFill="1" applyBorder="1" applyAlignment="1" applyProtection="1">
      <alignment vertical="center" wrapText="1"/>
      <protection locked="0"/>
    </xf>
    <xf numFmtId="0" fontId="10" fillId="7" borderId="9" xfId="0" applyFont="1" applyFill="1" applyBorder="1" applyAlignment="1" applyProtection="1">
      <alignment vertical="center" wrapText="1"/>
      <protection locked="0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14" fontId="11" fillId="0" borderId="10" xfId="0" applyNumberFormat="1" applyFont="1" applyBorder="1" applyAlignment="1" applyProtection="1">
      <alignment horizontal="center"/>
      <protection locked="0"/>
    </xf>
    <xf numFmtId="0" fontId="11" fillId="0" borderId="10" xfId="0" applyFont="1" applyBorder="1" applyAlignment="1" applyProtection="1">
      <alignment horizontal="center"/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illares" xfId="1" builtinId="3"/>
    <cellStyle name="Normal" xfId="0" builtinId="0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  <protection locked="0" hidden="0"/>
    </dxf>
    <dxf>
      <numFmt numFmtId="4" formatCode="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0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834" displayName="Tabla834" ref="A12:L129" totalsRowShown="0" headerRowDxfId="192" dataDxfId="191">
  <autoFilter ref="A12:L129" xr:uid="{00000000-0009-0000-0100-000003000000}"/>
  <tableColumns count="12">
    <tableColumn id="1" xr3:uid="{00000000-0010-0000-0000-000001000000}" name="Codigo  " dataDxfId="190"/>
    <tableColumn id="2" xr3:uid="{00000000-0010-0000-0000-000002000000}" name="Producto" dataDxfId="189"/>
    <tableColumn id="3" xr3:uid="{00000000-0010-0000-0000-000003000000}" name="Unidad " dataDxfId="188"/>
    <tableColumn id="4" xr3:uid="{00000000-0010-0000-0000-000004000000}" name="Pesado 1" dataDxfId="187"/>
    <tableColumn id="5" xr3:uid="{00000000-0010-0000-0000-000005000000}" name="Pesado 2" dataDxfId="186"/>
    <tableColumn id="6" xr3:uid="{00000000-0010-0000-0000-000006000000}" name="Pesado 3" dataDxfId="185"/>
    <tableColumn id="7" xr3:uid="{00000000-0010-0000-0000-000007000000}" name="Pesado 4" dataDxfId="184"/>
    <tableColumn id="8" xr3:uid="{00000000-0010-0000-0000-000008000000}" name="Canasta Regular " dataDxfId="183"/>
    <tableColumn id="9" xr3:uid="{00000000-0010-0000-0000-000009000000}" name="Canasta Grande " dataDxfId="182"/>
    <tableColumn id="10" xr3:uid="{00000000-0010-0000-0000-00000A000000}" name="Base Pequeña" dataDxfId="181"/>
    <tableColumn id="11" xr3:uid="{00000000-0010-0000-0000-00000B000000}" name="Kg netos" dataDxfId="180"/>
    <tableColumn id="12" xr3:uid="{00000000-0010-0000-0000-00000C000000}" name="Comentarios" dataDxfId="1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24B3B-98D3-4D3F-A042-24CA7F49B189}" name="CAVA1" displayName="CAVA1" ref="A10:P291" totalsRowCount="1" headerRowDxfId="178" dataDxfId="176" totalsRowDxfId="175" headerRowBorderDxfId="177">
  <autoFilter ref="A10:P290" xr:uid="{8B824B3B-98D3-4D3F-A042-24CA7F49B189}"/>
  <tableColumns count="16">
    <tableColumn id="1" xr3:uid="{5FE7FE2D-7801-4950-978B-9542D0CF7D5F}" name="Codigo  " dataDxfId="174" totalsRowDxfId="173"/>
    <tableColumn id="2" xr3:uid="{B890217F-66B6-42B1-A8B6-B33C068BD6AB}" name="Productos" dataDxfId="172" totalsRowDxfId="171"/>
    <tableColumn id="13" xr3:uid="{C9A00125-5F51-4CCC-AB5F-DB3E64DFE150}" name="U/M" dataDxfId="170" totalsRowDxfId="169"/>
    <tableColumn id="4" xr3:uid="{F2196C86-828F-4733-B8BC-466ED3C452BE}" name="Pesado 1" dataDxfId="168" totalsRowDxfId="167"/>
    <tableColumn id="5" xr3:uid="{D810AD86-528B-48A5-9940-86C05BAADEF8}" name="Pesado 2" dataDxfId="166" totalsRowDxfId="165"/>
    <tableColumn id="6" xr3:uid="{5041E759-7D9B-4EBA-A2B0-C841FB4CE088}" name="Pesado 3" dataDxfId="164" totalsRowDxfId="163"/>
    <tableColumn id="7" xr3:uid="{7BE1B9EB-9DA9-48FC-BE19-6C71490053D0}" name="Pesado 4" dataDxfId="162" totalsRowDxfId="161"/>
    <tableColumn id="8" xr3:uid="{C66752FF-F069-4CD7-9F28-5A036A8AAE14}" name="Canasta Grande" dataDxfId="160" totalsRowDxfId="159"/>
    <tableColumn id="9" xr3:uid="{D1A007F7-B922-4FED-9F0F-BE7A155405DB}" name="Canasta Mediana" dataDxfId="158" totalsRowDxfId="157"/>
    <tableColumn id="10" xr3:uid="{1A3B88F1-A48F-436B-8EF9-3DEA257E9451}" name="Canasta Pequeña" dataDxfId="156" totalsRowDxfId="155"/>
    <tableColumn id="11" xr3:uid="{558F9C25-2B53-4D01-9FFE-1676F0D6192D}" name="Total" totalsRowFunction="sum" dataDxfId="154" totalsRowDxfId="153">
      <calculatedColumnFormula>IF(CAVA1[[#This Row],[U/M]]="Kilos",SUM(D11:G11)-($H$9*H11)-(I11*$I$9)-(J11*$J$9),SUM(D11:G11))</calculatedColumnFormula>
    </tableColumn>
    <tableColumn id="12" xr3:uid="{6D12677D-BF5F-4E4C-8A1B-318DFA06F032}" name="Comentarios" dataDxfId="152" totalsRowDxfId="151"/>
    <tableColumn id="3" xr3:uid="{5558044C-E94D-4C03-8D15-D0F6B1A51E87}" name="NARANJA" dataDxfId="150" totalsRowDxfId="149"/>
    <tableColumn id="14" xr3:uid="{7495AD02-7A4A-4D04-ACFE-66AC9D9BE728}" name="GRIS" dataDxfId="148" totalsRowDxfId="147"/>
    <tableColumn id="15" xr3:uid="{9ED9A74B-F464-42F7-B626-86C5DE28105A}" name="VERDE" dataDxfId="146" totalsRowDxfId="145"/>
    <tableColumn id="16" xr3:uid="{CB56BD9D-ED94-43D8-AA20-6EE35691DEC2}" name="AZUL" dataDxfId="144" totalsRowDxfId="1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D1FC23-38AA-43B2-8E47-60105038E897}" name="cava2" displayName="cava2" ref="A10:P291" totalsRowCount="1" headerRowDxfId="142" dataDxfId="140" totalsRowDxfId="139" headerRowBorderDxfId="141">
  <autoFilter ref="A10:P290" xr:uid="{D1D1FC23-38AA-43B2-8E47-60105038E897}"/>
  <tableColumns count="16">
    <tableColumn id="1" xr3:uid="{B4002688-C52E-474C-AD5E-5B8393CB9EB7}" name="Codigo  " dataDxfId="138" totalsRowDxfId="137"/>
    <tableColumn id="2" xr3:uid="{B982D26E-350F-4F4D-95D5-0790266E039D}" name="Productos" dataDxfId="136" totalsRowDxfId="135"/>
    <tableColumn id="3" xr3:uid="{67DE67B1-A4CC-4BC4-B83E-8AB3D42DCA69}" name="U/m" dataDxfId="134" totalsRowDxfId="133"/>
    <tableColumn id="4" xr3:uid="{6C30BD64-4F17-4AB7-88CD-38D4FEE5682D}" name="Pesado 1" dataDxfId="132" totalsRowDxfId="131"/>
    <tableColumn id="5" xr3:uid="{60457006-432D-4ADB-9C3E-5EE73DE4C556}" name="Pesado 2" dataDxfId="130" totalsRowDxfId="129"/>
    <tableColumn id="6" xr3:uid="{3B75C1D5-CF63-42A7-BD55-B5FB898D8564}" name="Pesado 3" dataDxfId="128" totalsRowDxfId="127"/>
    <tableColumn id="7" xr3:uid="{682C29BF-C091-4B5E-A513-78EBC1DC77DC}" name="Pesado 4" dataDxfId="126" totalsRowDxfId="125"/>
    <tableColumn id="8" xr3:uid="{786B8A61-620C-46BF-A6DE-87DC572DC8A2}" name="Canasta Grande" dataDxfId="124" totalsRowDxfId="123"/>
    <tableColumn id="14" xr3:uid="{FF12FAE9-0740-49F8-9152-3389DCDAB073}" name="Canasta Mediana" dataDxfId="122" totalsRowDxfId="121"/>
    <tableColumn id="10" xr3:uid="{45EAD006-A0E0-4F79-B62E-1FAE6A141138}" name="Canasta Pequeña" dataDxfId="120" totalsRowDxfId="119"/>
    <tableColumn id="11" xr3:uid="{59389701-DEFE-44CA-B7C2-C94C7480ADB4}" name="Total" totalsRowFunction="sum" dataDxfId="118" totalsRowDxfId="117">
      <calculatedColumnFormula>IF(cava2[[#This Row],[U/m]]="Kilos",SUM(D11:G11)-($H$9*H11)-(I11*$I$9)-(J11*$J$9),SUM(D11:G11))</calculatedColumnFormula>
    </tableColumn>
    <tableColumn id="12" xr3:uid="{930584DD-B520-46A5-BA17-5B8B563F7C5A}" name="Comentarios" dataDxfId="116" totalsRowDxfId="115"/>
    <tableColumn id="9" xr3:uid="{A06692C0-109C-4AE8-A2B5-30CFACB1EA02}" name="NARAN" dataDxfId="114" totalsRowDxfId="113"/>
    <tableColumn id="13" xr3:uid="{281FA521-F59F-43DA-BE3E-33B65A997A38}" name="GRIS" dataDxfId="112" totalsRowDxfId="111"/>
    <tableColumn id="15" xr3:uid="{DB0110EC-B8D5-475B-9C85-BA8AF7E4B2BE}" name="VERDE" dataDxfId="110" totalsRowDxfId="109"/>
    <tableColumn id="16" xr3:uid="{BFCF3075-6194-435F-9AEF-A9C4030AFD5B}" name="AZUL" dataDxfId="108" totalsRowDxfId="10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C04AFB-7F89-4302-845D-550E97CA51A2}" name="CAVA3" displayName="CAVA3" ref="A10:P291" totalsRowCount="1" headerRowDxfId="106" dataDxfId="105" totalsRowDxfId="104">
  <autoFilter ref="A10:P290" xr:uid="{5CC04AFB-7F89-4302-845D-550E97CA51A2}"/>
  <tableColumns count="16">
    <tableColumn id="1" xr3:uid="{B0A1C63D-7B7E-4734-B9E3-7F18139CE0EC}" name="Codigo  " dataDxfId="103" totalsRowDxfId="102"/>
    <tableColumn id="2" xr3:uid="{805EF9D4-DE9F-4693-86FA-25F190625296}" name="Productos" dataDxfId="101" totalsRowDxfId="100"/>
    <tableColumn id="3" xr3:uid="{519028C9-DAAD-4467-B7C8-87D18CE72E92}" name="U/m" dataDxfId="99" totalsRowDxfId="98"/>
    <tableColumn id="4" xr3:uid="{5E2BD532-1D30-4171-874F-F8D9B22C297C}" name="Columna5" dataDxfId="97" totalsRowDxfId="96"/>
    <tableColumn id="5" xr3:uid="{58EBDE94-955F-4D2B-AB1D-1DF12160D8AB}" name="Columna6" dataDxfId="95" totalsRowDxfId="94"/>
    <tableColumn id="6" xr3:uid="{1155A2A4-9558-4758-A3B9-78B1F2E624BC}" name="Columna7" dataDxfId="93" totalsRowDxfId="92"/>
    <tableColumn id="7" xr3:uid="{5A6AD8E8-BB91-4C75-934A-EE93D789E0E1}" name="Columna8" dataDxfId="91" totalsRowDxfId="90"/>
    <tableColumn id="8" xr3:uid="{0BEDB67A-E558-46BB-A967-2BC2B8D5068C}" name="Columna9" dataDxfId="89" totalsRowDxfId="88"/>
    <tableColumn id="14" xr3:uid="{68181A18-08CC-45FB-8E16-D957F8B41F49}" name="Columna10" dataDxfId="87" totalsRowDxfId="86"/>
    <tableColumn id="10" xr3:uid="{22288572-3F9E-4CB0-B216-04ABD4F310EC}" name="Columna11" dataDxfId="85" totalsRowDxfId="84"/>
    <tableColumn id="11" xr3:uid="{2C956DEC-E1A4-4AE5-B676-FF8B47EFE3BF}" name="Total" totalsRowFunction="sum" dataDxfId="83" totalsRowDxfId="82">
      <calculatedColumnFormula>IF(cava2[[#This Row],[U/m]]="Kilos",SUM(D11:G11)-($H$9*H11)-(I11*$I$9)-(J11*$J$9),SUM(D11:G11))</calculatedColumnFormula>
    </tableColumn>
    <tableColumn id="12" xr3:uid="{8BBEC38C-E443-4034-8C70-F1880D08BD5A}" name="Comentarios" dataDxfId="81" totalsRowDxfId="80"/>
    <tableColumn id="9" xr3:uid="{0E6DFD3D-7981-45E5-8D71-A3E8E392D6DC}" name="Columna1" dataDxfId="79" totalsRowDxfId="78"/>
    <tableColumn id="13" xr3:uid="{E72FA97B-1AC3-4CE4-8183-324F6398F330}" name="Columna2" dataDxfId="77" totalsRowDxfId="76"/>
    <tableColumn id="15" xr3:uid="{315FBDF6-9F9B-4F2A-9D2C-CB4CE5C8568F}" name="Columna3" dataDxfId="75" totalsRowDxfId="74"/>
    <tableColumn id="16" xr3:uid="{46CEB8F3-CA88-4030-9C4E-5FBCB5055453}" name="Columna4" dataDxfId="73" totalsRowDxfId="7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156396-2DB2-4EDC-A2AF-F6D483E5226D}" name="CAVA4" displayName="CAVA4" ref="A10:M291" totalsRowCount="1" headerRowDxfId="71" dataDxfId="70" totalsRowDxfId="69">
  <autoFilter ref="A10:M290" xr:uid="{9D156396-2DB2-4EDC-A2AF-F6D483E5226D}"/>
  <tableColumns count="13">
    <tableColumn id="1" xr3:uid="{3BB09DAF-7925-45B8-892E-B70153C9F6D1}" name="Codigo  " dataDxfId="68" totalsRowDxfId="67"/>
    <tableColumn id="2" xr3:uid="{CF7A4D8C-917E-4336-8361-B58071DE4D48}" name="Productos" dataDxfId="66" totalsRowDxfId="65"/>
    <tableColumn id="3" xr3:uid="{FEAEB97F-1635-4A8C-BD33-51DA42536E7F}" name="U/m" dataDxfId="64" totalsRowDxfId="63"/>
    <tableColumn id="4" xr3:uid="{C104EDDC-E815-4C9E-AFAE-13581B51C93D}" name="0" dataDxfId="62" totalsRowDxfId="61"/>
    <tableColumn id="5" xr3:uid="{AEA5111E-0BE3-4ADE-AF7D-A26DAA52630F}" name="Pesado 2" dataDxfId="60" totalsRowDxfId="59"/>
    <tableColumn id="6" xr3:uid="{9A36F0A0-DAE4-476F-997B-7D39325CFB1B}" name="Pesado 3" dataDxfId="58" totalsRowDxfId="57"/>
    <tableColumn id="7" xr3:uid="{F8817E05-0A62-4B28-B2BB-ACE342FC84AA}" name="Pesado 4" dataDxfId="56" totalsRowDxfId="55"/>
    <tableColumn id="8" xr3:uid="{8B85CFC6-1A7B-48C1-9E48-8CD79470AF3E}" name="Canasta Grande" dataDxfId="54" totalsRowDxfId="53"/>
    <tableColumn id="14" xr3:uid="{80749DB3-288A-405E-9429-59B2880D4091}" name="Canasta Mediana" dataDxfId="52" totalsRowDxfId="51"/>
    <tableColumn id="10" xr3:uid="{3A705D1C-C729-42F5-93BA-AC966F708B5A}" name="Canasta Pequeña" dataDxfId="50" totalsRowDxfId="49"/>
    <tableColumn id="11" xr3:uid="{E2E3B4D5-7C59-4616-905F-365B5EE0EA4D}" name="Total" totalsRowFunction="sum" dataDxfId="48" totalsRowDxfId="47">
      <calculatedColumnFormula>IF(cava2[[#This Row],[U/m]]="Kilos",SUM(D11:G11)-($H$9*H11)-(I11*$I$9)-(J11*$J$9),SUM(D11:G11))</calculatedColumnFormula>
    </tableColumn>
    <tableColumn id="12" xr3:uid="{0C4E6074-219C-4792-89C8-66CCF34B7104}" name="Comentarios" dataDxfId="46" totalsRowDxfId="45"/>
    <tableColumn id="9" xr3:uid="{EBCCC2E1-1421-4B10-A81D-FD3E0FDB2C59}" name="NARA" dataDxfId="44" totalsRowDxfId="4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1E3FC6-64B2-4A33-910D-FDF688A54971}" name="CAVA118" displayName="CAVA118" ref="A10:E291" totalsRowCount="1" headerRowDxfId="42" dataDxfId="41" totalsRowDxfId="40">
  <autoFilter ref="A10:E290" xr:uid="{A71E3FC6-64B2-4A33-910D-FDF688A54971}">
    <filterColumn colId="2">
      <filters>
        <filter val="10,2"/>
        <filter val="10,85"/>
        <filter val="11,7"/>
        <filter val="111,4"/>
        <filter val="113,55"/>
        <filter val="1180,65"/>
        <filter val="13,6"/>
        <filter val="13,7"/>
        <filter val="133,1"/>
        <filter val="148,15"/>
        <filter val="15,7"/>
        <filter val="156,6"/>
        <filter val="163,85"/>
        <filter val="176,6"/>
        <filter val="179,25"/>
        <filter val="180,45"/>
        <filter val="181,4"/>
        <filter val="19,45"/>
        <filter val="19,6"/>
        <filter val="190,85"/>
        <filter val="198,35"/>
        <filter val="20,1"/>
        <filter val="210"/>
        <filter val="211,8"/>
        <filter val="24,8"/>
        <filter val="245,6"/>
        <filter val="264,9"/>
        <filter val="267,25"/>
        <filter val="282,75"/>
        <filter val="32,4"/>
        <filter val="34,1"/>
        <filter val="35,45"/>
        <filter val="41,15"/>
        <filter val="436,55"/>
        <filter val="45,9"/>
        <filter val="462,35"/>
        <filter val="471"/>
        <filter val="507,25"/>
        <filter val="51,68"/>
        <filter val="54,8"/>
        <filter val="560,8"/>
        <filter val="6,45"/>
        <filter val="60,3"/>
        <filter val="64,7"/>
        <filter val="68,25"/>
        <filter val="689,65"/>
        <filter val="70,75"/>
        <filter val="75,55"/>
        <filter val="75,7"/>
        <filter val="761,8"/>
        <filter val="80,3"/>
        <filter val="86,15"/>
        <filter val="870,65"/>
        <filter val="9"/>
        <filter val="9,1"/>
      </filters>
    </filterColumn>
  </autoFilter>
  <tableColumns count="5">
    <tableColumn id="1" xr3:uid="{23DDDB84-4FDA-4A57-84D2-CA0718D595ED}" name="Codigo  " dataDxfId="39" totalsRowDxfId="38"/>
    <tableColumn id="2" xr3:uid="{24320C70-49C0-43F9-9A1B-AD6F8758D046}" name="Productos" dataDxfId="37" totalsRowDxfId="36"/>
    <tableColumn id="11" xr3:uid="{64BD256E-A9DF-4952-B26C-7BB80535117B}" name="Total" totalsRowFunction="sum" dataDxfId="35" totalsRowDxfId="34">
      <calculatedColumnFormula>+CAVA1[[#This Row],[Total]]+cava2[[#This Row],[Total]]+CAVA3[[#This Row],[Total]]+CAVA4[[#This Row],[Total]]</calculatedColumnFormula>
    </tableColumn>
    <tableColumn id="3" xr3:uid="{60C12626-153F-48E1-B272-98098E89A27D}" name="U/m" dataDxfId="33" totalsRowDxfId="32"/>
    <tableColumn id="12" xr3:uid="{3715F681-0E2E-421C-A048-94269FE84A2F}" name="Comentarios" dataDxfId="31" totalsRowDxfId="3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83489" displayName="Tabla83489" ref="A12:L26" totalsRowCount="1" headerRowDxfId="29" dataDxfId="28">
  <autoFilter ref="A12:L25" xr:uid="{00000000-0009-0000-0100-000008000000}"/>
  <tableColumns count="12">
    <tableColumn id="1" xr3:uid="{00000000-0010-0000-0500-000001000000}" name="Codigo  " dataDxfId="27" totalsRowDxfId="26"/>
    <tableColumn id="2" xr3:uid="{00000000-0010-0000-0500-000002000000}" name="Producto" dataDxfId="25" totalsRowDxfId="24"/>
    <tableColumn id="3" xr3:uid="{00000000-0010-0000-0500-000003000000}" name="Unidad " dataDxfId="23" totalsRowDxfId="22"/>
    <tableColumn id="4" xr3:uid="{00000000-0010-0000-0500-000004000000}" name="Pesado 1" dataDxfId="21" totalsRowDxfId="20"/>
    <tableColumn id="5" xr3:uid="{00000000-0010-0000-0500-000005000000}" name="Pesado 2" dataDxfId="19" totalsRowDxfId="18"/>
    <tableColumn id="6" xr3:uid="{00000000-0010-0000-0500-000006000000}" name="Pesado 3" dataDxfId="17" totalsRowDxfId="16"/>
    <tableColumn id="7" xr3:uid="{00000000-0010-0000-0500-000007000000}" name="Pesado 4" dataDxfId="15" totalsRowDxfId="14"/>
    <tableColumn id="8" xr3:uid="{00000000-0010-0000-0500-000008000000}" name="Canasta Regular " dataDxfId="13" totalsRowDxfId="12"/>
    <tableColumn id="9" xr3:uid="{00000000-0010-0000-0500-000009000000}" name="Canasta Grande " dataDxfId="11" totalsRowDxfId="10"/>
    <tableColumn id="10" xr3:uid="{00000000-0010-0000-0500-00000A000000}" name="Base Pequeña" dataDxfId="9" totalsRowDxfId="8"/>
    <tableColumn id="11" xr3:uid="{00000000-0010-0000-0500-00000B000000}" name="Kg netos" totalsRowFunction="custom" dataDxfId="7" totalsRowDxfId="6">
      <calculatedColumnFormula>+(SUM(D13:G13)-($H$11*H13)-(I13*$I$11)-(J13*$J$11))</calculatedColumnFormula>
      <totalsRowFormula>+SUM(Tabla83489[Kg netos])</totalsRowFormula>
    </tableColumn>
    <tableColumn id="12" xr3:uid="{00000000-0010-0000-0500-00000C000000}" name="Comentarios" dataDxfId="5" totalsRow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M133"/>
  <sheetViews>
    <sheetView zoomScale="72" zoomScaleNormal="72" workbookViewId="0">
      <pane xSplit="3" ySplit="12" topLeftCell="D124" activePane="bottomRight" state="frozen"/>
      <selection pane="topRight" activeCell="D1" sqref="D1"/>
      <selection pane="bottomLeft" activeCell="A13" sqref="A13"/>
      <selection pane="bottomRight" activeCell="H127" sqref="H127"/>
    </sheetView>
  </sheetViews>
  <sheetFormatPr baseColWidth="10" defaultColWidth="11.44140625" defaultRowHeight="14.4" x14ac:dyDescent="0.3"/>
  <cols>
    <col min="1" max="1" width="5.109375" customWidth="1"/>
    <col min="2" max="2" width="35.44140625" customWidth="1"/>
    <col min="3" max="3" width="10.6640625" bestFit="1" customWidth="1"/>
    <col min="4" max="10" width="17" customWidth="1"/>
    <col min="12" max="12" width="34.88671875" customWidth="1"/>
  </cols>
  <sheetData>
    <row r="2" spans="1:12" ht="23.4" x14ac:dyDescent="0.45">
      <c r="A2" s="97" t="s">
        <v>0</v>
      </c>
      <c r="B2" s="97"/>
      <c r="C2" s="97"/>
      <c r="D2" s="97"/>
      <c r="E2" s="97"/>
      <c r="F2" s="97"/>
      <c r="G2" s="97"/>
      <c r="H2" s="97"/>
      <c r="I2" s="97"/>
      <c r="J2" s="97"/>
    </row>
    <row r="3" spans="1:12" x14ac:dyDescent="0.3">
      <c r="B3" s="1" t="s">
        <v>1</v>
      </c>
    </row>
    <row r="7" spans="1:12" x14ac:dyDescent="0.3">
      <c r="B7" s="1" t="s">
        <v>2</v>
      </c>
      <c r="D7" s="17"/>
      <c r="E7" s="2"/>
      <c r="F7" s="2"/>
      <c r="G7" s="2"/>
    </row>
    <row r="9" spans="1:12" x14ac:dyDescent="0.3">
      <c r="B9" s="1" t="s">
        <v>3</v>
      </c>
      <c r="C9" s="3"/>
      <c r="D9" s="4"/>
      <c r="E9" s="2"/>
      <c r="F9" s="2"/>
      <c r="G9" s="2"/>
      <c r="H9" s="2"/>
      <c r="I9" s="2"/>
      <c r="J9" s="2"/>
    </row>
    <row r="10" spans="1:12" x14ac:dyDescent="0.3">
      <c r="B10" s="1" t="s">
        <v>4</v>
      </c>
      <c r="C10" s="3"/>
      <c r="D10" s="5"/>
      <c r="E10" s="6"/>
      <c r="F10" s="6"/>
      <c r="G10" s="6"/>
      <c r="H10" s="6"/>
      <c r="I10" s="6"/>
      <c r="J10" s="6"/>
    </row>
    <row r="11" spans="1:12" x14ac:dyDescent="0.3">
      <c r="H11">
        <v>1.85</v>
      </c>
      <c r="I11">
        <v>2.2999999999999998</v>
      </c>
      <c r="J11">
        <v>1.3</v>
      </c>
    </row>
    <row r="12" spans="1:12" ht="28.8" x14ac:dyDescent="0.3">
      <c r="A12" s="7" t="s">
        <v>5</v>
      </c>
      <c r="B12" s="7" t="s">
        <v>6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8" t="s">
        <v>12</v>
      </c>
      <c r="I12" s="8" t="s">
        <v>13</v>
      </c>
      <c r="J12" s="8" t="s">
        <v>14</v>
      </c>
      <c r="K12" s="22" t="s">
        <v>15</v>
      </c>
      <c r="L12" s="10" t="s">
        <v>16</v>
      </c>
    </row>
    <row r="13" spans="1:12" s="13" customFormat="1" ht="35.25" customHeight="1" x14ac:dyDescent="0.3">
      <c r="A13" s="11">
        <v>1</v>
      </c>
      <c r="B13" s="12" t="s">
        <v>17</v>
      </c>
      <c r="C13" s="11" t="s">
        <v>18</v>
      </c>
      <c r="D13" s="11"/>
      <c r="E13" s="11"/>
      <c r="F13" s="11"/>
      <c r="G13" s="11"/>
      <c r="H13" s="11"/>
      <c r="I13" s="11"/>
      <c r="J13" s="11"/>
      <c r="K13" s="21">
        <f>+(SUM(D13:G13)-($H$11*H13)-(I13*$I$11)-(J13*$J$11))</f>
        <v>0</v>
      </c>
    </row>
    <row r="14" spans="1:12" s="13" customFormat="1" ht="35.25" customHeight="1" x14ac:dyDescent="0.3">
      <c r="A14" s="11">
        <v>2</v>
      </c>
      <c r="B14" s="12" t="s">
        <v>19</v>
      </c>
      <c r="C14" s="11" t="s">
        <v>18</v>
      </c>
      <c r="D14" s="11"/>
      <c r="E14" s="11"/>
      <c r="F14" s="11"/>
      <c r="G14" s="11"/>
      <c r="H14" s="11"/>
      <c r="I14" s="11"/>
      <c r="J14" s="11"/>
      <c r="K14" s="21">
        <f t="shared" ref="K14:K78" si="0">+(SUM(D14:G14)-($H$11*H14)-(I14*$I$11)-(J14*$J$11))</f>
        <v>0</v>
      </c>
    </row>
    <row r="15" spans="1:12" s="13" customFormat="1" ht="35.25" customHeight="1" x14ac:dyDescent="0.3">
      <c r="A15" s="11">
        <v>3</v>
      </c>
      <c r="B15" s="12" t="s">
        <v>20</v>
      </c>
      <c r="C15" s="11" t="s">
        <v>18</v>
      </c>
      <c r="D15" s="11"/>
      <c r="E15" s="11"/>
      <c r="F15" s="11"/>
      <c r="G15" s="11"/>
      <c r="H15" s="11"/>
      <c r="I15" s="11"/>
      <c r="J15" s="11"/>
      <c r="K15" s="21">
        <f t="shared" si="0"/>
        <v>0</v>
      </c>
    </row>
    <row r="16" spans="1:12" s="13" customFormat="1" ht="35.25" customHeight="1" x14ac:dyDescent="0.3">
      <c r="A16" s="11">
        <v>4</v>
      </c>
      <c r="B16" s="12" t="s">
        <v>21</v>
      </c>
      <c r="C16" s="11" t="s">
        <v>18</v>
      </c>
      <c r="D16" s="11"/>
      <c r="E16" s="11"/>
      <c r="F16" s="11"/>
      <c r="G16" s="11"/>
      <c r="H16" s="11"/>
      <c r="I16" s="11"/>
      <c r="J16" s="11"/>
      <c r="K16" s="21">
        <f t="shared" si="0"/>
        <v>0</v>
      </c>
    </row>
    <row r="17" spans="1:11" s="13" customFormat="1" ht="35.25" customHeight="1" x14ac:dyDescent="0.3">
      <c r="A17" s="11">
        <v>6</v>
      </c>
      <c r="B17" s="12" t="s">
        <v>22</v>
      </c>
      <c r="C17" s="11" t="s">
        <v>18</v>
      </c>
      <c r="D17" s="11"/>
      <c r="E17" s="11"/>
      <c r="F17" s="11"/>
      <c r="G17" s="11"/>
      <c r="H17" s="11"/>
      <c r="I17" s="11"/>
      <c r="J17" s="11"/>
      <c r="K17" s="21">
        <f t="shared" si="0"/>
        <v>0</v>
      </c>
    </row>
    <row r="18" spans="1:11" s="13" customFormat="1" ht="35.25" customHeight="1" x14ac:dyDescent="0.3">
      <c r="A18" s="11">
        <v>9</v>
      </c>
      <c r="B18" s="12" t="s">
        <v>23</v>
      </c>
      <c r="C18" s="11" t="s">
        <v>18</v>
      </c>
      <c r="D18" s="11"/>
      <c r="E18" s="11"/>
      <c r="F18" s="11"/>
      <c r="G18" s="11"/>
      <c r="H18" s="11"/>
      <c r="I18" s="11"/>
      <c r="J18" s="11"/>
      <c r="K18" s="21">
        <f t="shared" si="0"/>
        <v>0</v>
      </c>
    </row>
    <row r="19" spans="1:11" s="13" customFormat="1" ht="35.25" customHeight="1" x14ac:dyDescent="0.3">
      <c r="A19" s="11">
        <v>22</v>
      </c>
      <c r="B19" s="12" t="s">
        <v>24</v>
      </c>
      <c r="C19" s="11" t="s">
        <v>18</v>
      </c>
      <c r="D19" s="11"/>
      <c r="E19" s="11"/>
      <c r="F19" s="11"/>
      <c r="G19" s="11"/>
      <c r="H19" s="11"/>
      <c r="I19" s="11"/>
      <c r="J19" s="11"/>
      <c r="K19" s="21">
        <f t="shared" si="0"/>
        <v>0</v>
      </c>
    </row>
    <row r="20" spans="1:11" s="13" customFormat="1" ht="35.25" customHeight="1" x14ac:dyDescent="0.3">
      <c r="A20" s="11">
        <v>51</v>
      </c>
      <c r="B20" s="12" t="s">
        <v>25</v>
      </c>
      <c r="C20" s="11" t="s">
        <v>18</v>
      </c>
      <c r="D20" s="11"/>
      <c r="E20" s="11"/>
      <c r="F20" s="11"/>
      <c r="G20" s="11"/>
      <c r="H20" s="11"/>
      <c r="I20" s="11"/>
      <c r="J20" s="11"/>
      <c r="K20" s="21">
        <f t="shared" si="0"/>
        <v>0</v>
      </c>
    </row>
    <row r="21" spans="1:11" s="13" customFormat="1" ht="35.25" customHeight="1" x14ac:dyDescent="0.3">
      <c r="A21" s="11">
        <v>52</v>
      </c>
      <c r="B21" s="12" t="s">
        <v>26</v>
      </c>
      <c r="C21" s="11" t="s">
        <v>18</v>
      </c>
      <c r="D21" s="11"/>
      <c r="E21" s="11"/>
      <c r="F21" s="11"/>
      <c r="G21" s="11"/>
      <c r="H21" s="11"/>
      <c r="I21" s="11"/>
      <c r="J21" s="11"/>
      <c r="K21" s="21">
        <f t="shared" si="0"/>
        <v>0</v>
      </c>
    </row>
    <row r="22" spans="1:11" s="13" customFormat="1" ht="35.25" customHeight="1" x14ac:dyDescent="0.3">
      <c r="A22" s="11">
        <v>53</v>
      </c>
      <c r="B22" s="12" t="s">
        <v>27</v>
      </c>
      <c r="C22" s="11" t="s">
        <v>18</v>
      </c>
      <c r="D22" s="11"/>
      <c r="E22" s="11"/>
      <c r="F22" s="11"/>
      <c r="G22" s="11"/>
      <c r="H22" s="11"/>
      <c r="I22" s="11"/>
      <c r="J22" s="11"/>
      <c r="K22" s="21">
        <f t="shared" si="0"/>
        <v>0</v>
      </c>
    </row>
    <row r="23" spans="1:11" s="13" customFormat="1" ht="35.25" customHeight="1" x14ac:dyDescent="0.3">
      <c r="A23" s="11">
        <v>54</v>
      </c>
      <c r="B23" s="12" t="s">
        <v>28</v>
      </c>
      <c r="C23" s="11" t="s">
        <v>18</v>
      </c>
      <c r="D23" s="11"/>
      <c r="E23" s="11"/>
      <c r="F23" s="11"/>
      <c r="G23" s="11"/>
      <c r="H23" s="11"/>
      <c r="I23" s="11"/>
      <c r="J23" s="11"/>
      <c r="K23" s="21">
        <f t="shared" si="0"/>
        <v>0</v>
      </c>
    </row>
    <row r="24" spans="1:11" s="13" customFormat="1" ht="35.25" customHeight="1" x14ac:dyDescent="0.3">
      <c r="A24" s="11">
        <v>55</v>
      </c>
      <c r="B24" s="12" t="s">
        <v>29</v>
      </c>
      <c r="C24" s="11" t="s">
        <v>18</v>
      </c>
      <c r="D24" s="11"/>
      <c r="E24" s="11"/>
      <c r="F24" s="11"/>
      <c r="G24" s="11"/>
      <c r="H24" s="11"/>
      <c r="I24" s="11"/>
      <c r="J24" s="11"/>
      <c r="K24" s="21">
        <f t="shared" si="0"/>
        <v>0</v>
      </c>
    </row>
    <row r="25" spans="1:11" s="13" customFormat="1" ht="35.25" customHeight="1" x14ac:dyDescent="0.3">
      <c r="A25" s="11">
        <v>56</v>
      </c>
      <c r="B25" s="12" t="s">
        <v>30</v>
      </c>
      <c r="C25" s="11" t="s">
        <v>18</v>
      </c>
      <c r="D25" s="11"/>
      <c r="E25" s="11"/>
      <c r="F25" s="11"/>
      <c r="G25" s="11"/>
      <c r="H25" s="11"/>
      <c r="I25" s="11"/>
      <c r="J25" s="11"/>
      <c r="K25" s="21">
        <f t="shared" si="0"/>
        <v>0</v>
      </c>
    </row>
    <row r="26" spans="1:11" s="13" customFormat="1" ht="35.25" customHeight="1" x14ac:dyDescent="0.3">
      <c r="A26" s="11">
        <v>57</v>
      </c>
      <c r="B26" s="12" t="s">
        <v>31</v>
      </c>
      <c r="C26" s="11" t="s">
        <v>18</v>
      </c>
      <c r="D26" s="11"/>
      <c r="E26" s="11"/>
      <c r="F26" s="11"/>
      <c r="G26" s="11"/>
      <c r="H26" s="11"/>
      <c r="I26" s="11"/>
      <c r="J26" s="11"/>
      <c r="K26" s="21">
        <f t="shared" si="0"/>
        <v>0</v>
      </c>
    </row>
    <row r="27" spans="1:11" s="13" customFormat="1" ht="35.25" customHeight="1" x14ac:dyDescent="0.3">
      <c r="A27" s="11">
        <v>58</v>
      </c>
      <c r="B27" s="12" t="s">
        <v>32</v>
      </c>
      <c r="C27" s="11" t="s">
        <v>18</v>
      </c>
      <c r="D27" s="11"/>
      <c r="E27" s="11"/>
      <c r="F27" s="11"/>
      <c r="G27" s="11"/>
      <c r="H27" s="11"/>
      <c r="I27" s="11"/>
      <c r="J27" s="11"/>
      <c r="K27" s="21">
        <f t="shared" si="0"/>
        <v>0</v>
      </c>
    </row>
    <row r="28" spans="1:11" s="13" customFormat="1" ht="35.25" customHeight="1" x14ac:dyDescent="0.3">
      <c r="A28" s="11">
        <v>59</v>
      </c>
      <c r="B28" s="12" t="s">
        <v>33</v>
      </c>
      <c r="C28" s="11" t="s">
        <v>18</v>
      </c>
      <c r="D28" s="11"/>
      <c r="E28" s="11"/>
      <c r="F28" s="11"/>
      <c r="G28" s="11"/>
      <c r="H28" s="11"/>
      <c r="I28" s="11"/>
      <c r="J28" s="11"/>
      <c r="K28" s="21">
        <f t="shared" si="0"/>
        <v>0</v>
      </c>
    </row>
    <row r="29" spans="1:11" s="13" customFormat="1" ht="35.25" customHeight="1" x14ac:dyDescent="0.3">
      <c r="A29" s="11">
        <v>60</v>
      </c>
      <c r="B29" s="12" t="s">
        <v>34</v>
      </c>
      <c r="C29" s="11" t="s">
        <v>18</v>
      </c>
      <c r="D29" s="11"/>
      <c r="E29" s="11"/>
      <c r="F29" s="11"/>
      <c r="G29" s="11"/>
      <c r="H29" s="11"/>
      <c r="I29" s="11"/>
      <c r="J29" s="11"/>
      <c r="K29" s="21">
        <f t="shared" si="0"/>
        <v>0</v>
      </c>
    </row>
    <row r="30" spans="1:11" s="13" customFormat="1" ht="35.25" customHeight="1" x14ac:dyDescent="0.3">
      <c r="A30" s="11">
        <v>61</v>
      </c>
      <c r="B30" s="12" t="s">
        <v>35</v>
      </c>
      <c r="C30" s="11" t="s">
        <v>18</v>
      </c>
      <c r="D30" s="11"/>
      <c r="E30" s="11"/>
      <c r="F30" s="11"/>
      <c r="G30" s="11"/>
      <c r="H30" s="11"/>
      <c r="I30" s="11"/>
      <c r="J30" s="11"/>
      <c r="K30" s="21">
        <f t="shared" si="0"/>
        <v>0</v>
      </c>
    </row>
    <row r="31" spans="1:11" s="13" customFormat="1" ht="35.25" customHeight="1" x14ac:dyDescent="0.3">
      <c r="A31" s="11">
        <v>62</v>
      </c>
      <c r="B31" s="12" t="s">
        <v>36</v>
      </c>
      <c r="C31" s="11" t="s">
        <v>18</v>
      </c>
      <c r="D31" s="11"/>
      <c r="E31" s="11"/>
      <c r="F31" s="11"/>
      <c r="G31" s="11"/>
      <c r="H31" s="11"/>
      <c r="I31" s="11"/>
      <c r="J31" s="11"/>
      <c r="K31" s="21">
        <f t="shared" si="0"/>
        <v>0</v>
      </c>
    </row>
    <row r="32" spans="1:11" s="13" customFormat="1" ht="35.25" customHeight="1" x14ac:dyDescent="0.3">
      <c r="A32" s="11">
        <v>64</v>
      </c>
      <c r="B32" s="12" t="s">
        <v>37</v>
      </c>
      <c r="C32" s="11" t="s">
        <v>18</v>
      </c>
      <c r="D32" s="11"/>
      <c r="E32" s="11"/>
      <c r="F32" s="20"/>
      <c r="G32" s="11"/>
      <c r="H32" s="11"/>
      <c r="I32" s="11"/>
      <c r="J32" s="11"/>
      <c r="K32" s="21">
        <f t="shared" si="0"/>
        <v>0</v>
      </c>
    </row>
    <row r="33" spans="1:12" s="13" customFormat="1" ht="35.25" customHeight="1" x14ac:dyDescent="0.3">
      <c r="A33" s="11">
        <v>65</v>
      </c>
      <c r="B33" s="12" t="s">
        <v>38</v>
      </c>
      <c r="C33" s="11" t="s">
        <v>39</v>
      </c>
      <c r="E33" s="11"/>
      <c r="F33" s="20"/>
      <c r="G33" s="11"/>
      <c r="H33" s="11"/>
      <c r="I33" s="11"/>
      <c r="J33" s="11"/>
      <c r="K33" s="21">
        <f t="shared" ref="K33" si="1">+(SUM(D33:G33)-($H$11*H33)-(I33*$I$11)-(J33*$J$11))</f>
        <v>0</v>
      </c>
    </row>
    <row r="34" spans="1:12" s="13" customFormat="1" ht="35.25" customHeight="1" x14ac:dyDescent="0.3">
      <c r="A34" s="11">
        <v>69</v>
      </c>
      <c r="B34" s="12" t="s">
        <v>40</v>
      </c>
      <c r="C34" s="11" t="s">
        <v>18</v>
      </c>
      <c r="D34"/>
      <c r="E34" s="11"/>
      <c r="F34" s="11"/>
      <c r="G34" s="11"/>
      <c r="H34" s="11"/>
      <c r="I34" s="11"/>
      <c r="J34" s="11"/>
      <c r="K34" s="21">
        <f t="shared" si="0"/>
        <v>0</v>
      </c>
    </row>
    <row r="35" spans="1:12" s="13" customFormat="1" ht="35.25" customHeight="1" x14ac:dyDescent="0.3">
      <c r="A35" s="11">
        <v>70</v>
      </c>
      <c r="B35" s="12" t="s">
        <v>41</v>
      </c>
      <c r="C35" s="11" t="s">
        <v>18</v>
      </c>
      <c r="D35" s="11"/>
      <c r="E35" s="11"/>
      <c r="F35" s="11"/>
      <c r="G35" s="11"/>
      <c r="H35" s="11"/>
      <c r="I35" s="11"/>
      <c r="J35" s="11"/>
      <c r="K35" s="21">
        <f t="shared" si="0"/>
        <v>0</v>
      </c>
    </row>
    <row r="36" spans="1:12" s="13" customFormat="1" ht="35.25" customHeight="1" x14ac:dyDescent="0.3">
      <c r="A36" s="11">
        <v>71</v>
      </c>
      <c r="B36" s="12" t="s">
        <v>42</v>
      </c>
      <c r="C36" s="11" t="s">
        <v>18</v>
      </c>
      <c r="D36" s="11"/>
      <c r="E36" s="11"/>
      <c r="F36" s="11"/>
      <c r="G36" s="11"/>
      <c r="H36" s="11"/>
      <c r="I36" s="11"/>
      <c r="J36" s="11"/>
      <c r="K36" s="21">
        <f t="shared" si="0"/>
        <v>0</v>
      </c>
    </row>
    <row r="37" spans="1:12" s="13" customFormat="1" ht="35.25" customHeight="1" x14ac:dyDescent="0.3">
      <c r="A37" s="11">
        <v>72</v>
      </c>
      <c r="B37" s="12" t="s">
        <v>43</v>
      </c>
      <c r="C37" s="11" t="s">
        <v>18</v>
      </c>
      <c r="D37" s="11"/>
      <c r="E37" s="11"/>
      <c r="F37" s="11"/>
      <c r="G37" s="11"/>
      <c r="H37" s="11"/>
      <c r="I37" s="11"/>
      <c r="J37" s="11"/>
      <c r="K37" s="21">
        <f t="shared" si="0"/>
        <v>0</v>
      </c>
    </row>
    <row r="38" spans="1:12" s="13" customFormat="1" ht="35.25" customHeight="1" x14ac:dyDescent="0.3">
      <c r="A38" s="11">
        <v>73</v>
      </c>
      <c r="B38" s="12" t="s">
        <v>44</v>
      </c>
      <c r="C38" s="11" t="s">
        <v>18</v>
      </c>
      <c r="D38" s="11"/>
      <c r="E38" s="11"/>
      <c r="F38" s="11"/>
      <c r="G38" s="11"/>
      <c r="H38" s="11"/>
      <c r="I38" s="11"/>
      <c r="J38" s="11"/>
      <c r="K38" s="21">
        <f t="shared" si="0"/>
        <v>0</v>
      </c>
    </row>
    <row r="39" spans="1:12" s="13" customFormat="1" ht="35.25" customHeight="1" x14ac:dyDescent="0.3">
      <c r="A39" s="11">
        <v>74</v>
      </c>
      <c r="B39" s="12" t="s">
        <v>45</v>
      </c>
      <c r="C39" s="11" t="s">
        <v>18</v>
      </c>
      <c r="D39" s="11"/>
      <c r="E39" s="11"/>
      <c r="F39" s="11"/>
      <c r="G39" s="11"/>
      <c r="H39" s="11"/>
      <c r="I39" s="11"/>
      <c r="J39" s="11"/>
      <c r="K39" s="21">
        <f t="shared" si="0"/>
        <v>0</v>
      </c>
    </row>
    <row r="40" spans="1:12" s="13" customFormat="1" ht="35.25" customHeight="1" x14ac:dyDescent="0.3">
      <c r="A40" s="11">
        <v>78</v>
      </c>
      <c r="B40" s="12" t="s">
        <v>46</v>
      </c>
      <c r="C40" s="11" t="s">
        <v>18</v>
      </c>
      <c r="D40" s="11"/>
      <c r="E40" s="11"/>
      <c r="F40" s="11"/>
      <c r="G40" s="11"/>
      <c r="H40" s="11"/>
      <c r="I40" s="11"/>
      <c r="J40" s="11"/>
      <c r="K40" s="21">
        <f t="shared" si="0"/>
        <v>0</v>
      </c>
    </row>
    <row r="41" spans="1:12" s="13" customFormat="1" ht="35.25" customHeight="1" x14ac:dyDescent="0.3">
      <c r="A41" s="11">
        <v>80</v>
      </c>
      <c r="B41" s="12" t="s">
        <v>47</v>
      </c>
      <c r="C41" s="11" t="s">
        <v>18</v>
      </c>
      <c r="D41" s="11"/>
      <c r="E41" s="11"/>
      <c r="F41" s="11"/>
      <c r="G41" s="11"/>
      <c r="H41" s="11"/>
      <c r="I41" s="11"/>
      <c r="J41" s="11"/>
      <c r="K41" s="21">
        <f t="shared" si="0"/>
        <v>0</v>
      </c>
    </row>
    <row r="42" spans="1:12" s="13" customFormat="1" ht="35.25" customHeight="1" x14ac:dyDescent="0.3">
      <c r="A42" s="11">
        <v>81</v>
      </c>
      <c r="B42" s="12" t="s">
        <v>48</v>
      </c>
      <c r="C42" s="11" t="s">
        <v>18</v>
      </c>
      <c r="D42" s="11"/>
      <c r="E42" s="11"/>
      <c r="F42" s="11"/>
      <c r="G42" s="11"/>
      <c r="H42" s="11"/>
      <c r="I42" s="11"/>
      <c r="J42" s="11"/>
      <c r="K42" s="21">
        <f t="shared" si="0"/>
        <v>0</v>
      </c>
    </row>
    <row r="43" spans="1:12" ht="28.8" x14ac:dyDescent="0.3">
      <c r="A43" s="8" t="s">
        <v>5</v>
      </c>
      <c r="B43" s="8" t="s">
        <v>6</v>
      </c>
      <c r="C43" s="8" t="s">
        <v>7</v>
      </c>
      <c r="D43" s="8" t="s">
        <v>8</v>
      </c>
      <c r="E43" s="8" t="s">
        <v>9</v>
      </c>
      <c r="F43" s="8" t="s">
        <v>10</v>
      </c>
      <c r="G43" s="8" t="s">
        <v>11</v>
      </c>
      <c r="H43" s="8" t="s">
        <v>12</v>
      </c>
      <c r="I43" s="8" t="s">
        <v>13</v>
      </c>
      <c r="J43" s="8" t="s">
        <v>14</v>
      </c>
      <c r="K43" s="22" t="s">
        <v>15</v>
      </c>
      <c r="L43" s="10" t="s">
        <v>16</v>
      </c>
    </row>
    <row r="44" spans="1:12" s="13" customFormat="1" ht="35.25" customHeight="1" x14ac:dyDescent="0.3">
      <c r="A44" s="11">
        <v>83</v>
      </c>
      <c r="B44" s="12" t="s">
        <v>49</v>
      </c>
      <c r="C44" s="11" t="s">
        <v>18</v>
      </c>
      <c r="D44" s="11"/>
      <c r="E44" s="11"/>
      <c r="F44" s="11"/>
      <c r="G44" s="11"/>
      <c r="H44" s="11"/>
      <c r="I44" s="11"/>
      <c r="J44" s="11"/>
      <c r="K44" s="23">
        <f t="shared" si="0"/>
        <v>0</v>
      </c>
    </row>
    <row r="45" spans="1:12" s="13" customFormat="1" ht="35.25" customHeight="1" x14ac:dyDescent="0.3">
      <c r="A45" s="11">
        <v>101</v>
      </c>
      <c r="B45" s="12" t="s">
        <v>50</v>
      </c>
      <c r="C45" s="11" t="s">
        <v>18</v>
      </c>
      <c r="D45" s="11"/>
      <c r="E45" s="11"/>
      <c r="F45" s="11"/>
      <c r="G45" s="11"/>
      <c r="H45" s="11"/>
      <c r="I45" s="11"/>
      <c r="J45" s="11"/>
      <c r="K45" s="23">
        <f t="shared" si="0"/>
        <v>0</v>
      </c>
    </row>
    <row r="46" spans="1:12" s="13" customFormat="1" ht="35.25" customHeight="1" x14ac:dyDescent="0.3">
      <c r="A46" s="11">
        <v>102</v>
      </c>
      <c r="B46" s="12" t="s">
        <v>51</v>
      </c>
      <c r="C46" s="11" t="s">
        <v>18</v>
      </c>
      <c r="D46" s="11"/>
      <c r="E46" s="11"/>
      <c r="F46" s="11"/>
      <c r="G46" s="11"/>
      <c r="H46" s="11"/>
      <c r="I46" s="11"/>
      <c r="J46" s="11"/>
      <c r="K46" s="23">
        <f t="shared" si="0"/>
        <v>0</v>
      </c>
    </row>
    <row r="47" spans="1:12" s="13" customFormat="1" ht="35.25" customHeight="1" x14ac:dyDescent="0.3">
      <c r="A47" s="11">
        <v>103</v>
      </c>
      <c r="B47" s="12" t="s">
        <v>52</v>
      </c>
      <c r="C47" s="11" t="s">
        <v>18</v>
      </c>
      <c r="D47" s="11"/>
      <c r="E47" s="11"/>
      <c r="F47" s="11"/>
      <c r="G47" s="11"/>
      <c r="H47" s="11"/>
      <c r="I47" s="11"/>
      <c r="J47" s="11"/>
      <c r="K47" s="23">
        <f t="shared" si="0"/>
        <v>0</v>
      </c>
    </row>
    <row r="48" spans="1:12" s="13" customFormat="1" ht="35.25" customHeight="1" x14ac:dyDescent="0.3">
      <c r="A48" s="11">
        <v>151</v>
      </c>
      <c r="B48" s="12" t="s">
        <v>53</v>
      </c>
      <c r="C48" s="11" t="s">
        <v>18</v>
      </c>
      <c r="D48" s="11"/>
      <c r="E48" s="11"/>
      <c r="F48" s="11"/>
      <c r="G48" s="11"/>
      <c r="H48" s="11"/>
      <c r="I48" s="11"/>
      <c r="J48" s="11"/>
      <c r="K48" s="23">
        <f t="shared" si="0"/>
        <v>0</v>
      </c>
    </row>
    <row r="49" spans="1:11" s="13" customFormat="1" ht="35.25" customHeight="1" x14ac:dyDescent="0.3">
      <c r="A49" s="11">
        <v>152</v>
      </c>
      <c r="B49" s="12" t="s">
        <v>54</v>
      </c>
      <c r="C49" s="11" t="s">
        <v>18</v>
      </c>
      <c r="D49" s="11"/>
      <c r="E49" s="11"/>
      <c r="F49" s="11"/>
      <c r="G49" s="11"/>
      <c r="H49" s="11"/>
      <c r="I49" s="11"/>
      <c r="J49" s="11"/>
      <c r="K49" s="23">
        <f t="shared" si="0"/>
        <v>0</v>
      </c>
    </row>
    <row r="50" spans="1:11" s="13" customFormat="1" ht="35.25" customHeight="1" x14ac:dyDescent="0.3">
      <c r="A50" s="11">
        <v>153</v>
      </c>
      <c r="B50" s="12" t="s">
        <v>55</v>
      </c>
      <c r="C50" s="11" t="s">
        <v>18</v>
      </c>
      <c r="D50" s="11"/>
      <c r="E50" s="11"/>
      <c r="F50" s="11"/>
      <c r="G50" s="11"/>
      <c r="H50" s="11"/>
      <c r="I50" s="11"/>
      <c r="J50" s="11"/>
      <c r="K50" s="23">
        <f t="shared" si="0"/>
        <v>0</v>
      </c>
    </row>
    <row r="51" spans="1:11" s="13" customFormat="1" ht="35.25" customHeight="1" x14ac:dyDescent="0.3">
      <c r="A51" s="11">
        <v>180</v>
      </c>
      <c r="B51" s="12" t="s">
        <v>56</v>
      </c>
      <c r="C51" s="11" t="s">
        <v>18</v>
      </c>
      <c r="D51" s="11"/>
      <c r="E51" s="11"/>
      <c r="F51" s="11"/>
      <c r="G51" s="11"/>
      <c r="H51" s="11"/>
      <c r="I51" s="11"/>
      <c r="J51" s="11"/>
      <c r="K51" s="23">
        <f t="shared" si="0"/>
        <v>0</v>
      </c>
    </row>
    <row r="52" spans="1:11" s="13" customFormat="1" ht="35.25" customHeight="1" x14ac:dyDescent="0.3">
      <c r="A52" s="11">
        <v>202</v>
      </c>
      <c r="B52" s="12" t="s">
        <v>57</v>
      </c>
      <c r="C52" s="11" t="s">
        <v>18</v>
      </c>
      <c r="D52" s="11"/>
      <c r="E52" s="11"/>
      <c r="F52" s="11"/>
      <c r="G52" s="11"/>
      <c r="H52" s="11"/>
      <c r="I52" s="11"/>
      <c r="J52" s="11"/>
      <c r="K52" s="23">
        <f t="shared" si="0"/>
        <v>0</v>
      </c>
    </row>
    <row r="53" spans="1:11" s="13" customFormat="1" ht="35.25" customHeight="1" x14ac:dyDescent="0.3">
      <c r="A53" s="11">
        <v>203</v>
      </c>
      <c r="B53" s="12" t="s">
        <v>58</v>
      </c>
      <c r="C53" s="11" t="s">
        <v>18</v>
      </c>
      <c r="D53" s="11"/>
      <c r="E53" s="11"/>
      <c r="F53" s="11"/>
      <c r="G53" s="11"/>
      <c r="H53" s="11"/>
      <c r="I53" s="11"/>
      <c r="J53" s="11"/>
      <c r="K53" s="23">
        <f t="shared" si="0"/>
        <v>0</v>
      </c>
    </row>
    <row r="54" spans="1:11" s="13" customFormat="1" ht="35.25" customHeight="1" x14ac:dyDescent="0.3">
      <c r="A54" s="11">
        <v>204</v>
      </c>
      <c r="B54" s="12" t="s">
        <v>59</v>
      </c>
      <c r="C54" s="11" t="s">
        <v>18</v>
      </c>
      <c r="D54" s="11"/>
      <c r="E54" s="11"/>
      <c r="F54" s="11"/>
      <c r="G54" s="11"/>
      <c r="H54" s="11"/>
      <c r="I54" s="11"/>
      <c r="J54" s="11"/>
      <c r="K54" s="23">
        <f t="shared" si="0"/>
        <v>0</v>
      </c>
    </row>
    <row r="55" spans="1:11" s="13" customFormat="1" ht="35.25" customHeight="1" x14ac:dyDescent="0.3">
      <c r="A55" s="11">
        <v>205</v>
      </c>
      <c r="B55" s="12" t="s">
        <v>60</v>
      </c>
      <c r="C55" s="11" t="s">
        <v>18</v>
      </c>
      <c r="D55" s="11"/>
      <c r="E55" s="11"/>
      <c r="F55" s="11"/>
      <c r="G55" s="11"/>
      <c r="H55" s="11"/>
      <c r="I55" s="11"/>
      <c r="J55" s="11"/>
      <c r="K55" s="23">
        <f t="shared" si="0"/>
        <v>0</v>
      </c>
    </row>
    <row r="56" spans="1:11" s="13" customFormat="1" ht="35.25" customHeight="1" x14ac:dyDescent="0.3">
      <c r="A56" s="11">
        <v>206</v>
      </c>
      <c r="B56" s="12" t="s">
        <v>61</v>
      </c>
      <c r="C56" s="11" t="s">
        <v>18</v>
      </c>
      <c r="D56" s="11"/>
      <c r="E56" s="11"/>
      <c r="F56" s="11"/>
      <c r="G56" s="11"/>
      <c r="H56" s="11"/>
      <c r="I56" s="11"/>
      <c r="J56" s="11"/>
      <c r="K56" s="23">
        <f t="shared" si="0"/>
        <v>0</v>
      </c>
    </row>
    <row r="57" spans="1:11" s="13" customFormat="1" ht="35.25" customHeight="1" x14ac:dyDescent="0.3">
      <c r="A57" s="11">
        <v>207</v>
      </c>
      <c r="B57" s="12" t="s">
        <v>62</v>
      </c>
      <c r="C57" s="11" t="s">
        <v>18</v>
      </c>
      <c r="D57" s="11"/>
      <c r="E57" s="11"/>
      <c r="F57" s="11"/>
      <c r="G57" s="11"/>
      <c r="H57" s="11"/>
      <c r="I57" s="11"/>
      <c r="J57" s="11"/>
      <c r="K57" s="23">
        <f t="shared" si="0"/>
        <v>0</v>
      </c>
    </row>
    <row r="58" spans="1:11" s="13" customFormat="1" ht="35.25" customHeight="1" x14ac:dyDescent="0.3">
      <c r="A58" s="11">
        <v>208</v>
      </c>
      <c r="B58" s="12" t="s">
        <v>63</v>
      </c>
      <c r="C58" s="11" t="s">
        <v>18</v>
      </c>
      <c r="D58" s="11"/>
      <c r="E58" s="11"/>
      <c r="F58" s="11"/>
      <c r="G58" s="11"/>
      <c r="H58" s="11"/>
      <c r="I58" s="11"/>
      <c r="J58" s="11"/>
      <c r="K58" s="23">
        <f t="shared" si="0"/>
        <v>0</v>
      </c>
    </row>
    <row r="59" spans="1:11" s="13" customFormat="1" ht="35.25" customHeight="1" x14ac:dyDescent="0.3">
      <c r="A59" s="11">
        <v>209</v>
      </c>
      <c r="B59" s="12" t="s">
        <v>64</v>
      </c>
      <c r="C59" s="11" t="s">
        <v>18</v>
      </c>
      <c r="D59" s="11"/>
      <c r="E59" s="11"/>
      <c r="F59" s="11"/>
      <c r="G59" s="11"/>
      <c r="H59" s="11"/>
      <c r="I59" s="11"/>
      <c r="J59" s="11"/>
      <c r="K59" s="23">
        <f t="shared" si="0"/>
        <v>0</v>
      </c>
    </row>
    <row r="60" spans="1:11" s="13" customFormat="1" ht="35.25" customHeight="1" x14ac:dyDescent="0.3">
      <c r="A60" s="11">
        <v>210</v>
      </c>
      <c r="B60" s="12" t="s">
        <v>65</v>
      </c>
      <c r="C60" s="11" t="s">
        <v>18</v>
      </c>
      <c r="D60" s="11"/>
      <c r="E60" s="11"/>
      <c r="F60" s="11"/>
      <c r="G60" s="11"/>
      <c r="H60" s="11"/>
      <c r="I60" s="11"/>
      <c r="J60" s="11"/>
      <c r="K60" s="23">
        <f t="shared" si="0"/>
        <v>0</v>
      </c>
    </row>
    <row r="61" spans="1:11" s="13" customFormat="1" ht="35.25" customHeight="1" x14ac:dyDescent="0.3">
      <c r="A61" s="11">
        <v>211</v>
      </c>
      <c r="B61" s="12" t="s">
        <v>66</v>
      </c>
      <c r="C61" s="11" t="s">
        <v>18</v>
      </c>
      <c r="D61" s="11"/>
      <c r="E61" s="11"/>
      <c r="F61" s="11"/>
      <c r="G61" s="11"/>
      <c r="H61" s="11"/>
      <c r="I61" s="11"/>
      <c r="J61" s="11"/>
      <c r="K61" s="23">
        <f t="shared" si="0"/>
        <v>0</v>
      </c>
    </row>
    <row r="62" spans="1:11" s="13" customFormat="1" ht="35.25" customHeight="1" x14ac:dyDescent="0.3">
      <c r="A62" s="11">
        <v>235</v>
      </c>
      <c r="B62" s="12" t="s">
        <v>67</v>
      </c>
      <c r="C62" s="11" t="s">
        <v>18</v>
      </c>
      <c r="D62" s="11"/>
      <c r="E62" s="11"/>
      <c r="F62" s="11"/>
      <c r="G62" s="11"/>
      <c r="H62" s="11"/>
      <c r="I62" s="11"/>
      <c r="J62" s="11"/>
      <c r="K62" s="23">
        <f t="shared" si="0"/>
        <v>0</v>
      </c>
    </row>
    <row r="63" spans="1:11" s="13" customFormat="1" ht="35.25" customHeight="1" x14ac:dyDescent="0.3">
      <c r="A63" s="11">
        <v>246</v>
      </c>
      <c r="B63" s="12" t="s">
        <v>68</v>
      </c>
      <c r="C63" s="11" t="s">
        <v>18</v>
      </c>
      <c r="D63" s="11"/>
      <c r="E63" s="11"/>
      <c r="F63" s="11"/>
      <c r="G63" s="11"/>
      <c r="H63" s="11"/>
      <c r="I63" s="11"/>
      <c r="J63" s="11"/>
      <c r="K63" s="23">
        <f t="shared" si="0"/>
        <v>0</v>
      </c>
    </row>
    <row r="64" spans="1:11" s="13" customFormat="1" ht="35.25" customHeight="1" x14ac:dyDescent="0.3">
      <c r="A64" s="11">
        <v>251</v>
      </c>
      <c r="B64" s="12" t="s">
        <v>69</v>
      </c>
      <c r="C64" s="11" t="s">
        <v>18</v>
      </c>
      <c r="D64" s="11"/>
      <c r="E64" s="11"/>
      <c r="F64" s="11"/>
      <c r="G64" s="11"/>
      <c r="H64" s="11"/>
      <c r="I64" s="11"/>
      <c r="J64" s="11"/>
      <c r="K64" s="23">
        <f t="shared" si="0"/>
        <v>0</v>
      </c>
    </row>
    <row r="65" spans="1:13" s="13" customFormat="1" ht="35.25" customHeight="1" x14ac:dyDescent="0.3">
      <c r="A65" s="11">
        <v>253</v>
      </c>
      <c r="B65" s="12" t="s">
        <v>70</v>
      </c>
      <c r="C65" s="11" t="s">
        <v>18</v>
      </c>
      <c r="D65" s="11"/>
      <c r="E65" s="11"/>
      <c r="F65" s="11"/>
      <c r="G65" s="11"/>
      <c r="H65" s="11"/>
      <c r="I65" s="11"/>
      <c r="J65" s="11"/>
      <c r="K65" s="23">
        <f t="shared" si="0"/>
        <v>0</v>
      </c>
    </row>
    <row r="66" spans="1:13" s="13" customFormat="1" ht="35.25" customHeight="1" x14ac:dyDescent="0.3">
      <c r="A66" s="11">
        <v>254</v>
      </c>
      <c r="B66" s="12" t="s">
        <v>71</v>
      </c>
      <c r="C66" s="11" t="s">
        <v>18</v>
      </c>
      <c r="D66" s="11"/>
      <c r="E66" s="11"/>
      <c r="F66" s="11"/>
      <c r="G66" s="11"/>
      <c r="H66" s="11"/>
      <c r="I66" s="11"/>
      <c r="J66" s="11"/>
      <c r="K66" s="23">
        <f t="shared" si="0"/>
        <v>0</v>
      </c>
    </row>
    <row r="67" spans="1:13" s="13" customFormat="1" ht="35.25" customHeight="1" x14ac:dyDescent="0.3">
      <c r="A67" s="11">
        <v>256</v>
      </c>
      <c r="B67" s="12" t="s">
        <v>72</v>
      </c>
      <c r="C67" s="11" t="s">
        <v>18</v>
      </c>
      <c r="D67" s="11"/>
      <c r="E67" s="11"/>
      <c r="F67" s="20"/>
      <c r="G67" s="11"/>
      <c r="H67" s="11"/>
      <c r="I67" s="11"/>
      <c r="J67" s="11"/>
      <c r="K67" s="23">
        <f t="shared" si="0"/>
        <v>0</v>
      </c>
    </row>
    <row r="68" spans="1:13" s="13" customFormat="1" ht="35.25" customHeight="1" x14ac:dyDescent="0.3">
      <c r="A68" s="11">
        <v>257</v>
      </c>
      <c r="B68" s="12" t="s">
        <v>73</v>
      </c>
      <c r="C68" s="11" t="s">
        <v>18</v>
      </c>
      <c r="D68" s="11"/>
      <c r="E68" s="11"/>
      <c r="F68" s="11"/>
      <c r="G68" s="11"/>
      <c r="H68" s="11"/>
      <c r="I68" s="11"/>
      <c r="J68" s="11"/>
      <c r="K68" s="23">
        <f t="shared" si="0"/>
        <v>0</v>
      </c>
    </row>
    <row r="69" spans="1:13" s="13" customFormat="1" ht="35.25" customHeight="1" x14ac:dyDescent="0.3">
      <c r="A69" s="11">
        <v>258</v>
      </c>
      <c r="B69" s="12" t="s">
        <v>74</v>
      </c>
      <c r="C69" s="11" t="s">
        <v>18</v>
      </c>
      <c r="D69" s="11"/>
      <c r="E69" s="11"/>
      <c r="F69" s="11"/>
      <c r="G69" s="11"/>
      <c r="H69" s="11"/>
      <c r="I69" s="11"/>
      <c r="J69" s="11"/>
      <c r="K69" s="23">
        <f t="shared" si="0"/>
        <v>0</v>
      </c>
    </row>
    <row r="70" spans="1:13" s="13" customFormat="1" ht="35.25" customHeight="1" x14ac:dyDescent="0.3">
      <c r="A70" s="11">
        <v>259</v>
      </c>
      <c r="B70" s="12" t="s">
        <v>75</v>
      </c>
      <c r="C70" s="11" t="s">
        <v>18</v>
      </c>
      <c r="D70" s="11"/>
      <c r="E70" s="11"/>
      <c r="F70" s="11"/>
      <c r="G70" s="11"/>
      <c r="H70" s="11"/>
      <c r="I70" s="11"/>
      <c r="J70" s="11"/>
      <c r="K70" s="23">
        <f t="shared" si="0"/>
        <v>0</v>
      </c>
    </row>
    <row r="71" spans="1:13" s="13" customFormat="1" ht="35.25" customHeight="1" x14ac:dyDescent="0.3">
      <c r="A71" s="11">
        <v>261</v>
      </c>
      <c r="B71" s="12" t="s">
        <v>76</v>
      </c>
      <c r="C71" s="11" t="s">
        <v>18</v>
      </c>
      <c r="D71" s="11"/>
      <c r="E71" s="11"/>
      <c r="F71" s="11"/>
      <c r="G71" s="11"/>
      <c r="H71" s="11"/>
      <c r="I71" s="11"/>
      <c r="J71" s="11"/>
      <c r="K71" s="23">
        <f t="shared" si="0"/>
        <v>0</v>
      </c>
    </row>
    <row r="72" spans="1:13" s="13" customFormat="1" ht="35.25" customHeight="1" x14ac:dyDescent="0.3">
      <c r="A72" s="11">
        <v>263</v>
      </c>
      <c r="B72" s="12" t="s">
        <v>77</v>
      </c>
      <c r="C72" s="11" t="s">
        <v>18</v>
      </c>
      <c r="D72" s="11"/>
      <c r="E72" s="11"/>
      <c r="F72" s="11"/>
      <c r="G72" s="11"/>
      <c r="H72" s="11"/>
      <c r="I72" s="11"/>
      <c r="J72" s="11"/>
      <c r="K72" s="23">
        <f t="shared" si="0"/>
        <v>0</v>
      </c>
    </row>
    <row r="73" spans="1:13" s="13" customFormat="1" ht="35.25" customHeight="1" x14ac:dyDescent="0.3">
      <c r="A73" s="11">
        <v>264</v>
      </c>
      <c r="B73" s="12" t="s">
        <v>78</v>
      </c>
      <c r="C73" s="11" t="s">
        <v>18</v>
      </c>
      <c r="D73" s="11"/>
      <c r="E73" s="11"/>
      <c r="F73" s="11"/>
      <c r="G73" s="11"/>
      <c r="H73" s="11"/>
      <c r="I73" s="11"/>
      <c r="J73" s="11"/>
      <c r="K73" s="23">
        <f t="shared" si="0"/>
        <v>0</v>
      </c>
    </row>
    <row r="74" spans="1:13" s="13" customFormat="1" ht="35.25" customHeight="1" x14ac:dyDescent="0.3">
      <c r="A74" s="11">
        <v>265</v>
      </c>
      <c r="B74" s="12" t="s">
        <v>79</v>
      </c>
      <c r="C74" s="11" t="s">
        <v>18</v>
      </c>
      <c r="D74" s="11"/>
      <c r="E74" s="11"/>
      <c r="F74" s="11"/>
      <c r="G74" s="11"/>
      <c r="H74" s="11"/>
      <c r="I74" s="11"/>
      <c r="J74" s="11"/>
      <c r="K74" s="23">
        <f t="shared" si="0"/>
        <v>0</v>
      </c>
    </row>
    <row r="75" spans="1:13" s="13" customFormat="1" ht="35.25" customHeight="1" x14ac:dyDescent="0.3">
      <c r="A75" s="11">
        <v>268</v>
      </c>
      <c r="B75" s="12" t="s">
        <v>80</v>
      </c>
      <c r="C75" s="11" t="s">
        <v>18</v>
      </c>
      <c r="D75" s="11"/>
      <c r="E75" s="11"/>
      <c r="F75" s="11"/>
      <c r="G75" s="11"/>
      <c r="H75" s="11"/>
      <c r="I75" s="11"/>
      <c r="J75" s="11"/>
      <c r="K75" s="23">
        <f t="shared" si="0"/>
        <v>0</v>
      </c>
    </row>
    <row r="76" spans="1:13" s="16" customFormat="1" ht="28.8" x14ac:dyDescent="0.3">
      <c r="A76" s="14" t="s">
        <v>5</v>
      </c>
      <c r="B76" s="14" t="s">
        <v>6</v>
      </c>
      <c r="C76" s="14" t="s">
        <v>7</v>
      </c>
      <c r="D76" s="14" t="s">
        <v>8</v>
      </c>
      <c r="E76" s="14" t="s">
        <v>9</v>
      </c>
      <c r="F76" s="14" t="s">
        <v>10</v>
      </c>
      <c r="G76" s="14" t="s">
        <v>11</v>
      </c>
      <c r="H76" s="14" t="s">
        <v>12</v>
      </c>
      <c r="I76" s="14" t="s">
        <v>13</v>
      </c>
      <c r="J76" s="14" t="s">
        <v>14</v>
      </c>
      <c r="K76" s="24" t="s">
        <v>15</v>
      </c>
      <c r="L76" s="15" t="s">
        <v>16</v>
      </c>
      <c r="M76"/>
    </row>
    <row r="77" spans="1:13" s="13" customFormat="1" ht="35.25" customHeight="1" x14ac:dyDescent="0.3">
      <c r="A77" s="11">
        <v>270</v>
      </c>
      <c r="B77" s="12" t="s">
        <v>81</v>
      </c>
      <c r="C77" s="11" t="s">
        <v>18</v>
      </c>
      <c r="D77" s="11"/>
      <c r="E77" s="11"/>
      <c r="F77" s="11"/>
      <c r="G77" s="11"/>
      <c r="H77" s="11"/>
      <c r="I77" s="11"/>
      <c r="J77" s="11"/>
      <c r="K77" s="23">
        <f t="shared" si="0"/>
        <v>0</v>
      </c>
    </row>
    <row r="78" spans="1:13" s="13" customFormat="1" ht="35.25" customHeight="1" x14ac:dyDescent="0.3">
      <c r="A78" s="11">
        <v>299</v>
      </c>
      <c r="B78" s="12" t="s">
        <v>82</v>
      </c>
      <c r="C78" s="11" t="s">
        <v>18</v>
      </c>
      <c r="D78" s="11"/>
      <c r="E78" s="11"/>
      <c r="F78" s="11"/>
      <c r="G78" s="11"/>
      <c r="H78" s="11"/>
      <c r="I78" s="11"/>
      <c r="J78" s="11"/>
      <c r="K78" s="23">
        <f t="shared" si="0"/>
        <v>0</v>
      </c>
    </row>
    <row r="79" spans="1:13" s="13" customFormat="1" ht="35.25" customHeight="1" x14ac:dyDescent="0.3">
      <c r="A79" s="11">
        <v>300</v>
      </c>
      <c r="B79" s="12" t="s">
        <v>83</v>
      </c>
      <c r="C79" s="11" t="s">
        <v>18</v>
      </c>
      <c r="D79" s="11"/>
      <c r="E79" s="11"/>
      <c r="F79" s="11"/>
      <c r="G79" s="11"/>
      <c r="H79" s="11"/>
      <c r="I79" s="11"/>
      <c r="J79" s="11"/>
      <c r="K79" s="23">
        <f t="shared" ref="K79:K109" si="2">+(SUM(D79:G79)-($H$11*H79)-(I79*$I$11)-(J79*$J$11))</f>
        <v>0</v>
      </c>
    </row>
    <row r="80" spans="1:13" s="13" customFormat="1" ht="35.25" customHeight="1" x14ac:dyDescent="0.3">
      <c r="A80" s="11">
        <v>303</v>
      </c>
      <c r="B80" s="12" t="s">
        <v>84</v>
      </c>
      <c r="C80" s="11" t="s">
        <v>18</v>
      </c>
      <c r="D80" s="11"/>
      <c r="E80" s="11"/>
      <c r="F80" s="11"/>
      <c r="G80" s="11"/>
      <c r="H80" s="11"/>
      <c r="I80" s="11"/>
      <c r="J80" s="11"/>
      <c r="K80" s="23">
        <f t="shared" si="2"/>
        <v>0</v>
      </c>
    </row>
    <row r="81" spans="1:11" s="13" customFormat="1" ht="35.25" customHeight="1" x14ac:dyDescent="0.3">
      <c r="A81" s="11">
        <v>304</v>
      </c>
      <c r="B81" s="12" t="s">
        <v>85</v>
      </c>
      <c r="C81" s="11" t="s">
        <v>18</v>
      </c>
      <c r="D81" s="11"/>
      <c r="E81" s="11"/>
      <c r="F81" s="11"/>
      <c r="G81" s="11"/>
      <c r="H81" s="11"/>
      <c r="I81" s="11"/>
      <c r="J81" s="11"/>
      <c r="K81" s="23">
        <f t="shared" si="2"/>
        <v>0</v>
      </c>
    </row>
    <row r="82" spans="1:11" s="13" customFormat="1" ht="35.25" customHeight="1" x14ac:dyDescent="0.3">
      <c r="A82" s="11">
        <v>305</v>
      </c>
      <c r="B82" s="12" t="s">
        <v>86</v>
      </c>
      <c r="C82" s="11" t="s">
        <v>18</v>
      </c>
      <c r="D82" s="11"/>
      <c r="E82" s="11"/>
      <c r="F82" s="11"/>
      <c r="G82" s="11"/>
      <c r="H82" s="11"/>
      <c r="I82" s="11"/>
      <c r="J82" s="11"/>
      <c r="K82" s="23">
        <f t="shared" si="2"/>
        <v>0</v>
      </c>
    </row>
    <row r="83" spans="1:11" s="13" customFormat="1" ht="35.25" customHeight="1" x14ac:dyDescent="0.3">
      <c r="A83" s="11">
        <v>307</v>
      </c>
      <c r="B83" s="12" t="s">
        <v>87</v>
      </c>
      <c r="C83" s="11" t="s">
        <v>18</v>
      </c>
      <c r="D83" s="11"/>
      <c r="E83" s="11"/>
      <c r="F83" s="11"/>
      <c r="G83" s="11"/>
      <c r="H83" s="11"/>
      <c r="I83" s="11"/>
      <c r="J83" s="11"/>
      <c r="K83" s="23">
        <f t="shared" si="2"/>
        <v>0</v>
      </c>
    </row>
    <row r="84" spans="1:11" s="13" customFormat="1" ht="35.25" customHeight="1" x14ac:dyDescent="0.3">
      <c r="A84" s="11">
        <v>310</v>
      </c>
      <c r="B84" s="12" t="s">
        <v>88</v>
      </c>
      <c r="C84" s="11" t="s">
        <v>18</v>
      </c>
      <c r="D84" s="11"/>
      <c r="E84" s="11"/>
      <c r="F84" s="11"/>
      <c r="G84" s="11"/>
      <c r="H84" s="11"/>
      <c r="I84" s="11"/>
      <c r="J84" s="11"/>
      <c r="K84" s="23">
        <f t="shared" si="2"/>
        <v>0</v>
      </c>
    </row>
    <row r="85" spans="1:11" s="13" customFormat="1" ht="35.25" customHeight="1" x14ac:dyDescent="0.3">
      <c r="A85" s="11">
        <v>311</v>
      </c>
      <c r="B85" s="12" t="s">
        <v>89</v>
      </c>
      <c r="C85" s="11" t="s">
        <v>18</v>
      </c>
      <c r="D85" s="11"/>
      <c r="E85" s="11"/>
      <c r="F85" s="11"/>
      <c r="G85" s="11"/>
      <c r="H85" s="11"/>
      <c r="I85" s="11"/>
      <c r="J85" s="11"/>
      <c r="K85" s="23">
        <f t="shared" si="2"/>
        <v>0</v>
      </c>
    </row>
    <row r="86" spans="1:11" s="13" customFormat="1" ht="35.25" customHeight="1" x14ac:dyDescent="0.3">
      <c r="A86" s="11">
        <v>312</v>
      </c>
      <c r="B86" s="12" t="s">
        <v>90</v>
      </c>
      <c r="C86" s="11" t="s">
        <v>18</v>
      </c>
      <c r="D86" s="11"/>
      <c r="E86" s="11"/>
      <c r="F86" s="11"/>
      <c r="G86" s="11"/>
      <c r="H86" s="11"/>
      <c r="I86" s="11"/>
      <c r="J86" s="11"/>
      <c r="K86" s="23">
        <f t="shared" si="2"/>
        <v>0</v>
      </c>
    </row>
    <row r="87" spans="1:11" s="13" customFormat="1" ht="35.25" customHeight="1" x14ac:dyDescent="0.3">
      <c r="A87" s="11">
        <v>313</v>
      </c>
      <c r="B87" s="12" t="s">
        <v>91</v>
      </c>
      <c r="C87" s="11" t="s">
        <v>18</v>
      </c>
      <c r="D87" s="11"/>
      <c r="E87" s="11"/>
      <c r="F87" s="11"/>
      <c r="G87" s="11"/>
      <c r="H87" s="11"/>
      <c r="I87" s="11"/>
      <c r="J87" s="11"/>
      <c r="K87" s="23">
        <f t="shared" si="2"/>
        <v>0</v>
      </c>
    </row>
    <row r="88" spans="1:11" s="13" customFormat="1" ht="35.25" customHeight="1" x14ac:dyDescent="0.3">
      <c r="A88" s="11">
        <v>314</v>
      </c>
      <c r="B88" s="12" t="s">
        <v>92</v>
      </c>
      <c r="C88" s="11" t="s">
        <v>18</v>
      </c>
      <c r="D88" s="11"/>
      <c r="E88" s="11"/>
      <c r="F88" s="11"/>
      <c r="G88" s="11"/>
      <c r="H88" s="11"/>
      <c r="I88" s="11"/>
      <c r="J88" s="11"/>
      <c r="K88" s="23">
        <f t="shared" si="2"/>
        <v>0</v>
      </c>
    </row>
    <row r="89" spans="1:11" s="13" customFormat="1" ht="35.25" customHeight="1" x14ac:dyDescent="0.3">
      <c r="A89" s="11">
        <v>315</v>
      </c>
      <c r="B89" s="12" t="s">
        <v>93</v>
      </c>
      <c r="C89" s="11" t="s">
        <v>18</v>
      </c>
      <c r="D89" s="11"/>
      <c r="E89" s="11"/>
      <c r="F89" s="11"/>
      <c r="G89" s="11"/>
      <c r="H89" s="11"/>
      <c r="I89" s="11"/>
      <c r="J89" s="11"/>
      <c r="K89" s="23">
        <f t="shared" si="2"/>
        <v>0</v>
      </c>
    </row>
    <row r="90" spans="1:11" s="13" customFormat="1" ht="35.25" customHeight="1" x14ac:dyDescent="0.3">
      <c r="A90" s="11">
        <v>316</v>
      </c>
      <c r="B90" s="12" t="s">
        <v>94</v>
      </c>
      <c r="C90" s="11" t="s">
        <v>18</v>
      </c>
      <c r="D90" s="11"/>
      <c r="E90" s="11"/>
      <c r="F90" s="11"/>
      <c r="G90" s="11"/>
      <c r="H90" s="11"/>
      <c r="I90" s="11"/>
      <c r="J90" s="11"/>
      <c r="K90" s="23">
        <f t="shared" si="2"/>
        <v>0</v>
      </c>
    </row>
    <row r="91" spans="1:11" s="13" customFormat="1" ht="35.25" customHeight="1" x14ac:dyDescent="0.3">
      <c r="A91" s="11">
        <v>317</v>
      </c>
      <c r="B91" s="12" t="s">
        <v>95</v>
      </c>
      <c r="C91" s="11" t="s">
        <v>18</v>
      </c>
      <c r="D91" s="11"/>
      <c r="E91" s="11"/>
      <c r="F91" s="11"/>
      <c r="G91" s="11"/>
      <c r="H91" s="11"/>
      <c r="I91" s="11"/>
      <c r="J91" s="11"/>
      <c r="K91" s="23">
        <f t="shared" si="2"/>
        <v>0</v>
      </c>
    </row>
    <row r="92" spans="1:11" s="13" customFormat="1" ht="35.25" customHeight="1" x14ac:dyDescent="0.3">
      <c r="A92" s="11">
        <v>318</v>
      </c>
      <c r="B92" s="12" t="s">
        <v>96</v>
      </c>
      <c r="C92" s="11" t="s">
        <v>18</v>
      </c>
      <c r="D92" s="11"/>
      <c r="E92" s="11"/>
      <c r="F92" s="11"/>
      <c r="G92" s="11"/>
      <c r="H92" s="11"/>
      <c r="I92" s="11"/>
      <c r="J92" s="11"/>
      <c r="K92" s="23">
        <f t="shared" si="2"/>
        <v>0</v>
      </c>
    </row>
    <row r="93" spans="1:11" s="13" customFormat="1" ht="35.25" customHeight="1" x14ac:dyDescent="0.3">
      <c r="A93" s="11">
        <v>322</v>
      </c>
      <c r="B93" s="12" t="s">
        <v>97</v>
      </c>
      <c r="C93" s="11" t="s">
        <v>18</v>
      </c>
      <c r="D93" s="11"/>
      <c r="E93" s="11"/>
      <c r="F93" s="11"/>
      <c r="G93" s="11"/>
      <c r="H93" s="11"/>
      <c r="I93" s="11"/>
      <c r="J93" s="11"/>
      <c r="K93" s="23">
        <f t="shared" si="2"/>
        <v>0</v>
      </c>
    </row>
    <row r="94" spans="1:11" s="13" customFormat="1" ht="35.25" customHeight="1" x14ac:dyDescent="0.3">
      <c r="A94" s="11">
        <v>323</v>
      </c>
      <c r="B94" s="12" t="s">
        <v>98</v>
      </c>
      <c r="C94" s="11" t="s">
        <v>18</v>
      </c>
      <c r="D94" s="11"/>
      <c r="E94" s="11"/>
      <c r="F94" s="11"/>
      <c r="G94" s="11"/>
      <c r="H94" s="11"/>
      <c r="I94" s="11"/>
      <c r="J94" s="11"/>
      <c r="K94" s="23">
        <f t="shared" si="2"/>
        <v>0</v>
      </c>
    </row>
    <row r="95" spans="1:11" s="13" customFormat="1" ht="35.25" customHeight="1" x14ac:dyDescent="0.3">
      <c r="A95" s="11">
        <v>325</v>
      </c>
      <c r="B95" s="12" t="s">
        <v>99</v>
      </c>
      <c r="C95" s="11" t="s">
        <v>18</v>
      </c>
      <c r="D95" s="11"/>
      <c r="E95" s="11"/>
      <c r="F95" s="11"/>
      <c r="G95" s="11"/>
      <c r="H95" s="11"/>
      <c r="I95" s="11"/>
      <c r="J95" s="11"/>
      <c r="K95" s="23">
        <f t="shared" si="2"/>
        <v>0</v>
      </c>
    </row>
    <row r="96" spans="1:11" s="13" customFormat="1" ht="35.25" customHeight="1" x14ac:dyDescent="0.3">
      <c r="A96" s="11">
        <v>327</v>
      </c>
      <c r="B96" s="12" t="s">
        <v>100</v>
      </c>
      <c r="C96" s="11" t="s">
        <v>18</v>
      </c>
      <c r="D96" s="11"/>
      <c r="E96" s="11"/>
      <c r="F96" s="11"/>
      <c r="G96" s="11"/>
      <c r="H96" s="11"/>
      <c r="I96" s="11"/>
      <c r="J96" s="11"/>
      <c r="K96" s="23">
        <f t="shared" si="2"/>
        <v>0</v>
      </c>
    </row>
    <row r="97" spans="1:13" s="13" customFormat="1" ht="35.25" customHeight="1" x14ac:dyDescent="0.3">
      <c r="A97" s="11">
        <v>328</v>
      </c>
      <c r="B97" s="12" t="s">
        <v>101</v>
      </c>
      <c r="C97" s="11" t="s">
        <v>18</v>
      </c>
      <c r="D97" s="11"/>
      <c r="E97" s="11"/>
      <c r="F97" s="11"/>
      <c r="G97" s="11"/>
      <c r="H97" s="11"/>
      <c r="I97" s="11"/>
      <c r="J97" s="11"/>
      <c r="K97" s="23">
        <f t="shared" si="2"/>
        <v>0</v>
      </c>
    </row>
    <row r="98" spans="1:13" s="13" customFormat="1" ht="35.25" customHeight="1" x14ac:dyDescent="0.3">
      <c r="A98" s="11">
        <v>333</v>
      </c>
      <c r="B98" s="12" t="s">
        <v>85</v>
      </c>
      <c r="C98" s="11" t="s">
        <v>18</v>
      </c>
      <c r="D98" s="11"/>
      <c r="E98" s="11"/>
      <c r="F98" s="11"/>
      <c r="G98" s="11"/>
      <c r="H98" s="11"/>
      <c r="I98" s="11"/>
      <c r="J98" s="11"/>
      <c r="K98" s="23">
        <f t="shared" si="2"/>
        <v>0</v>
      </c>
    </row>
    <row r="99" spans="1:13" s="13" customFormat="1" ht="35.25" customHeight="1" x14ac:dyDescent="0.3">
      <c r="A99" s="11">
        <v>351</v>
      </c>
      <c r="B99" s="12" t="s">
        <v>102</v>
      </c>
      <c r="C99" s="11" t="s">
        <v>18</v>
      </c>
      <c r="D99" s="11"/>
      <c r="E99" s="11"/>
      <c r="F99" s="11"/>
      <c r="G99" s="11"/>
      <c r="H99" s="11"/>
      <c r="I99" s="11"/>
      <c r="J99" s="11"/>
      <c r="K99" s="23">
        <f t="shared" si="2"/>
        <v>0</v>
      </c>
    </row>
    <row r="100" spans="1:13" s="13" customFormat="1" ht="35.25" customHeight="1" x14ac:dyDescent="0.3">
      <c r="A100" s="11">
        <v>352</v>
      </c>
      <c r="B100" s="12" t="s">
        <v>103</v>
      </c>
      <c r="C100" s="11" t="s">
        <v>18</v>
      </c>
      <c r="D100" s="11"/>
      <c r="E100" s="11"/>
      <c r="F100" s="11"/>
      <c r="G100" s="11"/>
      <c r="H100" s="11"/>
      <c r="I100" s="11"/>
      <c r="J100" s="11"/>
      <c r="K100" s="23">
        <f t="shared" si="2"/>
        <v>0</v>
      </c>
    </row>
    <row r="101" spans="1:13" s="13" customFormat="1" ht="35.25" customHeight="1" x14ac:dyDescent="0.3">
      <c r="A101" s="11">
        <v>353</v>
      </c>
      <c r="B101" s="12" t="s">
        <v>104</v>
      </c>
      <c r="C101" s="11" t="s">
        <v>18</v>
      </c>
      <c r="D101" s="11"/>
      <c r="E101" s="11"/>
      <c r="F101" s="11"/>
      <c r="G101" s="11"/>
      <c r="H101" s="11"/>
      <c r="I101" s="11"/>
      <c r="J101" s="11"/>
      <c r="K101" s="23">
        <f t="shared" si="2"/>
        <v>0</v>
      </c>
    </row>
    <row r="102" spans="1:13" s="13" customFormat="1" ht="35.25" customHeight="1" x14ac:dyDescent="0.3">
      <c r="A102" s="11">
        <v>355</v>
      </c>
      <c r="B102" s="12" t="s">
        <v>105</v>
      </c>
      <c r="C102" s="11" t="s">
        <v>18</v>
      </c>
      <c r="D102" s="11"/>
      <c r="E102" s="11"/>
      <c r="F102" s="11"/>
      <c r="G102" s="11"/>
      <c r="H102" s="11"/>
      <c r="I102" s="11"/>
      <c r="J102" s="11"/>
      <c r="K102" s="23">
        <f t="shared" si="2"/>
        <v>0</v>
      </c>
    </row>
    <row r="103" spans="1:13" s="13" customFormat="1" ht="35.25" customHeight="1" x14ac:dyDescent="0.3">
      <c r="A103" s="11">
        <v>356</v>
      </c>
      <c r="B103" s="12" t="s">
        <v>106</v>
      </c>
      <c r="C103" s="11" t="s">
        <v>18</v>
      </c>
      <c r="D103" s="11"/>
      <c r="E103" s="11"/>
      <c r="F103" s="11"/>
      <c r="G103" s="11"/>
      <c r="H103" s="11"/>
      <c r="I103" s="11"/>
      <c r="J103" s="11"/>
      <c r="K103" s="23">
        <f t="shared" si="2"/>
        <v>0</v>
      </c>
    </row>
    <row r="104" spans="1:13" s="13" customFormat="1" ht="35.25" customHeight="1" x14ac:dyDescent="0.3">
      <c r="A104" s="11">
        <v>357</v>
      </c>
      <c r="B104" s="12" t="s">
        <v>107</v>
      </c>
      <c r="C104" s="11" t="s">
        <v>18</v>
      </c>
      <c r="D104" s="11"/>
      <c r="E104" s="11"/>
      <c r="F104" s="11"/>
      <c r="G104" s="11"/>
      <c r="H104" s="11"/>
      <c r="I104" s="11"/>
      <c r="J104" s="11"/>
      <c r="K104" s="23">
        <f t="shared" si="2"/>
        <v>0</v>
      </c>
    </row>
    <row r="105" spans="1:13" s="13" customFormat="1" ht="35.25" customHeight="1" x14ac:dyDescent="0.3">
      <c r="A105" s="11">
        <v>358</v>
      </c>
      <c r="B105" s="12" t="s">
        <v>108</v>
      </c>
      <c r="C105" s="11" t="s">
        <v>18</v>
      </c>
      <c r="D105" s="11"/>
      <c r="E105" s="11"/>
      <c r="F105" s="11"/>
      <c r="G105" s="11"/>
      <c r="H105" s="11"/>
      <c r="I105" s="11"/>
      <c r="J105" s="11"/>
      <c r="K105" s="23">
        <f t="shared" si="2"/>
        <v>0</v>
      </c>
    </row>
    <row r="106" spans="1:13" s="13" customFormat="1" ht="35.25" customHeight="1" x14ac:dyDescent="0.3">
      <c r="A106" s="11">
        <v>359</v>
      </c>
      <c r="B106" s="12" t="s">
        <v>109</v>
      </c>
      <c r="C106" s="11" t="s">
        <v>18</v>
      </c>
      <c r="D106" s="11"/>
      <c r="E106" s="11"/>
      <c r="F106" s="11"/>
      <c r="G106" s="11"/>
      <c r="H106" s="11"/>
      <c r="I106" s="11"/>
      <c r="J106" s="11"/>
      <c r="K106" s="23">
        <f t="shared" si="2"/>
        <v>0</v>
      </c>
    </row>
    <row r="107" spans="1:13" s="13" customFormat="1" ht="35.25" customHeight="1" x14ac:dyDescent="0.3">
      <c r="A107" s="11">
        <v>363</v>
      </c>
      <c r="B107" s="12" t="s">
        <v>110</v>
      </c>
      <c r="C107" s="11" t="s">
        <v>18</v>
      </c>
      <c r="D107" s="11"/>
      <c r="E107" s="11"/>
      <c r="F107" s="11"/>
      <c r="G107" s="11"/>
      <c r="H107" s="11"/>
      <c r="I107" s="11"/>
      <c r="J107" s="11"/>
      <c r="K107" s="23">
        <f t="shared" si="2"/>
        <v>0</v>
      </c>
    </row>
    <row r="108" spans="1:13" s="13" customFormat="1" ht="35.25" customHeight="1" x14ac:dyDescent="0.3">
      <c r="A108" s="11">
        <v>364</v>
      </c>
      <c r="B108" s="12" t="s">
        <v>111</v>
      </c>
      <c r="C108" s="11" t="s">
        <v>18</v>
      </c>
      <c r="D108" s="11"/>
      <c r="E108" s="11"/>
      <c r="F108" s="11"/>
      <c r="G108" s="11"/>
      <c r="H108" s="11"/>
      <c r="I108" s="11"/>
      <c r="J108" s="11"/>
      <c r="K108" s="23">
        <f t="shared" si="2"/>
        <v>0</v>
      </c>
    </row>
    <row r="109" spans="1:13" s="13" customFormat="1" ht="35.25" customHeight="1" x14ac:dyDescent="0.3">
      <c r="A109" s="11">
        <v>365</v>
      </c>
      <c r="B109" s="12" t="s">
        <v>112</v>
      </c>
      <c r="C109" s="11" t="s">
        <v>18</v>
      </c>
      <c r="D109" s="11"/>
      <c r="E109" s="11"/>
      <c r="F109" s="11"/>
      <c r="G109" s="11"/>
      <c r="H109" s="11"/>
      <c r="I109" s="11"/>
      <c r="J109" s="11"/>
      <c r="K109" s="23">
        <f t="shared" si="2"/>
        <v>0</v>
      </c>
    </row>
    <row r="110" spans="1:13" s="16" customFormat="1" ht="28.8" x14ac:dyDescent="0.3">
      <c r="A110" s="14" t="s">
        <v>5</v>
      </c>
      <c r="B110" s="14" t="s">
        <v>6</v>
      </c>
      <c r="C110" s="14" t="s">
        <v>7</v>
      </c>
      <c r="D110" s="14" t="s">
        <v>8</v>
      </c>
      <c r="E110" s="14" t="s">
        <v>9</v>
      </c>
      <c r="F110" s="14" t="s">
        <v>10</v>
      </c>
      <c r="G110" s="14" t="s">
        <v>11</v>
      </c>
      <c r="H110" s="14" t="s">
        <v>12</v>
      </c>
      <c r="I110" s="14" t="s">
        <v>13</v>
      </c>
      <c r="J110" s="14" t="s">
        <v>14</v>
      </c>
      <c r="K110" s="24" t="s">
        <v>15</v>
      </c>
      <c r="L110" s="15" t="s">
        <v>16</v>
      </c>
      <c r="M110"/>
    </row>
    <row r="111" spans="1:13" s="13" customFormat="1" ht="35.25" customHeight="1" x14ac:dyDescent="0.3">
      <c r="A111" s="11">
        <v>401</v>
      </c>
      <c r="B111" s="12" t="s">
        <v>113</v>
      </c>
      <c r="C111" s="11" t="s">
        <v>18</v>
      </c>
      <c r="D111" s="11"/>
      <c r="E111" s="11"/>
      <c r="F111" s="11"/>
      <c r="G111" s="11"/>
      <c r="H111" s="11"/>
      <c r="I111" s="11"/>
      <c r="J111" s="11"/>
      <c r="K111" s="23">
        <f t="shared" ref="K111:K129" si="3">+(SUM(D111:G111)-($H$11*H111)-(I111*$I$11)-(J111*$J$11))</f>
        <v>0</v>
      </c>
    </row>
    <row r="112" spans="1:13" s="13" customFormat="1" ht="35.25" customHeight="1" x14ac:dyDescent="0.3">
      <c r="A112" s="11">
        <v>500</v>
      </c>
      <c r="B112" s="12" t="s">
        <v>114</v>
      </c>
      <c r="C112" s="11" t="s">
        <v>115</v>
      </c>
      <c r="D112" s="11"/>
      <c r="E112" s="11"/>
      <c r="F112" s="11"/>
      <c r="G112" s="11"/>
      <c r="H112" s="11"/>
      <c r="I112" s="11"/>
      <c r="J112" s="11"/>
      <c r="K112" s="23">
        <f t="shared" si="3"/>
        <v>0</v>
      </c>
    </row>
    <row r="113" spans="1:11" s="13" customFormat="1" ht="35.25" customHeight="1" x14ac:dyDescent="0.3">
      <c r="A113" s="11"/>
      <c r="B113" s="12" t="s">
        <v>116</v>
      </c>
      <c r="C113" s="11" t="s">
        <v>115</v>
      </c>
      <c r="D113" s="11"/>
      <c r="E113" s="11"/>
      <c r="F113" s="11"/>
      <c r="G113" s="11"/>
      <c r="H113" s="11"/>
      <c r="I113" s="11"/>
      <c r="J113" s="11"/>
      <c r="K113" s="23"/>
    </row>
    <row r="114" spans="1:11" s="13" customFormat="1" ht="35.25" customHeight="1" x14ac:dyDescent="0.3">
      <c r="A114" s="11">
        <v>502</v>
      </c>
      <c r="B114" s="12" t="s">
        <v>117</v>
      </c>
      <c r="C114" s="11" t="s">
        <v>115</v>
      </c>
      <c r="D114" s="11"/>
      <c r="E114" s="11"/>
      <c r="F114" s="11"/>
      <c r="G114" s="11"/>
      <c r="H114" s="11"/>
      <c r="I114" s="11"/>
      <c r="J114" s="11"/>
      <c r="K114" s="23">
        <f t="shared" si="3"/>
        <v>0</v>
      </c>
    </row>
    <row r="115" spans="1:11" s="13" customFormat="1" ht="35.25" customHeight="1" x14ac:dyDescent="0.3">
      <c r="A115" s="11">
        <v>503</v>
      </c>
      <c r="B115" s="12" t="s">
        <v>118</v>
      </c>
      <c r="C115" s="11" t="s">
        <v>115</v>
      </c>
      <c r="D115" s="11"/>
      <c r="E115" s="11"/>
      <c r="F115" s="11"/>
      <c r="G115" s="11"/>
      <c r="H115" s="11"/>
      <c r="I115" s="11"/>
      <c r="J115" s="11"/>
      <c r="K115" s="23">
        <f t="shared" si="3"/>
        <v>0</v>
      </c>
    </row>
    <row r="116" spans="1:11" s="13" customFormat="1" ht="35.25" customHeight="1" x14ac:dyDescent="0.3">
      <c r="A116" s="11"/>
      <c r="B116" s="12" t="s">
        <v>119</v>
      </c>
      <c r="C116" s="11" t="s">
        <v>115</v>
      </c>
      <c r="D116" s="11"/>
      <c r="E116" s="11"/>
      <c r="F116" s="11"/>
      <c r="G116" s="11"/>
      <c r="H116" s="11"/>
      <c r="I116" s="11"/>
      <c r="J116" s="11"/>
      <c r="K116" s="23"/>
    </row>
    <row r="117" spans="1:11" s="13" customFormat="1" ht="35.25" customHeight="1" x14ac:dyDescent="0.3">
      <c r="A117" s="11"/>
      <c r="B117" s="12" t="s">
        <v>120</v>
      </c>
      <c r="C117" s="11" t="s">
        <v>115</v>
      </c>
      <c r="D117" s="11"/>
      <c r="E117" s="11"/>
      <c r="F117" s="11"/>
      <c r="G117" s="11"/>
      <c r="H117" s="11"/>
      <c r="I117" s="11"/>
      <c r="J117" s="11"/>
      <c r="K117" s="23"/>
    </row>
    <row r="118" spans="1:11" s="13" customFormat="1" ht="35.25" customHeight="1" x14ac:dyDescent="0.3">
      <c r="A118" s="11">
        <v>504</v>
      </c>
      <c r="B118" s="12" t="s">
        <v>121</v>
      </c>
      <c r="C118" s="11" t="s">
        <v>18</v>
      </c>
      <c r="D118" s="11"/>
      <c r="E118" s="11"/>
      <c r="F118" s="11"/>
      <c r="G118" s="11"/>
      <c r="H118" s="11"/>
      <c r="I118" s="11"/>
      <c r="J118" s="11"/>
      <c r="K118" s="23">
        <f t="shared" si="3"/>
        <v>0</v>
      </c>
    </row>
    <row r="119" spans="1:11" s="13" customFormat="1" ht="35.25" customHeight="1" x14ac:dyDescent="0.3">
      <c r="A119" s="11">
        <v>505</v>
      </c>
      <c r="B119" s="12" t="s">
        <v>122</v>
      </c>
      <c r="C119" s="11" t="s">
        <v>115</v>
      </c>
      <c r="D119" s="11"/>
      <c r="E119" s="11"/>
      <c r="F119" s="11"/>
      <c r="G119" s="11"/>
      <c r="H119" s="11"/>
      <c r="I119" s="11"/>
      <c r="J119" s="11"/>
      <c r="K119" s="23">
        <f t="shared" si="3"/>
        <v>0</v>
      </c>
    </row>
    <row r="120" spans="1:11" s="13" customFormat="1" ht="35.25" customHeight="1" x14ac:dyDescent="0.3">
      <c r="A120" s="11">
        <v>524</v>
      </c>
      <c r="B120" s="12" t="s">
        <v>123</v>
      </c>
      <c r="C120" s="11" t="s">
        <v>39</v>
      </c>
      <c r="D120" s="11"/>
      <c r="E120" s="11"/>
      <c r="F120" s="11"/>
      <c r="G120" s="11"/>
      <c r="H120" s="11"/>
      <c r="I120" s="11"/>
      <c r="J120" s="11"/>
      <c r="K120" s="23">
        <f t="shared" si="3"/>
        <v>0</v>
      </c>
    </row>
    <row r="121" spans="1:11" s="13" customFormat="1" ht="35.25" customHeight="1" x14ac:dyDescent="0.3">
      <c r="A121" s="11">
        <v>525</v>
      </c>
      <c r="B121" s="12" t="s">
        <v>124</v>
      </c>
      <c r="C121" s="11" t="s">
        <v>39</v>
      </c>
      <c r="D121" s="11"/>
      <c r="E121" s="11"/>
      <c r="F121" s="11"/>
      <c r="G121" s="11"/>
      <c r="H121" s="11"/>
      <c r="I121" s="11"/>
      <c r="J121" s="11"/>
      <c r="K121" s="23">
        <f t="shared" si="3"/>
        <v>0</v>
      </c>
    </row>
    <row r="122" spans="1:11" s="13" customFormat="1" ht="35.25" customHeight="1" x14ac:dyDescent="0.3">
      <c r="A122" s="11">
        <v>515</v>
      </c>
      <c r="B122" s="12" t="s">
        <v>125</v>
      </c>
      <c r="C122" s="11" t="s">
        <v>39</v>
      </c>
      <c r="D122" s="11"/>
      <c r="E122" s="11"/>
      <c r="F122" s="11"/>
      <c r="G122" s="11"/>
      <c r="H122" s="11"/>
      <c r="I122" s="11"/>
      <c r="J122" s="11"/>
      <c r="K122" s="23">
        <f t="shared" si="3"/>
        <v>0</v>
      </c>
    </row>
    <row r="123" spans="1:11" s="13" customFormat="1" ht="35.25" customHeight="1" x14ac:dyDescent="0.3">
      <c r="A123" s="11">
        <v>530</v>
      </c>
      <c r="B123" s="12" t="s">
        <v>126</v>
      </c>
      <c r="C123" s="11" t="s">
        <v>18</v>
      </c>
      <c r="D123" s="11"/>
      <c r="E123" s="11"/>
      <c r="F123" s="11"/>
      <c r="G123" s="11"/>
      <c r="H123" s="11"/>
      <c r="I123" s="11"/>
      <c r="J123" s="11"/>
      <c r="K123" s="23">
        <f t="shared" si="3"/>
        <v>0</v>
      </c>
    </row>
    <row r="124" spans="1:11" s="13" customFormat="1" ht="35.25" customHeight="1" x14ac:dyDescent="0.3">
      <c r="A124" s="11">
        <v>710</v>
      </c>
      <c r="B124" s="12" t="s">
        <v>127</v>
      </c>
      <c r="C124" s="11" t="s">
        <v>18</v>
      </c>
      <c r="D124" s="11"/>
      <c r="E124" s="11"/>
      <c r="F124" s="11"/>
      <c r="G124" s="11"/>
      <c r="H124" s="11"/>
      <c r="I124" s="11"/>
      <c r="J124" s="11"/>
      <c r="K124" s="23">
        <f t="shared" si="3"/>
        <v>0</v>
      </c>
    </row>
    <row r="125" spans="1:11" s="13" customFormat="1" ht="35.25" customHeight="1" x14ac:dyDescent="0.3">
      <c r="A125" s="11">
        <v>790</v>
      </c>
      <c r="B125" s="12" t="s">
        <v>128</v>
      </c>
      <c r="C125" s="11" t="s">
        <v>18</v>
      </c>
      <c r="D125" s="11"/>
      <c r="E125" s="11"/>
      <c r="F125" s="11"/>
      <c r="G125" s="11"/>
      <c r="H125" s="11"/>
      <c r="I125" s="11"/>
      <c r="J125" s="11"/>
      <c r="K125" s="23">
        <f t="shared" si="3"/>
        <v>0</v>
      </c>
    </row>
    <row r="126" spans="1:11" s="13" customFormat="1" ht="35.25" customHeight="1" x14ac:dyDescent="0.3">
      <c r="A126" s="11">
        <v>801</v>
      </c>
      <c r="B126" s="12" t="s">
        <v>129</v>
      </c>
      <c r="C126" s="11" t="s">
        <v>18</v>
      </c>
      <c r="D126" s="11"/>
      <c r="E126" s="11"/>
      <c r="F126" s="11"/>
      <c r="G126" s="11"/>
      <c r="H126" s="11"/>
      <c r="I126" s="11"/>
      <c r="J126" s="11"/>
      <c r="K126" s="23">
        <f>+(SUM(D126:G126)-($H$11*H126)-(I126*$I$11)-(J126*$J$11))</f>
        <v>0</v>
      </c>
    </row>
    <row r="127" spans="1:11" s="13" customFormat="1" ht="35.25" customHeight="1" x14ac:dyDescent="0.3">
      <c r="A127" s="11">
        <v>795</v>
      </c>
      <c r="B127" s="12" t="s">
        <v>130</v>
      </c>
      <c r="C127" s="11" t="s">
        <v>18</v>
      </c>
      <c r="D127" s="11"/>
      <c r="E127" s="11"/>
      <c r="F127" s="11"/>
      <c r="G127" s="11"/>
      <c r="H127" s="11"/>
      <c r="I127" s="11"/>
      <c r="J127" s="11"/>
      <c r="K127" s="23">
        <f t="shared" si="3"/>
        <v>0</v>
      </c>
    </row>
    <row r="128" spans="1:11" s="13" customFormat="1" ht="35.25" customHeight="1" x14ac:dyDescent="0.3">
      <c r="A128" s="11">
        <v>798</v>
      </c>
      <c r="B128" s="12" t="s">
        <v>131</v>
      </c>
      <c r="C128" s="11" t="s">
        <v>18</v>
      </c>
      <c r="D128" s="11"/>
      <c r="E128" s="11"/>
      <c r="F128" s="11"/>
      <c r="G128" s="11"/>
      <c r="H128" s="11"/>
      <c r="I128" s="11"/>
      <c r="J128" s="11"/>
      <c r="K128" s="23">
        <f t="shared" si="3"/>
        <v>0</v>
      </c>
    </row>
    <row r="129" spans="1:13" s="13" customFormat="1" ht="35.25" customHeight="1" x14ac:dyDescent="0.3">
      <c r="A129" s="11">
        <v>906</v>
      </c>
      <c r="B129" s="12" t="s">
        <v>132</v>
      </c>
      <c r="C129" s="11" t="s">
        <v>18</v>
      </c>
      <c r="D129" s="11"/>
      <c r="E129" s="11"/>
      <c r="F129" s="11"/>
      <c r="G129" s="11"/>
      <c r="H129" s="11"/>
      <c r="I129" s="11"/>
      <c r="J129" s="11"/>
      <c r="K129" s="23">
        <f t="shared" si="3"/>
        <v>0</v>
      </c>
    </row>
    <row r="130" spans="1:13" s="13" customFormat="1" ht="35.25" customHeight="1" x14ac:dyDescent="0.3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</row>
    <row r="131" spans="1:13" s="13" customFormat="1" ht="35.25" customHeight="1" x14ac:dyDescent="0.3">
      <c r="B131" s="16"/>
      <c r="L131" s="18" t="s">
        <v>133</v>
      </c>
      <c r="M131" s="19"/>
    </row>
    <row r="133" spans="1:13" x14ac:dyDescent="0.3">
      <c r="A133" t="s">
        <v>134</v>
      </c>
    </row>
  </sheetData>
  <mergeCells count="2">
    <mergeCell ref="A2:J2"/>
    <mergeCell ref="A130:L1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1"/>
  <sheetViews>
    <sheetView zoomScale="55" zoomScaleNormal="55" zoomScaleSheetLayoutView="80" workbookViewId="0">
      <selection activeCell="A11" sqref="A11"/>
    </sheetView>
  </sheetViews>
  <sheetFormatPr baseColWidth="10" defaultColWidth="11.44140625" defaultRowHeight="43.95" customHeight="1" x14ac:dyDescent="0.3"/>
  <cols>
    <col min="1" max="1" width="8" style="50" bestFit="1" customWidth="1"/>
    <col min="2" max="2" width="35.44140625" style="84" customWidth="1"/>
    <col min="3" max="3" width="12.33203125" style="50" bestFit="1" customWidth="1"/>
    <col min="4" max="4" width="13.88671875" style="50" customWidth="1"/>
    <col min="5" max="5" width="18.109375" style="50" customWidth="1"/>
    <col min="6" max="7" width="17" style="50" customWidth="1"/>
    <col min="8" max="8" width="16.44140625" style="50" customWidth="1"/>
    <col min="9" max="10" width="17" style="50" customWidth="1"/>
    <col min="11" max="11" width="11.44140625" style="50"/>
    <col min="12" max="12" width="40.6640625" style="50" bestFit="1" customWidth="1"/>
    <col min="13" max="13" width="13.33203125" style="50" bestFit="1" customWidth="1"/>
    <col min="14" max="16384" width="11.44140625" style="50"/>
  </cols>
  <sheetData>
    <row r="2" spans="1:16" ht="28.95" customHeight="1" x14ac:dyDescent="0.3">
      <c r="A2" s="102" t="s">
        <v>135</v>
      </c>
      <c r="B2" s="102"/>
    </row>
    <row r="3" spans="1:16" ht="43.95" customHeight="1" x14ac:dyDescent="0.3">
      <c r="B3" s="85" t="s">
        <v>1</v>
      </c>
      <c r="G3" s="50" t="s">
        <v>442</v>
      </c>
    </row>
    <row r="4" spans="1:16" ht="21.6" customHeight="1" x14ac:dyDescent="0.3"/>
    <row r="5" spans="1:16" ht="30.6" customHeight="1" x14ac:dyDescent="0.3">
      <c r="B5" s="85" t="s">
        <v>136</v>
      </c>
      <c r="C5" s="99">
        <v>45900</v>
      </c>
      <c r="D5" s="99"/>
    </row>
    <row r="6" spans="1:16" ht="28.2" customHeight="1" x14ac:dyDescent="0.3"/>
    <row r="7" spans="1:16" ht="25.2" customHeight="1" x14ac:dyDescent="0.3">
      <c r="B7" s="85" t="s">
        <v>137</v>
      </c>
      <c r="C7" s="100" t="s">
        <v>451</v>
      </c>
      <c r="D7" s="100"/>
    </row>
    <row r="8" spans="1:16" ht="30.6" customHeight="1" x14ac:dyDescent="0.3">
      <c r="B8" s="85" t="s">
        <v>4</v>
      </c>
      <c r="C8" s="101" t="s">
        <v>450</v>
      </c>
      <c r="D8" s="101"/>
    </row>
    <row r="9" spans="1:16" ht="43.95" customHeight="1" x14ac:dyDescent="0.3">
      <c r="H9" s="50">
        <v>2.2999999999999998</v>
      </c>
      <c r="I9" s="50">
        <v>1.85</v>
      </c>
      <c r="J9" s="50">
        <v>1.8</v>
      </c>
    </row>
    <row r="10" spans="1:16" ht="43.95" customHeight="1" x14ac:dyDescent="0.3">
      <c r="A10" s="51" t="s">
        <v>5</v>
      </c>
      <c r="B10" s="86" t="s">
        <v>138</v>
      </c>
      <c r="C10" s="51" t="s">
        <v>139</v>
      </c>
      <c r="D10" s="52" t="s">
        <v>8</v>
      </c>
      <c r="E10" s="52" t="s">
        <v>9</v>
      </c>
      <c r="F10" s="52" t="s">
        <v>10</v>
      </c>
      <c r="G10" s="52" t="s">
        <v>11</v>
      </c>
      <c r="H10" s="91" t="s">
        <v>140</v>
      </c>
      <c r="I10" s="91" t="s">
        <v>141</v>
      </c>
      <c r="J10" s="91" t="s">
        <v>142</v>
      </c>
      <c r="K10" s="54" t="s">
        <v>143</v>
      </c>
      <c r="L10" s="53" t="s">
        <v>16</v>
      </c>
      <c r="M10" s="55" t="s">
        <v>144</v>
      </c>
      <c r="N10" s="55" t="s">
        <v>145</v>
      </c>
      <c r="O10" s="55" t="s">
        <v>146</v>
      </c>
      <c r="P10" s="55" t="s">
        <v>147</v>
      </c>
    </row>
    <row r="11" spans="1:16" s="59" customFormat="1" ht="43.95" customHeight="1" x14ac:dyDescent="0.3">
      <c r="A11" s="56">
        <v>3</v>
      </c>
      <c r="B11" s="87" t="s">
        <v>148</v>
      </c>
      <c r="C11" s="56" t="s">
        <v>18</v>
      </c>
      <c r="D11" s="57"/>
      <c r="E11" s="57"/>
      <c r="F11" s="57"/>
      <c r="G11" s="89"/>
      <c r="H11" s="92"/>
      <c r="I11" s="92"/>
      <c r="J11" s="92"/>
      <c r="K11" s="90">
        <f>IF(CAVA1[[#This Row],[U/M]]="Kilos",SUM(D11:G11)-($H$9*H11)-(I11*$I$9)-(J11*$J$9),SUM(D11:G11))</f>
        <v>0</v>
      </c>
      <c r="L11" s="57"/>
      <c r="M11" s="58"/>
      <c r="N11" s="58"/>
      <c r="O11" s="58"/>
      <c r="P11" s="58"/>
    </row>
    <row r="12" spans="1:16" s="59" customFormat="1" ht="43.95" customHeight="1" x14ac:dyDescent="0.3">
      <c r="A12" s="56">
        <v>4</v>
      </c>
      <c r="B12" s="87" t="s">
        <v>149</v>
      </c>
      <c r="C12" s="56" t="s">
        <v>18</v>
      </c>
      <c r="D12" s="57"/>
      <c r="E12" s="57"/>
      <c r="F12" s="57"/>
      <c r="G12" s="89"/>
      <c r="H12" s="92"/>
      <c r="I12" s="92"/>
      <c r="J12" s="92"/>
      <c r="K12" s="90">
        <f>IF(CAVA1[[#This Row],[U/M]]="Kilos",SUM(D12:G12)-($H$9*H12)-(I12*$I$9)-(J12*$J$9),SUM(D12:G12))</f>
        <v>0</v>
      </c>
      <c r="L12" s="57"/>
      <c r="M12" s="57"/>
      <c r="N12" s="57"/>
      <c r="O12" s="57"/>
      <c r="P12" s="57"/>
    </row>
    <row r="13" spans="1:16" s="59" customFormat="1" ht="43.95" customHeight="1" x14ac:dyDescent="0.3">
      <c r="A13" s="56">
        <v>5</v>
      </c>
      <c r="B13" s="87" t="s">
        <v>150</v>
      </c>
      <c r="C13" s="56" t="s">
        <v>18</v>
      </c>
      <c r="D13" s="57"/>
      <c r="E13" s="57"/>
      <c r="F13" s="57"/>
      <c r="G13" s="89"/>
      <c r="H13" s="92"/>
      <c r="I13" s="92"/>
      <c r="J13" s="92"/>
      <c r="K13" s="90">
        <f>IF(CAVA1[[#This Row],[U/M]]="Kilos",SUM(D13:G13)-($H$9*H13)-(I13*$I$9)-(J13*$J$9),SUM(D13:G13))</f>
        <v>0</v>
      </c>
      <c r="L13" s="57"/>
      <c r="M13" s="57"/>
      <c r="N13" s="57"/>
      <c r="O13" s="57"/>
      <c r="P13" s="57"/>
    </row>
    <row r="14" spans="1:16" s="59" customFormat="1" ht="43.95" customHeight="1" x14ac:dyDescent="0.3">
      <c r="A14" s="56">
        <v>6</v>
      </c>
      <c r="B14" s="87" t="s">
        <v>151</v>
      </c>
      <c r="C14" s="56" t="s">
        <v>18</v>
      </c>
      <c r="D14" s="57">
        <v>7.4</v>
      </c>
      <c r="E14" s="57"/>
      <c r="F14" s="57"/>
      <c r="G14" s="89"/>
      <c r="H14" s="92"/>
      <c r="I14" s="92"/>
      <c r="J14" s="92"/>
      <c r="K14" s="90">
        <f>IF(CAVA1[[#This Row],[U/M]]="Kilos",SUM(D14:G14)-($H$9*H14)-(I14*$I$9)-(J14*$J$9),SUM(D14:G14))</f>
        <v>7.4</v>
      </c>
      <c r="L14" s="57"/>
      <c r="M14" s="57"/>
      <c r="N14" s="57"/>
      <c r="O14" s="57"/>
      <c r="P14" s="57"/>
    </row>
    <row r="15" spans="1:16" s="59" customFormat="1" ht="43.95" customHeight="1" x14ac:dyDescent="0.3">
      <c r="A15" s="56">
        <v>9</v>
      </c>
      <c r="B15" s="87" t="s">
        <v>152</v>
      </c>
      <c r="C15" s="56" t="s">
        <v>18</v>
      </c>
      <c r="D15" s="57"/>
      <c r="E15" s="57"/>
      <c r="F15" s="57"/>
      <c r="G15" s="89"/>
      <c r="H15" s="92"/>
      <c r="I15" s="92"/>
      <c r="J15" s="92"/>
      <c r="K15" s="90">
        <f>IF(CAVA1[[#This Row],[U/M]]="Kilos",SUM(D15:G15)-($H$9*H15)-(I15*$I$9)-(J15*$J$9),SUM(D15:G15))</f>
        <v>0</v>
      </c>
      <c r="L15" s="57"/>
      <c r="M15" s="57"/>
      <c r="N15" s="57"/>
      <c r="O15" s="57"/>
      <c r="P15" s="57"/>
    </row>
    <row r="16" spans="1:16" s="59" customFormat="1" ht="43.95" customHeight="1" x14ac:dyDescent="0.3">
      <c r="A16" s="56">
        <v>10</v>
      </c>
      <c r="B16" s="87" t="s">
        <v>445</v>
      </c>
      <c r="C16" s="56" t="s">
        <v>18</v>
      </c>
      <c r="D16" s="57"/>
      <c r="E16" s="57"/>
      <c r="F16" s="57"/>
      <c r="G16" s="89"/>
      <c r="H16" s="92"/>
      <c r="I16" s="92"/>
      <c r="J16" s="92"/>
      <c r="K16" s="90">
        <f>IF(CAVA1[[#This Row],[U/M]]="Kilos",SUM(D16:G16)-($H$9*H16)-(I16*$I$9)-(J16*$J$9),SUM(D16:G16))</f>
        <v>0</v>
      </c>
      <c r="L16" s="57"/>
      <c r="M16" s="57"/>
      <c r="N16" s="57"/>
      <c r="O16" s="57"/>
      <c r="P16" s="57"/>
    </row>
    <row r="17" spans="1:16" s="59" customFormat="1" ht="43.95" customHeight="1" x14ac:dyDescent="0.3">
      <c r="A17" s="56">
        <v>22</v>
      </c>
      <c r="B17" s="87" t="s">
        <v>153</v>
      </c>
      <c r="C17" s="56" t="s">
        <v>18</v>
      </c>
      <c r="D17" s="57"/>
      <c r="E17" s="57"/>
      <c r="F17" s="57"/>
      <c r="G17" s="89"/>
      <c r="H17" s="92"/>
      <c r="I17" s="92"/>
      <c r="J17" s="92"/>
      <c r="K17" s="90">
        <f>IF(CAVA1[[#This Row],[U/M]]="Kilos",SUM(D17:G17)-($H$9*H17)-(I17*$I$9)-(J17*$J$9),SUM(D17:G17))</f>
        <v>0</v>
      </c>
      <c r="L17" s="57"/>
      <c r="M17" s="57"/>
      <c r="N17" s="57"/>
      <c r="O17" s="57"/>
      <c r="P17" s="57"/>
    </row>
    <row r="18" spans="1:16" s="59" customFormat="1" ht="43.95" customHeight="1" x14ac:dyDescent="0.3">
      <c r="A18" s="56">
        <v>51</v>
      </c>
      <c r="B18" s="87" t="s">
        <v>154</v>
      </c>
      <c r="C18" s="56" t="s">
        <v>18</v>
      </c>
      <c r="D18" s="57">
        <v>28.3</v>
      </c>
      <c r="E18" s="57"/>
      <c r="F18" s="57"/>
      <c r="G18" s="89"/>
      <c r="H18" s="92">
        <v>1</v>
      </c>
      <c r="I18" s="92">
        <v>1</v>
      </c>
      <c r="J18" s="92"/>
      <c r="K18" s="90">
        <f>IF(CAVA1[[#This Row],[U/M]]="Kilos",SUM(D18:G18)-($H$9*H18)-(I18*$I$9)-(J18*$J$9),SUM(D18:G18))</f>
        <v>24.15</v>
      </c>
      <c r="L18" s="57"/>
      <c r="M18" s="57"/>
      <c r="N18" s="57"/>
      <c r="O18" s="57"/>
      <c r="P18" s="57"/>
    </row>
    <row r="19" spans="1:16" s="59" customFormat="1" ht="43.95" customHeight="1" x14ac:dyDescent="0.3">
      <c r="A19" s="56">
        <v>52</v>
      </c>
      <c r="B19" s="87" t="s">
        <v>155</v>
      </c>
      <c r="C19" s="56" t="s">
        <v>18</v>
      </c>
      <c r="D19" s="57">
        <v>168.6</v>
      </c>
      <c r="E19" s="57"/>
      <c r="F19" s="57"/>
      <c r="G19" s="89"/>
      <c r="H19" s="92">
        <v>9</v>
      </c>
      <c r="I19" s="92">
        <v>2</v>
      </c>
      <c r="J19" s="92"/>
      <c r="K19" s="90">
        <f>IF(CAVA1[[#This Row],[U/M]]="Kilos",SUM(D19:G19)-($H$9*H19)-(I19*$I$9)-(J19*$J$9),SUM(D19:G19))</f>
        <v>144.20000000000002</v>
      </c>
      <c r="L19" s="57"/>
      <c r="M19" s="57"/>
      <c r="N19" s="57"/>
      <c r="O19" s="57"/>
      <c r="P19" s="57"/>
    </row>
    <row r="20" spans="1:16" s="59" customFormat="1" ht="43.95" customHeight="1" x14ac:dyDescent="0.3">
      <c r="A20" s="56">
        <v>53</v>
      </c>
      <c r="B20" s="87" t="s">
        <v>156</v>
      </c>
      <c r="C20" s="56" t="s">
        <v>18</v>
      </c>
      <c r="D20" s="57"/>
      <c r="E20" s="57"/>
      <c r="F20" s="57"/>
      <c r="G20" s="89"/>
      <c r="H20" s="92"/>
      <c r="I20" s="92"/>
      <c r="J20" s="92"/>
      <c r="K20" s="90">
        <f>IF(CAVA1[[#This Row],[U/M]]="Kilos",SUM(D20:G20)-($H$9*H20)-(I20*$I$9)-(J20*$J$9),SUM(D20:G20))</f>
        <v>0</v>
      </c>
      <c r="L20" s="57"/>
      <c r="M20" s="57"/>
      <c r="N20" s="57"/>
      <c r="O20" s="57"/>
      <c r="P20" s="57"/>
    </row>
    <row r="21" spans="1:16" s="59" customFormat="1" ht="43.95" customHeight="1" x14ac:dyDescent="0.3">
      <c r="A21" s="56">
        <v>54</v>
      </c>
      <c r="B21" s="87" t="s">
        <v>157</v>
      </c>
      <c r="C21" s="56" t="s">
        <v>18</v>
      </c>
      <c r="D21" s="57"/>
      <c r="E21" s="57"/>
      <c r="F21" s="57"/>
      <c r="G21" s="89"/>
      <c r="H21" s="92"/>
      <c r="I21" s="92"/>
      <c r="J21" s="92"/>
      <c r="K21" s="90">
        <f>IF(CAVA1[[#This Row],[U/M]]="Kilos",SUM(D21:G21)-($H$9*H21)-(I21*$I$9)-(J21*$J$9),SUM(D21:G21))</f>
        <v>0</v>
      </c>
      <c r="L21" s="57"/>
      <c r="M21" s="57"/>
      <c r="N21" s="57"/>
      <c r="O21" s="57"/>
      <c r="P21" s="57"/>
    </row>
    <row r="22" spans="1:16" s="59" customFormat="1" ht="43.95" customHeight="1" x14ac:dyDescent="0.3">
      <c r="A22" s="56">
        <v>55</v>
      </c>
      <c r="B22" s="87" t="s">
        <v>158</v>
      </c>
      <c r="C22" s="56" t="s">
        <v>18</v>
      </c>
      <c r="D22" s="57">
        <v>87.4</v>
      </c>
      <c r="E22" s="57">
        <v>11.2</v>
      </c>
      <c r="F22" s="57">
        <v>30</v>
      </c>
      <c r="G22" s="89">
        <f>60.4+3.6</f>
        <v>64</v>
      </c>
      <c r="H22" s="92">
        <v>5</v>
      </c>
      <c r="I22" s="92">
        <v>1</v>
      </c>
      <c r="J22" s="92">
        <v>1</v>
      </c>
      <c r="K22" s="90">
        <f>IF(CAVA1[[#This Row],[U/M]]="Kilos",SUM(D22:G22)-($H$9*H22)-(I22*$I$9)-(J22*$J$9),SUM(D22:G22))</f>
        <v>177.45000000000002</v>
      </c>
      <c r="L22" s="57"/>
      <c r="M22" s="57"/>
      <c r="N22" s="57"/>
      <c r="O22" s="57"/>
      <c r="P22" s="57"/>
    </row>
    <row r="23" spans="1:16" s="59" customFormat="1" ht="43.95" customHeight="1" x14ac:dyDescent="0.3">
      <c r="A23" s="56">
        <v>57</v>
      </c>
      <c r="B23" s="87" t="s">
        <v>159</v>
      </c>
      <c r="C23" s="56" t="s">
        <v>18</v>
      </c>
      <c r="D23" s="57"/>
      <c r="E23" s="57"/>
      <c r="F23" s="57"/>
      <c r="G23" s="89"/>
      <c r="H23" s="92"/>
      <c r="I23" s="92"/>
      <c r="J23" s="92"/>
      <c r="K23" s="90">
        <f>IF(CAVA1[[#This Row],[U/M]]="Kilos",SUM(D23:G23)-($H$9*H23)-(I23*$I$9)-(J23*$J$9),SUM(D23:G23))</f>
        <v>0</v>
      </c>
      <c r="L23" s="57"/>
      <c r="M23" s="57"/>
      <c r="N23" s="57"/>
      <c r="O23" s="57"/>
      <c r="P23" s="57"/>
    </row>
    <row r="24" spans="1:16" s="59" customFormat="1" ht="43.95" customHeight="1" x14ac:dyDescent="0.3">
      <c r="A24" s="56">
        <v>58</v>
      </c>
      <c r="B24" s="87" t="s">
        <v>160</v>
      </c>
      <c r="C24" s="56" t="s">
        <v>18</v>
      </c>
      <c r="D24" s="57">
        <v>82.1</v>
      </c>
      <c r="E24" s="57"/>
      <c r="F24" s="57"/>
      <c r="G24" s="89"/>
      <c r="H24" s="92">
        <v>2</v>
      </c>
      <c r="I24" s="92"/>
      <c r="J24" s="92">
        <v>1</v>
      </c>
      <c r="K24" s="90">
        <f>IF(CAVA1[[#This Row],[U/M]]="Kilos",SUM(D24:G24)-($H$9*H24)-(I24*$I$9)-(J24*$J$9),SUM(D24:G24))</f>
        <v>75.7</v>
      </c>
      <c r="L24" s="57"/>
      <c r="M24" s="57"/>
      <c r="N24" s="57"/>
      <c r="O24" s="57"/>
      <c r="P24" s="57"/>
    </row>
    <row r="25" spans="1:16" s="59" customFormat="1" ht="43.95" customHeight="1" x14ac:dyDescent="0.3">
      <c r="A25" s="56">
        <v>60</v>
      </c>
      <c r="B25" s="87" t="s">
        <v>161</v>
      </c>
      <c r="C25" s="56" t="s">
        <v>18</v>
      </c>
      <c r="D25" s="57"/>
      <c r="E25" s="57"/>
      <c r="F25" s="57"/>
      <c r="G25" s="89"/>
      <c r="H25" s="92"/>
      <c r="I25" s="92"/>
      <c r="J25" s="92"/>
      <c r="K25" s="90">
        <f>IF(CAVA1[[#This Row],[U/M]]="Kilos",SUM(D25:G25)-($H$9*H25)-(I25*$I$9)-(J25*$J$9),SUM(D25:G25))</f>
        <v>0</v>
      </c>
      <c r="L25" s="57"/>
      <c r="M25" s="57"/>
      <c r="N25" s="57"/>
      <c r="O25" s="57"/>
      <c r="P25" s="57"/>
    </row>
    <row r="26" spans="1:16" s="59" customFormat="1" ht="43.95" customHeight="1" x14ac:dyDescent="0.3">
      <c r="A26" s="56">
        <v>61</v>
      </c>
      <c r="B26" s="87" t="s">
        <v>162</v>
      </c>
      <c r="C26" s="56" t="s">
        <v>18</v>
      </c>
      <c r="D26" s="57">
        <v>34.1</v>
      </c>
      <c r="E26" s="57"/>
      <c r="F26" s="57"/>
      <c r="G26" s="89"/>
      <c r="H26" s="92"/>
      <c r="I26" s="92"/>
      <c r="J26" s="92"/>
      <c r="K26" s="90">
        <f>IF(CAVA1[[#This Row],[U/M]]="Kilos",SUM(D26:G26)-($H$9*H26)-(I26*$I$9)-(J26*$J$9),SUM(D26:G26))</f>
        <v>34.1</v>
      </c>
      <c r="L26" s="57"/>
      <c r="M26" s="57"/>
      <c r="N26" s="57"/>
      <c r="O26" s="57"/>
      <c r="P26" s="57"/>
    </row>
    <row r="27" spans="1:16" s="59" customFormat="1" ht="43.95" customHeight="1" x14ac:dyDescent="0.3">
      <c r="A27" s="56">
        <v>64</v>
      </c>
      <c r="B27" s="87" t="s">
        <v>37</v>
      </c>
      <c r="C27" s="56" t="s">
        <v>18</v>
      </c>
      <c r="D27" s="57">
        <v>11.4</v>
      </c>
      <c r="E27" s="57"/>
      <c r="F27" s="57"/>
      <c r="G27" s="89"/>
      <c r="H27" s="92">
        <v>1</v>
      </c>
      <c r="I27" s="92"/>
      <c r="J27" s="92"/>
      <c r="K27" s="90">
        <f>IF(CAVA1[[#This Row],[U/M]]="Kilos",SUM(D27:G27)-($H$9*H27)-(I27*$I$9)-(J27*$J$9),SUM(D27:G27))</f>
        <v>9.1000000000000014</v>
      </c>
      <c r="L27" s="57"/>
      <c r="M27" s="57"/>
      <c r="N27" s="57"/>
      <c r="O27" s="57"/>
      <c r="P27" s="57"/>
    </row>
    <row r="28" spans="1:16" s="59" customFormat="1" ht="43.95" customHeight="1" x14ac:dyDescent="0.3">
      <c r="A28" s="56">
        <v>65</v>
      </c>
      <c r="B28" s="87" t="s">
        <v>163</v>
      </c>
      <c r="C28" s="56" t="s">
        <v>115</v>
      </c>
      <c r="D28" s="57"/>
      <c r="E28" s="57"/>
      <c r="F28" s="57"/>
      <c r="G28" s="89"/>
      <c r="H28" s="92"/>
      <c r="I28" s="92"/>
      <c r="J28" s="92"/>
      <c r="K28" s="90">
        <f>IF(CAVA1[[#This Row],[U/M]]="Kilos",SUM(D28:G28)-($H$9*H28)-(I28*$I$9)-(J28*$J$9),SUM(D28:G28))</f>
        <v>0</v>
      </c>
      <c r="L28" s="57"/>
      <c r="M28" s="57"/>
      <c r="N28" s="57"/>
      <c r="O28" s="57"/>
      <c r="P28" s="57"/>
    </row>
    <row r="29" spans="1:16" s="59" customFormat="1" ht="43.95" customHeight="1" x14ac:dyDescent="0.3">
      <c r="A29" s="56">
        <v>68</v>
      </c>
      <c r="B29" s="87" t="s">
        <v>164</v>
      </c>
      <c r="C29" s="56" t="s">
        <v>18</v>
      </c>
      <c r="D29" s="57">
        <v>10.6</v>
      </c>
      <c r="E29" s="57"/>
      <c r="F29" s="57"/>
      <c r="G29" s="89"/>
      <c r="H29" s="92">
        <v>1</v>
      </c>
      <c r="I29" s="92">
        <v>1</v>
      </c>
      <c r="J29" s="92"/>
      <c r="K29" s="90">
        <f>IF(CAVA1[[#This Row],[U/M]]="Kilos",SUM(D29:G29)-($H$9*H29)-(I29*$I$9)-(J29*$J$9),SUM(D29:G29))</f>
        <v>6.4500000000000011</v>
      </c>
      <c r="L29" s="57"/>
      <c r="M29" s="57"/>
      <c r="N29" s="57"/>
      <c r="O29" s="57"/>
      <c r="P29" s="57"/>
    </row>
    <row r="30" spans="1:16" s="59" customFormat="1" ht="43.95" customHeight="1" x14ac:dyDescent="0.3">
      <c r="A30" s="56">
        <v>69</v>
      </c>
      <c r="B30" s="87" t="s">
        <v>165</v>
      </c>
      <c r="C30" s="56" t="s">
        <v>18</v>
      </c>
      <c r="D30" s="57"/>
      <c r="E30" s="57"/>
      <c r="F30" s="57"/>
      <c r="G30" s="89"/>
      <c r="H30" s="92"/>
      <c r="I30" s="92"/>
      <c r="J30" s="92"/>
      <c r="K30" s="90">
        <f>IF(CAVA1[[#This Row],[U/M]]="Kilos",SUM(D30:G30)-($H$9*H30)-(I30*$I$9)-(J30*$J$9),SUM(D30:G30))</f>
        <v>0</v>
      </c>
      <c r="L30" s="57"/>
      <c r="M30" s="57"/>
      <c r="N30" s="57"/>
      <c r="O30" s="57"/>
      <c r="P30" s="57"/>
    </row>
    <row r="31" spans="1:16" s="59" customFormat="1" ht="43.95" customHeight="1" x14ac:dyDescent="0.3">
      <c r="A31" s="56">
        <v>71</v>
      </c>
      <c r="B31" s="87" t="s">
        <v>166</v>
      </c>
      <c r="C31" s="56" t="s">
        <v>18</v>
      </c>
      <c r="D31" s="57">
        <v>159.69999999999999</v>
      </c>
      <c r="E31" s="57">
        <v>28.9</v>
      </c>
      <c r="F31" s="57">
        <v>2.1</v>
      </c>
      <c r="G31" s="89">
        <f>6.3+4</f>
        <v>10.3</v>
      </c>
      <c r="H31" s="93">
        <f>7+1</f>
        <v>8</v>
      </c>
      <c r="I31" s="92"/>
      <c r="J31" s="92">
        <v>1</v>
      </c>
      <c r="K31" s="90">
        <f>IF(CAVA1[[#This Row],[U/M]]="Kilos",SUM(D31:G31)-($H$9*H31)-(I31*$I$9)-(J31*$J$9),SUM(D31:G31))</f>
        <v>180.79999999999998</v>
      </c>
      <c r="L31" s="57"/>
      <c r="M31" s="57"/>
      <c r="N31" s="57"/>
      <c r="O31" s="57"/>
      <c r="P31" s="57"/>
    </row>
    <row r="32" spans="1:16" s="59" customFormat="1" ht="43.95" customHeight="1" x14ac:dyDescent="0.3">
      <c r="A32" s="56">
        <v>72</v>
      </c>
      <c r="B32" s="87" t="s">
        <v>167</v>
      </c>
      <c r="C32" s="56" t="s">
        <v>18</v>
      </c>
      <c r="D32" s="57"/>
      <c r="E32" s="57"/>
      <c r="F32" s="60"/>
      <c r="G32" s="89"/>
      <c r="H32" s="92"/>
      <c r="I32" s="92"/>
      <c r="J32" s="92"/>
      <c r="K32" s="90">
        <f>IF(CAVA1[[#This Row],[U/M]]="Kilos",SUM(D32:G32)-($H$9*H32)-(I32*$I$9)-(J32*$J$9),SUM(D32:G32))</f>
        <v>0</v>
      </c>
      <c r="L32" s="57"/>
      <c r="M32" s="57"/>
      <c r="N32" s="57"/>
      <c r="O32" s="57"/>
      <c r="P32" s="57"/>
    </row>
    <row r="33" spans="1:16" s="59" customFormat="1" ht="43.95" customHeight="1" x14ac:dyDescent="0.3">
      <c r="A33" s="56">
        <v>74</v>
      </c>
      <c r="B33" s="87" t="s">
        <v>168</v>
      </c>
      <c r="C33" s="56" t="s">
        <v>18</v>
      </c>
      <c r="D33" s="61"/>
      <c r="E33" s="57"/>
      <c r="F33" s="57"/>
      <c r="G33" s="89"/>
      <c r="H33" s="92"/>
      <c r="I33" s="92"/>
      <c r="J33" s="92"/>
      <c r="K33" s="90">
        <f>IF(CAVA1[[#This Row],[U/M]]="Kilos",SUM(D33:G33)-($H$9*H33)-(I33*$I$9)-(J33*$J$9),SUM(D33:G33))</f>
        <v>0</v>
      </c>
      <c r="L33" s="57"/>
      <c r="M33" s="57"/>
      <c r="N33" s="57"/>
      <c r="O33" s="57"/>
      <c r="P33" s="57"/>
    </row>
    <row r="34" spans="1:16" s="59" customFormat="1" ht="43.95" customHeight="1" x14ac:dyDescent="0.3">
      <c r="A34" s="56">
        <v>83</v>
      </c>
      <c r="B34" s="87" t="s">
        <v>169</v>
      </c>
      <c r="C34" s="56" t="s">
        <v>18</v>
      </c>
      <c r="D34" s="57"/>
      <c r="E34" s="57"/>
      <c r="F34" s="57"/>
      <c r="G34" s="89"/>
      <c r="H34" s="92"/>
      <c r="I34" s="92"/>
      <c r="J34" s="92"/>
      <c r="K34" s="90">
        <f>IF(CAVA1[[#This Row],[U/M]]="Kilos",SUM(D34:G34)-($H$9*H34)-(I34*$I$9)-(J34*$J$9),SUM(D34:G34))</f>
        <v>0</v>
      </c>
      <c r="L34" s="57"/>
      <c r="M34" s="57"/>
      <c r="N34" s="57"/>
      <c r="O34" s="57"/>
      <c r="P34" s="57"/>
    </row>
    <row r="35" spans="1:16" s="59" customFormat="1" ht="43.95" customHeight="1" x14ac:dyDescent="0.3">
      <c r="A35" s="56">
        <v>101</v>
      </c>
      <c r="B35" s="87" t="s">
        <v>170</v>
      </c>
      <c r="C35" s="56" t="s">
        <v>18</v>
      </c>
      <c r="D35" s="57"/>
      <c r="E35" s="57"/>
      <c r="F35" s="57"/>
      <c r="G35" s="89"/>
      <c r="H35" s="92"/>
      <c r="I35" s="92"/>
      <c r="J35" s="92"/>
      <c r="K35" s="90">
        <f>IF(CAVA1[[#This Row],[U/M]]="Kilos",SUM(D35:G35)-($H$9*H35)-(I35*$I$9)-(J35*$J$9),SUM(D35:G35))</f>
        <v>0</v>
      </c>
      <c r="L35" s="57"/>
      <c r="M35" s="57"/>
      <c r="N35" s="57"/>
      <c r="O35" s="57"/>
      <c r="P35" s="57"/>
    </row>
    <row r="36" spans="1:16" s="59" customFormat="1" ht="43.95" customHeight="1" x14ac:dyDescent="0.3">
      <c r="A36" s="56">
        <v>102</v>
      </c>
      <c r="B36" s="87" t="s">
        <v>171</v>
      </c>
      <c r="C36" s="56" t="s">
        <v>18</v>
      </c>
      <c r="D36" s="57">
        <v>21.3</v>
      </c>
      <c r="E36" s="57"/>
      <c r="F36" s="57"/>
      <c r="G36" s="89"/>
      <c r="H36" s="92"/>
      <c r="I36" s="92">
        <v>1</v>
      </c>
      <c r="J36" s="92"/>
      <c r="K36" s="90">
        <f>IF(CAVA1[[#This Row],[U/M]]="Kilos",SUM(D36:G36)-($H$9*H36)-(I36*$I$9)-(J36*$J$9),SUM(D36:G36))</f>
        <v>19.45</v>
      </c>
      <c r="L36" s="57"/>
      <c r="M36" s="57"/>
      <c r="N36" s="57"/>
      <c r="O36" s="57"/>
      <c r="P36" s="57"/>
    </row>
    <row r="37" spans="1:16" s="59" customFormat="1" ht="43.95" customHeight="1" x14ac:dyDescent="0.3">
      <c r="A37" s="56">
        <v>103</v>
      </c>
      <c r="B37" s="87" t="s">
        <v>52</v>
      </c>
      <c r="C37" s="56" t="s">
        <v>18</v>
      </c>
      <c r="D37" s="57"/>
      <c r="E37" s="57"/>
      <c r="F37" s="57"/>
      <c r="G37" s="89"/>
      <c r="H37" s="92"/>
      <c r="I37" s="92"/>
      <c r="J37" s="92"/>
      <c r="K37" s="90">
        <f>IF(CAVA1[[#This Row],[U/M]]="Kilos",SUM(D37:G37)-($H$9*H37)-(I37*$I$9)-(J37*$J$9),SUM(D37:G37))</f>
        <v>0</v>
      </c>
      <c r="L37" s="57"/>
      <c r="M37" s="57"/>
      <c r="N37" s="57"/>
      <c r="O37" s="57"/>
      <c r="P37" s="57"/>
    </row>
    <row r="38" spans="1:16" s="59" customFormat="1" ht="43.95" customHeight="1" x14ac:dyDescent="0.3">
      <c r="A38" s="56">
        <v>152</v>
      </c>
      <c r="B38" s="87" t="s">
        <v>172</v>
      </c>
      <c r="C38" s="56" t="s">
        <v>18</v>
      </c>
      <c r="D38" s="57"/>
      <c r="E38" s="57"/>
      <c r="F38" s="57"/>
      <c r="G38" s="89"/>
      <c r="H38" s="92"/>
      <c r="I38" s="92"/>
      <c r="J38" s="92"/>
      <c r="K38" s="90">
        <f>IF(CAVA1[[#This Row],[U/M]]="Kilos",SUM(D38:G38)-($H$9*H38)-(I38*$I$9)-(J38*$J$9),SUM(D38:G38))</f>
        <v>0</v>
      </c>
      <c r="L38" s="57"/>
      <c r="M38" s="57"/>
      <c r="N38" s="57"/>
      <c r="O38" s="57"/>
      <c r="P38" s="57"/>
    </row>
    <row r="39" spans="1:16" s="59" customFormat="1" ht="43.95" customHeight="1" x14ac:dyDescent="0.3">
      <c r="A39" s="56">
        <v>153</v>
      </c>
      <c r="B39" s="87" t="s">
        <v>173</v>
      </c>
      <c r="C39" s="56" t="s">
        <v>18</v>
      </c>
      <c r="D39" s="57">
        <v>10.3</v>
      </c>
      <c r="E39" s="57">
        <v>3.4</v>
      </c>
      <c r="F39" s="57"/>
      <c r="G39" s="89"/>
      <c r="H39" s="92"/>
      <c r="I39" s="92"/>
      <c r="J39" s="92"/>
      <c r="K39" s="90">
        <f>IF(CAVA1[[#This Row],[U/M]]="Kilos",SUM(D39:G39)-($H$9*H39)-(I39*$I$9)-(J39*$J$9),SUM(D39:G39))</f>
        <v>13.700000000000001</v>
      </c>
      <c r="L39" s="57"/>
      <c r="M39" s="57"/>
      <c r="N39" s="57"/>
      <c r="O39" s="57"/>
      <c r="P39" s="57"/>
    </row>
    <row r="40" spans="1:16" s="59" customFormat="1" ht="43.95" customHeight="1" x14ac:dyDescent="0.3">
      <c r="A40" s="56">
        <v>201</v>
      </c>
      <c r="B40" s="87" t="s">
        <v>174</v>
      </c>
      <c r="C40" s="56" t="s">
        <v>18</v>
      </c>
      <c r="D40" s="57"/>
      <c r="E40" s="57"/>
      <c r="F40" s="57"/>
      <c r="G40" s="89"/>
      <c r="H40" s="92"/>
      <c r="I40" s="92"/>
      <c r="J40" s="92"/>
      <c r="K40" s="90">
        <f>IF(CAVA1[[#This Row],[U/M]]="Kilos",SUM(D40:G40)-($H$9*H40)-(I40*$I$9)-(J40*$J$9),SUM(D40:G40))</f>
        <v>0</v>
      </c>
      <c r="L40" s="57"/>
      <c r="M40" s="57"/>
      <c r="N40" s="57"/>
      <c r="O40" s="57"/>
      <c r="P40" s="57"/>
    </row>
    <row r="41" spans="1:16" s="59" customFormat="1" ht="43.95" customHeight="1" x14ac:dyDescent="0.3">
      <c r="A41" s="56">
        <v>202</v>
      </c>
      <c r="B41" s="87" t="s">
        <v>175</v>
      </c>
      <c r="C41" s="56" t="s">
        <v>18</v>
      </c>
      <c r="D41" s="57">
        <v>29.1</v>
      </c>
      <c r="E41" s="57"/>
      <c r="F41" s="57"/>
      <c r="G41" s="89"/>
      <c r="H41" s="92"/>
      <c r="I41" s="92"/>
      <c r="J41" s="92"/>
      <c r="K41" s="90">
        <f>IF(CAVA1[[#This Row],[U/M]]="Kilos",SUM(D41:G41)-($H$9*H41)-(I41*$I$9)-(J41*$J$9),SUM(D41:G41))</f>
        <v>29.1</v>
      </c>
      <c r="L41" s="57"/>
      <c r="M41" s="57"/>
      <c r="N41" s="57"/>
      <c r="O41" s="57"/>
      <c r="P41" s="57"/>
    </row>
    <row r="42" spans="1:16" s="59" customFormat="1" ht="43.95" customHeight="1" x14ac:dyDescent="0.3">
      <c r="A42" s="56">
        <v>203</v>
      </c>
      <c r="B42" s="87" t="s">
        <v>176</v>
      </c>
      <c r="C42" s="56" t="s">
        <v>18</v>
      </c>
      <c r="D42" s="57"/>
      <c r="E42" s="57"/>
      <c r="F42" s="57"/>
      <c r="G42" s="89"/>
      <c r="H42" s="92"/>
      <c r="I42" s="92"/>
      <c r="J42" s="92"/>
      <c r="K42" s="90">
        <f>IF(CAVA1[[#This Row],[U/M]]="Kilos",SUM(D42:G42)-($H$9*H42)-(I42*$I$9)-(J42*$J$9),SUM(D42:G42))</f>
        <v>0</v>
      </c>
      <c r="L42" s="57"/>
      <c r="M42" s="57"/>
      <c r="N42" s="57"/>
      <c r="O42" s="57"/>
      <c r="P42" s="57"/>
    </row>
    <row r="43" spans="1:16" s="59" customFormat="1" ht="43.95" customHeight="1" x14ac:dyDescent="0.3">
      <c r="A43" s="56">
        <v>204</v>
      </c>
      <c r="B43" s="87" t="s">
        <v>177</v>
      </c>
      <c r="C43" s="56" t="s">
        <v>18</v>
      </c>
      <c r="D43" s="57">
        <v>28.7</v>
      </c>
      <c r="E43" s="57"/>
      <c r="F43" s="57"/>
      <c r="G43" s="89"/>
      <c r="H43" s="92"/>
      <c r="I43" s="92">
        <v>1</v>
      </c>
      <c r="J43" s="92"/>
      <c r="K43" s="90">
        <f>IF(CAVA1[[#This Row],[U/M]]="Kilos",SUM(D43:G43)-($H$9*H43)-(I43*$I$9)-(J43*$J$9),SUM(D43:G43))</f>
        <v>26.849999999999998</v>
      </c>
      <c r="L43" s="57"/>
      <c r="M43" s="57"/>
      <c r="N43" s="57"/>
      <c r="O43" s="57"/>
      <c r="P43" s="57"/>
    </row>
    <row r="44" spans="1:16" s="59" customFormat="1" ht="43.95" customHeight="1" x14ac:dyDescent="0.3">
      <c r="A44" s="56">
        <v>205</v>
      </c>
      <c r="B44" s="87" t="s">
        <v>178</v>
      </c>
      <c r="C44" s="56" t="s">
        <v>18</v>
      </c>
      <c r="D44" s="57"/>
      <c r="E44" s="57"/>
      <c r="F44" s="57"/>
      <c r="G44" s="89"/>
      <c r="H44" s="92"/>
      <c r="I44" s="92"/>
      <c r="J44" s="92"/>
      <c r="K44" s="90">
        <f>IF(CAVA1[[#This Row],[U/M]]="Kilos",SUM(D44:G44)-($H$9*H44)-(I44*$I$9)-(J44*$J$9),SUM(D44:G44))</f>
        <v>0</v>
      </c>
      <c r="L44" s="57"/>
      <c r="M44" s="57"/>
      <c r="N44" s="57"/>
      <c r="O44" s="57"/>
      <c r="P44" s="57"/>
    </row>
    <row r="45" spans="1:16" s="59" customFormat="1" ht="43.95" customHeight="1" x14ac:dyDescent="0.3">
      <c r="A45" s="56">
        <v>206</v>
      </c>
      <c r="B45" s="87" t="s">
        <v>179</v>
      </c>
      <c r="C45" s="56" t="s">
        <v>18</v>
      </c>
      <c r="D45" s="57"/>
      <c r="E45" s="57"/>
      <c r="F45" s="57"/>
      <c r="G45" s="89"/>
      <c r="H45" s="92"/>
      <c r="I45" s="92"/>
      <c r="J45" s="92"/>
      <c r="K45" s="90">
        <f>IF(CAVA1[[#This Row],[U/M]]="Kilos",SUM(D45:G45)-($H$9*H45)-(I45*$I$9)-(J45*$J$9),SUM(D45:G45))</f>
        <v>0</v>
      </c>
      <c r="L45" s="57"/>
      <c r="M45" s="57"/>
      <c r="N45" s="57"/>
      <c r="O45" s="57"/>
      <c r="P45" s="57"/>
    </row>
    <row r="46" spans="1:16" s="59" customFormat="1" ht="43.95" customHeight="1" x14ac:dyDescent="0.3">
      <c r="A46" s="56">
        <v>207</v>
      </c>
      <c r="B46" s="87" t="s">
        <v>180</v>
      </c>
      <c r="C46" s="56" t="s">
        <v>18</v>
      </c>
      <c r="D46" s="57"/>
      <c r="E46" s="57"/>
      <c r="F46" s="57"/>
      <c r="G46" s="89"/>
      <c r="H46" s="92"/>
      <c r="I46" s="92"/>
      <c r="J46" s="92"/>
      <c r="K46" s="90">
        <f>IF(CAVA1[[#This Row],[U/M]]="Kilos",SUM(D46:G46)-($H$9*H46)-(I46*$I$9)-(J46*$J$9),SUM(D46:G46))</f>
        <v>0</v>
      </c>
      <c r="L46" s="57"/>
      <c r="M46" s="57"/>
      <c r="N46" s="57"/>
      <c r="O46" s="57"/>
      <c r="P46" s="57"/>
    </row>
    <row r="47" spans="1:16" s="59" customFormat="1" ht="43.95" customHeight="1" x14ac:dyDescent="0.3">
      <c r="A47" s="56">
        <v>208</v>
      </c>
      <c r="B47" s="87" t="s">
        <v>181</v>
      </c>
      <c r="C47" s="56" t="s">
        <v>18</v>
      </c>
      <c r="D47" s="57">
        <v>13.7</v>
      </c>
      <c r="E47" s="57">
        <v>18</v>
      </c>
      <c r="F47" s="57">
        <v>3</v>
      </c>
      <c r="G47" s="89"/>
      <c r="H47" s="92">
        <v>1</v>
      </c>
      <c r="I47" s="92"/>
      <c r="J47" s="92"/>
      <c r="K47" s="90">
        <f>IF(CAVA1[[#This Row],[U/M]]="Kilos",SUM(D47:G47)-($H$9*H47)-(I47*$I$9)-(J47*$J$9),SUM(D47:G47))</f>
        <v>32.400000000000006</v>
      </c>
      <c r="L47" s="57"/>
      <c r="M47" s="57"/>
      <c r="N47" s="57"/>
      <c r="O47" s="57"/>
      <c r="P47" s="57"/>
    </row>
    <row r="48" spans="1:16" s="59" customFormat="1" ht="43.95" customHeight="1" x14ac:dyDescent="0.3">
      <c r="A48" s="56">
        <v>211</v>
      </c>
      <c r="B48" s="87" t="s">
        <v>182</v>
      </c>
      <c r="C48" s="56" t="s">
        <v>18</v>
      </c>
      <c r="D48" s="57"/>
      <c r="E48" s="57"/>
      <c r="F48" s="57"/>
      <c r="G48" s="89"/>
      <c r="H48" s="92"/>
      <c r="I48" s="92"/>
      <c r="J48" s="92"/>
      <c r="K48" s="90">
        <f>IF(CAVA1[[#This Row],[U/M]]="Kilos",SUM(D48:G48)-($H$9*H48)-(I48*$I$9)-(J48*$J$9),SUM(D48:G48))</f>
        <v>0</v>
      </c>
      <c r="L48" s="57"/>
      <c r="M48" s="57"/>
      <c r="N48" s="57"/>
      <c r="O48" s="57"/>
      <c r="P48" s="57"/>
    </row>
    <row r="49" spans="1:16" s="59" customFormat="1" ht="43.95" customHeight="1" x14ac:dyDescent="0.3">
      <c r="A49" s="56">
        <v>235</v>
      </c>
      <c r="B49" s="87" t="s">
        <v>183</v>
      </c>
      <c r="C49" s="56" t="s">
        <v>18</v>
      </c>
      <c r="D49" s="57"/>
      <c r="E49" s="57"/>
      <c r="F49" s="57"/>
      <c r="G49" s="89"/>
      <c r="H49" s="92"/>
      <c r="I49" s="92"/>
      <c r="J49" s="92"/>
      <c r="K49" s="90">
        <f>IF(CAVA1[[#This Row],[U/M]]="Kilos",SUM(D49:G49)-($H$9*H49)-(I49*$I$9)-(J49*$J$9),SUM(D49:G49))</f>
        <v>0</v>
      </c>
      <c r="L49" s="57"/>
      <c r="M49" s="57"/>
      <c r="N49" s="57"/>
      <c r="O49" s="57"/>
      <c r="P49" s="57"/>
    </row>
    <row r="50" spans="1:16" s="59" customFormat="1" ht="43.95" customHeight="1" x14ac:dyDescent="0.3">
      <c r="A50" s="56">
        <v>251</v>
      </c>
      <c r="B50" s="87" t="s">
        <v>184</v>
      </c>
      <c r="C50" s="56" t="s">
        <v>18</v>
      </c>
      <c r="D50" s="57">
        <v>121.1</v>
      </c>
      <c r="E50" s="57">
        <v>115.1</v>
      </c>
      <c r="F50" s="57"/>
      <c r="G50" s="89"/>
      <c r="H50" s="92">
        <f>5+4</f>
        <v>9</v>
      </c>
      <c r="I50" s="92">
        <f>1+1</f>
        <v>2</v>
      </c>
      <c r="J50" s="92"/>
      <c r="K50" s="90">
        <f>IF(CAVA1[[#This Row],[U/M]]="Kilos",SUM(D50:G50)-($H$9*H50)-(I50*$I$9)-(J50*$J$9),SUM(D50:G50))</f>
        <v>211.8</v>
      </c>
      <c r="L50" s="57"/>
      <c r="M50" s="57"/>
      <c r="N50" s="57"/>
      <c r="O50" s="57"/>
      <c r="P50" s="57"/>
    </row>
    <row r="51" spans="1:16" s="59" customFormat="1" ht="43.95" customHeight="1" x14ac:dyDescent="0.3">
      <c r="A51" s="56">
        <v>253</v>
      </c>
      <c r="B51" s="87" t="s">
        <v>185</v>
      </c>
      <c r="C51" s="56" t="s">
        <v>18</v>
      </c>
      <c r="D51" s="57">
        <v>102.2</v>
      </c>
      <c r="E51" s="57">
        <v>155.65</v>
      </c>
      <c r="F51" s="57">
        <v>19.899999999999999</v>
      </c>
      <c r="G51" s="89"/>
      <c r="H51" s="92">
        <v>4</v>
      </c>
      <c r="I51" s="92">
        <v>1</v>
      </c>
      <c r="J51" s="92">
        <v>1</v>
      </c>
      <c r="K51" s="90">
        <f>IF(CAVA1[[#This Row],[U/M]]="Kilos",SUM(D51:G51)-($H$9*H51)-(I51*$I$9)-(J51*$J$9),SUM(D51:G51))</f>
        <v>264.89999999999998</v>
      </c>
      <c r="L51" s="57"/>
      <c r="M51" s="57"/>
      <c r="N51" s="57"/>
      <c r="O51" s="57"/>
      <c r="P51" s="57"/>
    </row>
    <row r="52" spans="1:16" s="59" customFormat="1" ht="43.95" customHeight="1" x14ac:dyDescent="0.3">
      <c r="A52" s="56">
        <v>254</v>
      </c>
      <c r="B52" s="87" t="s">
        <v>186</v>
      </c>
      <c r="C52" s="56" t="s">
        <v>18</v>
      </c>
      <c r="D52" s="57"/>
      <c r="E52" s="57"/>
      <c r="F52" s="57"/>
      <c r="G52" s="89"/>
      <c r="H52" s="92"/>
      <c r="I52" s="92"/>
      <c r="J52" s="92"/>
      <c r="K52" s="90">
        <f>IF(CAVA1[[#This Row],[U/M]]="Kilos",SUM(D52:G52)-($H$9*H52)-(I52*$I$9)-(J52*$J$9),SUM(D52:G52))</f>
        <v>0</v>
      </c>
      <c r="L52" s="57"/>
      <c r="M52" s="57"/>
      <c r="N52" s="57"/>
      <c r="O52" s="57"/>
      <c r="P52" s="57"/>
    </row>
    <row r="53" spans="1:16" s="59" customFormat="1" ht="43.95" customHeight="1" x14ac:dyDescent="0.3">
      <c r="A53" s="56">
        <v>255</v>
      </c>
      <c r="B53" s="87" t="s">
        <v>187</v>
      </c>
      <c r="C53" s="56" t="s">
        <v>115</v>
      </c>
      <c r="D53" s="57"/>
      <c r="E53" s="57"/>
      <c r="F53" s="57"/>
      <c r="G53" s="89"/>
      <c r="H53" s="92"/>
      <c r="I53" s="92"/>
      <c r="J53" s="92"/>
      <c r="K53" s="90">
        <f>IF(CAVA1[[#This Row],[U/M]]="Kilos",SUM(D53:G53)-($H$9*H53)-(I53*$I$9)-(J53*$J$9),SUM(D53:G53))</f>
        <v>0</v>
      </c>
      <c r="L53" s="57"/>
      <c r="M53" s="57"/>
      <c r="N53" s="57"/>
      <c r="O53" s="57"/>
      <c r="P53" s="57"/>
    </row>
    <row r="54" spans="1:16" s="59" customFormat="1" ht="43.95" customHeight="1" x14ac:dyDescent="0.3">
      <c r="A54" s="56">
        <v>256</v>
      </c>
      <c r="B54" s="87" t="s">
        <v>188</v>
      </c>
      <c r="C54" s="56" t="s">
        <v>18</v>
      </c>
      <c r="D54" s="57">
        <v>122.6</v>
      </c>
      <c r="E54" s="57">
        <v>143.4</v>
      </c>
      <c r="F54" s="57">
        <v>17.2</v>
      </c>
      <c r="G54" s="89">
        <v>25.7</v>
      </c>
      <c r="H54" s="92">
        <f>5+5+1</f>
        <v>11</v>
      </c>
      <c r="I54" s="92">
        <f>1+2</f>
        <v>3</v>
      </c>
      <c r="J54" s="92">
        <v>1</v>
      </c>
      <c r="K54" s="90">
        <f>IF(CAVA1[[#This Row],[U/M]]="Kilos",SUM(D54:G54)-($H$9*H54)-(I54*$I$9)-(J54*$J$9),SUM(D54:G54))</f>
        <v>276.24999999999994</v>
      </c>
      <c r="L54" s="57"/>
      <c r="M54" s="57"/>
      <c r="N54" s="57"/>
      <c r="O54" s="57"/>
      <c r="P54" s="57"/>
    </row>
    <row r="55" spans="1:16" s="59" customFormat="1" ht="43.95" customHeight="1" x14ac:dyDescent="0.3">
      <c r="A55" s="56">
        <v>257</v>
      </c>
      <c r="B55" s="87" t="s">
        <v>189</v>
      </c>
      <c r="C55" s="56" t="s">
        <v>18</v>
      </c>
      <c r="D55" s="57"/>
      <c r="E55" s="57"/>
      <c r="F55" s="57"/>
      <c r="G55" s="89"/>
      <c r="H55" s="92"/>
      <c r="I55" s="92"/>
      <c r="J55" s="92"/>
      <c r="K55" s="90">
        <f>IF(CAVA1[[#This Row],[U/M]]="Kilos",SUM(D55:G55)-($H$9*H55)-(I55*$I$9)-(J55*$J$9),SUM(D55:G55))</f>
        <v>0</v>
      </c>
      <c r="L55" s="57"/>
      <c r="M55" s="57"/>
      <c r="N55" s="57"/>
      <c r="O55" s="57"/>
      <c r="P55" s="57"/>
    </row>
    <row r="56" spans="1:16" s="59" customFormat="1" ht="43.95" customHeight="1" x14ac:dyDescent="0.3">
      <c r="A56" s="56">
        <v>258</v>
      </c>
      <c r="B56" s="87" t="s">
        <v>190</v>
      </c>
      <c r="C56" s="56" t="s">
        <v>18</v>
      </c>
      <c r="D56" s="57">
        <v>49.4</v>
      </c>
      <c r="E56" s="57"/>
      <c r="F56" s="57"/>
      <c r="G56" s="89"/>
      <c r="H56" s="92">
        <v>2</v>
      </c>
      <c r="I56" s="92">
        <v>1</v>
      </c>
      <c r="J56" s="92">
        <v>1</v>
      </c>
      <c r="K56" s="90">
        <f>IF(CAVA1[[#This Row],[U/M]]="Kilos",SUM(D56:G56)-($H$9*H56)-(I56*$I$9)-(J56*$J$9),SUM(D56:G56))</f>
        <v>41.15</v>
      </c>
      <c r="L56" s="57"/>
      <c r="M56" s="57"/>
      <c r="N56" s="57"/>
      <c r="O56" s="57"/>
      <c r="P56" s="57"/>
    </row>
    <row r="57" spans="1:16" s="59" customFormat="1" ht="43.95" customHeight="1" x14ac:dyDescent="0.3">
      <c r="A57" s="56">
        <v>259</v>
      </c>
      <c r="B57" s="87" t="s">
        <v>191</v>
      </c>
      <c r="C57" s="56" t="s">
        <v>18</v>
      </c>
      <c r="D57" s="57"/>
      <c r="E57" s="57"/>
      <c r="F57" s="57"/>
      <c r="G57" s="89"/>
      <c r="H57" s="92"/>
      <c r="I57" s="92"/>
      <c r="J57" s="92"/>
      <c r="K57" s="90">
        <f>IF(CAVA1[[#This Row],[U/M]]="Kilos",SUM(D57:G57)-($H$9*H57)-(I57*$I$9)-(J57*$J$9),SUM(D57:G57))</f>
        <v>0</v>
      </c>
      <c r="L57" s="57"/>
      <c r="M57" s="57"/>
      <c r="N57" s="57"/>
      <c r="O57" s="57"/>
      <c r="P57" s="57"/>
    </row>
    <row r="58" spans="1:16" s="59" customFormat="1" ht="43.95" customHeight="1" x14ac:dyDescent="0.3">
      <c r="A58" s="56">
        <v>262</v>
      </c>
      <c r="B58" s="87" t="s">
        <v>192</v>
      </c>
      <c r="C58" s="56" t="s">
        <v>18</v>
      </c>
      <c r="D58" s="57"/>
      <c r="E58" s="57"/>
      <c r="F58" s="57"/>
      <c r="G58" s="89"/>
      <c r="H58" s="92"/>
      <c r="I58" s="92"/>
      <c r="J58" s="92"/>
      <c r="K58" s="90">
        <f>IF(CAVA1[[#This Row],[U/M]]="Kilos",SUM(D58:G58)-($H$9*H58)-(I58*$I$9)-(J58*$J$9),SUM(D58:G58))</f>
        <v>0</v>
      </c>
      <c r="L58" s="57"/>
      <c r="M58" s="57"/>
      <c r="N58" s="57"/>
      <c r="O58" s="57"/>
      <c r="P58" s="57"/>
    </row>
    <row r="59" spans="1:16" s="59" customFormat="1" ht="43.95" customHeight="1" x14ac:dyDescent="0.3">
      <c r="A59" s="56">
        <v>263</v>
      </c>
      <c r="B59" s="87" t="s">
        <v>193</v>
      </c>
      <c r="C59" s="56" t="s">
        <v>18</v>
      </c>
      <c r="D59" s="57"/>
      <c r="E59" s="57"/>
      <c r="F59" s="57"/>
      <c r="G59" s="89"/>
      <c r="H59" s="92"/>
      <c r="I59" s="92"/>
      <c r="J59" s="92"/>
      <c r="K59" s="90">
        <f>IF(CAVA1[[#This Row],[U/M]]="Kilos",SUM(D59:G59)-($H$9*H59)-(I59*$I$9)-(J59*$J$9),SUM(D59:G59))</f>
        <v>0</v>
      </c>
      <c r="L59" s="57"/>
      <c r="M59" s="57"/>
      <c r="N59" s="57"/>
      <c r="O59" s="57"/>
      <c r="P59" s="57"/>
    </row>
    <row r="60" spans="1:16" s="59" customFormat="1" ht="43.95" customHeight="1" x14ac:dyDescent="0.3">
      <c r="A60" s="56">
        <v>264</v>
      </c>
      <c r="B60" s="87" t="s">
        <v>194</v>
      </c>
      <c r="C60" s="56" t="s">
        <v>18</v>
      </c>
      <c r="D60" s="57">
        <v>3.1</v>
      </c>
      <c r="E60" s="57">
        <v>24</v>
      </c>
      <c r="F60" s="57"/>
      <c r="G60" s="89"/>
      <c r="H60" s="92">
        <v>1</v>
      </c>
      <c r="I60" s="92"/>
      <c r="J60" s="92"/>
      <c r="K60" s="90">
        <f>IF(CAVA1[[#This Row],[U/M]]="Kilos",SUM(D60:G60)-($H$9*H60)-(I60*$I$9)-(J60*$J$9),SUM(D60:G60))</f>
        <v>24.8</v>
      </c>
      <c r="L60" s="57"/>
      <c r="M60" s="57"/>
      <c r="N60" s="57"/>
      <c r="O60" s="57"/>
      <c r="P60" s="57"/>
    </row>
    <row r="61" spans="1:16" s="59" customFormat="1" ht="43.95" customHeight="1" x14ac:dyDescent="0.3">
      <c r="A61" s="56">
        <v>266</v>
      </c>
      <c r="B61" s="87" t="s">
        <v>195</v>
      </c>
      <c r="C61" s="56" t="s">
        <v>18</v>
      </c>
      <c r="D61" s="57"/>
      <c r="E61" s="57"/>
      <c r="F61" s="57"/>
      <c r="G61" s="89"/>
      <c r="H61" s="92"/>
      <c r="I61" s="92"/>
      <c r="J61" s="92"/>
      <c r="K61" s="90">
        <f>IF(CAVA1[[#This Row],[U/M]]="Kilos",SUM(D61:G61)-($H$9*H61)-(I61*$I$9)-(J61*$J$9),SUM(D61:G61))</f>
        <v>0</v>
      </c>
      <c r="L61" s="57"/>
      <c r="M61" s="57"/>
      <c r="N61" s="57"/>
      <c r="O61" s="57"/>
      <c r="P61" s="57"/>
    </row>
    <row r="62" spans="1:16" s="59" customFormat="1" ht="43.95" customHeight="1" x14ac:dyDescent="0.3">
      <c r="A62" s="56">
        <v>268</v>
      </c>
      <c r="B62" s="87" t="s">
        <v>80</v>
      </c>
      <c r="C62" s="56" t="s">
        <v>18</v>
      </c>
      <c r="D62" s="57">
        <v>111.8</v>
      </c>
      <c r="E62" s="57">
        <v>108.6</v>
      </c>
      <c r="F62" s="57"/>
      <c r="G62" s="89"/>
      <c r="H62" s="92">
        <f>5+3</f>
        <v>8</v>
      </c>
      <c r="I62" s="92">
        <v>1</v>
      </c>
      <c r="J62" s="92">
        <v>1</v>
      </c>
      <c r="K62" s="90">
        <f>IF(CAVA1[[#This Row],[U/M]]="Kilos",SUM(D62:G62)-($H$9*H62)-(I62*$I$9)-(J62*$J$9),SUM(D62:G62))</f>
        <v>198.34999999999997</v>
      </c>
      <c r="L62" s="57"/>
      <c r="M62" s="57"/>
      <c r="N62" s="57"/>
      <c r="O62" s="57"/>
      <c r="P62" s="57"/>
    </row>
    <row r="63" spans="1:16" s="59" customFormat="1" ht="43.95" customHeight="1" x14ac:dyDescent="0.3">
      <c r="A63" s="56">
        <v>270</v>
      </c>
      <c r="B63" s="87" t="s">
        <v>196</v>
      </c>
      <c r="C63" s="56" t="s">
        <v>18</v>
      </c>
      <c r="D63" s="57"/>
      <c r="E63" s="57"/>
      <c r="F63" s="57"/>
      <c r="G63" s="89"/>
      <c r="H63" s="92"/>
      <c r="I63" s="92"/>
      <c r="J63" s="92"/>
      <c r="K63" s="90">
        <f>IF(CAVA1[[#This Row],[U/M]]="Kilos",SUM(D63:G63)-($H$9*H63)-(I63*$I$9)-(J63*$J$9),SUM(D63:G63))</f>
        <v>0</v>
      </c>
      <c r="L63" s="57" t="s">
        <v>447</v>
      </c>
      <c r="M63" s="57"/>
      <c r="N63" s="57"/>
      <c r="O63" s="57"/>
      <c r="P63" s="57"/>
    </row>
    <row r="64" spans="1:16" s="59" customFormat="1" ht="43.95" customHeight="1" x14ac:dyDescent="0.3">
      <c r="A64" s="56">
        <v>271</v>
      </c>
      <c r="B64" s="87" t="s">
        <v>197</v>
      </c>
      <c r="C64" s="56" t="s">
        <v>18</v>
      </c>
      <c r="D64" s="57"/>
      <c r="E64" s="57"/>
      <c r="F64" s="57"/>
      <c r="G64" s="89"/>
      <c r="H64" s="92"/>
      <c r="I64" s="92"/>
      <c r="J64" s="92"/>
      <c r="K64" s="90">
        <f>IF(CAVA1[[#This Row],[U/M]]="Kilos",SUM(D64:G64)-($H$9*H64)-(I64*$I$9)-(J64*$J$9),SUM(D64:G64))</f>
        <v>0</v>
      </c>
      <c r="L64" s="57"/>
      <c r="M64" s="57"/>
      <c r="N64" s="57"/>
      <c r="O64" s="57"/>
      <c r="P64" s="57"/>
    </row>
    <row r="65" spans="1:16" s="59" customFormat="1" ht="43.95" customHeight="1" x14ac:dyDescent="0.3">
      <c r="A65" s="56">
        <v>272</v>
      </c>
      <c r="B65" s="87" t="s">
        <v>198</v>
      </c>
      <c r="C65" s="56" t="s">
        <v>18</v>
      </c>
      <c r="D65" s="57"/>
      <c r="E65" s="57"/>
      <c r="F65" s="57"/>
      <c r="G65" s="89"/>
      <c r="H65" s="92"/>
      <c r="I65" s="92"/>
      <c r="J65" s="92"/>
      <c r="K65" s="90">
        <f>IF(CAVA1[[#This Row],[U/M]]="Kilos",SUM(D65:G65)-($H$9*H65)-(I65*$I$9)-(J65*$J$9),SUM(D65:G65))</f>
        <v>0</v>
      </c>
      <c r="L65" s="57"/>
      <c r="M65" s="57"/>
      <c r="N65" s="57"/>
      <c r="O65" s="57"/>
      <c r="P65" s="57"/>
    </row>
    <row r="66" spans="1:16" s="59" customFormat="1" ht="43.95" customHeight="1" x14ac:dyDescent="0.3">
      <c r="A66" s="56">
        <v>273</v>
      </c>
      <c r="B66" s="87" t="s">
        <v>199</v>
      </c>
      <c r="C66" s="56" t="s">
        <v>18</v>
      </c>
      <c r="D66" s="57"/>
      <c r="E66" s="57"/>
      <c r="F66" s="57"/>
      <c r="G66" s="89"/>
      <c r="H66" s="92"/>
      <c r="I66" s="92"/>
      <c r="J66" s="92"/>
      <c r="K66" s="90">
        <f>IF(CAVA1[[#This Row],[U/M]]="Kilos",SUM(D66:G66)-($H$9*H66)-(I66*$I$9)-(J66*$J$9),SUM(D66:G66))</f>
        <v>0</v>
      </c>
      <c r="L66" s="57"/>
      <c r="M66" s="57"/>
      <c r="N66" s="57"/>
      <c r="O66" s="57"/>
      <c r="P66" s="57"/>
    </row>
    <row r="67" spans="1:16" s="59" customFormat="1" ht="43.95" customHeight="1" x14ac:dyDescent="0.3">
      <c r="A67" s="56">
        <v>274</v>
      </c>
      <c r="B67" s="87" t="s">
        <v>200</v>
      </c>
      <c r="C67" s="56" t="s">
        <v>18</v>
      </c>
      <c r="D67" s="57"/>
      <c r="E67" s="57"/>
      <c r="F67" s="57"/>
      <c r="G67" s="89"/>
      <c r="H67" s="92"/>
      <c r="I67" s="92"/>
      <c r="J67" s="92"/>
      <c r="K67" s="90">
        <f>IF(CAVA1[[#This Row],[U/M]]="Kilos",SUM(D67:G67)-($H$9*H67)-(I67*$I$9)-(J67*$J$9),SUM(D67:G67))</f>
        <v>0</v>
      </c>
      <c r="L67" s="57"/>
      <c r="M67" s="57"/>
      <c r="N67" s="57"/>
      <c r="O67" s="57"/>
      <c r="P67" s="57"/>
    </row>
    <row r="68" spans="1:16" s="59" customFormat="1" ht="43.95" customHeight="1" x14ac:dyDescent="0.3">
      <c r="A68" s="56">
        <v>275</v>
      </c>
      <c r="B68" s="87" t="s">
        <v>201</v>
      </c>
      <c r="C68" s="56" t="s">
        <v>18</v>
      </c>
      <c r="D68" s="57"/>
      <c r="E68" s="57"/>
      <c r="F68" s="57"/>
      <c r="G68" s="89"/>
      <c r="H68" s="92"/>
      <c r="I68" s="92"/>
      <c r="J68" s="92"/>
      <c r="K68" s="90">
        <f>IF(CAVA1[[#This Row],[U/M]]="Kilos",SUM(D68:G68)-($H$9*H68)-(I68*$I$9)-(J68*$J$9),SUM(D68:G68))</f>
        <v>0</v>
      </c>
      <c r="L68" s="57"/>
      <c r="M68" s="57"/>
      <c r="N68" s="57"/>
      <c r="O68" s="57"/>
      <c r="P68" s="57"/>
    </row>
    <row r="69" spans="1:16" s="59" customFormat="1" ht="43.95" customHeight="1" x14ac:dyDescent="0.3">
      <c r="A69" s="56">
        <v>276</v>
      </c>
      <c r="B69" s="87" t="s">
        <v>202</v>
      </c>
      <c r="C69" s="56" t="s">
        <v>18</v>
      </c>
      <c r="D69" s="57"/>
      <c r="E69" s="57"/>
      <c r="F69" s="57"/>
      <c r="G69" s="89"/>
      <c r="H69" s="92"/>
      <c r="I69" s="92"/>
      <c r="J69" s="92"/>
      <c r="K69" s="90">
        <f>IF(CAVA1[[#This Row],[U/M]]="Kilos",SUM(D69:G69)-($H$9*H69)-(I69*$I$9)-(J69*$J$9),SUM(D69:G69))</f>
        <v>0</v>
      </c>
      <c r="L69" s="57"/>
      <c r="M69" s="57"/>
      <c r="N69" s="57"/>
      <c r="O69" s="57"/>
      <c r="P69" s="57"/>
    </row>
    <row r="70" spans="1:16" s="59" customFormat="1" ht="43.95" customHeight="1" x14ac:dyDescent="0.3">
      <c r="A70" s="56">
        <v>277</v>
      </c>
      <c r="B70" s="87" t="s">
        <v>203</v>
      </c>
      <c r="C70" s="56" t="s">
        <v>18</v>
      </c>
      <c r="D70" s="57"/>
      <c r="E70" s="57"/>
      <c r="F70" s="57"/>
      <c r="G70" s="89"/>
      <c r="H70" s="92"/>
      <c r="I70" s="92"/>
      <c r="J70" s="92"/>
      <c r="K70" s="90">
        <f>IF(CAVA1[[#This Row],[U/M]]="Kilos",SUM(D70:G70)-($H$9*H70)-(I70*$I$9)-(J70*$J$9),SUM(D70:G70))</f>
        <v>0</v>
      </c>
      <c r="L70" s="57"/>
      <c r="M70" s="57"/>
      <c r="N70" s="57"/>
      <c r="O70" s="57"/>
      <c r="P70" s="57"/>
    </row>
    <row r="71" spans="1:16" s="59" customFormat="1" ht="43.95" customHeight="1" x14ac:dyDescent="0.3">
      <c r="A71" s="56">
        <v>280</v>
      </c>
      <c r="B71" s="87" t="s">
        <v>204</v>
      </c>
      <c r="C71" s="56" t="s">
        <v>18</v>
      </c>
      <c r="D71" s="57">
        <v>182.3</v>
      </c>
      <c r="E71" s="57">
        <v>140</v>
      </c>
      <c r="F71" s="57">
        <v>80.900000000000006</v>
      </c>
      <c r="G71" s="89">
        <v>96.9</v>
      </c>
      <c r="H71" s="92">
        <f>6+5+3</f>
        <v>14</v>
      </c>
      <c r="I71" s="92">
        <f>1+1+1</f>
        <v>3</v>
      </c>
      <c r="J71" s="92"/>
      <c r="K71" s="90">
        <f>IF(CAVA1[[#This Row],[U/M]]="Kilos",SUM(D71:G71)-($H$9*H71)-(I71*$I$9)-(J71*$J$9),SUM(D71:G71))</f>
        <v>462.35</v>
      </c>
      <c r="L71" s="57"/>
      <c r="M71" s="57"/>
      <c r="N71" s="57"/>
      <c r="O71" s="57"/>
      <c r="P71" s="57"/>
    </row>
    <row r="72" spans="1:16" s="59" customFormat="1" ht="43.95" customHeight="1" x14ac:dyDescent="0.3">
      <c r="A72" s="56">
        <v>299</v>
      </c>
      <c r="B72" s="87" t="s">
        <v>82</v>
      </c>
      <c r="C72" s="56" t="s">
        <v>18</v>
      </c>
      <c r="D72" s="57"/>
      <c r="E72" s="57"/>
      <c r="F72" s="57"/>
      <c r="G72" s="89"/>
      <c r="H72" s="92"/>
      <c r="I72" s="92"/>
      <c r="J72" s="92"/>
      <c r="K72" s="90">
        <f>IF(CAVA1[[#This Row],[U/M]]="Kilos",SUM(D72:G72)-($H$9*H72)-(I72*$I$9)-(J72*$J$9),SUM(D72:G72))</f>
        <v>0</v>
      </c>
      <c r="L72" s="57"/>
      <c r="M72" s="57"/>
      <c r="N72" s="57"/>
      <c r="O72" s="57"/>
      <c r="P72" s="57"/>
    </row>
    <row r="73" spans="1:16" s="59" customFormat="1" ht="43.95" customHeight="1" x14ac:dyDescent="0.3">
      <c r="A73" s="56">
        <v>300</v>
      </c>
      <c r="B73" s="87" t="s">
        <v>83</v>
      </c>
      <c r="C73" s="56" t="s">
        <v>18</v>
      </c>
      <c r="D73" s="57"/>
      <c r="E73" s="57"/>
      <c r="F73" s="57"/>
      <c r="G73" s="89"/>
      <c r="H73" s="92"/>
      <c r="I73" s="92"/>
      <c r="J73" s="92"/>
      <c r="K73" s="90">
        <f>IF(CAVA1[[#This Row],[U/M]]="Kilos",SUM(D73:G73)-($H$9*H73)-(I73*$I$9)-(J73*$J$9),SUM(D73:G73))</f>
        <v>0</v>
      </c>
      <c r="L73" s="57"/>
      <c r="M73" s="57"/>
      <c r="N73" s="57"/>
      <c r="O73" s="57"/>
      <c r="P73" s="57"/>
    </row>
    <row r="74" spans="1:16" s="59" customFormat="1" ht="43.95" customHeight="1" x14ac:dyDescent="0.3">
      <c r="A74" s="56">
        <v>302</v>
      </c>
      <c r="B74" s="87" t="s">
        <v>205</v>
      </c>
      <c r="C74" s="56" t="s">
        <v>18</v>
      </c>
      <c r="D74" s="57"/>
      <c r="E74" s="57"/>
      <c r="F74" s="57"/>
      <c r="G74" s="89"/>
      <c r="H74" s="92"/>
      <c r="I74" s="92"/>
      <c r="J74" s="92"/>
      <c r="K74" s="90">
        <f>IF(CAVA1[[#This Row],[U/M]]="Kilos",SUM(D74:G74)-($H$9*H74)-(I74*$I$9)-(J74*$J$9),SUM(D74:G74))</f>
        <v>0</v>
      </c>
      <c r="L74" s="57"/>
      <c r="M74" s="57"/>
      <c r="N74" s="57"/>
      <c r="O74" s="57"/>
      <c r="P74" s="57"/>
    </row>
    <row r="75" spans="1:16" s="59" customFormat="1" ht="43.95" customHeight="1" x14ac:dyDescent="0.3">
      <c r="A75" s="56">
        <v>303</v>
      </c>
      <c r="B75" s="87" t="s">
        <v>206</v>
      </c>
      <c r="C75" s="56" t="s">
        <v>18</v>
      </c>
      <c r="D75" s="57">
        <v>19.600000000000001</v>
      </c>
      <c r="E75" s="57"/>
      <c r="F75" s="57"/>
      <c r="G75" s="89"/>
      <c r="H75" s="92"/>
      <c r="I75" s="92"/>
      <c r="J75" s="92"/>
      <c r="K75" s="90">
        <f>IF(CAVA1[[#This Row],[U/M]]="Kilos",SUM(D75:G75)-($H$9*H75)-(I75*$I$9)-(J75*$J$9),SUM(D75:G75))</f>
        <v>19.600000000000001</v>
      </c>
      <c r="L75" s="57"/>
      <c r="M75" s="57"/>
      <c r="N75" s="57"/>
      <c r="O75" s="57"/>
      <c r="P75" s="57"/>
    </row>
    <row r="76" spans="1:16" s="59" customFormat="1" ht="43.95" customHeight="1" x14ac:dyDescent="0.3">
      <c r="A76" s="56">
        <v>304</v>
      </c>
      <c r="B76" s="87" t="s">
        <v>207</v>
      </c>
      <c r="C76" s="56" t="s">
        <v>18</v>
      </c>
      <c r="D76" s="57">
        <v>10</v>
      </c>
      <c r="E76" s="57">
        <v>5.4</v>
      </c>
      <c r="F76" s="57">
        <v>3.28</v>
      </c>
      <c r="G76" s="89">
        <v>33</v>
      </c>
      <c r="H76" s="92"/>
      <c r="I76" s="92"/>
      <c r="J76" s="92"/>
      <c r="K76" s="90">
        <f>IF(CAVA1[[#This Row],[U/M]]="Kilos",SUM(D76:G76)-($H$9*H76)-(I76*$I$9)-(J76*$J$9),SUM(D76:G76))</f>
        <v>51.68</v>
      </c>
      <c r="L76" s="57"/>
      <c r="M76" s="57"/>
      <c r="N76" s="57"/>
      <c r="O76" s="57"/>
      <c r="P76" s="57"/>
    </row>
    <row r="77" spans="1:16" s="59" customFormat="1" ht="43.95" customHeight="1" x14ac:dyDescent="0.3">
      <c r="A77" s="56">
        <v>305</v>
      </c>
      <c r="B77" s="87" t="s">
        <v>208</v>
      </c>
      <c r="C77" s="56" t="s">
        <v>18</v>
      </c>
      <c r="D77" s="57">
        <v>10.199999999999999</v>
      </c>
      <c r="E77" s="57"/>
      <c r="F77" s="57"/>
      <c r="G77" s="89"/>
      <c r="H77" s="92"/>
      <c r="I77" s="92"/>
      <c r="J77" s="92"/>
      <c r="K77" s="90">
        <f>IF(CAVA1[[#This Row],[U/M]]="Kilos",SUM(D77:G77)-($H$9*H77)-(I77*$I$9)-(J77*$J$9),SUM(D77:G77))</f>
        <v>10.199999999999999</v>
      </c>
      <c r="L77" s="57"/>
      <c r="M77" s="57"/>
      <c r="N77" s="57"/>
      <c r="O77" s="57"/>
      <c r="P77" s="57"/>
    </row>
    <row r="78" spans="1:16" s="59" customFormat="1" ht="43.95" customHeight="1" x14ac:dyDescent="0.3">
      <c r="A78" s="56">
        <v>307</v>
      </c>
      <c r="B78" s="87" t="s">
        <v>209</v>
      </c>
      <c r="C78" s="56" t="s">
        <v>18</v>
      </c>
      <c r="D78" s="57">
        <v>205.8</v>
      </c>
      <c r="E78" s="57">
        <v>204.9</v>
      </c>
      <c r="F78" s="57">
        <v>249.8</v>
      </c>
      <c r="G78" s="89">
        <v>161.30000000000001</v>
      </c>
      <c r="H78" s="92">
        <f>6+1+7+4</f>
        <v>18</v>
      </c>
      <c r="I78" s="92">
        <f>2+9+1+1</f>
        <v>13</v>
      </c>
      <c r="J78" s="92">
        <f>1+1+1+1</f>
        <v>4</v>
      </c>
      <c r="K78" s="90">
        <f>IF(CAVA1[[#This Row],[U/M]]="Kilos",SUM(D78:G78)-($H$9*H78)-(I78*$I$9)-(J78*$J$9),SUM(D78:G78))</f>
        <v>749.15</v>
      </c>
      <c r="L78" s="57"/>
      <c r="M78" s="57"/>
      <c r="N78" s="57"/>
      <c r="O78" s="57"/>
      <c r="P78" s="57"/>
    </row>
    <row r="79" spans="1:16" s="59" customFormat="1" ht="43.95" customHeight="1" x14ac:dyDescent="0.3">
      <c r="A79" s="56">
        <v>310</v>
      </c>
      <c r="B79" s="87" t="s">
        <v>210</v>
      </c>
      <c r="C79" s="56" t="s">
        <v>18</v>
      </c>
      <c r="D79" s="57"/>
      <c r="E79" s="57"/>
      <c r="F79" s="57"/>
      <c r="G79" s="89"/>
      <c r="H79" s="92"/>
      <c r="I79" s="92"/>
      <c r="J79" s="92"/>
      <c r="K79" s="90">
        <f>IF(CAVA1[[#This Row],[U/M]]="Kilos",SUM(D79:G79)-($H$9*H79)-(I79*$I$9)-(J79*$J$9),SUM(D79:G79))</f>
        <v>0</v>
      </c>
      <c r="L79" s="57"/>
      <c r="M79" s="57"/>
      <c r="N79" s="57"/>
      <c r="O79" s="57"/>
      <c r="P79" s="57"/>
    </row>
    <row r="80" spans="1:16" s="59" customFormat="1" ht="43.95" customHeight="1" x14ac:dyDescent="0.3">
      <c r="A80" s="56">
        <v>311</v>
      </c>
      <c r="B80" s="87" t="s">
        <v>211</v>
      </c>
      <c r="C80" s="56" t="s">
        <v>18</v>
      </c>
      <c r="D80" s="57"/>
      <c r="E80" s="57"/>
      <c r="F80" s="57"/>
      <c r="G80" s="89"/>
      <c r="H80" s="92"/>
      <c r="I80" s="92"/>
      <c r="J80" s="92"/>
      <c r="K80" s="90">
        <f>IF(CAVA1[[#This Row],[U/M]]="Kilos",SUM(D80:G80)-($H$9*H80)-(I80*$I$9)-(J80*$J$9),SUM(D80:G80))</f>
        <v>0</v>
      </c>
      <c r="L80" s="57"/>
      <c r="M80" s="57"/>
      <c r="N80" s="57"/>
      <c r="O80" s="57"/>
      <c r="P80" s="57"/>
    </row>
    <row r="81" spans="1:16" s="59" customFormat="1" ht="43.95" customHeight="1" x14ac:dyDescent="0.3">
      <c r="A81" s="56">
        <v>312</v>
      </c>
      <c r="B81" s="87" t="s">
        <v>212</v>
      </c>
      <c r="C81" s="56" t="s">
        <v>18</v>
      </c>
      <c r="D81" s="57"/>
      <c r="E81" s="57"/>
      <c r="F81" s="57"/>
      <c r="G81" s="89"/>
      <c r="H81" s="92"/>
      <c r="I81" s="92"/>
      <c r="J81" s="92"/>
      <c r="K81" s="90">
        <f>IF(CAVA1[[#This Row],[U/M]]="Kilos",SUM(D81:G81)-($H$9*H81)-(I81*$I$9)-(J81*$J$9),SUM(D81:G81))</f>
        <v>0</v>
      </c>
      <c r="L81" s="57"/>
      <c r="M81" s="57"/>
      <c r="N81" s="57"/>
      <c r="O81" s="57"/>
      <c r="P81" s="57"/>
    </row>
    <row r="82" spans="1:16" s="59" customFormat="1" ht="43.95" customHeight="1" x14ac:dyDescent="0.3">
      <c r="A82" s="56">
        <v>313</v>
      </c>
      <c r="B82" s="95" t="s">
        <v>213</v>
      </c>
      <c r="C82" s="56" t="s">
        <v>18</v>
      </c>
      <c r="D82" s="57">
        <v>198.9</v>
      </c>
      <c r="E82" s="57"/>
      <c r="F82" s="57"/>
      <c r="G82" s="89"/>
      <c r="H82" s="92">
        <v>6</v>
      </c>
      <c r="I82" s="92">
        <v>2</v>
      </c>
      <c r="J82" s="92"/>
      <c r="K82" s="90">
        <f>IF(CAVA1[[#This Row],[U/M]]="Kilos",SUM(D82:G82)-($H$9*H82)-(I82*$I$9)-(J82*$J$9),SUM(D82:G82))</f>
        <v>181.4</v>
      </c>
      <c r="L82" s="57" t="s">
        <v>452</v>
      </c>
      <c r="M82" s="57"/>
      <c r="N82" s="57"/>
      <c r="O82" s="57"/>
      <c r="P82" s="57"/>
    </row>
    <row r="83" spans="1:16" s="59" customFormat="1" ht="43.95" customHeight="1" x14ac:dyDescent="0.3">
      <c r="A83" s="56">
        <v>314</v>
      </c>
      <c r="B83" s="87" t="s">
        <v>92</v>
      </c>
      <c r="C83" s="56" t="s">
        <v>18</v>
      </c>
      <c r="D83" s="57">
        <v>37</v>
      </c>
      <c r="E83" s="57">
        <v>24.2</v>
      </c>
      <c r="F83" s="57">
        <v>36.299999999999997</v>
      </c>
      <c r="G83" s="89">
        <f>51.8+5.5+6.1+91.8+10</f>
        <v>165.2</v>
      </c>
      <c r="H83" s="92">
        <f>2+1+1</f>
        <v>4</v>
      </c>
      <c r="I83" s="92">
        <v>1</v>
      </c>
      <c r="J83" s="92"/>
      <c r="K83" s="90">
        <f>IF(CAVA1[[#This Row],[U/M]]="Kilos",SUM(D83:G83)-($H$9*H83)-(I83*$I$9)-(J83*$J$9),SUM(D83:G83))</f>
        <v>251.65</v>
      </c>
      <c r="L83" s="57"/>
      <c r="M83" s="57"/>
      <c r="N83" s="57"/>
      <c r="O83" s="57"/>
      <c r="P83" s="57"/>
    </row>
    <row r="84" spans="1:16" s="59" customFormat="1" ht="43.95" customHeight="1" x14ac:dyDescent="0.3">
      <c r="A84" s="56">
        <v>315</v>
      </c>
      <c r="B84" s="87" t="s">
        <v>214</v>
      </c>
      <c r="C84" s="56" t="s">
        <v>18</v>
      </c>
      <c r="D84" s="57">
        <v>15.65</v>
      </c>
      <c r="E84" s="57">
        <v>11.25</v>
      </c>
      <c r="F84" s="57">
        <v>134.55000000000001</v>
      </c>
      <c r="G84" s="89">
        <v>17.8</v>
      </c>
      <c r="H84" s="92"/>
      <c r="I84" s="92"/>
      <c r="J84" s="92"/>
      <c r="K84" s="90">
        <f>IF(CAVA1[[#This Row],[U/M]]="Kilos",SUM(D84:G84)-($H$9*H84)-(I84*$I$9)-(J84*$J$9),SUM(D84:G84))</f>
        <v>179.25000000000003</v>
      </c>
      <c r="L84" s="57"/>
      <c r="M84" s="57"/>
      <c r="N84" s="57"/>
      <c r="O84" s="57"/>
      <c r="P84" s="57"/>
    </row>
    <row r="85" spans="1:16" s="59" customFormat="1" ht="43.95" customHeight="1" x14ac:dyDescent="0.3">
      <c r="A85" s="56">
        <v>316</v>
      </c>
      <c r="B85" s="87" t="s">
        <v>215</v>
      </c>
      <c r="C85" s="56" t="s">
        <v>18</v>
      </c>
      <c r="D85" s="57">
        <v>267.39999999999998</v>
      </c>
      <c r="E85" s="57">
        <v>222.6</v>
      </c>
      <c r="F85" s="57">
        <v>255</v>
      </c>
      <c r="G85" s="89"/>
      <c r="H85" s="92"/>
      <c r="I85" s="92">
        <f>9+9+9</f>
        <v>27</v>
      </c>
      <c r="J85" s="92">
        <f>1+1+1</f>
        <v>3</v>
      </c>
      <c r="K85" s="90">
        <f>IF(CAVA1[[#This Row],[U/M]]="Kilos",SUM(D85:G85)-($H$9*H85)-(I85*$I$9)-(J85*$J$9),SUM(D85:G85))</f>
        <v>689.65</v>
      </c>
      <c r="L85" s="57"/>
      <c r="M85" s="57"/>
      <c r="N85" s="57"/>
      <c r="O85" s="57"/>
      <c r="P85" s="57"/>
    </row>
    <row r="86" spans="1:16" s="59" customFormat="1" ht="43.95" customHeight="1" x14ac:dyDescent="0.3">
      <c r="A86" s="56">
        <v>317</v>
      </c>
      <c r="B86" s="87" t="s">
        <v>216</v>
      </c>
      <c r="C86" s="56" t="s">
        <v>18</v>
      </c>
      <c r="D86" s="57"/>
      <c r="E86" s="57"/>
      <c r="F86" s="57"/>
      <c r="G86" s="89"/>
      <c r="H86" s="92"/>
      <c r="I86" s="92"/>
      <c r="J86" s="92"/>
      <c r="K86" s="90">
        <f>IF(CAVA1[[#This Row],[U/M]]="Kilos",SUM(D86:G86)-($H$9*H86)-(I86*$I$9)-(J86*$J$9),SUM(D86:G86))</f>
        <v>0</v>
      </c>
      <c r="L86" s="57"/>
      <c r="M86" s="57"/>
      <c r="N86" s="57"/>
      <c r="O86" s="57"/>
      <c r="P86" s="57"/>
    </row>
    <row r="87" spans="1:16" s="59" customFormat="1" ht="43.95" customHeight="1" x14ac:dyDescent="0.3">
      <c r="A87" s="56">
        <v>318</v>
      </c>
      <c r="B87" s="87" t="s">
        <v>217</v>
      </c>
      <c r="C87" s="56" t="s">
        <v>18</v>
      </c>
      <c r="D87" s="57"/>
      <c r="E87" s="57"/>
      <c r="F87" s="57"/>
      <c r="G87" s="89"/>
      <c r="H87" s="92"/>
      <c r="I87" s="92"/>
      <c r="J87" s="92"/>
      <c r="K87" s="90">
        <f>IF(CAVA1[[#This Row],[U/M]]="Kilos",SUM(D87:G87)-($H$9*H87)-(I87*$I$9)-(J87*$J$9),SUM(D87:G87))</f>
        <v>0</v>
      </c>
      <c r="L87" s="57"/>
      <c r="M87" s="57"/>
      <c r="N87" s="57"/>
      <c r="O87" s="57"/>
      <c r="P87" s="57"/>
    </row>
    <row r="88" spans="1:16" s="59" customFormat="1" ht="43.95" customHeight="1" x14ac:dyDescent="0.3">
      <c r="A88" s="94">
        <v>320</v>
      </c>
      <c r="B88" s="87" t="s">
        <v>218</v>
      </c>
      <c r="C88" s="56" t="s">
        <v>18</v>
      </c>
      <c r="D88" s="57">
        <v>15.9</v>
      </c>
      <c r="E88" s="57"/>
      <c r="F88" s="57"/>
      <c r="G88" s="89"/>
      <c r="H88" s="92">
        <v>1</v>
      </c>
      <c r="I88" s="92"/>
      <c r="J88" s="92"/>
      <c r="K88" s="90">
        <f>IF(CAVA1[[#This Row],[U/M]]="Kilos",SUM(D88:G88)-($H$9*H88)-(I88*$I$9)-(J88*$J$9),SUM(D88:G88))</f>
        <v>13.600000000000001</v>
      </c>
      <c r="L88" s="57"/>
      <c r="M88" s="57"/>
      <c r="N88" s="57"/>
      <c r="O88" s="57"/>
      <c r="P88" s="57"/>
    </row>
    <row r="89" spans="1:16" s="59" customFormat="1" ht="43.95" customHeight="1" x14ac:dyDescent="0.3">
      <c r="A89" s="56">
        <v>322</v>
      </c>
      <c r="B89" s="87" t="s">
        <v>219</v>
      </c>
      <c r="C89" s="56" t="s">
        <v>18</v>
      </c>
      <c r="D89" s="57">
        <v>43.6</v>
      </c>
      <c r="E89" s="57">
        <v>27.2</v>
      </c>
      <c r="F89" s="57"/>
      <c r="G89" s="89"/>
      <c r="H89" s="92">
        <v>1</v>
      </c>
      <c r="I89" s="92">
        <v>1</v>
      </c>
      <c r="J89" s="92">
        <v>1</v>
      </c>
      <c r="K89" s="90">
        <f>IF(CAVA1[[#This Row],[U/M]]="Kilos",SUM(D89:G89)-($H$9*H89)-(I89*$I$9)-(J89*$J$9),SUM(D89:G89))</f>
        <v>64.850000000000009</v>
      </c>
      <c r="L89" s="57"/>
      <c r="M89" s="57"/>
      <c r="N89" s="57"/>
      <c r="O89" s="57"/>
      <c r="P89" s="57"/>
    </row>
    <row r="90" spans="1:16" s="59" customFormat="1" ht="43.95" customHeight="1" x14ac:dyDescent="0.3">
      <c r="A90" s="56">
        <v>323</v>
      </c>
      <c r="B90" s="87" t="s">
        <v>220</v>
      </c>
      <c r="C90" s="56" t="s">
        <v>18</v>
      </c>
      <c r="D90" s="57"/>
      <c r="E90" s="57"/>
      <c r="F90" s="57"/>
      <c r="G90" s="89"/>
      <c r="H90" s="92"/>
      <c r="I90" s="92"/>
      <c r="J90" s="92"/>
      <c r="K90" s="90">
        <f>IF(CAVA1[[#This Row],[U/M]]="Kilos",SUM(D90:G90)-($H$9*H90)-(I90*$I$9)-(J90*$J$9),SUM(D90:G90))</f>
        <v>0</v>
      </c>
      <c r="L90" s="57"/>
      <c r="M90" s="57"/>
      <c r="N90" s="57"/>
      <c r="O90" s="57"/>
      <c r="P90" s="57"/>
    </row>
    <row r="91" spans="1:16" s="59" customFormat="1" ht="43.95" customHeight="1" x14ac:dyDescent="0.3">
      <c r="A91" s="56">
        <v>325</v>
      </c>
      <c r="B91" s="87" t="s">
        <v>99</v>
      </c>
      <c r="C91" s="56" t="s">
        <v>18</v>
      </c>
      <c r="D91" s="57">
        <v>206.5</v>
      </c>
      <c r="E91" s="57"/>
      <c r="F91" s="57"/>
      <c r="G91" s="89"/>
      <c r="H91" s="92">
        <v>6</v>
      </c>
      <c r="I91" s="92">
        <v>1</v>
      </c>
      <c r="J91" s="92"/>
      <c r="K91" s="90">
        <f>IF(CAVA1[[#This Row],[U/M]]="Kilos",SUM(D91:G91)-($H$9*H91)-(I91*$I$9)-(J91*$J$9),SUM(D91:G91))</f>
        <v>190.85</v>
      </c>
      <c r="L91" s="57"/>
      <c r="M91" s="57"/>
      <c r="N91" s="57"/>
      <c r="O91" s="57"/>
      <c r="P91" s="57"/>
    </row>
    <row r="92" spans="1:16" s="59" customFormat="1" ht="43.95" customHeight="1" x14ac:dyDescent="0.3">
      <c r="A92" s="56">
        <v>327</v>
      </c>
      <c r="B92" s="87" t="s">
        <v>221</v>
      </c>
      <c r="C92" s="56" t="s">
        <v>18</v>
      </c>
      <c r="D92" s="57"/>
      <c r="E92" s="57"/>
      <c r="F92" s="57"/>
      <c r="G92" s="89"/>
      <c r="H92" s="92"/>
      <c r="I92" s="92"/>
      <c r="J92" s="92"/>
      <c r="K92" s="90">
        <f>IF(CAVA1[[#This Row],[U/M]]="Kilos",SUM(D92:G92)-($H$9*H92)-(I92*$I$9)-(J92*$J$9),SUM(D92:G92))</f>
        <v>0</v>
      </c>
      <c r="L92" s="57"/>
      <c r="M92" s="57"/>
      <c r="N92" s="57"/>
      <c r="O92" s="57"/>
      <c r="P92" s="57"/>
    </row>
    <row r="93" spans="1:16" s="59" customFormat="1" ht="43.95" customHeight="1" x14ac:dyDescent="0.3">
      <c r="A93" s="94">
        <v>328</v>
      </c>
      <c r="B93" s="87" t="s">
        <v>222</v>
      </c>
      <c r="C93" s="56" t="s">
        <v>18</v>
      </c>
      <c r="D93" s="57">
        <v>192.9</v>
      </c>
      <c r="E93" s="57">
        <v>171.3</v>
      </c>
      <c r="F93" s="57">
        <v>189.4</v>
      </c>
      <c r="G93" s="89"/>
      <c r="H93" s="92">
        <f>5+5+7</f>
        <v>17</v>
      </c>
      <c r="I93" s="92">
        <v>1</v>
      </c>
      <c r="J93" s="92">
        <f>1+2</f>
        <v>3</v>
      </c>
      <c r="K93" s="90">
        <f>IF(CAVA1[[#This Row],[U/M]]="Kilos",SUM(D93:G93)-($H$9*H93)-(I93*$I$9)-(J93*$J$9),SUM(D93:G93))</f>
        <v>507.25</v>
      </c>
      <c r="L93" s="57"/>
      <c r="M93" s="57"/>
      <c r="N93" s="57"/>
      <c r="O93" s="57"/>
      <c r="P93" s="57"/>
    </row>
    <row r="94" spans="1:16" s="59" customFormat="1" ht="43.95" customHeight="1" x14ac:dyDescent="0.3">
      <c r="A94" s="56">
        <v>332</v>
      </c>
      <c r="B94" s="87" t="s">
        <v>223</v>
      </c>
      <c r="C94" s="56" t="s">
        <v>18</v>
      </c>
      <c r="D94" s="57"/>
      <c r="E94" s="57"/>
      <c r="F94" s="57"/>
      <c r="G94" s="89"/>
      <c r="H94" s="92"/>
      <c r="I94" s="92"/>
      <c r="J94" s="92"/>
      <c r="K94" s="90">
        <f>IF(CAVA1[[#This Row],[U/M]]="Kilos",SUM(D94:G94)-($H$9*H94)-(I94*$I$9)-(J94*$J$9),SUM(D94:G94))</f>
        <v>0</v>
      </c>
      <c r="L94" s="57"/>
      <c r="M94" s="57"/>
      <c r="N94" s="57"/>
      <c r="O94" s="57"/>
      <c r="P94" s="57"/>
    </row>
    <row r="95" spans="1:16" s="59" customFormat="1" ht="43.95" customHeight="1" x14ac:dyDescent="0.3">
      <c r="A95" s="94">
        <v>333</v>
      </c>
      <c r="B95" s="87" t="s">
        <v>224</v>
      </c>
      <c r="C95" s="56" t="s">
        <v>18</v>
      </c>
      <c r="D95" s="57">
        <v>227</v>
      </c>
      <c r="E95" s="57"/>
      <c r="F95" s="57"/>
      <c r="G95" s="89"/>
      <c r="H95" s="92">
        <v>5</v>
      </c>
      <c r="I95" s="92">
        <v>2</v>
      </c>
      <c r="J95" s="92">
        <v>1</v>
      </c>
      <c r="K95" s="90">
        <f>IF(CAVA1[[#This Row],[U/M]]="Kilos",SUM(D95:G95)-($H$9*H95)-(I95*$I$9)-(J95*$J$9),SUM(D95:G95))</f>
        <v>210</v>
      </c>
      <c r="L95" s="57"/>
      <c r="M95" s="57"/>
      <c r="N95" s="57"/>
      <c r="O95" s="57"/>
      <c r="P95" s="57"/>
    </row>
    <row r="96" spans="1:16" s="59" customFormat="1" ht="43.95" customHeight="1" x14ac:dyDescent="0.3">
      <c r="A96" s="56">
        <v>352</v>
      </c>
      <c r="B96" s="87" t="s">
        <v>225</v>
      </c>
      <c r="C96" s="56" t="s">
        <v>18</v>
      </c>
      <c r="D96" s="57">
        <v>22.4</v>
      </c>
      <c r="E96" s="57"/>
      <c r="F96" s="57"/>
      <c r="G96" s="89"/>
      <c r="H96" s="92">
        <v>1</v>
      </c>
      <c r="I96" s="92"/>
      <c r="J96" s="92"/>
      <c r="K96" s="90">
        <f>IF(CAVA1[[#This Row],[U/M]]="Kilos",SUM(D96:G96)-($H$9*H96)-(I96*$I$9)-(J96*$J$9),SUM(D96:G96))</f>
        <v>20.099999999999998</v>
      </c>
      <c r="L96" s="57"/>
      <c r="M96" s="57"/>
      <c r="N96" s="57"/>
      <c r="O96" s="57"/>
      <c r="P96" s="57"/>
    </row>
    <row r="97" spans="1:16" s="59" customFormat="1" ht="43.95" customHeight="1" x14ac:dyDescent="0.3">
      <c r="A97" s="56">
        <v>353</v>
      </c>
      <c r="B97" s="87" t="s">
        <v>226</v>
      </c>
      <c r="C97" s="56" t="s">
        <v>18</v>
      </c>
      <c r="D97" s="57">
        <v>29.1</v>
      </c>
      <c r="E97" s="57">
        <v>37.9</v>
      </c>
      <c r="F97" s="57"/>
      <c r="G97" s="89"/>
      <c r="H97" s="92">
        <v>1</v>
      </c>
      <c r="I97" s="92"/>
      <c r="J97" s="92"/>
      <c r="K97" s="90">
        <f>IF(CAVA1[[#This Row],[U/M]]="Kilos",SUM(D97:G97)-($H$9*H97)-(I97*$I$9)-(J97*$J$9),SUM(D97:G97))</f>
        <v>64.7</v>
      </c>
      <c r="L97" s="57"/>
      <c r="M97" s="57"/>
      <c r="N97" s="57"/>
      <c r="O97" s="57"/>
      <c r="P97" s="57"/>
    </row>
    <row r="98" spans="1:16" s="59" customFormat="1" ht="43.95" customHeight="1" x14ac:dyDescent="0.3">
      <c r="A98" s="56">
        <v>354</v>
      </c>
      <c r="B98" s="87" t="s">
        <v>227</v>
      </c>
      <c r="C98" s="56" t="s">
        <v>18</v>
      </c>
      <c r="D98" s="57"/>
      <c r="E98" s="57"/>
      <c r="F98" s="57"/>
      <c r="G98" s="89"/>
      <c r="H98" s="92"/>
      <c r="I98" s="92"/>
      <c r="J98" s="92"/>
      <c r="K98" s="90">
        <f>IF(CAVA1[[#This Row],[U/M]]="Kilos",SUM(D98:G98)-($H$9*H98)-(I98*$I$9)-(J98*$J$9),SUM(D98:G98))</f>
        <v>0</v>
      </c>
      <c r="L98" s="57"/>
      <c r="M98" s="57"/>
      <c r="N98" s="57"/>
      <c r="O98" s="57"/>
      <c r="P98" s="57"/>
    </row>
    <row r="99" spans="1:16" s="59" customFormat="1" ht="43.95" customHeight="1" x14ac:dyDescent="0.3">
      <c r="A99" s="56">
        <v>355</v>
      </c>
      <c r="B99" s="87" t="s">
        <v>228</v>
      </c>
      <c r="C99" s="56" t="s">
        <v>18</v>
      </c>
      <c r="D99" s="57">
        <v>184.1</v>
      </c>
      <c r="E99" s="57">
        <v>90.5</v>
      </c>
      <c r="F99" s="57"/>
      <c r="G99" s="89"/>
      <c r="H99" s="92">
        <f>7+4</f>
        <v>11</v>
      </c>
      <c r="I99" s="92">
        <f>1+1</f>
        <v>2</v>
      </c>
      <c r="J99" s="92"/>
      <c r="K99" s="90">
        <f>IF(CAVA1[[#This Row],[U/M]]="Kilos",SUM(D99:G99)-($H$9*H99)-(I99*$I$9)-(J99*$J$9),SUM(D99:G99))</f>
        <v>245.60000000000002</v>
      </c>
      <c r="L99" s="57"/>
      <c r="M99" s="57"/>
      <c r="N99" s="57"/>
      <c r="O99" s="57"/>
      <c r="P99" s="57"/>
    </row>
    <row r="100" spans="1:16" s="59" customFormat="1" ht="43.95" customHeight="1" x14ac:dyDescent="0.3">
      <c r="A100" s="56">
        <v>356</v>
      </c>
      <c r="B100" s="87" t="s">
        <v>229</v>
      </c>
      <c r="C100" s="56" t="s">
        <v>18</v>
      </c>
      <c r="D100" s="57">
        <v>104.2</v>
      </c>
      <c r="E100" s="57">
        <v>20.5</v>
      </c>
      <c r="F100" s="57"/>
      <c r="G100" s="89"/>
      <c r="H100" s="92">
        <f>4+1</f>
        <v>5</v>
      </c>
      <c r="I100" s="92"/>
      <c r="J100" s="92">
        <v>1</v>
      </c>
      <c r="K100" s="90">
        <f>IF(CAVA1[[#This Row],[U/M]]="Kilos",SUM(D100:G100)-($H$9*H100)-(I100*$I$9)-(J100*$J$9),SUM(D100:G100))</f>
        <v>111.4</v>
      </c>
      <c r="L100" s="57"/>
      <c r="M100" s="57"/>
      <c r="N100" s="57"/>
      <c r="O100" s="57"/>
      <c r="P100" s="57"/>
    </row>
    <row r="101" spans="1:16" s="59" customFormat="1" ht="43.95" customHeight="1" x14ac:dyDescent="0.3">
      <c r="A101" s="56">
        <v>357</v>
      </c>
      <c r="B101" s="87" t="s">
        <v>230</v>
      </c>
      <c r="C101" s="56" t="s">
        <v>18</v>
      </c>
      <c r="D101" s="57">
        <v>77</v>
      </c>
      <c r="E101" s="57"/>
      <c r="F101" s="57"/>
      <c r="G101" s="89"/>
      <c r="H101" s="92">
        <v>3</v>
      </c>
      <c r="I101" s="92">
        <v>1</v>
      </c>
      <c r="J101" s="92"/>
      <c r="K101" s="90">
        <f>IF(CAVA1[[#This Row],[U/M]]="Kilos",SUM(D101:G101)-($H$9*H101)-(I101*$I$9)-(J101*$J$9),SUM(D101:G101))</f>
        <v>68.25</v>
      </c>
      <c r="L101" s="57"/>
      <c r="M101" s="57"/>
      <c r="N101" s="57"/>
      <c r="O101" s="57"/>
      <c r="P101" s="57"/>
    </row>
    <row r="102" spans="1:16" s="59" customFormat="1" ht="43.95" customHeight="1" x14ac:dyDescent="0.3">
      <c r="A102" s="56">
        <v>358</v>
      </c>
      <c r="B102" s="87" t="s">
        <v>231</v>
      </c>
      <c r="C102" s="56" t="s">
        <v>18</v>
      </c>
      <c r="D102" s="57">
        <v>85.3</v>
      </c>
      <c r="E102" s="57">
        <v>83.6</v>
      </c>
      <c r="F102" s="57">
        <v>3.7</v>
      </c>
      <c r="G102" s="89"/>
      <c r="H102" s="92">
        <v>3</v>
      </c>
      <c r="I102" s="92">
        <v>1</v>
      </c>
      <c r="J102" s="92"/>
      <c r="K102" s="90">
        <f>IF(CAVA1[[#This Row],[U/M]]="Kilos",SUM(D102:G102)-($H$9*H102)-(I102*$I$9)-(J102*$J$9),SUM(D102:G102))</f>
        <v>163.84999999999997</v>
      </c>
      <c r="L102" s="57"/>
      <c r="M102" s="57"/>
      <c r="N102" s="57"/>
      <c r="O102" s="57"/>
      <c r="P102" s="57"/>
    </row>
    <row r="103" spans="1:16" s="59" customFormat="1" ht="43.95" customHeight="1" x14ac:dyDescent="0.3">
      <c r="A103" s="56">
        <v>359</v>
      </c>
      <c r="B103" s="87" t="s">
        <v>232</v>
      </c>
      <c r="C103" s="56" t="s">
        <v>18</v>
      </c>
      <c r="D103" s="57">
        <v>12.7</v>
      </c>
      <c r="E103" s="57"/>
      <c r="F103" s="57"/>
      <c r="G103" s="89"/>
      <c r="H103" s="92"/>
      <c r="I103" s="92">
        <v>1</v>
      </c>
      <c r="J103" s="92"/>
      <c r="K103" s="90">
        <f>IF(CAVA1[[#This Row],[U/M]]="Kilos",SUM(D103:G103)-($H$9*H103)-(I103*$I$9)-(J103*$J$9),SUM(D103:G103))</f>
        <v>10.85</v>
      </c>
      <c r="L103" s="57"/>
      <c r="M103" s="57"/>
      <c r="N103" s="57"/>
      <c r="O103" s="57"/>
      <c r="P103" s="57"/>
    </row>
    <row r="104" spans="1:16" s="59" customFormat="1" ht="43.95" customHeight="1" x14ac:dyDescent="0.3">
      <c r="A104" s="56">
        <v>360</v>
      </c>
      <c r="B104" s="87" t="s">
        <v>233</v>
      </c>
      <c r="C104" s="56" t="s">
        <v>18</v>
      </c>
      <c r="D104" s="57">
        <v>72.099999999999994</v>
      </c>
      <c r="E104" s="57">
        <v>14.5</v>
      </c>
      <c r="F104" s="57"/>
      <c r="G104" s="89"/>
      <c r="H104" s="92">
        <f>3+1</f>
        <v>4</v>
      </c>
      <c r="I104" s="92">
        <v>1</v>
      </c>
      <c r="J104" s="92"/>
      <c r="K104" s="90">
        <f>IF(CAVA1[[#This Row],[U/M]]="Kilos",SUM(D104:G104)-($H$9*H104)-(I104*$I$9)-(J104*$J$9),SUM(D104:G104))</f>
        <v>75.55</v>
      </c>
      <c r="L104" s="57"/>
      <c r="M104" s="57"/>
      <c r="N104" s="57"/>
      <c r="O104" s="57"/>
      <c r="P104" s="57"/>
    </row>
    <row r="105" spans="1:16" s="59" customFormat="1" ht="43.95" customHeight="1" x14ac:dyDescent="0.3">
      <c r="A105" s="56">
        <v>361</v>
      </c>
      <c r="B105" s="87" t="s">
        <v>234</v>
      </c>
      <c r="C105" s="56" t="s">
        <v>235</v>
      </c>
      <c r="D105" s="57"/>
      <c r="E105" s="57"/>
      <c r="F105" s="57"/>
      <c r="G105" s="89"/>
      <c r="H105" s="92"/>
      <c r="I105" s="92"/>
      <c r="J105" s="92"/>
      <c r="K105" s="90">
        <f>IF(CAVA1[[#This Row],[U/M]]="Kilos",SUM(D105:G105)-($H$9*H105)-(I105*$I$9)-(J105*$J$9),SUM(D105:G105))</f>
        <v>0</v>
      </c>
      <c r="L105" s="57"/>
      <c r="M105" s="57"/>
      <c r="N105" s="57"/>
      <c r="O105" s="57"/>
      <c r="P105" s="57"/>
    </row>
    <row r="106" spans="1:16" s="59" customFormat="1" ht="43.95" customHeight="1" x14ac:dyDescent="0.3">
      <c r="A106" s="56">
        <v>362</v>
      </c>
      <c r="B106" s="87" t="s">
        <v>236</v>
      </c>
      <c r="C106" s="56" t="s">
        <v>18</v>
      </c>
      <c r="D106" s="57">
        <v>140</v>
      </c>
      <c r="E106" s="57">
        <v>36.6</v>
      </c>
      <c r="F106" s="57"/>
      <c r="G106" s="89"/>
      <c r="H106" s="92"/>
      <c r="I106" s="92"/>
      <c r="J106" s="92"/>
      <c r="K106" s="90">
        <f>IF(CAVA1[[#This Row],[U/M]]="Kilos",SUM(D106:G106)-($H$9*H106)-(I106*$I$9)-(J106*$J$9),SUM(D106:G106))</f>
        <v>176.6</v>
      </c>
      <c r="L106" s="57"/>
      <c r="M106" s="57"/>
      <c r="N106" s="57"/>
      <c r="O106" s="57"/>
      <c r="P106" s="57"/>
    </row>
    <row r="107" spans="1:16" s="59" customFormat="1" ht="43.95" customHeight="1" x14ac:dyDescent="0.3">
      <c r="A107" s="56">
        <v>363</v>
      </c>
      <c r="B107" s="87" t="s">
        <v>110</v>
      </c>
      <c r="C107" s="56" t="s">
        <v>18</v>
      </c>
      <c r="D107" s="57"/>
      <c r="E107" s="57"/>
      <c r="F107" s="57"/>
      <c r="G107" s="89"/>
      <c r="H107" s="92"/>
      <c r="I107" s="92"/>
      <c r="J107" s="92"/>
      <c r="K107" s="90">
        <f>IF(CAVA1[[#This Row],[U/M]]="Kilos",SUM(D107:G107)-($H$9*H107)-(I107*$I$9)-(J107*$J$9),SUM(D107:G107))</f>
        <v>0</v>
      </c>
      <c r="L107" s="57"/>
      <c r="M107" s="57"/>
      <c r="N107" s="57"/>
      <c r="O107" s="57"/>
      <c r="P107" s="57"/>
    </row>
    <row r="108" spans="1:16" s="59" customFormat="1" ht="43.95" customHeight="1" x14ac:dyDescent="0.3">
      <c r="A108" s="56">
        <v>364</v>
      </c>
      <c r="B108" s="87" t="s">
        <v>237</v>
      </c>
      <c r="C108" s="56" t="s">
        <v>18</v>
      </c>
      <c r="D108" s="57">
        <v>148.30000000000001</v>
      </c>
      <c r="E108" s="57"/>
      <c r="F108" s="57"/>
      <c r="G108" s="89"/>
      <c r="H108" s="92">
        <v>5</v>
      </c>
      <c r="I108" s="92">
        <v>1</v>
      </c>
      <c r="J108" s="92">
        <v>1</v>
      </c>
      <c r="K108" s="90">
        <f>IF(CAVA1[[#This Row],[U/M]]="Kilos",SUM(D108:G108)-($H$9*H108)-(I108*$I$9)-(J108*$J$9),SUM(D108:G108))</f>
        <v>133.15</v>
      </c>
      <c r="L108" s="57"/>
      <c r="M108" s="57"/>
      <c r="N108" s="57"/>
      <c r="O108" s="57"/>
      <c r="P108" s="57"/>
    </row>
    <row r="109" spans="1:16" s="59" customFormat="1" ht="43.95" customHeight="1" x14ac:dyDescent="0.3">
      <c r="A109" s="56">
        <v>365</v>
      </c>
      <c r="B109" s="87" t="s">
        <v>238</v>
      </c>
      <c r="C109" s="56" t="s">
        <v>18</v>
      </c>
      <c r="D109" s="57"/>
      <c r="E109" s="57"/>
      <c r="F109" s="57"/>
      <c r="G109" s="89"/>
      <c r="H109" s="92"/>
      <c r="I109" s="92"/>
      <c r="J109" s="92"/>
      <c r="K109" s="90">
        <f>IF(CAVA1[[#This Row],[U/M]]="Kilos",SUM(D109:G109)-($H$9*H109)-(I109*$I$9)-(J109*$J$9),SUM(D109:G109))</f>
        <v>0</v>
      </c>
      <c r="L109" s="57"/>
      <c r="M109" s="57"/>
      <c r="N109" s="57"/>
      <c r="O109" s="57"/>
      <c r="P109" s="57"/>
    </row>
    <row r="110" spans="1:16" s="59" customFormat="1" ht="43.95" customHeight="1" x14ac:dyDescent="0.3">
      <c r="A110" s="56">
        <v>367</v>
      </c>
      <c r="B110" s="87" t="s">
        <v>239</v>
      </c>
      <c r="C110" s="56" t="s">
        <v>18</v>
      </c>
      <c r="D110" s="57">
        <v>57.2</v>
      </c>
      <c r="E110" s="57">
        <v>83.3</v>
      </c>
      <c r="F110" s="57"/>
      <c r="G110" s="89"/>
      <c r="H110" s="92"/>
      <c r="I110" s="92">
        <v>4</v>
      </c>
      <c r="J110" s="92"/>
      <c r="K110" s="90">
        <f>IF(CAVA1[[#This Row],[U/M]]="Kilos",SUM(D110:G110)-($H$9*H110)-(I110*$I$9)-(J110*$J$9),SUM(D110:G110))</f>
        <v>133.1</v>
      </c>
      <c r="L110" s="57"/>
      <c r="M110" s="57"/>
      <c r="N110" s="57"/>
      <c r="O110" s="57"/>
      <c r="P110" s="57"/>
    </row>
    <row r="111" spans="1:16" s="59" customFormat="1" ht="43.95" customHeight="1" x14ac:dyDescent="0.3">
      <c r="A111" s="56">
        <v>400</v>
      </c>
      <c r="B111" s="87" t="s">
        <v>240</v>
      </c>
      <c r="C111" s="56" t="s">
        <v>115</v>
      </c>
      <c r="D111" s="57"/>
      <c r="E111" s="57"/>
      <c r="F111" s="57"/>
      <c r="G111" s="89"/>
      <c r="H111" s="92"/>
      <c r="I111" s="92"/>
      <c r="J111" s="92"/>
      <c r="K111" s="90">
        <f>IF(CAVA1[[#This Row],[U/M]]="Kilos",SUM(D111:G111)-($H$9*H111)-(I111*$I$9)-(J111*$J$9),SUM(D111:G111))</f>
        <v>0</v>
      </c>
      <c r="L111" s="57"/>
      <c r="M111" s="57"/>
      <c r="N111" s="57"/>
      <c r="O111" s="57"/>
      <c r="P111" s="57"/>
    </row>
    <row r="112" spans="1:16" s="59" customFormat="1" ht="43.95" customHeight="1" x14ac:dyDescent="0.3">
      <c r="A112" s="56">
        <v>404</v>
      </c>
      <c r="B112" s="87" t="s">
        <v>241</v>
      </c>
      <c r="C112" s="56" t="s">
        <v>115</v>
      </c>
      <c r="D112" s="57"/>
      <c r="E112" s="57"/>
      <c r="F112" s="57"/>
      <c r="G112" s="89"/>
      <c r="H112" s="92"/>
      <c r="I112" s="92"/>
      <c r="J112" s="92"/>
      <c r="K112" s="90">
        <f>IF(CAVA1[[#This Row],[U/M]]="Kilos",SUM(D112:G112)-($H$9*H112)-(I112*$I$9)-(J112*$J$9),SUM(D112:G112))</f>
        <v>0</v>
      </c>
      <c r="L112" s="57"/>
      <c r="M112" s="57"/>
      <c r="N112" s="57"/>
      <c r="O112" s="57"/>
      <c r="P112" s="57"/>
    </row>
    <row r="113" spans="1:16" s="59" customFormat="1" ht="43.95" customHeight="1" x14ac:dyDescent="0.3">
      <c r="A113" s="56">
        <v>405</v>
      </c>
      <c r="B113" s="87" t="s">
        <v>242</v>
      </c>
      <c r="C113" s="56" t="s">
        <v>115</v>
      </c>
      <c r="D113" s="57"/>
      <c r="E113" s="57"/>
      <c r="F113" s="57"/>
      <c r="G113" s="89"/>
      <c r="H113" s="92"/>
      <c r="I113" s="92"/>
      <c r="J113" s="92"/>
      <c r="K113" s="90">
        <f>IF(CAVA1[[#This Row],[U/M]]="Kilos",SUM(D113:G113)-($H$9*H113)-(I113*$I$9)-(J113*$J$9),SUM(D113:G113))</f>
        <v>0</v>
      </c>
      <c r="L113" s="57"/>
      <c r="M113" s="57"/>
      <c r="N113" s="57"/>
      <c r="O113" s="57"/>
      <c r="P113" s="57"/>
    </row>
    <row r="114" spans="1:16" s="59" customFormat="1" ht="43.95" customHeight="1" x14ac:dyDescent="0.3">
      <c r="A114" s="56">
        <v>406</v>
      </c>
      <c r="B114" s="87" t="s">
        <v>243</v>
      </c>
      <c r="C114" s="56" t="s">
        <v>115</v>
      </c>
      <c r="D114" s="57"/>
      <c r="E114" s="57"/>
      <c r="F114" s="57"/>
      <c r="G114" s="89"/>
      <c r="H114" s="92"/>
      <c r="I114" s="92"/>
      <c r="J114" s="92"/>
      <c r="K114" s="90">
        <f>IF(CAVA1[[#This Row],[U/M]]="Kilos",SUM(D114:G114)-($H$9*H114)-(I114*$I$9)-(J114*$J$9),SUM(D114:G114))</f>
        <v>0</v>
      </c>
      <c r="L114" s="57"/>
      <c r="M114" s="57"/>
      <c r="N114" s="57"/>
      <c r="O114" s="57"/>
      <c r="P114" s="57"/>
    </row>
    <row r="115" spans="1:16" s="59" customFormat="1" ht="43.95" customHeight="1" x14ac:dyDescent="0.3">
      <c r="A115" s="56">
        <v>407</v>
      </c>
      <c r="B115" s="87" t="s">
        <v>244</v>
      </c>
      <c r="C115" s="56" t="s">
        <v>115</v>
      </c>
      <c r="D115" s="57"/>
      <c r="E115" s="57"/>
      <c r="F115" s="57"/>
      <c r="G115" s="89"/>
      <c r="H115" s="92"/>
      <c r="I115" s="92"/>
      <c r="J115" s="92"/>
      <c r="K115" s="90">
        <f>IF(CAVA1[[#This Row],[U/M]]="Kilos",SUM(D115:G115)-($H$9*H115)-(I115*$I$9)-(J115*$J$9),SUM(D115:G115))</f>
        <v>0</v>
      </c>
      <c r="L115" s="57"/>
      <c r="M115" s="57"/>
      <c r="N115" s="57"/>
      <c r="O115" s="57"/>
      <c r="P115" s="57"/>
    </row>
    <row r="116" spans="1:16" s="59" customFormat="1" ht="43.95" customHeight="1" x14ac:dyDescent="0.3">
      <c r="A116" s="56">
        <v>408</v>
      </c>
      <c r="B116" s="87" t="s">
        <v>245</v>
      </c>
      <c r="C116" s="56" t="s">
        <v>115</v>
      </c>
      <c r="D116" s="57"/>
      <c r="E116" s="57"/>
      <c r="F116" s="57"/>
      <c r="G116" s="89"/>
      <c r="H116" s="92"/>
      <c r="I116" s="92"/>
      <c r="J116" s="92"/>
      <c r="K116" s="90">
        <f>IF(CAVA1[[#This Row],[U/M]]="Kilos",SUM(D116:G116)-($H$9*H116)-(I116*$I$9)-(J116*$J$9),SUM(D116:G116))</f>
        <v>0</v>
      </c>
      <c r="L116" s="57"/>
      <c r="M116" s="57"/>
      <c r="N116" s="57"/>
      <c r="O116" s="57"/>
      <c r="P116" s="57"/>
    </row>
    <row r="117" spans="1:16" s="59" customFormat="1" ht="43.95" customHeight="1" x14ac:dyDescent="0.3">
      <c r="A117" s="56">
        <v>409</v>
      </c>
      <c r="B117" s="87" t="s">
        <v>246</v>
      </c>
      <c r="C117" s="56" t="s">
        <v>115</v>
      </c>
      <c r="D117" s="57"/>
      <c r="E117" s="57"/>
      <c r="F117" s="57"/>
      <c r="G117" s="89"/>
      <c r="H117" s="92"/>
      <c r="I117" s="92"/>
      <c r="J117" s="92"/>
      <c r="K117" s="90">
        <f>IF(CAVA1[[#This Row],[U/M]]="Kilos",SUM(D117:G117)-($H$9*H117)-(I117*$I$9)-(J117*$J$9),SUM(D117:G117))</f>
        <v>0</v>
      </c>
      <c r="L117" s="57"/>
      <c r="M117" s="57"/>
      <c r="N117" s="57"/>
      <c r="O117" s="57"/>
      <c r="P117" s="57"/>
    </row>
    <row r="118" spans="1:16" s="59" customFormat="1" ht="43.95" customHeight="1" x14ac:dyDescent="0.3">
      <c r="A118" s="56">
        <v>410</v>
      </c>
      <c r="B118" s="87" t="s">
        <v>247</v>
      </c>
      <c r="C118" s="56" t="s">
        <v>115</v>
      </c>
      <c r="D118" s="57"/>
      <c r="E118" s="57"/>
      <c r="F118" s="57"/>
      <c r="G118" s="89"/>
      <c r="H118" s="92"/>
      <c r="I118" s="92"/>
      <c r="J118" s="92"/>
      <c r="K118" s="90">
        <f>IF(CAVA1[[#This Row],[U/M]]="Kilos",SUM(D118:G118)-($H$9*H118)-(I118*$I$9)-(J118*$J$9),SUM(D118:G118))</f>
        <v>0</v>
      </c>
      <c r="L118" s="57"/>
      <c r="M118" s="57"/>
      <c r="N118" s="57"/>
      <c r="O118" s="57"/>
      <c r="P118" s="57"/>
    </row>
    <row r="119" spans="1:16" s="59" customFormat="1" ht="43.95" customHeight="1" x14ac:dyDescent="0.3">
      <c r="A119" s="56">
        <v>411</v>
      </c>
      <c r="B119" s="87" t="s">
        <v>248</v>
      </c>
      <c r="C119" s="56" t="s">
        <v>115</v>
      </c>
      <c r="D119" s="57"/>
      <c r="E119" s="57"/>
      <c r="F119" s="57"/>
      <c r="G119" s="89"/>
      <c r="H119" s="92"/>
      <c r="I119" s="92"/>
      <c r="J119" s="92"/>
      <c r="K119" s="90">
        <f>IF(CAVA1[[#This Row],[U/M]]="Kilos",SUM(D119:G119)-($H$9*H119)-(I119*$I$9)-(J119*$J$9),SUM(D119:G119))</f>
        <v>0</v>
      </c>
      <c r="L119" s="57"/>
      <c r="M119" s="57"/>
      <c r="N119" s="57"/>
      <c r="O119" s="57"/>
      <c r="P119" s="57"/>
    </row>
    <row r="120" spans="1:16" s="59" customFormat="1" ht="43.95" customHeight="1" x14ac:dyDescent="0.3">
      <c r="A120" s="56">
        <v>412</v>
      </c>
      <c r="B120" s="87" t="s">
        <v>249</v>
      </c>
      <c r="C120" s="56" t="s">
        <v>115</v>
      </c>
      <c r="D120" s="57"/>
      <c r="E120" s="57"/>
      <c r="F120" s="57"/>
      <c r="G120" s="89"/>
      <c r="H120" s="92"/>
      <c r="I120" s="92"/>
      <c r="J120" s="92"/>
      <c r="K120" s="90">
        <f>IF(CAVA1[[#This Row],[U/M]]="Kilos",SUM(D120:G120)-($H$9*H120)-(I120*$I$9)-(J120*$J$9),SUM(D120:G120))</f>
        <v>0</v>
      </c>
      <c r="L120" s="57"/>
      <c r="M120" s="57"/>
      <c r="N120" s="57"/>
      <c r="O120" s="57"/>
      <c r="P120" s="57"/>
    </row>
    <row r="121" spans="1:16" s="59" customFormat="1" ht="43.95" customHeight="1" x14ac:dyDescent="0.3">
      <c r="A121" s="56">
        <v>413</v>
      </c>
      <c r="B121" s="87" t="s">
        <v>250</v>
      </c>
      <c r="C121" s="56" t="s">
        <v>115</v>
      </c>
      <c r="D121" s="57"/>
      <c r="E121" s="57"/>
      <c r="F121" s="60"/>
      <c r="G121" s="89"/>
      <c r="H121" s="92"/>
      <c r="I121" s="92"/>
      <c r="J121" s="92"/>
      <c r="K121" s="90">
        <f>IF(CAVA1[[#This Row],[U/M]]="Kilos",SUM(D121:G121)-($H$9*H121)-(I121*$I$9)-(J121*$J$9),SUM(D121:G121))</f>
        <v>0</v>
      </c>
      <c r="L121" s="57"/>
      <c r="M121" s="57"/>
      <c r="N121" s="57"/>
      <c r="O121" s="57"/>
      <c r="P121" s="57"/>
    </row>
    <row r="122" spans="1:16" s="59" customFormat="1" ht="43.95" customHeight="1" x14ac:dyDescent="0.3">
      <c r="A122" s="56">
        <v>414</v>
      </c>
      <c r="B122" s="87" t="s">
        <v>251</v>
      </c>
      <c r="C122" s="56" t="s">
        <v>115</v>
      </c>
      <c r="D122" s="57"/>
      <c r="E122" s="57"/>
      <c r="F122" s="57"/>
      <c r="G122" s="89"/>
      <c r="H122" s="92"/>
      <c r="I122" s="92"/>
      <c r="J122" s="92"/>
      <c r="K122" s="90">
        <f>IF(CAVA1[[#This Row],[U/M]]="Kilos",SUM(D122:G122)-($H$9*H122)-(I122*$I$9)-(J122*$J$9),SUM(D122:G122))</f>
        <v>0</v>
      </c>
      <c r="L122" s="57"/>
      <c r="M122" s="57"/>
      <c r="N122" s="57"/>
      <c r="O122" s="57"/>
      <c r="P122" s="57"/>
    </row>
    <row r="123" spans="1:16" s="59" customFormat="1" ht="43.95" customHeight="1" x14ac:dyDescent="0.3">
      <c r="A123" s="56">
        <v>415</v>
      </c>
      <c r="B123" s="87" t="s">
        <v>252</v>
      </c>
      <c r="C123" s="56" t="s">
        <v>18</v>
      </c>
      <c r="D123" s="57"/>
      <c r="E123" s="57"/>
      <c r="F123" s="57"/>
      <c r="G123" s="89"/>
      <c r="H123" s="92"/>
      <c r="I123" s="92"/>
      <c r="J123" s="92"/>
      <c r="K123" s="90">
        <f>IF(CAVA1[[#This Row],[U/M]]="Kilos",SUM(D123:G123)-($H$9*H123)-(I123*$I$9)-(J123*$J$9),SUM(D123:G123))</f>
        <v>0</v>
      </c>
      <c r="L123" s="57"/>
      <c r="M123" s="57"/>
      <c r="N123" s="57"/>
      <c r="O123" s="57"/>
      <c r="P123" s="57"/>
    </row>
    <row r="124" spans="1:16" s="59" customFormat="1" ht="43.95" customHeight="1" x14ac:dyDescent="0.3">
      <c r="A124" s="56">
        <v>416</v>
      </c>
      <c r="B124" s="87" t="s">
        <v>253</v>
      </c>
      <c r="C124" s="56" t="s">
        <v>18</v>
      </c>
      <c r="D124" s="57"/>
      <c r="E124" s="57"/>
      <c r="F124" s="57"/>
      <c r="G124" s="89"/>
      <c r="H124" s="92"/>
      <c r="I124" s="92"/>
      <c r="J124" s="92"/>
      <c r="K124" s="90">
        <f>IF(CAVA1[[#This Row],[U/M]]="Kilos",SUM(D124:G124)-($H$9*H124)-(I124*$I$9)-(J124*$J$9),SUM(D124:G124))</f>
        <v>0</v>
      </c>
      <c r="L124" s="57"/>
      <c r="M124" s="57"/>
      <c r="N124" s="57"/>
      <c r="O124" s="57"/>
      <c r="P124" s="57"/>
    </row>
    <row r="125" spans="1:16" s="59" customFormat="1" ht="43.95" customHeight="1" x14ac:dyDescent="0.3">
      <c r="A125" s="56">
        <v>417</v>
      </c>
      <c r="B125" s="87" t="s">
        <v>254</v>
      </c>
      <c r="C125" s="56" t="s">
        <v>18</v>
      </c>
      <c r="D125" s="57"/>
      <c r="E125" s="57"/>
      <c r="F125" s="57"/>
      <c r="G125" s="89"/>
      <c r="H125" s="92"/>
      <c r="I125" s="92"/>
      <c r="J125" s="92"/>
      <c r="K125" s="90">
        <f>IF(CAVA1[[#This Row],[U/M]]="Kilos",SUM(D125:G125)-($H$9*H125)-(I125*$I$9)-(J125*$J$9),SUM(D125:G125))</f>
        <v>0</v>
      </c>
      <c r="L125" s="57"/>
      <c r="M125" s="57"/>
      <c r="N125" s="57"/>
      <c r="O125" s="57"/>
      <c r="P125" s="57"/>
    </row>
    <row r="126" spans="1:16" s="59" customFormat="1" ht="43.95" customHeight="1" x14ac:dyDescent="0.3">
      <c r="A126" s="56">
        <v>418</v>
      </c>
      <c r="B126" s="87" t="s">
        <v>255</v>
      </c>
      <c r="C126" s="56" t="s">
        <v>115</v>
      </c>
      <c r="D126" s="57"/>
      <c r="E126" s="57"/>
      <c r="F126" s="57"/>
      <c r="G126" s="89"/>
      <c r="H126" s="92"/>
      <c r="I126" s="92"/>
      <c r="J126" s="92"/>
      <c r="K126" s="90">
        <f>IF(CAVA1[[#This Row],[U/M]]="Kilos",SUM(D126:G126)-($H$9*H126)-(I126*$I$9)-(J126*$J$9),SUM(D126:G126))</f>
        <v>0</v>
      </c>
      <c r="L126" s="57"/>
      <c r="M126" s="57"/>
      <c r="N126" s="57"/>
      <c r="O126" s="57"/>
      <c r="P126" s="57"/>
    </row>
    <row r="127" spans="1:16" s="59" customFormat="1" ht="43.95" customHeight="1" x14ac:dyDescent="0.3">
      <c r="A127" s="56">
        <v>419</v>
      </c>
      <c r="B127" s="87" t="s">
        <v>256</v>
      </c>
      <c r="C127" s="56" t="s">
        <v>115</v>
      </c>
      <c r="D127" s="57"/>
      <c r="E127" s="57"/>
      <c r="F127" s="57"/>
      <c r="G127" s="89"/>
      <c r="H127" s="92"/>
      <c r="I127" s="92"/>
      <c r="J127" s="92"/>
      <c r="K127" s="90">
        <f>IF(CAVA1[[#This Row],[U/M]]="Kilos",SUM(D127:G127)-($H$9*H127)-(I127*$I$9)-(J127*$J$9),SUM(D127:G127))</f>
        <v>0</v>
      </c>
      <c r="L127" s="57"/>
      <c r="M127" s="57"/>
      <c r="N127" s="57"/>
      <c r="O127" s="57"/>
      <c r="P127" s="57"/>
    </row>
    <row r="128" spans="1:16" s="59" customFormat="1" ht="43.95" customHeight="1" x14ac:dyDescent="0.3">
      <c r="A128" s="56">
        <v>420</v>
      </c>
      <c r="B128" s="87" t="s">
        <v>257</v>
      </c>
      <c r="C128" s="56" t="s">
        <v>115</v>
      </c>
      <c r="D128" s="57"/>
      <c r="E128" s="57"/>
      <c r="F128" s="57"/>
      <c r="G128" s="89"/>
      <c r="H128" s="92"/>
      <c r="I128" s="92"/>
      <c r="J128" s="92"/>
      <c r="K128" s="90">
        <f>IF(CAVA1[[#This Row],[U/M]]="Kilos",SUM(D128:G128)-($H$9*H128)-(I128*$I$9)-(J128*$J$9),SUM(D128:G128))</f>
        <v>0</v>
      </c>
      <c r="L128" s="57"/>
      <c r="M128" s="57"/>
      <c r="N128" s="57"/>
      <c r="O128" s="57"/>
      <c r="P128" s="57"/>
    </row>
    <row r="129" spans="1:16" s="59" customFormat="1" ht="43.95" customHeight="1" x14ac:dyDescent="0.3">
      <c r="A129" s="56">
        <v>421</v>
      </c>
      <c r="B129" s="87" t="s">
        <v>443</v>
      </c>
      <c r="C129" s="56" t="s">
        <v>115</v>
      </c>
      <c r="D129" s="57"/>
      <c r="E129" s="57"/>
      <c r="F129" s="57"/>
      <c r="G129" s="89"/>
      <c r="H129" s="92"/>
      <c r="I129" s="92"/>
      <c r="J129" s="92"/>
      <c r="K129" s="90">
        <f>IF(CAVA1[[#This Row],[U/M]]="Kilos",SUM(D129:G129)-($H$9*H129)-(I129*$I$9)-(J129*$J$9),SUM(D129:G129))</f>
        <v>0</v>
      </c>
      <c r="L129" s="57"/>
      <c r="M129" s="57"/>
      <c r="N129" s="57"/>
      <c r="O129" s="57"/>
      <c r="P129" s="57"/>
    </row>
    <row r="130" spans="1:16" s="59" customFormat="1" ht="43.95" customHeight="1" x14ac:dyDescent="0.3">
      <c r="A130" s="56">
        <v>500</v>
      </c>
      <c r="B130" s="87" t="s">
        <v>258</v>
      </c>
      <c r="C130" s="56" t="s">
        <v>115</v>
      </c>
      <c r="D130" s="57"/>
      <c r="E130" s="57"/>
      <c r="F130" s="57"/>
      <c r="G130" s="89"/>
      <c r="H130" s="92"/>
      <c r="I130" s="92"/>
      <c r="J130" s="92"/>
      <c r="K130" s="90">
        <f>IF(CAVA1[[#This Row],[U/M]]="Kilos",SUM(D130:G130)-($H$9*H130)-(I130*$I$9)-(J130*$J$9),SUM(D130:G130))</f>
        <v>0</v>
      </c>
      <c r="L130" s="57"/>
      <c r="M130" s="57"/>
      <c r="N130" s="57"/>
      <c r="O130" s="57"/>
      <c r="P130" s="57"/>
    </row>
    <row r="131" spans="1:16" s="59" customFormat="1" ht="43.95" customHeight="1" x14ac:dyDescent="0.3">
      <c r="A131" s="56">
        <v>501</v>
      </c>
      <c r="B131" s="87" t="s">
        <v>259</v>
      </c>
      <c r="C131" s="56" t="s">
        <v>115</v>
      </c>
      <c r="D131" s="57">
        <v>4</v>
      </c>
      <c r="E131" s="57">
        <v>5</v>
      </c>
      <c r="F131" s="57"/>
      <c r="G131" s="89"/>
      <c r="H131" s="92"/>
      <c r="I131" s="92"/>
      <c r="J131" s="92"/>
      <c r="K131" s="90">
        <f>IF(CAVA1[[#This Row],[U/M]]="Kilos",SUM(D131:G131)-($H$9*H131)-(I131*$I$9)-(J131*$J$9),SUM(D131:G131))</f>
        <v>9</v>
      </c>
      <c r="L131" s="57"/>
      <c r="M131" s="57"/>
      <c r="N131" s="57"/>
      <c r="O131" s="57"/>
      <c r="P131" s="57"/>
    </row>
    <row r="132" spans="1:16" s="59" customFormat="1" ht="43.95" customHeight="1" x14ac:dyDescent="0.3">
      <c r="A132" s="56">
        <v>502</v>
      </c>
      <c r="B132" s="87" t="s">
        <v>117</v>
      </c>
      <c r="C132" s="56" t="s">
        <v>115</v>
      </c>
      <c r="D132" s="57"/>
      <c r="E132" s="57"/>
      <c r="F132" s="57"/>
      <c r="G132" s="89"/>
      <c r="H132" s="92"/>
      <c r="I132" s="92"/>
      <c r="J132" s="92"/>
      <c r="K132" s="90">
        <f>IF(CAVA1[[#This Row],[U/M]]="Kilos",SUM(D132:G132)-($H$9*H132)-(I132*$I$9)-(J132*$J$9),SUM(D132:G132))</f>
        <v>0</v>
      </c>
      <c r="L132" s="57"/>
      <c r="M132" s="57"/>
      <c r="N132" s="57"/>
      <c r="O132" s="57"/>
      <c r="P132" s="57"/>
    </row>
    <row r="133" spans="1:16" s="59" customFormat="1" ht="43.95" customHeight="1" x14ac:dyDescent="0.3">
      <c r="A133" s="56">
        <v>503</v>
      </c>
      <c r="B133" s="87" t="s">
        <v>118</v>
      </c>
      <c r="C133" s="56" t="s">
        <v>115</v>
      </c>
      <c r="D133" s="57"/>
      <c r="E133" s="57"/>
      <c r="F133" s="57"/>
      <c r="G133" s="89"/>
      <c r="H133" s="92"/>
      <c r="I133" s="92"/>
      <c r="J133" s="92"/>
      <c r="K133" s="90">
        <f>IF(CAVA1[[#This Row],[U/M]]="Kilos",SUM(D133:G133)-($H$9*H133)-(I133*$I$9)-(J133*$J$9),SUM(D133:G133))</f>
        <v>0</v>
      </c>
      <c r="L133" s="57"/>
      <c r="M133" s="57"/>
      <c r="N133" s="57"/>
      <c r="O133" s="57"/>
      <c r="P133" s="57"/>
    </row>
    <row r="134" spans="1:16" s="59" customFormat="1" ht="43.95" customHeight="1" x14ac:dyDescent="0.3">
      <c r="A134" s="56">
        <v>504</v>
      </c>
      <c r="B134" s="87" t="s">
        <v>121</v>
      </c>
      <c r="C134" s="56" t="s">
        <v>115</v>
      </c>
      <c r="D134" s="57"/>
      <c r="E134" s="57"/>
      <c r="F134" s="57"/>
      <c r="G134" s="89"/>
      <c r="H134" s="92"/>
      <c r="I134" s="92"/>
      <c r="J134" s="92"/>
      <c r="K134" s="90">
        <f>IF(CAVA1[[#This Row],[U/M]]="Kilos",SUM(D134:G134)-($H$9*H134)-(I134*$I$9)-(J134*$J$9),SUM(D134:G134))</f>
        <v>0</v>
      </c>
      <c r="L134" s="57"/>
      <c r="M134" s="57"/>
      <c r="N134" s="57"/>
      <c r="O134" s="57"/>
      <c r="P134" s="57"/>
    </row>
    <row r="135" spans="1:16" s="59" customFormat="1" ht="43.95" customHeight="1" x14ac:dyDescent="0.3">
      <c r="A135" s="56">
        <v>505</v>
      </c>
      <c r="B135" s="87" t="s">
        <v>122</v>
      </c>
      <c r="C135" s="56" t="s">
        <v>115</v>
      </c>
      <c r="D135" s="57"/>
      <c r="E135" s="57"/>
      <c r="F135" s="57"/>
      <c r="G135" s="89"/>
      <c r="H135" s="92"/>
      <c r="I135" s="92"/>
      <c r="J135" s="92"/>
      <c r="K135" s="90">
        <f>IF(CAVA1[[#This Row],[U/M]]="Kilos",SUM(D135:G135)-($H$9*H135)-(I135*$I$9)-(J135*$J$9),SUM(D135:G135))</f>
        <v>0</v>
      </c>
      <c r="L135" s="57"/>
      <c r="M135" s="57"/>
      <c r="N135" s="57"/>
      <c r="O135" s="57"/>
      <c r="P135" s="57"/>
    </row>
    <row r="136" spans="1:16" s="59" customFormat="1" ht="43.95" customHeight="1" x14ac:dyDescent="0.3">
      <c r="A136" s="56">
        <v>506</v>
      </c>
      <c r="B136" s="87" t="s">
        <v>260</v>
      </c>
      <c r="C136" s="56" t="s">
        <v>18</v>
      </c>
      <c r="D136" s="57"/>
      <c r="E136" s="57"/>
      <c r="F136" s="57"/>
      <c r="G136" s="89"/>
      <c r="H136" s="92"/>
      <c r="I136" s="92"/>
      <c r="J136" s="92"/>
      <c r="K136" s="90">
        <f>IF(CAVA1[[#This Row],[U/M]]="Kilos",SUM(D136:G136)-($H$9*H136)-(I136*$I$9)-(J136*$J$9),SUM(D136:G136))</f>
        <v>0</v>
      </c>
      <c r="L136" s="57"/>
      <c r="M136" s="57"/>
      <c r="N136" s="57"/>
      <c r="O136" s="57"/>
      <c r="P136" s="57"/>
    </row>
    <row r="137" spans="1:16" s="59" customFormat="1" ht="43.95" customHeight="1" x14ac:dyDescent="0.3">
      <c r="A137" s="56">
        <v>508</v>
      </c>
      <c r="B137" s="87" t="s">
        <v>261</v>
      </c>
      <c r="C137" s="56" t="s">
        <v>115</v>
      </c>
      <c r="D137" s="57"/>
      <c r="E137" s="57"/>
      <c r="F137" s="57"/>
      <c r="G137" s="89"/>
      <c r="H137" s="92"/>
      <c r="I137" s="92"/>
      <c r="J137" s="92"/>
      <c r="K137" s="90">
        <f>IF(CAVA1[[#This Row],[U/M]]="Kilos",SUM(D137:G137)-($H$9*H137)-(I137*$I$9)-(J137*$J$9),SUM(D137:G137))</f>
        <v>0</v>
      </c>
      <c r="L137" s="57"/>
      <c r="M137" s="57"/>
      <c r="N137" s="57"/>
      <c r="O137" s="57"/>
      <c r="P137" s="57"/>
    </row>
    <row r="138" spans="1:16" s="59" customFormat="1" ht="43.95" customHeight="1" x14ac:dyDescent="0.3">
      <c r="A138" s="56">
        <v>510</v>
      </c>
      <c r="B138" s="87" t="s">
        <v>262</v>
      </c>
      <c r="C138" s="56" t="s">
        <v>115</v>
      </c>
      <c r="D138" s="57"/>
      <c r="E138" s="57"/>
      <c r="F138" s="57"/>
      <c r="G138" s="89"/>
      <c r="H138" s="92"/>
      <c r="I138" s="92"/>
      <c r="J138" s="92"/>
      <c r="K138" s="90">
        <f>IF(CAVA1[[#This Row],[U/M]]="Kilos",SUM(D138:G138)-($H$9*H138)-(I138*$I$9)-(J138*$J$9),SUM(D138:G138))</f>
        <v>0</v>
      </c>
      <c r="L138" s="57"/>
      <c r="M138" s="57"/>
      <c r="N138" s="57"/>
      <c r="O138" s="57"/>
      <c r="P138" s="57"/>
    </row>
    <row r="139" spans="1:16" s="59" customFormat="1" ht="43.95" customHeight="1" x14ac:dyDescent="0.3">
      <c r="A139" s="56">
        <v>511</v>
      </c>
      <c r="B139" s="87" t="s">
        <v>263</v>
      </c>
      <c r="C139" s="56" t="s">
        <v>115</v>
      </c>
      <c r="D139" s="57"/>
      <c r="E139" s="57"/>
      <c r="F139" s="57"/>
      <c r="G139" s="89"/>
      <c r="H139" s="92"/>
      <c r="I139" s="92"/>
      <c r="J139" s="92"/>
      <c r="K139" s="90">
        <f>IF(CAVA1[[#This Row],[U/M]]="Kilos",SUM(D139:G139)-($H$9*H139)-(I139*$I$9)-(J139*$J$9),SUM(D139:G139))</f>
        <v>0</v>
      </c>
      <c r="L139" s="57"/>
      <c r="M139" s="57"/>
      <c r="N139" s="57"/>
      <c r="O139" s="57"/>
      <c r="P139" s="57"/>
    </row>
    <row r="140" spans="1:16" s="59" customFormat="1" ht="43.95" customHeight="1" x14ac:dyDescent="0.3">
      <c r="A140" s="56">
        <v>512</v>
      </c>
      <c r="B140" s="87" t="s">
        <v>264</v>
      </c>
      <c r="C140" s="56" t="s">
        <v>115</v>
      </c>
      <c r="D140" s="57">
        <f>29*15</f>
        <v>435</v>
      </c>
      <c r="E140" s="57">
        <v>15</v>
      </c>
      <c r="F140" s="57">
        <v>8</v>
      </c>
      <c r="G140" s="89">
        <v>13</v>
      </c>
      <c r="H140" s="92"/>
      <c r="I140" s="92"/>
      <c r="J140" s="92"/>
      <c r="K140" s="90">
        <f>IF(CAVA1[[#This Row],[U/M]]="Kilos",SUM(D140:G140)-($H$9*H140)-(I140*$I$9)-(J140*$J$9),SUM(D140:G140))</f>
        <v>471</v>
      </c>
      <c r="L140" s="57"/>
      <c r="M140" s="57"/>
      <c r="N140" s="57"/>
      <c r="O140" s="57"/>
      <c r="P140" s="57"/>
    </row>
    <row r="141" spans="1:16" s="59" customFormat="1" ht="43.95" customHeight="1" x14ac:dyDescent="0.3">
      <c r="A141" s="56">
        <v>513</v>
      </c>
      <c r="B141" s="87" t="s">
        <v>265</v>
      </c>
      <c r="C141" s="56" t="s">
        <v>115</v>
      </c>
      <c r="D141" s="57"/>
      <c r="E141" s="57"/>
      <c r="F141" s="57"/>
      <c r="G141" s="89"/>
      <c r="H141" s="92"/>
      <c r="I141" s="92"/>
      <c r="J141" s="92"/>
      <c r="K141" s="90">
        <f>IF(CAVA1[[#This Row],[U/M]]="Kilos",SUM(D141:G141)-($H$9*H141)-(I141*$I$9)-(J141*$J$9),SUM(D141:G141))</f>
        <v>0</v>
      </c>
      <c r="L141" s="57"/>
      <c r="M141" s="57"/>
      <c r="N141" s="57"/>
      <c r="O141" s="57"/>
      <c r="P141" s="57"/>
    </row>
    <row r="142" spans="1:16" s="59" customFormat="1" ht="43.95" customHeight="1" x14ac:dyDescent="0.3">
      <c r="A142" s="56">
        <v>514</v>
      </c>
      <c r="B142" s="87" t="s">
        <v>266</v>
      </c>
      <c r="C142" s="56" t="s">
        <v>115</v>
      </c>
      <c r="D142" s="57"/>
      <c r="E142" s="57"/>
      <c r="F142" s="57"/>
      <c r="G142" s="89"/>
      <c r="H142" s="92"/>
      <c r="I142" s="92"/>
      <c r="J142" s="92"/>
      <c r="K142" s="90">
        <f>IF(CAVA1[[#This Row],[U/M]]="Kilos",SUM(D142:G142)-($H$9*H142)-(I142*$I$9)-(J142*$J$9),SUM(D142:G142))</f>
        <v>0</v>
      </c>
      <c r="L142" s="57"/>
      <c r="M142" s="57"/>
      <c r="N142" s="57"/>
      <c r="O142" s="57"/>
      <c r="P142" s="57"/>
    </row>
    <row r="143" spans="1:16" s="59" customFormat="1" ht="43.95" customHeight="1" x14ac:dyDescent="0.3">
      <c r="A143" s="56">
        <v>515</v>
      </c>
      <c r="B143" s="87" t="s">
        <v>267</v>
      </c>
      <c r="C143" s="56" t="s">
        <v>18</v>
      </c>
      <c r="D143" s="57"/>
      <c r="E143" s="57"/>
      <c r="F143" s="57"/>
      <c r="G143" s="89"/>
      <c r="H143" s="92"/>
      <c r="I143" s="92"/>
      <c r="J143" s="92"/>
      <c r="K143" s="90">
        <f>IF(CAVA1[[#This Row],[U/M]]="Kilos",SUM(D143:G143)-($H$9*H143)-(I143*$I$9)-(J143*$J$9),SUM(D143:G143))</f>
        <v>0</v>
      </c>
      <c r="L143" s="57"/>
      <c r="M143" s="57"/>
      <c r="N143" s="57"/>
      <c r="O143" s="57"/>
      <c r="P143" s="57"/>
    </row>
    <row r="144" spans="1:16" s="59" customFormat="1" ht="43.95" customHeight="1" x14ac:dyDescent="0.3">
      <c r="A144" s="56">
        <v>524</v>
      </c>
      <c r="B144" s="87" t="s">
        <v>268</v>
      </c>
      <c r="C144" s="56" t="s">
        <v>115</v>
      </c>
      <c r="D144" s="57"/>
      <c r="E144" s="57"/>
      <c r="F144" s="57"/>
      <c r="G144" s="89"/>
      <c r="H144" s="92"/>
      <c r="I144" s="92"/>
      <c r="J144" s="92"/>
      <c r="K144" s="90">
        <f>IF(CAVA1[[#This Row],[U/M]]="Kilos",SUM(D144:G144)-($H$9*H144)-(I144*$I$9)-(J144*$J$9),SUM(D144:G144))</f>
        <v>0</v>
      </c>
      <c r="L144" s="57"/>
      <c r="M144" s="57"/>
      <c r="N144" s="57"/>
      <c r="O144" s="57"/>
      <c r="P144" s="57"/>
    </row>
    <row r="145" spans="1:16" s="59" customFormat="1" ht="43.95" customHeight="1" x14ac:dyDescent="0.3">
      <c r="A145" s="56">
        <v>525</v>
      </c>
      <c r="B145" s="87" t="s">
        <v>269</v>
      </c>
      <c r="C145" s="56" t="s">
        <v>115</v>
      </c>
      <c r="D145" s="57"/>
      <c r="E145" s="57"/>
      <c r="F145" s="57"/>
      <c r="G145" s="89"/>
      <c r="H145" s="92"/>
      <c r="I145" s="92"/>
      <c r="J145" s="92"/>
      <c r="K145" s="90">
        <f>IF(CAVA1[[#This Row],[U/M]]="Kilos",SUM(D145:G145)-($H$9*H145)-(I145*$I$9)-(J145*$J$9),SUM(D145:G145))</f>
        <v>0</v>
      </c>
      <c r="L145" s="57"/>
      <c r="M145" s="57"/>
      <c r="N145" s="57"/>
      <c r="O145" s="57"/>
      <c r="P145" s="57"/>
    </row>
    <row r="146" spans="1:16" s="59" customFormat="1" ht="43.95" customHeight="1" x14ac:dyDescent="0.3">
      <c r="A146" s="56">
        <v>526</v>
      </c>
      <c r="B146" s="87" t="s">
        <v>270</v>
      </c>
      <c r="C146" s="56" t="s">
        <v>115</v>
      </c>
      <c r="D146" s="57"/>
      <c r="E146" s="57"/>
      <c r="F146" s="57"/>
      <c r="G146" s="89"/>
      <c r="H146" s="92"/>
      <c r="I146" s="92"/>
      <c r="J146" s="92"/>
      <c r="K146" s="90">
        <f>IF(CAVA1[[#This Row],[U/M]]="Kilos",SUM(D146:G146)-($H$9*H146)-(I146*$I$9)-(J146*$J$9),SUM(D146:G146))</f>
        <v>0</v>
      </c>
      <c r="L146" s="57"/>
      <c r="M146" s="57"/>
      <c r="N146" s="57"/>
      <c r="O146" s="57"/>
      <c r="P146" s="57"/>
    </row>
    <row r="147" spans="1:16" s="59" customFormat="1" ht="43.95" customHeight="1" x14ac:dyDescent="0.3">
      <c r="A147" s="56">
        <v>527</v>
      </c>
      <c r="B147" s="87" t="s">
        <v>271</v>
      </c>
      <c r="C147" s="56" t="s">
        <v>115</v>
      </c>
      <c r="D147" s="57"/>
      <c r="E147" s="57"/>
      <c r="F147" s="57"/>
      <c r="G147" s="89"/>
      <c r="H147" s="92"/>
      <c r="I147" s="92"/>
      <c r="J147" s="92"/>
      <c r="K147" s="90">
        <f>IF(CAVA1[[#This Row],[U/M]]="Kilos",SUM(D147:G147)-($H$9*H147)-(I147*$I$9)-(J147*$J$9),SUM(D147:G147))</f>
        <v>0</v>
      </c>
      <c r="L147" s="57"/>
      <c r="M147" s="57"/>
      <c r="N147" s="57"/>
      <c r="O147" s="57"/>
      <c r="P147" s="57"/>
    </row>
    <row r="148" spans="1:16" s="59" customFormat="1" ht="43.95" customHeight="1" x14ac:dyDescent="0.3">
      <c r="A148" s="56">
        <v>528</v>
      </c>
      <c r="B148" s="87" t="s">
        <v>272</v>
      </c>
      <c r="C148" s="56" t="s">
        <v>115</v>
      </c>
      <c r="D148" s="57"/>
      <c r="E148" s="57"/>
      <c r="F148" s="57"/>
      <c r="G148" s="89"/>
      <c r="H148" s="92"/>
      <c r="I148" s="92"/>
      <c r="J148" s="92"/>
      <c r="K148" s="90">
        <f>IF(CAVA1[[#This Row],[U/M]]="Kilos",SUM(D148:G148)-($H$9*H148)-(I148*$I$9)-(J148*$J$9),SUM(D148:G148))</f>
        <v>0</v>
      </c>
      <c r="L148" s="57"/>
      <c r="M148" s="57"/>
      <c r="N148" s="57"/>
      <c r="O148" s="57"/>
      <c r="P148" s="57"/>
    </row>
    <row r="149" spans="1:16" s="59" customFormat="1" ht="43.95" customHeight="1" x14ac:dyDescent="0.3">
      <c r="A149" s="56">
        <v>529</v>
      </c>
      <c r="B149" s="87" t="s">
        <v>273</v>
      </c>
      <c r="C149" s="56" t="s">
        <v>115</v>
      </c>
      <c r="D149" s="57"/>
      <c r="E149" s="57"/>
      <c r="F149" s="57"/>
      <c r="G149" s="89"/>
      <c r="H149" s="92"/>
      <c r="I149" s="92"/>
      <c r="J149" s="92"/>
      <c r="K149" s="90">
        <f>IF(CAVA1[[#This Row],[U/M]]="Kilos",SUM(D149:G149)-($H$9*H149)-(I149*$I$9)-(J149*$J$9),SUM(D149:G149))</f>
        <v>0</v>
      </c>
      <c r="L149" s="57"/>
      <c r="M149" s="57"/>
      <c r="N149" s="57"/>
      <c r="O149" s="57"/>
      <c r="P149" s="57"/>
    </row>
    <row r="150" spans="1:16" ht="43.95" customHeight="1" x14ac:dyDescent="0.3">
      <c r="A150" s="56">
        <v>530</v>
      </c>
      <c r="B150" s="87" t="s">
        <v>274</v>
      </c>
      <c r="C150" s="56" t="s">
        <v>115</v>
      </c>
      <c r="D150" s="57"/>
      <c r="E150" s="57"/>
      <c r="F150" s="57"/>
      <c r="G150" s="89"/>
      <c r="H150" s="92"/>
      <c r="I150" s="92"/>
      <c r="J150" s="92"/>
      <c r="K150" s="90">
        <f>IF(CAVA1[[#This Row],[U/M]]="Kilos",SUM(D150:G150)-($H$9*H150)-(I150*$I$9)-(J150*$J$9),SUM(D150:G150))</f>
        <v>0</v>
      </c>
      <c r="L150" s="57"/>
      <c r="M150" s="57"/>
      <c r="N150" s="57"/>
      <c r="O150" s="57"/>
      <c r="P150" s="57"/>
    </row>
    <row r="151" spans="1:16" ht="43.95" customHeight="1" x14ac:dyDescent="0.3">
      <c r="A151" s="56">
        <v>531</v>
      </c>
      <c r="B151" s="87" t="s">
        <v>448</v>
      </c>
      <c r="C151" s="56" t="s">
        <v>115</v>
      </c>
      <c r="D151" s="57"/>
      <c r="E151" s="57"/>
      <c r="F151" s="57"/>
      <c r="G151" s="89"/>
      <c r="H151" s="92"/>
      <c r="I151" s="92"/>
      <c r="J151" s="92"/>
      <c r="K151" s="90">
        <f>IF(CAVA1[[#This Row],[U/M]]="Kilos",SUM(D151:G151)-($H$9*H151)-(I151*$I$9)-(J151*$J$9),SUM(D151:G151))</f>
        <v>0</v>
      </c>
      <c r="L151" s="57"/>
      <c r="M151" s="57"/>
      <c r="N151" s="57"/>
      <c r="O151" s="57"/>
      <c r="P151" s="57"/>
    </row>
    <row r="152" spans="1:16" ht="43.95" customHeight="1" x14ac:dyDescent="0.3">
      <c r="A152" s="56">
        <v>532</v>
      </c>
      <c r="B152" s="87" t="s">
        <v>275</v>
      </c>
      <c r="C152" s="56" t="s">
        <v>115</v>
      </c>
      <c r="D152" s="57"/>
      <c r="E152" s="57"/>
      <c r="F152" s="57"/>
      <c r="G152" s="89"/>
      <c r="H152" s="92"/>
      <c r="I152" s="92"/>
      <c r="J152" s="92"/>
      <c r="K152" s="90">
        <f>IF(CAVA1[[#This Row],[U/M]]="Kilos",SUM(D152:G152)-($H$9*H152)-(I152*$I$9)-(J152*$J$9),SUM(D152:G152))</f>
        <v>0</v>
      </c>
      <c r="L152" s="57"/>
      <c r="M152" s="57"/>
      <c r="N152" s="57"/>
      <c r="O152" s="57"/>
      <c r="P152" s="57"/>
    </row>
    <row r="153" spans="1:16" ht="43.95" customHeight="1" x14ac:dyDescent="0.3">
      <c r="A153" s="56">
        <v>533</v>
      </c>
      <c r="B153" s="87" t="s">
        <v>276</v>
      </c>
      <c r="C153" s="56" t="s">
        <v>115</v>
      </c>
      <c r="D153" s="57"/>
      <c r="E153" s="57"/>
      <c r="F153" s="57"/>
      <c r="G153" s="89"/>
      <c r="H153" s="92"/>
      <c r="I153" s="92"/>
      <c r="J153" s="92"/>
      <c r="K153" s="90">
        <f>IF(CAVA1[[#This Row],[U/M]]="Kilos",SUM(D153:G153)-($H$9*H153)-(I153*$I$9)-(J153*$J$9),SUM(D153:G153))</f>
        <v>0</v>
      </c>
      <c r="L153" s="57"/>
      <c r="M153" s="57"/>
      <c r="N153" s="57"/>
      <c r="O153" s="57"/>
      <c r="P153" s="57"/>
    </row>
    <row r="154" spans="1:16" ht="43.95" customHeight="1" x14ac:dyDescent="0.3">
      <c r="A154" s="56">
        <v>600</v>
      </c>
      <c r="B154" s="87" t="s">
        <v>277</v>
      </c>
      <c r="C154" s="56" t="s">
        <v>115</v>
      </c>
      <c r="D154" s="57"/>
      <c r="E154" s="57"/>
      <c r="F154" s="57"/>
      <c r="G154" s="89"/>
      <c r="H154" s="92"/>
      <c r="I154" s="92"/>
      <c r="J154" s="92"/>
      <c r="K154" s="90">
        <f>IF(CAVA1[[#This Row],[U/M]]="Kilos",SUM(D154:G154)-($H$9*H154)-(I154*$I$9)-(J154*$J$9),SUM(D154:G154))</f>
        <v>0</v>
      </c>
      <c r="L154" s="57"/>
      <c r="M154" s="57"/>
      <c r="N154" s="57"/>
      <c r="O154" s="57"/>
      <c r="P154" s="57"/>
    </row>
    <row r="155" spans="1:16" ht="43.95" customHeight="1" x14ac:dyDescent="0.3">
      <c r="A155" s="56">
        <v>601</v>
      </c>
      <c r="B155" s="87" t="s">
        <v>278</v>
      </c>
      <c r="C155" s="56" t="s">
        <v>115</v>
      </c>
      <c r="D155" s="57"/>
      <c r="E155" s="57"/>
      <c r="F155" s="57"/>
      <c r="G155" s="89"/>
      <c r="H155" s="92"/>
      <c r="I155" s="92"/>
      <c r="J155" s="92"/>
      <c r="K155" s="90">
        <f>IF(CAVA1[[#This Row],[U/M]]="Kilos",SUM(D155:G155)-($H$9*H155)-(I155*$I$9)-(J155*$J$9),SUM(D155:G155))</f>
        <v>0</v>
      </c>
      <c r="L155" s="57"/>
      <c r="M155" s="57"/>
      <c r="N155" s="57"/>
      <c r="O155" s="57"/>
      <c r="P155" s="57"/>
    </row>
    <row r="156" spans="1:16" ht="43.95" customHeight="1" x14ac:dyDescent="0.3">
      <c r="A156" s="56">
        <v>602</v>
      </c>
      <c r="B156" s="87" t="s">
        <v>279</v>
      </c>
      <c r="C156" s="56" t="s">
        <v>115</v>
      </c>
      <c r="D156" s="57"/>
      <c r="E156" s="57"/>
      <c r="F156" s="57"/>
      <c r="G156" s="89"/>
      <c r="H156" s="92"/>
      <c r="I156" s="92"/>
      <c r="J156" s="92"/>
      <c r="K156" s="90">
        <f>IF(CAVA1[[#This Row],[U/M]]="Kilos",SUM(D156:G156)-($H$9*H156)-(I156*$I$9)-(J156*$J$9),SUM(D156:G156))</f>
        <v>0</v>
      </c>
      <c r="L156" s="57"/>
      <c r="M156" s="57"/>
      <c r="N156" s="57"/>
      <c r="O156" s="57"/>
      <c r="P156" s="57"/>
    </row>
    <row r="157" spans="1:16" ht="43.95" customHeight="1" x14ac:dyDescent="0.3">
      <c r="A157" s="56">
        <v>603</v>
      </c>
      <c r="B157" s="87" t="s">
        <v>280</v>
      </c>
      <c r="C157" s="56" t="s">
        <v>115</v>
      </c>
      <c r="D157" s="57"/>
      <c r="E157" s="57"/>
      <c r="F157" s="57"/>
      <c r="G157" s="89"/>
      <c r="H157" s="92"/>
      <c r="I157" s="92"/>
      <c r="J157" s="92"/>
      <c r="K157" s="90">
        <f>IF(CAVA1[[#This Row],[U/M]]="Kilos",SUM(D157:G157)-($H$9*H157)-(I157*$I$9)-(J157*$J$9),SUM(D157:G157))</f>
        <v>0</v>
      </c>
      <c r="L157" s="57"/>
      <c r="M157" s="57"/>
      <c r="N157" s="57"/>
      <c r="O157" s="57"/>
      <c r="P157" s="57"/>
    </row>
    <row r="158" spans="1:16" ht="43.95" customHeight="1" x14ac:dyDescent="0.3">
      <c r="A158" s="56">
        <v>604</v>
      </c>
      <c r="B158" s="87" t="s">
        <v>281</v>
      </c>
      <c r="C158" s="56" t="s">
        <v>115</v>
      </c>
      <c r="D158" s="57"/>
      <c r="E158" s="57"/>
      <c r="F158" s="57"/>
      <c r="G158" s="89"/>
      <c r="H158" s="92"/>
      <c r="I158" s="92"/>
      <c r="J158" s="92"/>
      <c r="K158" s="90">
        <f>IF(CAVA1[[#This Row],[U/M]]="Kilos",SUM(D158:G158)-($H$9*H158)-(I158*$I$9)-(J158*$J$9),SUM(D158:G158))</f>
        <v>0</v>
      </c>
      <c r="L158" s="57"/>
      <c r="M158" s="57"/>
      <c r="N158" s="57"/>
      <c r="O158" s="57"/>
      <c r="P158" s="57"/>
    </row>
    <row r="159" spans="1:16" ht="43.95" customHeight="1" x14ac:dyDescent="0.3">
      <c r="A159" s="56">
        <v>605</v>
      </c>
      <c r="B159" s="87" t="s">
        <v>282</v>
      </c>
      <c r="C159" s="56" t="s">
        <v>115</v>
      </c>
      <c r="D159" s="57"/>
      <c r="E159" s="57"/>
      <c r="F159" s="57"/>
      <c r="G159" s="89"/>
      <c r="H159" s="92"/>
      <c r="I159" s="92"/>
      <c r="J159" s="92"/>
      <c r="K159" s="90">
        <f>IF(CAVA1[[#This Row],[U/M]]="Kilos",SUM(D159:G159)-($H$9*H159)-(I159*$I$9)-(J159*$J$9),SUM(D159:G159))</f>
        <v>0</v>
      </c>
      <c r="L159" s="57"/>
      <c r="M159" s="57"/>
      <c r="N159" s="57"/>
      <c r="O159" s="57"/>
      <c r="P159" s="57"/>
    </row>
    <row r="160" spans="1:16" ht="43.95" customHeight="1" x14ac:dyDescent="0.3">
      <c r="A160" s="56">
        <v>606</v>
      </c>
      <c r="B160" s="87" t="s">
        <v>283</v>
      </c>
      <c r="C160" s="56" t="s">
        <v>115</v>
      </c>
      <c r="D160" s="57"/>
      <c r="E160" s="57"/>
      <c r="F160" s="57"/>
      <c r="G160" s="89"/>
      <c r="H160" s="92"/>
      <c r="I160" s="92"/>
      <c r="J160" s="92"/>
      <c r="K160" s="90">
        <f>IF(CAVA1[[#This Row],[U/M]]="Kilos",SUM(D160:G160)-($H$9*H160)-(I160*$I$9)-(J160*$J$9),SUM(D160:G160))</f>
        <v>0</v>
      </c>
      <c r="L160" s="57"/>
      <c r="M160" s="57"/>
      <c r="N160" s="57"/>
      <c r="O160" s="57"/>
      <c r="P160" s="57"/>
    </row>
    <row r="161" spans="1:16" ht="43.95" customHeight="1" x14ac:dyDescent="0.3">
      <c r="A161" s="56">
        <v>607</v>
      </c>
      <c r="B161" s="87" t="s">
        <v>284</v>
      </c>
      <c r="C161" s="56" t="s">
        <v>115</v>
      </c>
      <c r="D161" s="57"/>
      <c r="E161" s="57"/>
      <c r="F161" s="57"/>
      <c r="G161" s="89"/>
      <c r="H161" s="92"/>
      <c r="I161" s="92"/>
      <c r="J161" s="92"/>
      <c r="K161" s="90">
        <f>IF(CAVA1[[#This Row],[U/M]]="Kilos",SUM(D161:G161)-($H$9*H161)-(I161*$I$9)-(J161*$J$9),SUM(D161:G161))</f>
        <v>0</v>
      </c>
      <c r="L161" s="57"/>
      <c r="M161" s="57"/>
      <c r="N161" s="57"/>
      <c r="O161" s="57"/>
      <c r="P161" s="57"/>
    </row>
    <row r="162" spans="1:16" ht="43.95" customHeight="1" x14ac:dyDescent="0.3">
      <c r="A162" s="56">
        <v>608</v>
      </c>
      <c r="B162" s="87" t="s">
        <v>285</v>
      </c>
      <c r="C162" s="56" t="s">
        <v>115</v>
      </c>
      <c r="D162" s="57"/>
      <c r="E162" s="57"/>
      <c r="F162" s="57"/>
      <c r="G162" s="89"/>
      <c r="H162" s="92"/>
      <c r="I162" s="92"/>
      <c r="J162" s="92"/>
      <c r="K162" s="90">
        <f>IF(CAVA1[[#This Row],[U/M]]="Kilos",SUM(D162:G162)-($H$9*H162)-(I162*$I$9)-(J162*$J$9),SUM(D162:G162))</f>
        <v>0</v>
      </c>
      <c r="L162" s="57"/>
      <c r="M162" s="57"/>
      <c r="N162" s="57"/>
      <c r="O162" s="57"/>
      <c r="P162" s="57"/>
    </row>
    <row r="163" spans="1:16" ht="43.95" customHeight="1" x14ac:dyDescent="0.3">
      <c r="A163" s="56">
        <v>609</v>
      </c>
      <c r="B163" s="87" t="s">
        <v>286</v>
      </c>
      <c r="C163" s="56" t="s">
        <v>115</v>
      </c>
      <c r="D163" s="57"/>
      <c r="E163" s="57"/>
      <c r="F163" s="57"/>
      <c r="G163" s="89"/>
      <c r="H163" s="92"/>
      <c r="I163" s="92"/>
      <c r="J163" s="92"/>
      <c r="K163" s="90">
        <f>IF(CAVA1[[#This Row],[U/M]]="Kilos",SUM(D163:G163)-($H$9*H163)-(I163*$I$9)-(J163*$J$9),SUM(D163:G163))</f>
        <v>0</v>
      </c>
      <c r="L163" s="57"/>
      <c r="M163" s="57"/>
      <c r="N163" s="57"/>
      <c r="O163" s="57"/>
      <c r="P163" s="57"/>
    </row>
    <row r="164" spans="1:16" ht="43.95" customHeight="1" x14ac:dyDescent="0.3">
      <c r="A164" s="56">
        <v>610</v>
      </c>
      <c r="B164" s="87" t="s">
        <v>287</v>
      </c>
      <c r="C164" s="56" t="s">
        <v>115</v>
      </c>
      <c r="D164" s="57"/>
      <c r="E164" s="57"/>
      <c r="F164" s="57"/>
      <c r="G164" s="89"/>
      <c r="H164" s="92"/>
      <c r="I164" s="92"/>
      <c r="J164" s="92"/>
      <c r="K164" s="90">
        <f>IF(CAVA1[[#This Row],[U/M]]="Kilos",SUM(D164:G164)-($H$9*H164)-(I164*$I$9)-(J164*$J$9),SUM(D164:G164))</f>
        <v>0</v>
      </c>
      <c r="L164" s="57"/>
      <c r="M164" s="57"/>
      <c r="N164" s="57"/>
      <c r="O164" s="57"/>
      <c r="P164" s="57"/>
    </row>
    <row r="165" spans="1:16" ht="43.95" customHeight="1" x14ac:dyDescent="0.3">
      <c r="A165" s="56">
        <v>611</v>
      </c>
      <c r="B165" s="87" t="s">
        <v>288</v>
      </c>
      <c r="C165" s="56" t="s">
        <v>115</v>
      </c>
      <c r="D165" s="57"/>
      <c r="E165" s="57"/>
      <c r="F165" s="57"/>
      <c r="G165" s="89"/>
      <c r="H165" s="92"/>
      <c r="I165" s="92"/>
      <c r="J165" s="92"/>
      <c r="K165" s="90">
        <f>IF(CAVA1[[#This Row],[U/M]]="Kilos",SUM(D165:G165)-($H$9*H165)-(I165*$I$9)-(J165*$J$9),SUM(D165:G165))</f>
        <v>0</v>
      </c>
      <c r="L165" s="57"/>
      <c r="M165" s="57"/>
      <c r="N165" s="57"/>
      <c r="O165" s="57"/>
      <c r="P165" s="57"/>
    </row>
    <row r="166" spans="1:16" ht="43.95" customHeight="1" x14ac:dyDescent="0.3">
      <c r="A166" s="56">
        <v>612</v>
      </c>
      <c r="B166" s="87" t="s">
        <v>289</v>
      </c>
      <c r="C166" s="56" t="s">
        <v>115</v>
      </c>
      <c r="D166" s="57"/>
      <c r="E166" s="57"/>
      <c r="F166" s="57"/>
      <c r="G166" s="89"/>
      <c r="H166" s="92"/>
      <c r="I166" s="92"/>
      <c r="J166" s="92"/>
      <c r="K166" s="90">
        <f>IF(CAVA1[[#This Row],[U/M]]="Kilos",SUM(D166:G166)-($H$9*H166)-(I166*$I$9)-(J166*$J$9),SUM(D166:G166))</f>
        <v>0</v>
      </c>
      <c r="L166" s="57"/>
      <c r="M166" s="57"/>
      <c r="N166" s="57"/>
      <c r="O166" s="57"/>
      <c r="P166" s="57"/>
    </row>
    <row r="167" spans="1:16" ht="43.95" customHeight="1" x14ac:dyDescent="0.3">
      <c r="A167" s="56">
        <v>613</v>
      </c>
      <c r="B167" s="87" t="s">
        <v>290</v>
      </c>
      <c r="C167" s="56" t="s">
        <v>115</v>
      </c>
      <c r="D167" s="57"/>
      <c r="E167" s="57"/>
      <c r="F167" s="57"/>
      <c r="G167" s="89"/>
      <c r="H167" s="92"/>
      <c r="I167" s="92"/>
      <c r="J167" s="92"/>
      <c r="K167" s="90">
        <f>IF(CAVA1[[#This Row],[U/M]]="Kilos",SUM(D167:G167)-($H$9*H167)-(I167*$I$9)-(J167*$J$9),SUM(D167:G167))</f>
        <v>0</v>
      </c>
      <c r="L167" s="57"/>
      <c r="M167" s="57"/>
      <c r="N167" s="57"/>
      <c r="O167" s="57"/>
      <c r="P167" s="57"/>
    </row>
    <row r="168" spans="1:16" ht="43.95" customHeight="1" x14ac:dyDescent="0.3">
      <c r="A168" s="56">
        <v>614</v>
      </c>
      <c r="B168" s="87" t="s">
        <v>291</v>
      </c>
      <c r="C168" s="56" t="s">
        <v>115</v>
      </c>
      <c r="D168" s="57"/>
      <c r="E168" s="57"/>
      <c r="F168" s="57"/>
      <c r="G168" s="89"/>
      <c r="H168" s="92"/>
      <c r="I168" s="92"/>
      <c r="J168" s="92"/>
      <c r="K168" s="90">
        <f>IF(CAVA1[[#This Row],[U/M]]="Kilos",SUM(D168:G168)-($H$9*H168)-(I168*$I$9)-(J168*$J$9),SUM(D168:G168))</f>
        <v>0</v>
      </c>
      <c r="L168" s="57"/>
      <c r="M168" s="57"/>
      <c r="N168" s="57"/>
      <c r="O168" s="57"/>
      <c r="P168" s="57"/>
    </row>
    <row r="169" spans="1:16" ht="43.95" customHeight="1" x14ac:dyDescent="0.3">
      <c r="A169" s="56">
        <v>615</v>
      </c>
      <c r="B169" s="87" t="s">
        <v>292</v>
      </c>
      <c r="C169" s="56" t="s">
        <v>115</v>
      </c>
      <c r="D169" s="57"/>
      <c r="E169" s="57"/>
      <c r="F169" s="57"/>
      <c r="G169" s="89"/>
      <c r="H169" s="92"/>
      <c r="I169" s="92"/>
      <c r="J169" s="92"/>
      <c r="K169" s="90">
        <f>IF(CAVA1[[#This Row],[U/M]]="Kilos",SUM(D169:G169)-($H$9*H169)-(I169*$I$9)-(J169*$J$9),SUM(D169:G169))</f>
        <v>0</v>
      </c>
      <c r="L169" s="57"/>
      <c r="M169" s="57"/>
      <c r="N169" s="57"/>
      <c r="O169" s="57"/>
      <c r="P169" s="57"/>
    </row>
    <row r="170" spans="1:16" ht="43.95" customHeight="1" x14ac:dyDescent="0.3">
      <c r="A170" s="56">
        <v>616</v>
      </c>
      <c r="B170" s="87" t="s">
        <v>293</v>
      </c>
      <c r="C170" s="56" t="s">
        <v>115</v>
      </c>
      <c r="D170" s="57"/>
      <c r="E170" s="57"/>
      <c r="F170" s="57"/>
      <c r="G170" s="89"/>
      <c r="H170" s="92"/>
      <c r="I170" s="92"/>
      <c r="J170" s="92"/>
      <c r="K170" s="90">
        <f>IF(CAVA1[[#This Row],[U/M]]="Kilos",SUM(D170:G170)-($H$9*H170)-(I170*$I$9)-(J170*$J$9),SUM(D170:G170))</f>
        <v>0</v>
      </c>
      <c r="L170" s="57"/>
      <c r="M170" s="57"/>
      <c r="N170" s="57"/>
      <c r="O170" s="57"/>
      <c r="P170" s="57"/>
    </row>
    <row r="171" spans="1:16" ht="43.95" customHeight="1" x14ac:dyDescent="0.3">
      <c r="A171" s="56">
        <v>700</v>
      </c>
      <c r="B171" s="87" t="s">
        <v>213</v>
      </c>
      <c r="C171" s="56" t="s">
        <v>115</v>
      </c>
      <c r="D171" s="57"/>
      <c r="E171" s="57"/>
      <c r="F171" s="57"/>
      <c r="G171" s="89"/>
      <c r="H171" s="92"/>
      <c r="I171" s="92"/>
      <c r="J171" s="92"/>
      <c r="K171" s="90">
        <f>IF(CAVA1[[#This Row],[U/M]]="Kilos",SUM(D171:G171)-($H$9*H171)-(I171*$I$9)-(J171*$J$9),SUM(D171:G171))</f>
        <v>0</v>
      </c>
      <c r="L171" s="57"/>
      <c r="M171" s="57"/>
      <c r="N171" s="57"/>
      <c r="O171" s="57"/>
      <c r="P171" s="57"/>
    </row>
    <row r="172" spans="1:16" ht="43.95" customHeight="1" x14ac:dyDescent="0.3">
      <c r="A172" s="56">
        <v>701</v>
      </c>
      <c r="B172" s="87" t="s">
        <v>294</v>
      </c>
      <c r="C172" s="56" t="s">
        <v>115</v>
      </c>
      <c r="D172" s="57"/>
      <c r="E172" s="57"/>
      <c r="F172" s="57"/>
      <c r="G172" s="89"/>
      <c r="H172" s="92"/>
      <c r="I172" s="92"/>
      <c r="J172" s="92"/>
      <c r="K172" s="90">
        <f>IF(CAVA1[[#This Row],[U/M]]="Kilos",SUM(D172:G172)-($H$9*H172)-(I172*$I$9)-(J172*$J$9),SUM(D172:G172))</f>
        <v>0</v>
      </c>
      <c r="L172" s="57"/>
      <c r="M172" s="57"/>
      <c r="N172" s="57"/>
      <c r="O172" s="57"/>
      <c r="P172" s="57"/>
    </row>
    <row r="173" spans="1:16" ht="43.95" customHeight="1" x14ac:dyDescent="0.3">
      <c r="A173" s="56">
        <v>702</v>
      </c>
      <c r="B173" s="87" t="s">
        <v>295</v>
      </c>
      <c r="C173" s="56" t="s">
        <v>115</v>
      </c>
      <c r="D173" s="57"/>
      <c r="E173" s="57"/>
      <c r="F173" s="57"/>
      <c r="G173" s="89"/>
      <c r="H173" s="92"/>
      <c r="I173" s="92"/>
      <c r="J173" s="92"/>
      <c r="K173" s="90">
        <f>IF(CAVA1[[#This Row],[U/M]]="Kilos",SUM(D173:G173)-($H$9*H173)-(I173*$I$9)-(J173*$J$9),SUM(D173:G173))</f>
        <v>0</v>
      </c>
      <c r="L173" s="57"/>
      <c r="M173" s="57"/>
      <c r="N173" s="57"/>
      <c r="O173" s="57"/>
      <c r="P173" s="57"/>
    </row>
    <row r="174" spans="1:16" ht="43.95" customHeight="1" x14ac:dyDescent="0.3">
      <c r="A174" s="56">
        <v>703</v>
      </c>
      <c r="B174" s="87" t="s">
        <v>206</v>
      </c>
      <c r="C174" s="56" t="s">
        <v>115</v>
      </c>
      <c r="D174" s="57"/>
      <c r="E174" s="57"/>
      <c r="F174" s="57"/>
      <c r="G174" s="89"/>
      <c r="H174" s="92"/>
      <c r="I174" s="92"/>
      <c r="J174" s="92"/>
      <c r="K174" s="90">
        <f>IF(CAVA1[[#This Row],[U/M]]="Kilos",SUM(D174:G174)-($H$9*H174)-(I174*$I$9)-(J174*$J$9),SUM(D174:G174))</f>
        <v>0</v>
      </c>
      <c r="L174" s="57"/>
      <c r="M174" s="57"/>
      <c r="N174" s="57"/>
      <c r="O174" s="57"/>
      <c r="P174" s="57"/>
    </row>
    <row r="175" spans="1:16" ht="43.95" customHeight="1" x14ac:dyDescent="0.3">
      <c r="A175" s="56">
        <v>704</v>
      </c>
      <c r="B175" s="87" t="s">
        <v>155</v>
      </c>
      <c r="C175" s="56" t="s">
        <v>115</v>
      </c>
      <c r="D175" s="57"/>
      <c r="E175" s="57"/>
      <c r="F175" s="57"/>
      <c r="G175" s="89"/>
      <c r="H175" s="92"/>
      <c r="I175" s="92"/>
      <c r="J175" s="92"/>
      <c r="K175" s="90">
        <f>IF(CAVA1[[#This Row],[U/M]]="Kilos",SUM(D175:G175)-($H$9*H175)-(I175*$I$9)-(J175*$J$9),SUM(D175:G175))</f>
        <v>0</v>
      </c>
      <c r="L175" s="57"/>
      <c r="M175" s="57"/>
      <c r="N175" s="57"/>
      <c r="O175" s="57"/>
      <c r="P175" s="57"/>
    </row>
    <row r="176" spans="1:16" ht="43.95" customHeight="1" x14ac:dyDescent="0.3">
      <c r="A176" s="56">
        <v>705</v>
      </c>
      <c r="B176" s="87" t="s">
        <v>162</v>
      </c>
      <c r="C176" s="56" t="s">
        <v>115</v>
      </c>
      <c r="D176" s="57"/>
      <c r="E176" s="57"/>
      <c r="F176" s="57"/>
      <c r="G176" s="89"/>
      <c r="H176" s="92"/>
      <c r="I176" s="92"/>
      <c r="J176" s="92"/>
      <c r="K176" s="90">
        <f>IF(CAVA1[[#This Row],[U/M]]="Kilos",SUM(D176:G176)-($H$9*H176)-(I176*$I$9)-(J176*$J$9),SUM(D176:G176))</f>
        <v>0</v>
      </c>
      <c r="L176" s="57"/>
      <c r="M176" s="57"/>
      <c r="N176" s="57"/>
      <c r="O176" s="57"/>
      <c r="P176" s="57"/>
    </row>
    <row r="177" spans="1:16" ht="43.95" customHeight="1" x14ac:dyDescent="0.3">
      <c r="A177" s="56">
        <v>706</v>
      </c>
      <c r="B177" s="87" t="s">
        <v>296</v>
      </c>
      <c r="C177" s="56" t="s">
        <v>115</v>
      </c>
      <c r="D177" s="57"/>
      <c r="E177" s="57"/>
      <c r="F177" s="57"/>
      <c r="G177" s="89"/>
      <c r="H177" s="92"/>
      <c r="I177" s="92"/>
      <c r="J177" s="92"/>
      <c r="K177" s="90">
        <f>IF(CAVA1[[#This Row],[U/M]]="Kilos",SUM(D177:G177)-($H$9*H177)-(I177*$I$9)-(J177*$J$9),SUM(D177:G177))</f>
        <v>0</v>
      </c>
      <c r="L177" s="57"/>
      <c r="M177" s="57"/>
      <c r="N177" s="57"/>
      <c r="O177" s="57"/>
      <c r="P177" s="57"/>
    </row>
    <row r="178" spans="1:16" ht="43.95" customHeight="1" x14ac:dyDescent="0.3">
      <c r="A178" s="56">
        <v>707</v>
      </c>
      <c r="B178" s="87" t="s">
        <v>297</v>
      </c>
      <c r="C178" s="56" t="s">
        <v>115</v>
      </c>
      <c r="D178" s="57"/>
      <c r="E178" s="57"/>
      <c r="F178" s="57"/>
      <c r="G178" s="89"/>
      <c r="H178" s="92"/>
      <c r="I178" s="92"/>
      <c r="J178" s="92"/>
      <c r="K178" s="90">
        <f>IF(CAVA1[[#This Row],[U/M]]="Kilos",SUM(D178:G178)-($H$9*H178)-(I178*$I$9)-(J178*$J$9),SUM(D178:G178))</f>
        <v>0</v>
      </c>
      <c r="L178" s="57"/>
      <c r="M178" s="57"/>
      <c r="N178" s="57"/>
      <c r="O178" s="57"/>
      <c r="P178" s="57"/>
    </row>
    <row r="179" spans="1:16" ht="43.95" customHeight="1" x14ac:dyDescent="0.3">
      <c r="A179" s="56">
        <v>708</v>
      </c>
      <c r="B179" s="87" t="s">
        <v>298</v>
      </c>
      <c r="C179" s="56" t="s">
        <v>115</v>
      </c>
      <c r="D179" s="57"/>
      <c r="E179" s="57"/>
      <c r="F179" s="57"/>
      <c r="G179" s="89"/>
      <c r="H179" s="92"/>
      <c r="I179" s="92"/>
      <c r="J179" s="92"/>
      <c r="K179" s="90">
        <f>IF(CAVA1[[#This Row],[U/M]]="Kilos",SUM(D179:G179)-($H$9*H179)-(I179*$I$9)-(J179*$J$9),SUM(D179:G179))</f>
        <v>0</v>
      </c>
      <c r="L179" s="57"/>
      <c r="M179" s="57"/>
      <c r="N179" s="57"/>
      <c r="O179" s="57"/>
      <c r="P179" s="57"/>
    </row>
    <row r="180" spans="1:16" ht="43.95" customHeight="1" x14ac:dyDescent="0.3">
      <c r="A180" s="56">
        <v>709</v>
      </c>
      <c r="B180" s="87" t="s">
        <v>299</v>
      </c>
      <c r="C180" s="56" t="s">
        <v>115</v>
      </c>
      <c r="D180" s="57"/>
      <c r="E180" s="57"/>
      <c r="F180" s="57"/>
      <c r="G180" s="89"/>
      <c r="H180" s="92"/>
      <c r="I180" s="92"/>
      <c r="J180" s="92"/>
      <c r="K180" s="90">
        <f>IF(CAVA1[[#This Row],[U/M]]="Kilos",SUM(D180:G180)-($H$9*H180)-(I180*$I$9)-(J180*$J$9),SUM(D180:G180))</f>
        <v>0</v>
      </c>
      <c r="L180" s="57"/>
      <c r="M180" s="57"/>
      <c r="N180" s="57"/>
      <c r="O180" s="57"/>
      <c r="P180" s="57"/>
    </row>
    <row r="181" spans="1:16" ht="43.95" customHeight="1" x14ac:dyDescent="0.3">
      <c r="A181" s="56">
        <v>710</v>
      </c>
      <c r="B181" s="87" t="s">
        <v>300</v>
      </c>
      <c r="C181" s="56" t="s">
        <v>115</v>
      </c>
      <c r="D181" s="57"/>
      <c r="E181" s="57"/>
      <c r="F181" s="57"/>
      <c r="G181" s="89"/>
      <c r="H181" s="92"/>
      <c r="I181" s="92"/>
      <c r="J181" s="92"/>
      <c r="K181" s="90">
        <f>IF(CAVA1[[#This Row],[U/M]]="Kilos",SUM(D181:G181)-($H$9*H181)-(I181*$I$9)-(J181*$J$9),SUM(D181:G181))</f>
        <v>0</v>
      </c>
      <c r="L181" s="57"/>
      <c r="M181" s="57"/>
      <c r="N181" s="57"/>
      <c r="O181" s="57"/>
      <c r="P181" s="57"/>
    </row>
    <row r="182" spans="1:16" ht="43.95" customHeight="1" x14ac:dyDescent="0.3">
      <c r="A182" s="56">
        <v>711</v>
      </c>
      <c r="B182" s="87" t="s">
        <v>301</v>
      </c>
      <c r="C182" s="56" t="s">
        <v>115</v>
      </c>
      <c r="D182" s="57"/>
      <c r="E182" s="57"/>
      <c r="F182" s="57"/>
      <c r="G182" s="89"/>
      <c r="H182" s="92"/>
      <c r="I182" s="92"/>
      <c r="J182" s="92"/>
      <c r="K182" s="90">
        <f>IF(CAVA1[[#This Row],[U/M]]="Kilos",SUM(D182:G182)-($H$9*H182)-(I182*$I$9)-(J182*$J$9),SUM(D182:G182))</f>
        <v>0</v>
      </c>
      <c r="L182" s="57"/>
      <c r="M182" s="57"/>
      <c r="N182" s="57"/>
      <c r="O182" s="57"/>
      <c r="P182" s="57"/>
    </row>
    <row r="183" spans="1:16" ht="43.95" customHeight="1" x14ac:dyDescent="0.3">
      <c r="A183" s="56">
        <v>712</v>
      </c>
      <c r="B183" s="87" t="s">
        <v>302</v>
      </c>
      <c r="C183" s="56" t="s">
        <v>115</v>
      </c>
      <c r="D183" s="57"/>
      <c r="E183" s="57"/>
      <c r="F183" s="57"/>
      <c r="G183" s="89"/>
      <c r="H183" s="92"/>
      <c r="I183" s="92"/>
      <c r="J183" s="92"/>
      <c r="K183" s="90">
        <f>IF(CAVA1[[#This Row],[U/M]]="Kilos",SUM(D183:G183)-($H$9*H183)-(I183*$I$9)-(J183*$J$9),SUM(D183:G183))</f>
        <v>0</v>
      </c>
      <c r="L183" s="57"/>
      <c r="M183" s="57"/>
      <c r="N183" s="57"/>
      <c r="O183" s="57"/>
      <c r="P183" s="57"/>
    </row>
    <row r="184" spans="1:16" ht="43.95" customHeight="1" x14ac:dyDescent="0.3">
      <c r="A184" s="56">
        <v>713</v>
      </c>
      <c r="B184" s="87" t="s">
        <v>303</v>
      </c>
      <c r="C184" s="56" t="s">
        <v>115</v>
      </c>
      <c r="D184" s="57"/>
      <c r="E184" s="57"/>
      <c r="F184" s="57"/>
      <c r="G184" s="89"/>
      <c r="H184" s="92"/>
      <c r="I184" s="92"/>
      <c r="J184" s="92"/>
      <c r="K184" s="90">
        <f>IF(CAVA1[[#This Row],[U/M]]="Kilos",SUM(D184:G184)-($H$9*H184)-(I184*$I$9)-(J184*$J$9),SUM(D184:G184))</f>
        <v>0</v>
      </c>
      <c r="L184" s="57"/>
      <c r="M184" s="57"/>
      <c r="N184" s="57"/>
      <c r="O184" s="57"/>
      <c r="P184" s="57"/>
    </row>
    <row r="185" spans="1:16" ht="43.95" customHeight="1" x14ac:dyDescent="0.3">
      <c r="A185" s="56">
        <v>714</v>
      </c>
      <c r="B185" s="87" t="s">
        <v>304</v>
      </c>
      <c r="C185" s="56" t="s">
        <v>115</v>
      </c>
      <c r="D185" s="57"/>
      <c r="E185" s="57"/>
      <c r="F185" s="57"/>
      <c r="G185" s="89"/>
      <c r="H185" s="92"/>
      <c r="I185" s="92"/>
      <c r="J185" s="92"/>
      <c r="K185" s="90">
        <f>IF(CAVA1[[#This Row],[U/M]]="Kilos",SUM(D185:G185)-($H$9*H185)-(I185*$I$9)-(J185*$J$9),SUM(D185:G185))</f>
        <v>0</v>
      </c>
      <c r="L185" s="57"/>
      <c r="M185" s="57"/>
      <c r="N185" s="57"/>
      <c r="O185" s="57"/>
      <c r="P185" s="57"/>
    </row>
    <row r="186" spans="1:16" ht="43.95" customHeight="1" x14ac:dyDescent="0.3">
      <c r="A186" s="56">
        <v>715</v>
      </c>
      <c r="B186" s="87" t="s">
        <v>305</v>
      </c>
      <c r="C186" s="56" t="s">
        <v>115</v>
      </c>
      <c r="D186" s="57"/>
      <c r="E186" s="57"/>
      <c r="F186" s="57"/>
      <c r="G186" s="89"/>
      <c r="H186" s="92"/>
      <c r="I186" s="92"/>
      <c r="J186" s="92"/>
      <c r="K186" s="90">
        <f>IF(CAVA1[[#This Row],[U/M]]="Kilos",SUM(D186:G186)-($H$9*H186)-(I186*$I$9)-(J186*$J$9),SUM(D186:G186))</f>
        <v>0</v>
      </c>
      <c r="L186" s="57"/>
      <c r="M186" s="57"/>
      <c r="N186" s="57"/>
      <c r="O186" s="57"/>
      <c r="P186" s="57"/>
    </row>
    <row r="187" spans="1:16" ht="43.95" customHeight="1" x14ac:dyDescent="0.3">
      <c r="A187" s="56">
        <v>716</v>
      </c>
      <c r="B187" s="87" t="s">
        <v>306</v>
      </c>
      <c r="C187" s="56" t="s">
        <v>115</v>
      </c>
      <c r="D187" s="57"/>
      <c r="E187" s="57"/>
      <c r="F187" s="57"/>
      <c r="G187" s="89"/>
      <c r="H187" s="92"/>
      <c r="I187" s="92"/>
      <c r="J187" s="92"/>
      <c r="K187" s="90">
        <f>IF(CAVA1[[#This Row],[U/M]]="Kilos",SUM(D187:G187)-($H$9*H187)-(I187*$I$9)-(J187*$J$9),SUM(D187:G187))</f>
        <v>0</v>
      </c>
      <c r="L187" s="57"/>
      <c r="M187" s="57"/>
      <c r="N187" s="57"/>
      <c r="O187" s="57"/>
      <c r="P187" s="57"/>
    </row>
    <row r="188" spans="1:16" ht="43.95" customHeight="1" x14ac:dyDescent="0.3">
      <c r="A188" s="56">
        <v>717</v>
      </c>
      <c r="B188" s="87" t="s">
        <v>307</v>
      </c>
      <c r="C188" s="56" t="s">
        <v>115</v>
      </c>
      <c r="D188" s="57"/>
      <c r="E188" s="57"/>
      <c r="F188" s="57"/>
      <c r="G188" s="89"/>
      <c r="H188" s="92"/>
      <c r="I188" s="92"/>
      <c r="J188" s="92"/>
      <c r="K188" s="90">
        <f>IF(CAVA1[[#This Row],[U/M]]="Kilos",SUM(D188:G188)-($H$9*H188)-(I188*$I$9)-(J188*$J$9),SUM(D188:G188))</f>
        <v>0</v>
      </c>
      <c r="L188" s="57"/>
      <c r="M188" s="57"/>
      <c r="N188" s="57"/>
      <c r="O188" s="57"/>
      <c r="P188" s="57"/>
    </row>
    <row r="189" spans="1:16" ht="43.95" customHeight="1" x14ac:dyDescent="0.3">
      <c r="A189" s="56">
        <v>718</v>
      </c>
      <c r="B189" s="87" t="s">
        <v>308</v>
      </c>
      <c r="C189" s="56" t="s">
        <v>115</v>
      </c>
      <c r="D189" s="57"/>
      <c r="E189" s="57"/>
      <c r="F189" s="57"/>
      <c r="G189" s="89"/>
      <c r="H189" s="92"/>
      <c r="I189" s="92"/>
      <c r="J189" s="92"/>
      <c r="K189" s="90">
        <f>IF(CAVA1[[#This Row],[U/M]]="Kilos",SUM(D189:G189)-($H$9*H189)-(I189*$I$9)-(J189*$J$9),SUM(D189:G189))</f>
        <v>0</v>
      </c>
      <c r="L189" s="57"/>
      <c r="M189" s="57"/>
      <c r="N189" s="57"/>
      <c r="O189" s="57"/>
      <c r="P189" s="57"/>
    </row>
    <row r="190" spans="1:16" ht="43.95" customHeight="1" x14ac:dyDescent="0.3">
      <c r="A190" s="56">
        <v>719</v>
      </c>
      <c r="B190" s="87" t="s">
        <v>309</v>
      </c>
      <c r="C190" s="56" t="s">
        <v>115</v>
      </c>
      <c r="D190" s="57"/>
      <c r="E190" s="57"/>
      <c r="F190" s="57"/>
      <c r="G190" s="89"/>
      <c r="H190" s="92"/>
      <c r="I190" s="92"/>
      <c r="J190" s="92"/>
      <c r="K190" s="90">
        <f>IF(CAVA1[[#This Row],[U/M]]="Kilos",SUM(D190:G190)-($H$9*H190)-(I190*$I$9)-(J190*$J$9),SUM(D190:G190))</f>
        <v>0</v>
      </c>
      <c r="L190" s="57"/>
      <c r="M190" s="57"/>
      <c r="N190" s="57"/>
      <c r="O190" s="57"/>
      <c r="P190" s="57"/>
    </row>
    <row r="191" spans="1:16" ht="43.95" customHeight="1" x14ac:dyDescent="0.3">
      <c r="A191" s="56">
        <v>720</v>
      </c>
      <c r="B191" s="87" t="s">
        <v>310</v>
      </c>
      <c r="C191" s="56" t="s">
        <v>115</v>
      </c>
      <c r="D191" s="57"/>
      <c r="E191" s="57"/>
      <c r="F191" s="57"/>
      <c r="G191" s="89"/>
      <c r="H191" s="92"/>
      <c r="I191" s="92"/>
      <c r="J191" s="92"/>
      <c r="K191" s="90">
        <f>IF(CAVA1[[#This Row],[U/M]]="Kilos",SUM(D191:G191)-($H$9*H191)-(I191*$I$9)-(J191*$J$9),SUM(D191:G191))</f>
        <v>0</v>
      </c>
      <c r="L191" s="57"/>
      <c r="M191" s="57"/>
      <c r="N191" s="57"/>
      <c r="O191" s="57"/>
      <c r="P191" s="57"/>
    </row>
    <row r="192" spans="1:16" ht="43.95" customHeight="1" x14ac:dyDescent="0.3">
      <c r="A192" s="56">
        <v>721</v>
      </c>
      <c r="B192" s="87" t="s">
        <v>311</v>
      </c>
      <c r="C192" s="56" t="s">
        <v>115</v>
      </c>
      <c r="D192" s="57"/>
      <c r="E192" s="57"/>
      <c r="F192" s="57"/>
      <c r="G192" s="89"/>
      <c r="H192" s="92"/>
      <c r="I192" s="92"/>
      <c r="J192" s="92"/>
      <c r="K192" s="90">
        <f>IF(CAVA1[[#This Row],[U/M]]="Kilos",SUM(D192:G192)-($H$9*H192)-(I192*$I$9)-(J192*$J$9),SUM(D192:G192))</f>
        <v>0</v>
      </c>
      <c r="L192" s="57"/>
      <c r="M192" s="57"/>
      <c r="N192" s="57"/>
      <c r="O192" s="57"/>
      <c r="P192" s="57"/>
    </row>
    <row r="193" spans="1:16" ht="43.95" customHeight="1" x14ac:dyDescent="0.3">
      <c r="A193" s="56">
        <v>722</v>
      </c>
      <c r="B193" s="87" t="s">
        <v>312</v>
      </c>
      <c r="C193" s="56" t="s">
        <v>115</v>
      </c>
      <c r="D193" s="57"/>
      <c r="E193" s="57"/>
      <c r="F193" s="57"/>
      <c r="G193" s="89"/>
      <c r="H193" s="92"/>
      <c r="I193" s="92"/>
      <c r="J193" s="92"/>
      <c r="K193" s="90">
        <f>IF(CAVA1[[#This Row],[U/M]]="Kilos",SUM(D193:G193)-($H$9*H193)-(I193*$I$9)-(J193*$J$9),SUM(D193:G193))</f>
        <v>0</v>
      </c>
      <c r="L193" s="57"/>
      <c r="M193" s="57"/>
      <c r="N193" s="57"/>
      <c r="O193" s="57"/>
      <c r="P193" s="57"/>
    </row>
    <row r="194" spans="1:16" ht="43.95" customHeight="1" x14ac:dyDescent="0.3">
      <c r="A194" s="56">
        <v>723</v>
      </c>
      <c r="B194" s="87" t="s">
        <v>313</v>
      </c>
      <c r="C194" s="56" t="s">
        <v>115</v>
      </c>
      <c r="D194" s="57"/>
      <c r="E194" s="57"/>
      <c r="F194" s="57"/>
      <c r="G194" s="89"/>
      <c r="H194" s="92"/>
      <c r="I194" s="92"/>
      <c r="J194" s="92"/>
      <c r="K194" s="90">
        <f>IF(CAVA1[[#This Row],[U/M]]="Kilos",SUM(D194:G194)-($H$9*H194)-(I194*$I$9)-(J194*$J$9),SUM(D194:G194))</f>
        <v>0</v>
      </c>
      <c r="L194" s="57"/>
      <c r="M194" s="57"/>
      <c r="N194" s="57"/>
      <c r="O194" s="57"/>
      <c r="P194" s="57"/>
    </row>
    <row r="195" spans="1:16" ht="43.95" customHeight="1" x14ac:dyDescent="0.3">
      <c r="A195" s="56">
        <v>724</v>
      </c>
      <c r="B195" s="87" t="s">
        <v>314</v>
      </c>
      <c r="C195" s="56" t="s">
        <v>115</v>
      </c>
      <c r="D195" s="57"/>
      <c r="E195" s="57"/>
      <c r="F195" s="57"/>
      <c r="G195" s="89"/>
      <c r="H195" s="92"/>
      <c r="I195" s="92"/>
      <c r="J195" s="92"/>
      <c r="K195" s="90">
        <f>IF(CAVA1[[#This Row],[U/M]]="Kilos",SUM(D195:G195)-($H$9*H195)-(I195*$I$9)-(J195*$J$9),SUM(D195:G195))</f>
        <v>0</v>
      </c>
      <c r="L195" s="57"/>
      <c r="M195" s="57"/>
      <c r="N195" s="57"/>
      <c r="O195" s="57"/>
      <c r="P195" s="57"/>
    </row>
    <row r="196" spans="1:16" ht="43.95" customHeight="1" x14ac:dyDescent="0.3">
      <c r="A196" s="56">
        <v>725</v>
      </c>
      <c r="B196" s="87" t="s">
        <v>315</v>
      </c>
      <c r="C196" s="56" t="s">
        <v>115</v>
      </c>
      <c r="D196" s="57"/>
      <c r="E196" s="57"/>
      <c r="F196" s="57"/>
      <c r="G196" s="89"/>
      <c r="H196" s="92"/>
      <c r="I196" s="92"/>
      <c r="J196" s="92"/>
      <c r="K196" s="90">
        <f>IF(CAVA1[[#This Row],[U/M]]="Kilos",SUM(D196:G196)-($H$9*H196)-(I196*$I$9)-(J196*$J$9),SUM(D196:G196))</f>
        <v>0</v>
      </c>
      <c r="L196" s="57"/>
      <c r="M196" s="57"/>
      <c r="N196" s="57"/>
      <c r="O196" s="57"/>
      <c r="P196" s="57"/>
    </row>
    <row r="197" spans="1:16" ht="43.95" customHeight="1" x14ac:dyDescent="0.3">
      <c r="A197" s="56">
        <v>726</v>
      </c>
      <c r="B197" s="87" t="s">
        <v>316</v>
      </c>
      <c r="C197" s="56" t="s">
        <v>115</v>
      </c>
      <c r="D197" s="57"/>
      <c r="E197" s="57"/>
      <c r="F197" s="57"/>
      <c r="G197" s="89"/>
      <c r="H197" s="92"/>
      <c r="I197" s="92"/>
      <c r="J197" s="92"/>
      <c r="K197" s="90">
        <f>IF(CAVA1[[#This Row],[U/M]]="Kilos",SUM(D197:G197)-($H$9*H197)-(I197*$I$9)-(J197*$J$9),SUM(D197:G197))</f>
        <v>0</v>
      </c>
      <c r="L197" s="57"/>
      <c r="M197" s="57"/>
      <c r="N197" s="57"/>
      <c r="O197" s="57"/>
      <c r="P197" s="57"/>
    </row>
    <row r="198" spans="1:16" ht="43.95" customHeight="1" x14ac:dyDescent="0.3">
      <c r="A198" s="56">
        <v>727</v>
      </c>
      <c r="B198" s="87" t="s">
        <v>317</v>
      </c>
      <c r="C198" s="56" t="s">
        <v>115</v>
      </c>
      <c r="D198" s="57"/>
      <c r="E198" s="57"/>
      <c r="F198" s="57"/>
      <c r="G198" s="89"/>
      <c r="H198" s="92"/>
      <c r="I198" s="92"/>
      <c r="J198" s="92"/>
      <c r="K198" s="90">
        <f>IF(CAVA1[[#This Row],[U/M]]="Kilos",SUM(D198:G198)-($H$9*H198)-(I198*$I$9)-(J198*$J$9),SUM(D198:G198))</f>
        <v>0</v>
      </c>
      <c r="L198" s="57"/>
      <c r="M198" s="57"/>
      <c r="N198" s="57"/>
      <c r="O198" s="57"/>
      <c r="P198" s="57"/>
    </row>
    <row r="199" spans="1:16" ht="43.95" customHeight="1" x14ac:dyDescent="0.3">
      <c r="A199" s="56">
        <v>728</v>
      </c>
      <c r="B199" s="87" t="s">
        <v>318</v>
      </c>
      <c r="C199" s="56" t="s">
        <v>115</v>
      </c>
      <c r="D199" s="57"/>
      <c r="E199" s="57"/>
      <c r="F199" s="57"/>
      <c r="G199" s="89"/>
      <c r="H199" s="92"/>
      <c r="I199" s="92"/>
      <c r="J199" s="92"/>
      <c r="K199" s="90">
        <f>IF(CAVA1[[#This Row],[U/M]]="Kilos",SUM(D199:G199)-($H$9*H199)-(I199*$I$9)-(J199*$J$9),SUM(D199:G199))</f>
        <v>0</v>
      </c>
      <c r="L199" s="57"/>
      <c r="M199" s="57"/>
      <c r="N199" s="57"/>
      <c r="O199" s="57"/>
      <c r="P199" s="57"/>
    </row>
    <row r="200" spans="1:16" ht="43.95" customHeight="1" x14ac:dyDescent="0.3">
      <c r="A200" s="56">
        <v>729</v>
      </c>
      <c r="B200" s="87" t="s">
        <v>319</v>
      </c>
      <c r="C200" s="56" t="s">
        <v>115</v>
      </c>
      <c r="D200" s="57"/>
      <c r="E200" s="57"/>
      <c r="F200" s="57"/>
      <c r="G200" s="89"/>
      <c r="H200" s="92"/>
      <c r="I200" s="92"/>
      <c r="J200" s="92"/>
      <c r="K200" s="90">
        <f>IF(CAVA1[[#This Row],[U/M]]="Kilos",SUM(D200:G200)-($H$9*H200)-(I200*$I$9)-(J200*$J$9),SUM(D200:G200))</f>
        <v>0</v>
      </c>
      <c r="L200" s="57"/>
      <c r="M200" s="57"/>
      <c r="N200" s="57"/>
      <c r="O200" s="57"/>
      <c r="P200" s="57"/>
    </row>
    <row r="201" spans="1:16" ht="43.95" customHeight="1" x14ac:dyDescent="0.3">
      <c r="A201" s="56">
        <v>730</v>
      </c>
      <c r="B201" s="87" t="s">
        <v>320</v>
      </c>
      <c r="C201" s="56" t="s">
        <v>115</v>
      </c>
      <c r="D201" s="57"/>
      <c r="E201" s="57"/>
      <c r="F201" s="57"/>
      <c r="G201" s="89"/>
      <c r="H201" s="92"/>
      <c r="I201" s="92"/>
      <c r="J201" s="92"/>
      <c r="K201" s="90">
        <f>IF(CAVA1[[#This Row],[U/M]]="Kilos",SUM(D201:G201)-($H$9*H201)-(I201*$I$9)-(J201*$J$9),SUM(D201:G201))</f>
        <v>0</v>
      </c>
      <c r="L201" s="57"/>
      <c r="M201" s="57"/>
      <c r="N201" s="57"/>
      <c r="O201" s="57"/>
      <c r="P201" s="57"/>
    </row>
    <row r="202" spans="1:16" ht="43.95" customHeight="1" x14ac:dyDescent="0.3">
      <c r="A202" s="56">
        <v>731</v>
      </c>
      <c r="B202" s="87" t="s">
        <v>321</v>
      </c>
      <c r="C202" s="56" t="s">
        <v>115</v>
      </c>
      <c r="D202" s="57"/>
      <c r="E202" s="57"/>
      <c r="F202" s="57"/>
      <c r="G202" s="89"/>
      <c r="H202" s="92"/>
      <c r="I202" s="92"/>
      <c r="J202" s="92"/>
      <c r="K202" s="90">
        <f>IF(CAVA1[[#This Row],[U/M]]="Kilos",SUM(D202:G202)-($H$9*H202)-(I202*$I$9)-(J202*$J$9),SUM(D202:G202))</f>
        <v>0</v>
      </c>
      <c r="L202" s="57"/>
      <c r="M202" s="57"/>
      <c r="N202" s="57"/>
      <c r="O202" s="57"/>
      <c r="P202" s="57"/>
    </row>
    <row r="203" spans="1:16" ht="43.95" customHeight="1" x14ac:dyDescent="0.3">
      <c r="A203" s="56">
        <v>732</v>
      </c>
      <c r="B203" s="87" t="s">
        <v>322</v>
      </c>
      <c r="C203" s="56" t="s">
        <v>115</v>
      </c>
      <c r="D203" s="57"/>
      <c r="E203" s="57"/>
      <c r="F203" s="57"/>
      <c r="G203" s="89"/>
      <c r="H203" s="92"/>
      <c r="I203" s="92"/>
      <c r="J203" s="92"/>
      <c r="K203" s="90">
        <f>IF(CAVA1[[#This Row],[U/M]]="Kilos",SUM(D203:G203)-($H$9*H203)-(I203*$I$9)-(J203*$J$9),SUM(D203:G203))</f>
        <v>0</v>
      </c>
      <c r="L203" s="57"/>
      <c r="M203" s="57"/>
      <c r="N203" s="57"/>
      <c r="O203" s="57"/>
      <c r="P203" s="57"/>
    </row>
    <row r="204" spans="1:16" ht="43.95" customHeight="1" x14ac:dyDescent="0.3">
      <c r="A204" s="56">
        <v>733</v>
      </c>
      <c r="B204" s="87" t="s">
        <v>323</v>
      </c>
      <c r="C204" s="56" t="s">
        <v>115</v>
      </c>
      <c r="D204" s="57"/>
      <c r="E204" s="57"/>
      <c r="F204" s="57"/>
      <c r="G204" s="89"/>
      <c r="H204" s="92"/>
      <c r="I204" s="92"/>
      <c r="J204" s="92"/>
      <c r="K204" s="90">
        <f>IF(CAVA1[[#This Row],[U/M]]="Kilos",SUM(D204:G204)-($H$9*H204)-(I204*$I$9)-(J204*$J$9),SUM(D204:G204))</f>
        <v>0</v>
      </c>
      <c r="L204" s="57"/>
      <c r="M204" s="57"/>
      <c r="N204" s="57"/>
      <c r="O204" s="57"/>
      <c r="P204" s="57"/>
    </row>
    <row r="205" spans="1:16" ht="43.95" customHeight="1" x14ac:dyDescent="0.3">
      <c r="A205" s="56">
        <v>734</v>
      </c>
      <c r="B205" s="87" t="s">
        <v>324</v>
      </c>
      <c r="C205" s="56" t="s">
        <v>115</v>
      </c>
      <c r="D205" s="57"/>
      <c r="E205" s="57"/>
      <c r="F205" s="57"/>
      <c r="G205" s="89"/>
      <c r="H205" s="92"/>
      <c r="I205" s="92"/>
      <c r="J205" s="92"/>
      <c r="K205" s="90">
        <f>IF(CAVA1[[#This Row],[U/M]]="Kilos",SUM(D205:G205)-($H$9*H205)-(I205*$I$9)-(J205*$J$9),SUM(D205:G205))</f>
        <v>0</v>
      </c>
      <c r="L205" s="57"/>
      <c r="M205" s="57"/>
      <c r="N205" s="57"/>
      <c r="O205" s="57"/>
      <c r="P205" s="57"/>
    </row>
    <row r="206" spans="1:16" ht="43.95" customHeight="1" x14ac:dyDescent="0.3">
      <c r="A206" s="56">
        <v>735</v>
      </c>
      <c r="B206" s="87" t="s">
        <v>325</v>
      </c>
      <c r="C206" s="56" t="s">
        <v>115</v>
      </c>
      <c r="D206" s="57"/>
      <c r="E206" s="57"/>
      <c r="F206" s="57"/>
      <c r="G206" s="89"/>
      <c r="H206" s="92"/>
      <c r="I206" s="92"/>
      <c r="J206" s="92"/>
      <c r="K206" s="90">
        <f>IF(CAVA1[[#This Row],[U/M]]="Kilos",SUM(D206:G206)-($H$9*H206)-(I206*$I$9)-(J206*$J$9),SUM(D206:G206))</f>
        <v>0</v>
      </c>
      <c r="L206" s="57"/>
      <c r="M206" s="57"/>
      <c r="N206" s="57"/>
      <c r="O206" s="57"/>
      <c r="P206" s="57"/>
    </row>
    <row r="207" spans="1:16" ht="43.95" customHeight="1" x14ac:dyDescent="0.3">
      <c r="A207" s="56">
        <v>736</v>
      </c>
      <c r="B207" s="87" t="s">
        <v>326</v>
      </c>
      <c r="C207" s="56" t="s">
        <v>115</v>
      </c>
      <c r="D207" s="57"/>
      <c r="E207" s="57"/>
      <c r="F207" s="57"/>
      <c r="G207" s="89"/>
      <c r="H207" s="92"/>
      <c r="I207" s="92"/>
      <c r="J207" s="92"/>
      <c r="K207" s="90">
        <f>IF(CAVA1[[#This Row],[U/M]]="Kilos",SUM(D207:G207)-($H$9*H207)-(I207*$I$9)-(J207*$J$9),SUM(D207:G207))</f>
        <v>0</v>
      </c>
      <c r="L207" s="57"/>
      <c r="M207" s="57"/>
      <c r="N207" s="57"/>
      <c r="O207" s="57"/>
      <c r="P207" s="57"/>
    </row>
    <row r="208" spans="1:16" ht="43.95" customHeight="1" x14ac:dyDescent="0.3">
      <c r="A208" s="56">
        <v>737</v>
      </c>
      <c r="B208" s="87" t="s">
        <v>327</v>
      </c>
      <c r="C208" s="56" t="s">
        <v>115</v>
      </c>
      <c r="D208" s="57"/>
      <c r="E208" s="57"/>
      <c r="F208" s="57"/>
      <c r="G208" s="89"/>
      <c r="H208" s="92"/>
      <c r="I208" s="92"/>
      <c r="J208" s="92"/>
      <c r="K208" s="90">
        <f>IF(CAVA1[[#This Row],[U/M]]="Kilos",SUM(D208:G208)-($H$9*H208)-(I208*$I$9)-(J208*$J$9),SUM(D208:G208))</f>
        <v>0</v>
      </c>
      <c r="L208" s="57"/>
      <c r="M208" s="57"/>
      <c r="N208" s="57"/>
      <c r="O208" s="57"/>
      <c r="P208" s="57"/>
    </row>
    <row r="209" spans="1:16" ht="43.95" customHeight="1" x14ac:dyDescent="0.3">
      <c r="A209" s="56">
        <v>738</v>
      </c>
      <c r="B209" s="87" t="s">
        <v>328</v>
      </c>
      <c r="C209" s="56" t="s">
        <v>115</v>
      </c>
      <c r="D209" s="57"/>
      <c r="E209" s="57"/>
      <c r="F209" s="57"/>
      <c r="G209" s="89"/>
      <c r="H209" s="92"/>
      <c r="I209" s="92"/>
      <c r="J209" s="92"/>
      <c r="K209" s="90">
        <f>IF(CAVA1[[#This Row],[U/M]]="Kilos",SUM(D209:G209)-($H$9*H209)-(I209*$I$9)-(J209*$J$9),SUM(D209:G209))</f>
        <v>0</v>
      </c>
      <c r="L209" s="57"/>
      <c r="M209" s="57"/>
      <c r="N209" s="57"/>
      <c r="O209" s="57"/>
      <c r="P209" s="57"/>
    </row>
    <row r="210" spans="1:16" ht="43.95" customHeight="1" x14ac:dyDescent="0.3">
      <c r="A210" s="56">
        <v>739</v>
      </c>
      <c r="B210" s="87" t="s">
        <v>329</v>
      </c>
      <c r="C210" s="56" t="s">
        <v>115</v>
      </c>
      <c r="D210" s="57"/>
      <c r="E210" s="57"/>
      <c r="F210" s="57"/>
      <c r="G210" s="89"/>
      <c r="H210" s="92"/>
      <c r="I210" s="92"/>
      <c r="J210" s="92"/>
      <c r="K210" s="90">
        <f>IF(CAVA1[[#This Row],[U/M]]="Kilos",SUM(D210:G210)-($H$9*H210)-(I210*$I$9)-(J210*$J$9),SUM(D210:G210))</f>
        <v>0</v>
      </c>
      <c r="L210" s="57"/>
      <c r="M210" s="57"/>
      <c r="N210" s="57"/>
      <c r="O210" s="57"/>
      <c r="P210" s="57"/>
    </row>
    <row r="211" spans="1:16" ht="43.95" customHeight="1" x14ac:dyDescent="0.3">
      <c r="A211" s="56">
        <v>740</v>
      </c>
      <c r="B211" s="87" t="s">
        <v>121</v>
      </c>
      <c r="C211" s="56" t="s">
        <v>115</v>
      </c>
      <c r="D211" s="57"/>
      <c r="E211" s="57"/>
      <c r="F211" s="57"/>
      <c r="G211" s="89"/>
      <c r="H211" s="92"/>
      <c r="I211" s="92"/>
      <c r="J211" s="92"/>
      <c r="K211" s="90">
        <f>IF(CAVA1[[#This Row],[U/M]]="Kilos",SUM(D211:G211)-($H$9*H211)-(I211*$I$9)-(J211*$J$9),SUM(D211:G211))</f>
        <v>0</v>
      </c>
      <c r="L211" s="57"/>
      <c r="M211" s="57"/>
      <c r="N211" s="57"/>
      <c r="O211" s="57"/>
      <c r="P211" s="57"/>
    </row>
    <row r="212" spans="1:16" ht="43.95" customHeight="1" x14ac:dyDescent="0.3">
      <c r="A212" s="56">
        <v>741</v>
      </c>
      <c r="B212" s="87" t="s">
        <v>330</v>
      </c>
      <c r="C212" s="56" t="s">
        <v>115</v>
      </c>
      <c r="D212" s="57"/>
      <c r="E212" s="57"/>
      <c r="F212" s="57"/>
      <c r="G212" s="89"/>
      <c r="H212" s="92"/>
      <c r="I212" s="92"/>
      <c r="J212" s="92"/>
      <c r="K212" s="90">
        <f>IF(CAVA1[[#This Row],[U/M]]="Kilos",SUM(D212:G212)-($H$9*H212)-(I212*$I$9)-(J212*$J$9),SUM(D212:G212))</f>
        <v>0</v>
      </c>
      <c r="L212" s="57"/>
      <c r="M212" s="57"/>
      <c r="N212" s="57"/>
      <c r="O212" s="57"/>
      <c r="P212" s="57"/>
    </row>
    <row r="213" spans="1:16" ht="43.95" customHeight="1" x14ac:dyDescent="0.3">
      <c r="A213" s="56">
        <v>742</v>
      </c>
      <c r="B213" s="87" t="s">
        <v>331</v>
      </c>
      <c r="C213" s="56" t="s">
        <v>115</v>
      </c>
      <c r="D213" s="57"/>
      <c r="E213" s="57"/>
      <c r="F213" s="57"/>
      <c r="G213" s="89"/>
      <c r="H213" s="92"/>
      <c r="I213" s="92"/>
      <c r="J213" s="92"/>
      <c r="K213" s="90">
        <f>IF(CAVA1[[#This Row],[U/M]]="Kilos",SUM(D213:G213)-($H$9*H213)-(I213*$I$9)-(J213*$J$9),SUM(D213:G213))</f>
        <v>0</v>
      </c>
      <c r="L213" s="57"/>
      <c r="M213" s="57"/>
      <c r="N213" s="57"/>
      <c r="O213" s="57"/>
      <c r="P213" s="57"/>
    </row>
    <row r="214" spans="1:16" ht="43.95" customHeight="1" x14ac:dyDescent="0.3">
      <c r="A214" s="56">
        <v>743</v>
      </c>
      <c r="B214" s="87" t="s">
        <v>117</v>
      </c>
      <c r="C214" s="56" t="s">
        <v>115</v>
      </c>
      <c r="D214" s="57"/>
      <c r="E214" s="57"/>
      <c r="F214" s="57"/>
      <c r="G214" s="89"/>
      <c r="H214" s="92"/>
      <c r="I214" s="92"/>
      <c r="J214" s="92"/>
      <c r="K214" s="90">
        <f>IF(CAVA1[[#This Row],[U/M]]="Kilos",SUM(D214:G214)-($H$9*H214)-(I214*$I$9)-(J214*$J$9),SUM(D214:G214))</f>
        <v>0</v>
      </c>
      <c r="L214" s="57"/>
      <c r="M214" s="57"/>
      <c r="N214" s="57"/>
      <c r="O214" s="57"/>
      <c r="P214" s="57"/>
    </row>
    <row r="215" spans="1:16" ht="43.95" customHeight="1" x14ac:dyDescent="0.3">
      <c r="A215" s="56">
        <v>744</v>
      </c>
      <c r="B215" s="87" t="s">
        <v>332</v>
      </c>
      <c r="C215" s="56" t="s">
        <v>115</v>
      </c>
      <c r="D215" s="57"/>
      <c r="E215" s="57"/>
      <c r="F215" s="57"/>
      <c r="G215" s="89"/>
      <c r="H215" s="92"/>
      <c r="I215" s="92"/>
      <c r="J215" s="92"/>
      <c r="K215" s="90">
        <f>IF(CAVA1[[#This Row],[U/M]]="Kilos",SUM(D215:G215)-($H$9*H215)-(I215*$I$9)-(J215*$J$9),SUM(D215:G215))</f>
        <v>0</v>
      </c>
      <c r="L215" s="57"/>
      <c r="M215" s="57"/>
      <c r="N215" s="57"/>
      <c r="O215" s="57"/>
      <c r="P215" s="57"/>
    </row>
    <row r="216" spans="1:16" ht="43.95" customHeight="1" x14ac:dyDescent="0.3">
      <c r="A216" s="56">
        <v>745</v>
      </c>
      <c r="B216" s="87" t="s">
        <v>333</v>
      </c>
      <c r="C216" s="56" t="s">
        <v>115</v>
      </c>
      <c r="D216" s="57"/>
      <c r="E216" s="57"/>
      <c r="F216" s="57"/>
      <c r="G216" s="89"/>
      <c r="H216" s="92"/>
      <c r="I216" s="92"/>
      <c r="J216" s="92"/>
      <c r="K216" s="90">
        <f>IF(CAVA1[[#This Row],[U/M]]="Kilos",SUM(D216:G216)-($H$9*H216)-(I216*$I$9)-(J216*$J$9),SUM(D216:G216))</f>
        <v>0</v>
      </c>
      <c r="L216" s="57"/>
      <c r="M216" s="57"/>
      <c r="N216" s="57"/>
      <c r="O216" s="57"/>
      <c r="P216" s="57"/>
    </row>
    <row r="217" spans="1:16" ht="43.95" customHeight="1" x14ac:dyDescent="0.3">
      <c r="A217" s="56">
        <v>746</v>
      </c>
      <c r="B217" s="87" t="s">
        <v>334</v>
      </c>
      <c r="C217" s="56" t="s">
        <v>115</v>
      </c>
      <c r="D217" s="57"/>
      <c r="E217" s="57"/>
      <c r="F217" s="57"/>
      <c r="G217" s="89"/>
      <c r="H217" s="92"/>
      <c r="I217" s="92"/>
      <c r="J217" s="92"/>
      <c r="K217" s="90">
        <f>IF(CAVA1[[#This Row],[U/M]]="Kilos",SUM(D217:G217)-($H$9*H217)-(I217*$I$9)-(J217*$J$9),SUM(D217:G217))</f>
        <v>0</v>
      </c>
      <c r="L217" s="57"/>
      <c r="M217" s="57"/>
      <c r="N217" s="57"/>
      <c r="O217" s="57"/>
      <c r="P217" s="57"/>
    </row>
    <row r="218" spans="1:16" ht="43.95" customHeight="1" x14ac:dyDescent="0.3">
      <c r="A218" s="56">
        <v>747</v>
      </c>
      <c r="B218" s="87" t="s">
        <v>335</v>
      </c>
      <c r="C218" s="56" t="s">
        <v>115</v>
      </c>
      <c r="D218" s="57"/>
      <c r="E218" s="57"/>
      <c r="F218" s="57"/>
      <c r="G218" s="89"/>
      <c r="H218" s="92"/>
      <c r="I218" s="92"/>
      <c r="J218" s="92"/>
      <c r="K218" s="90">
        <f>IF(CAVA1[[#This Row],[U/M]]="Kilos",SUM(D218:G218)-($H$9*H218)-(I218*$I$9)-(J218*$J$9),SUM(D218:G218))</f>
        <v>0</v>
      </c>
      <c r="L218" s="57"/>
      <c r="M218" s="57"/>
      <c r="N218" s="57"/>
      <c r="O218" s="57"/>
      <c r="P218" s="57"/>
    </row>
    <row r="219" spans="1:16" ht="43.95" customHeight="1" x14ac:dyDescent="0.3">
      <c r="A219" s="56">
        <v>748</v>
      </c>
      <c r="B219" s="87" t="s">
        <v>336</v>
      </c>
      <c r="C219" s="56" t="s">
        <v>18</v>
      </c>
      <c r="D219" s="57"/>
      <c r="E219" s="57"/>
      <c r="F219" s="57"/>
      <c r="G219" s="89"/>
      <c r="H219" s="92"/>
      <c r="I219" s="92"/>
      <c r="J219" s="92"/>
      <c r="K219" s="90">
        <f>IF(CAVA1[[#This Row],[U/M]]="Kilos",SUM(D219:G219)-($H$9*H219)-(I219*$I$9)-(J219*$J$9),SUM(D219:G219))</f>
        <v>0</v>
      </c>
      <c r="L219" s="57"/>
      <c r="M219" s="57"/>
      <c r="N219" s="57"/>
      <c r="O219" s="57"/>
      <c r="P219" s="57"/>
    </row>
    <row r="220" spans="1:16" ht="43.95" customHeight="1" x14ac:dyDescent="0.3">
      <c r="A220" s="56">
        <v>749</v>
      </c>
      <c r="B220" s="87" t="s">
        <v>337</v>
      </c>
      <c r="C220" s="56" t="s">
        <v>18</v>
      </c>
      <c r="D220" s="57"/>
      <c r="E220" s="57"/>
      <c r="F220" s="57"/>
      <c r="G220" s="89"/>
      <c r="H220" s="92"/>
      <c r="I220" s="92"/>
      <c r="J220" s="92"/>
      <c r="K220" s="90">
        <f>IF(CAVA1[[#This Row],[U/M]]="Kilos",SUM(D220:G220)-($H$9*H220)-(I220*$I$9)-(J220*$J$9),SUM(D220:G220))</f>
        <v>0</v>
      </c>
      <c r="L220" s="57"/>
      <c r="M220" s="57"/>
      <c r="N220" s="57"/>
      <c r="O220" s="57"/>
      <c r="P220" s="57"/>
    </row>
    <row r="221" spans="1:16" ht="43.95" customHeight="1" x14ac:dyDescent="0.3">
      <c r="A221" s="56">
        <v>750</v>
      </c>
      <c r="B221" s="87" t="s">
        <v>338</v>
      </c>
      <c r="C221" s="56" t="s">
        <v>115</v>
      </c>
      <c r="D221" s="57"/>
      <c r="E221" s="57"/>
      <c r="F221" s="57"/>
      <c r="G221" s="89"/>
      <c r="H221" s="92"/>
      <c r="I221" s="92"/>
      <c r="J221" s="92"/>
      <c r="K221" s="90">
        <f>IF(CAVA1[[#This Row],[U/M]]="Kilos",SUM(D221:G221)-($H$9*H221)-(I221*$I$9)-(J221*$J$9),SUM(D221:G221))</f>
        <v>0</v>
      </c>
      <c r="L221" s="57"/>
      <c r="M221" s="57"/>
      <c r="N221" s="57"/>
      <c r="O221" s="57"/>
      <c r="P221" s="57"/>
    </row>
    <row r="222" spans="1:16" ht="43.95" customHeight="1" x14ac:dyDescent="0.3">
      <c r="A222" s="56">
        <v>751</v>
      </c>
      <c r="B222" s="87" t="s">
        <v>339</v>
      </c>
      <c r="C222" s="56" t="s">
        <v>18</v>
      </c>
      <c r="D222" s="57"/>
      <c r="E222" s="57"/>
      <c r="F222" s="57"/>
      <c r="G222" s="89"/>
      <c r="H222" s="92"/>
      <c r="I222" s="92"/>
      <c r="J222" s="92"/>
      <c r="K222" s="90">
        <f>IF(CAVA1[[#This Row],[U/M]]="Kilos",SUM(D222:G222)-($H$9*H222)-(I222*$I$9)-(J222*$J$9),SUM(D222:G222))</f>
        <v>0</v>
      </c>
      <c r="L222" s="57"/>
      <c r="M222" s="57"/>
      <c r="N222" s="57"/>
      <c r="O222" s="57"/>
      <c r="P222" s="57"/>
    </row>
    <row r="223" spans="1:16" ht="43.95" customHeight="1" x14ac:dyDescent="0.3">
      <c r="A223" s="56">
        <v>752</v>
      </c>
      <c r="B223" s="87" t="s">
        <v>220</v>
      </c>
      <c r="C223" s="56" t="s">
        <v>115</v>
      </c>
      <c r="D223" s="57"/>
      <c r="E223" s="57"/>
      <c r="F223" s="57"/>
      <c r="G223" s="89"/>
      <c r="H223" s="92"/>
      <c r="I223" s="92"/>
      <c r="J223" s="92"/>
      <c r="K223" s="90">
        <f>IF(CAVA1[[#This Row],[U/M]]="Kilos",SUM(D223:G223)-($H$9*H223)-(I223*$I$9)-(J223*$J$9),SUM(D223:G223))</f>
        <v>0</v>
      </c>
      <c r="L223" s="57"/>
      <c r="M223" s="57"/>
      <c r="N223" s="57"/>
      <c r="O223" s="57"/>
      <c r="P223" s="57"/>
    </row>
    <row r="224" spans="1:16" ht="43.95" customHeight="1" x14ac:dyDescent="0.3">
      <c r="A224" s="56">
        <v>753</v>
      </c>
      <c r="B224" s="87" t="s">
        <v>337</v>
      </c>
      <c r="C224" s="56" t="s">
        <v>115</v>
      </c>
      <c r="D224" s="57"/>
      <c r="E224" s="57"/>
      <c r="F224" s="57"/>
      <c r="G224" s="89"/>
      <c r="H224" s="92"/>
      <c r="I224" s="92"/>
      <c r="J224" s="92"/>
      <c r="K224" s="90">
        <f>IF(CAVA1[[#This Row],[U/M]]="Kilos",SUM(D224:G224)-($H$9*H224)-(I224*$I$9)-(J224*$J$9),SUM(D224:G224))</f>
        <v>0</v>
      </c>
      <c r="L224" s="57"/>
      <c r="M224" s="57"/>
      <c r="N224" s="57"/>
      <c r="O224" s="57"/>
      <c r="P224" s="57"/>
    </row>
    <row r="225" spans="1:16" ht="43.95" customHeight="1" x14ac:dyDescent="0.3">
      <c r="A225" s="56">
        <v>754</v>
      </c>
      <c r="B225" s="87" t="s">
        <v>339</v>
      </c>
      <c r="C225" s="56" t="s">
        <v>115</v>
      </c>
      <c r="D225" s="57"/>
      <c r="E225" s="57"/>
      <c r="F225" s="57"/>
      <c r="G225" s="89"/>
      <c r="H225" s="92"/>
      <c r="I225" s="92"/>
      <c r="J225" s="92"/>
      <c r="K225" s="90">
        <f>IF(CAVA1[[#This Row],[U/M]]="Kilos",SUM(D225:G225)-($H$9*H225)-(I225*$I$9)-(J225*$J$9),SUM(D225:G225))</f>
        <v>0</v>
      </c>
      <c r="L225" s="57"/>
      <c r="M225" s="57"/>
      <c r="N225" s="57"/>
      <c r="O225" s="57"/>
      <c r="P225" s="57"/>
    </row>
    <row r="226" spans="1:16" ht="43.95" customHeight="1" x14ac:dyDescent="0.3">
      <c r="A226" s="56">
        <v>755</v>
      </c>
      <c r="B226" s="87" t="s">
        <v>340</v>
      </c>
      <c r="C226" s="56" t="s">
        <v>115</v>
      </c>
      <c r="D226" s="57"/>
      <c r="E226" s="57"/>
      <c r="F226" s="57"/>
      <c r="G226" s="89"/>
      <c r="H226" s="92"/>
      <c r="I226" s="92"/>
      <c r="J226" s="92"/>
      <c r="K226" s="90">
        <f>IF(CAVA1[[#This Row],[U/M]]="Kilos",SUM(D226:G226)-($H$9*H226)-(I226*$I$9)-(J226*$J$9),SUM(D226:G226))</f>
        <v>0</v>
      </c>
      <c r="L226" s="57"/>
      <c r="M226" s="57"/>
      <c r="N226" s="57"/>
      <c r="O226" s="57"/>
      <c r="P226" s="57"/>
    </row>
    <row r="227" spans="1:16" ht="43.95" customHeight="1" x14ac:dyDescent="0.3">
      <c r="A227" s="56">
        <v>756</v>
      </c>
      <c r="B227" s="87" t="s">
        <v>341</v>
      </c>
      <c r="C227" s="56" t="s">
        <v>115</v>
      </c>
      <c r="D227" s="57"/>
      <c r="E227" s="57"/>
      <c r="F227" s="57"/>
      <c r="G227" s="89"/>
      <c r="H227" s="92"/>
      <c r="I227" s="92"/>
      <c r="J227" s="92"/>
      <c r="K227" s="90">
        <f>IF(CAVA1[[#This Row],[U/M]]="Kilos",SUM(D227:G227)-($H$9*H227)-(I227*$I$9)-(J227*$J$9),SUM(D227:G227))</f>
        <v>0</v>
      </c>
      <c r="L227" s="57"/>
      <c r="M227" s="57"/>
      <c r="N227" s="57"/>
      <c r="O227" s="57"/>
      <c r="P227" s="57"/>
    </row>
    <row r="228" spans="1:16" ht="43.95" customHeight="1" x14ac:dyDescent="0.3">
      <c r="A228" s="56">
        <v>757</v>
      </c>
      <c r="B228" s="87" t="s">
        <v>342</v>
      </c>
      <c r="C228" s="56" t="s">
        <v>115</v>
      </c>
      <c r="D228" s="57"/>
      <c r="E228" s="57"/>
      <c r="F228" s="57"/>
      <c r="G228" s="89"/>
      <c r="H228" s="92"/>
      <c r="I228" s="92"/>
      <c r="J228" s="92"/>
      <c r="K228" s="90">
        <f>IF(CAVA1[[#This Row],[U/M]]="Kilos",SUM(D228:G228)-($H$9*H228)-(I228*$I$9)-(J228*$J$9),SUM(D228:G228))</f>
        <v>0</v>
      </c>
      <c r="L228" s="57"/>
      <c r="M228" s="57"/>
      <c r="N228" s="57"/>
      <c r="O228" s="57"/>
      <c r="P228" s="57"/>
    </row>
    <row r="229" spans="1:16" ht="43.95" customHeight="1" x14ac:dyDescent="0.3">
      <c r="A229" s="56">
        <v>758</v>
      </c>
      <c r="B229" s="87" t="s">
        <v>343</v>
      </c>
      <c r="C229" s="56" t="s">
        <v>115</v>
      </c>
      <c r="D229" s="57"/>
      <c r="E229" s="57"/>
      <c r="F229" s="57"/>
      <c r="G229" s="89"/>
      <c r="H229" s="92"/>
      <c r="I229" s="92"/>
      <c r="J229" s="92"/>
      <c r="K229" s="90">
        <f>IF(CAVA1[[#This Row],[U/M]]="Kilos",SUM(D229:G229)-($H$9*H229)-(I229*$I$9)-(J229*$J$9),SUM(D229:G229))</f>
        <v>0</v>
      </c>
      <c r="L229" s="57"/>
      <c r="M229" s="57"/>
      <c r="N229" s="57"/>
      <c r="O229" s="57"/>
      <c r="P229" s="57"/>
    </row>
    <row r="230" spans="1:16" ht="43.95" customHeight="1" x14ac:dyDescent="0.3">
      <c r="A230" s="56">
        <v>759</v>
      </c>
      <c r="B230" s="87" t="s">
        <v>344</v>
      </c>
      <c r="C230" s="56" t="s">
        <v>115</v>
      </c>
      <c r="D230" s="57"/>
      <c r="E230" s="57"/>
      <c r="F230" s="57"/>
      <c r="G230" s="89"/>
      <c r="H230" s="92"/>
      <c r="I230" s="92"/>
      <c r="J230" s="92"/>
      <c r="K230" s="90">
        <f>IF(CAVA1[[#This Row],[U/M]]="Kilos",SUM(D230:G230)-($H$9*H230)-(I230*$I$9)-(J230*$J$9),SUM(D230:G230))</f>
        <v>0</v>
      </c>
      <c r="L230" s="57"/>
      <c r="M230" s="57"/>
      <c r="N230" s="57"/>
      <c r="O230" s="57"/>
      <c r="P230" s="57"/>
    </row>
    <row r="231" spans="1:16" ht="43.95" customHeight="1" x14ac:dyDescent="0.3">
      <c r="A231" s="56">
        <v>760</v>
      </c>
      <c r="B231" s="87" t="s">
        <v>153</v>
      </c>
      <c r="C231" s="56" t="s">
        <v>115</v>
      </c>
      <c r="D231" s="57"/>
      <c r="E231" s="57"/>
      <c r="F231" s="57"/>
      <c r="G231" s="89"/>
      <c r="H231" s="92"/>
      <c r="I231" s="92"/>
      <c r="J231" s="92"/>
      <c r="K231" s="90">
        <f>IF(CAVA1[[#This Row],[U/M]]="Kilos",SUM(D231:G231)-($H$9*H231)-(I231*$I$9)-(J231*$J$9),SUM(D231:G231))</f>
        <v>0</v>
      </c>
      <c r="L231" s="57"/>
      <c r="M231" s="57"/>
      <c r="N231" s="57"/>
      <c r="O231" s="57"/>
      <c r="P231" s="57"/>
    </row>
    <row r="232" spans="1:16" ht="43.95" customHeight="1" x14ac:dyDescent="0.3">
      <c r="A232" s="56">
        <v>761</v>
      </c>
      <c r="B232" s="87" t="s">
        <v>345</v>
      </c>
      <c r="C232" s="56" t="s">
        <v>115</v>
      </c>
      <c r="D232" s="57"/>
      <c r="E232" s="57"/>
      <c r="F232" s="57"/>
      <c r="G232" s="89"/>
      <c r="H232" s="92"/>
      <c r="I232" s="92"/>
      <c r="J232" s="92"/>
      <c r="K232" s="90">
        <f>IF(CAVA1[[#This Row],[U/M]]="Kilos",SUM(D232:G232)-($H$9*H232)-(I232*$I$9)-(J232*$J$9),SUM(D232:G232))</f>
        <v>0</v>
      </c>
      <c r="L232" s="57"/>
      <c r="M232" s="57"/>
      <c r="N232" s="57"/>
      <c r="O232" s="57"/>
      <c r="P232" s="57"/>
    </row>
    <row r="233" spans="1:16" ht="43.95" customHeight="1" x14ac:dyDescent="0.3">
      <c r="A233" s="56">
        <v>762</v>
      </c>
      <c r="B233" s="87" t="s">
        <v>346</v>
      </c>
      <c r="C233" s="56" t="s">
        <v>115</v>
      </c>
      <c r="D233" s="57"/>
      <c r="E233" s="57"/>
      <c r="F233" s="57"/>
      <c r="G233" s="89"/>
      <c r="H233" s="92"/>
      <c r="I233" s="92"/>
      <c r="J233" s="92"/>
      <c r="K233" s="90">
        <f>IF(CAVA1[[#This Row],[U/M]]="Kilos",SUM(D233:G233)-($H$9*H233)-(I233*$I$9)-(J233*$J$9),SUM(D233:G233))</f>
        <v>0</v>
      </c>
      <c r="L233" s="57"/>
      <c r="M233" s="57"/>
      <c r="N233" s="57"/>
      <c r="O233" s="57"/>
      <c r="P233" s="57"/>
    </row>
    <row r="234" spans="1:16" ht="43.95" customHeight="1" x14ac:dyDescent="0.3">
      <c r="A234" s="56">
        <v>763</v>
      </c>
      <c r="B234" s="87" t="s">
        <v>347</v>
      </c>
      <c r="C234" s="56" t="s">
        <v>115</v>
      </c>
      <c r="D234" s="57"/>
      <c r="E234" s="57"/>
      <c r="F234" s="57"/>
      <c r="G234" s="89"/>
      <c r="H234" s="92"/>
      <c r="I234" s="92"/>
      <c r="J234" s="92"/>
      <c r="K234" s="90">
        <f>IF(CAVA1[[#This Row],[U/M]]="Kilos",SUM(D234:G234)-($H$9*H234)-(I234*$I$9)-(J234*$J$9),SUM(D234:G234))</f>
        <v>0</v>
      </c>
      <c r="L234" s="57"/>
      <c r="M234" s="57"/>
      <c r="N234" s="57"/>
      <c r="O234" s="57"/>
      <c r="P234" s="57"/>
    </row>
    <row r="235" spans="1:16" ht="43.95" customHeight="1" x14ac:dyDescent="0.3">
      <c r="A235" s="56">
        <v>764</v>
      </c>
      <c r="B235" s="87" t="s">
        <v>348</v>
      </c>
      <c r="C235" s="56" t="s">
        <v>115</v>
      </c>
      <c r="D235" s="57"/>
      <c r="E235" s="57"/>
      <c r="F235" s="57"/>
      <c r="G235" s="89"/>
      <c r="H235" s="92"/>
      <c r="I235" s="92"/>
      <c r="J235" s="92"/>
      <c r="K235" s="90">
        <f>IF(CAVA1[[#This Row],[U/M]]="Kilos",SUM(D235:G235)-($H$9*H235)-(I235*$I$9)-(J235*$J$9),SUM(D235:G235))</f>
        <v>0</v>
      </c>
      <c r="L235" s="57"/>
      <c r="M235" s="57"/>
      <c r="N235" s="57"/>
      <c r="O235" s="57"/>
      <c r="P235" s="57"/>
    </row>
    <row r="236" spans="1:16" ht="43.95" customHeight="1" x14ac:dyDescent="0.3">
      <c r="A236" s="56">
        <v>765</v>
      </c>
      <c r="B236" s="87" t="s">
        <v>349</v>
      </c>
      <c r="C236" s="56" t="s">
        <v>115</v>
      </c>
      <c r="D236" s="57"/>
      <c r="E236" s="57"/>
      <c r="F236" s="57"/>
      <c r="G236" s="89"/>
      <c r="H236" s="92"/>
      <c r="I236" s="92"/>
      <c r="J236" s="92"/>
      <c r="K236" s="90">
        <f>IF(CAVA1[[#This Row],[U/M]]="Kilos",SUM(D236:G236)-($H$9*H236)-(I236*$I$9)-(J236*$J$9),SUM(D236:G236))</f>
        <v>0</v>
      </c>
      <c r="L236" s="57"/>
      <c r="M236" s="57"/>
      <c r="N236" s="57"/>
      <c r="O236" s="57"/>
      <c r="P236" s="57"/>
    </row>
    <row r="237" spans="1:16" ht="43.95" customHeight="1" x14ac:dyDescent="0.3">
      <c r="A237" s="56">
        <v>766</v>
      </c>
      <c r="B237" s="87" t="s">
        <v>350</v>
      </c>
      <c r="C237" s="56" t="s">
        <v>115</v>
      </c>
      <c r="D237" s="57"/>
      <c r="E237" s="57"/>
      <c r="F237" s="57"/>
      <c r="G237" s="89"/>
      <c r="H237" s="92"/>
      <c r="I237" s="92"/>
      <c r="J237" s="92"/>
      <c r="K237" s="90">
        <f>IF(CAVA1[[#This Row],[U/M]]="Kilos",SUM(D237:G237)-($H$9*H237)-(I237*$I$9)-(J237*$J$9),SUM(D237:G237))</f>
        <v>0</v>
      </c>
      <c r="L237" s="57"/>
      <c r="M237" s="57"/>
      <c r="N237" s="57"/>
      <c r="O237" s="57"/>
      <c r="P237" s="57"/>
    </row>
    <row r="238" spans="1:16" ht="43.95" customHeight="1" x14ac:dyDescent="0.3">
      <c r="A238" s="56">
        <v>767</v>
      </c>
      <c r="B238" s="87" t="s">
        <v>351</v>
      </c>
      <c r="C238" s="56" t="s">
        <v>115</v>
      </c>
      <c r="D238" s="57"/>
      <c r="E238" s="57"/>
      <c r="F238" s="57"/>
      <c r="G238" s="89"/>
      <c r="H238" s="92"/>
      <c r="I238" s="92"/>
      <c r="J238" s="92"/>
      <c r="K238" s="90">
        <f>IF(CAVA1[[#This Row],[U/M]]="Kilos",SUM(D238:G238)-($H$9*H238)-(I238*$I$9)-(J238*$J$9),SUM(D238:G238))</f>
        <v>0</v>
      </c>
      <c r="L238" s="57"/>
      <c r="M238" s="57"/>
      <c r="N238" s="57"/>
      <c r="O238" s="57"/>
      <c r="P238" s="57"/>
    </row>
    <row r="239" spans="1:16" ht="43.95" customHeight="1" x14ac:dyDescent="0.3">
      <c r="A239" s="56">
        <v>768</v>
      </c>
      <c r="B239" s="87" t="s">
        <v>352</v>
      </c>
      <c r="C239" s="56" t="s">
        <v>115</v>
      </c>
      <c r="D239" s="57"/>
      <c r="E239" s="57"/>
      <c r="F239" s="57"/>
      <c r="G239" s="89"/>
      <c r="H239" s="92"/>
      <c r="I239" s="92"/>
      <c r="J239" s="92"/>
      <c r="K239" s="90">
        <f>IF(CAVA1[[#This Row],[U/M]]="Kilos",SUM(D239:G239)-($H$9*H239)-(I239*$I$9)-(J239*$J$9),SUM(D239:G239))</f>
        <v>0</v>
      </c>
      <c r="L239" s="57"/>
      <c r="M239" s="57"/>
      <c r="N239" s="57"/>
      <c r="O239" s="57"/>
      <c r="P239" s="57"/>
    </row>
    <row r="240" spans="1:16" ht="43.95" customHeight="1" x14ac:dyDescent="0.3">
      <c r="A240" s="56">
        <v>769</v>
      </c>
      <c r="B240" s="87" t="s">
        <v>335</v>
      </c>
      <c r="C240" s="56" t="s">
        <v>115</v>
      </c>
      <c r="D240" s="57"/>
      <c r="E240" s="57"/>
      <c r="F240" s="57"/>
      <c r="G240" s="89"/>
      <c r="H240" s="92"/>
      <c r="I240" s="92"/>
      <c r="J240" s="92"/>
      <c r="K240" s="90">
        <f>IF(CAVA1[[#This Row],[U/M]]="Kilos",SUM(D240:G240)-($H$9*H240)-(I240*$I$9)-(J240*$J$9),SUM(D240:G240))</f>
        <v>0</v>
      </c>
      <c r="L240" s="57"/>
      <c r="M240" s="57"/>
      <c r="N240" s="57"/>
      <c r="O240" s="57"/>
      <c r="P240" s="57"/>
    </row>
    <row r="241" spans="1:16" ht="43.95" customHeight="1" x14ac:dyDescent="0.3">
      <c r="A241" s="56">
        <v>770</v>
      </c>
      <c r="B241" s="87" t="s">
        <v>353</v>
      </c>
      <c r="C241" s="56" t="s">
        <v>115</v>
      </c>
      <c r="D241" s="57"/>
      <c r="E241" s="57"/>
      <c r="F241" s="57"/>
      <c r="G241" s="89"/>
      <c r="H241" s="92"/>
      <c r="I241" s="92"/>
      <c r="J241" s="92"/>
      <c r="K241" s="90">
        <f>IF(CAVA1[[#This Row],[U/M]]="Kilos",SUM(D241:G241)-($H$9*H241)-(I241*$I$9)-(J241*$J$9),SUM(D241:G241))</f>
        <v>0</v>
      </c>
      <c r="L241" s="57"/>
      <c r="M241" s="57"/>
      <c r="N241" s="57"/>
      <c r="O241" s="57"/>
      <c r="P241" s="57"/>
    </row>
    <row r="242" spans="1:16" ht="43.95" customHeight="1" x14ac:dyDescent="0.3">
      <c r="A242" s="56">
        <v>771</v>
      </c>
      <c r="B242" s="87" t="s">
        <v>121</v>
      </c>
      <c r="C242" s="56" t="s">
        <v>115</v>
      </c>
      <c r="D242" s="57"/>
      <c r="E242" s="57"/>
      <c r="F242" s="57"/>
      <c r="G242" s="89"/>
      <c r="H242" s="92"/>
      <c r="I242" s="92"/>
      <c r="J242" s="92"/>
      <c r="K242" s="90">
        <f>IF(CAVA1[[#This Row],[U/M]]="Kilos",SUM(D242:G242)-($H$9*H242)-(I242*$I$9)-(J242*$J$9),SUM(D242:G242))</f>
        <v>0</v>
      </c>
      <c r="L242" s="57"/>
      <c r="M242" s="57"/>
      <c r="N242" s="57"/>
      <c r="O242" s="57"/>
      <c r="P242" s="57"/>
    </row>
    <row r="243" spans="1:16" ht="43.95" customHeight="1" x14ac:dyDescent="0.3">
      <c r="A243" s="56">
        <v>772</v>
      </c>
      <c r="B243" s="87" t="s">
        <v>354</v>
      </c>
      <c r="C243" s="56" t="s">
        <v>115</v>
      </c>
      <c r="D243" s="57"/>
      <c r="E243" s="57"/>
      <c r="F243" s="57"/>
      <c r="G243" s="89"/>
      <c r="H243" s="92"/>
      <c r="I243" s="92"/>
      <c r="J243" s="92"/>
      <c r="K243" s="90">
        <f>IF(CAVA1[[#This Row],[U/M]]="Kilos",SUM(D243:G243)-($H$9*H243)-(I243*$I$9)-(J243*$J$9),SUM(D243:G243))</f>
        <v>0</v>
      </c>
      <c r="L243" s="57"/>
      <c r="M243" s="57"/>
      <c r="N243" s="57"/>
      <c r="O243" s="57"/>
      <c r="P243" s="57"/>
    </row>
    <row r="244" spans="1:16" ht="43.95" customHeight="1" x14ac:dyDescent="0.3">
      <c r="A244" s="56">
        <v>773</v>
      </c>
      <c r="B244" s="87" t="s">
        <v>355</v>
      </c>
      <c r="C244" s="56" t="s">
        <v>115</v>
      </c>
      <c r="D244" s="57"/>
      <c r="E244" s="57"/>
      <c r="F244" s="57"/>
      <c r="G244" s="89"/>
      <c r="H244" s="92"/>
      <c r="I244" s="92"/>
      <c r="J244" s="92"/>
      <c r="K244" s="90">
        <f>IF(CAVA1[[#This Row],[U/M]]="Kilos",SUM(D244:G244)-($H$9*H244)-(I244*$I$9)-(J244*$J$9),SUM(D244:G244))</f>
        <v>0</v>
      </c>
      <c r="L244" s="57"/>
      <c r="M244" s="57"/>
      <c r="N244" s="57"/>
      <c r="O244" s="57"/>
      <c r="P244" s="57"/>
    </row>
    <row r="245" spans="1:16" ht="43.95" customHeight="1" x14ac:dyDescent="0.3">
      <c r="A245" s="56">
        <v>774</v>
      </c>
      <c r="B245" s="87" t="s">
        <v>356</v>
      </c>
      <c r="C245" s="56" t="s">
        <v>115</v>
      </c>
      <c r="D245" s="57"/>
      <c r="E245" s="57"/>
      <c r="F245" s="57"/>
      <c r="G245" s="89"/>
      <c r="H245" s="92"/>
      <c r="I245" s="92"/>
      <c r="J245" s="92"/>
      <c r="K245" s="90">
        <f>IF(CAVA1[[#This Row],[U/M]]="Kilos",SUM(D245:G245)-($H$9*H245)-(I245*$I$9)-(J245*$J$9),SUM(D245:G245))</f>
        <v>0</v>
      </c>
      <c r="L245" s="57"/>
      <c r="M245" s="57"/>
      <c r="N245" s="57"/>
      <c r="O245" s="57"/>
      <c r="P245" s="57"/>
    </row>
    <row r="246" spans="1:16" ht="43.95" customHeight="1" x14ac:dyDescent="0.3">
      <c r="A246" s="56">
        <v>775</v>
      </c>
      <c r="B246" s="87" t="s">
        <v>357</v>
      </c>
      <c r="C246" s="56" t="s">
        <v>115</v>
      </c>
      <c r="D246" s="57"/>
      <c r="E246" s="57"/>
      <c r="F246" s="57"/>
      <c r="G246" s="89"/>
      <c r="H246" s="92"/>
      <c r="I246" s="92"/>
      <c r="J246" s="92"/>
      <c r="K246" s="90">
        <f>IF(CAVA1[[#This Row],[U/M]]="Kilos",SUM(D246:G246)-($H$9*H246)-(I246*$I$9)-(J246*$J$9),SUM(D246:G246))</f>
        <v>0</v>
      </c>
      <c r="L246" s="57"/>
      <c r="M246" s="57"/>
      <c r="N246" s="57"/>
      <c r="O246" s="57"/>
      <c r="P246" s="57"/>
    </row>
    <row r="247" spans="1:16" ht="43.95" customHeight="1" x14ac:dyDescent="0.3">
      <c r="A247" s="56">
        <v>776</v>
      </c>
      <c r="B247" s="87" t="s">
        <v>358</v>
      </c>
      <c r="C247" s="56" t="s">
        <v>115</v>
      </c>
      <c r="D247" s="57"/>
      <c r="E247" s="57"/>
      <c r="F247" s="57"/>
      <c r="G247" s="89"/>
      <c r="H247" s="92"/>
      <c r="I247" s="92"/>
      <c r="J247" s="92"/>
      <c r="K247" s="90">
        <f>IF(CAVA1[[#This Row],[U/M]]="Kilos",SUM(D247:G247)-($H$9*H247)-(I247*$I$9)-(J247*$J$9),SUM(D247:G247))</f>
        <v>0</v>
      </c>
      <c r="L247" s="57"/>
      <c r="M247" s="57"/>
      <c r="N247" s="57"/>
      <c r="O247" s="57"/>
      <c r="P247" s="57"/>
    </row>
    <row r="248" spans="1:16" ht="43.95" customHeight="1" x14ac:dyDescent="0.3">
      <c r="A248" s="56">
        <v>777</v>
      </c>
      <c r="B248" s="87" t="s">
        <v>359</v>
      </c>
      <c r="C248" s="56" t="s">
        <v>115</v>
      </c>
      <c r="D248" s="57"/>
      <c r="E248" s="57"/>
      <c r="F248" s="57"/>
      <c r="G248" s="89"/>
      <c r="H248" s="92"/>
      <c r="I248" s="92"/>
      <c r="J248" s="92"/>
      <c r="K248" s="90">
        <f>IF(CAVA1[[#This Row],[U/M]]="Kilos",SUM(D248:G248)-($H$9*H248)-(I248*$I$9)-(J248*$J$9),SUM(D248:G248))</f>
        <v>0</v>
      </c>
      <c r="L248" s="57"/>
      <c r="M248" s="57"/>
      <c r="N248" s="57"/>
      <c r="O248" s="57"/>
      <c r="P248" s="57"/>
    </row>
    <row r="249" spans="1:16" ht="43.95" customHeight="1" x14ac:dyDescent="0.3">
      <c r="A249" s="56">
        <v>778</v>
      </c>
      <c r="B249" s="87" t="s">
        <v>360</v>
      </c>
      <c r="C249" s="56" t="s">
        <v>115</v>
      </c>
      <c r="D249" s="57"/>
      <c r="E249" s="57"/>
      <c r="F249" s="57"/>
      <c r="G249" s="89"/>
      <c r="H249" s="92"/>
      <c r="I249" s="92"/>
      <c r="J249" s="92"/>
      <c r="K249" s="90">
        <f>IF(CAVA1[[#This Row],[U/M]]="Kilos",SUM(D249:G249)-($H$9*H249)-(I249*$I$9)-(J249*$J$9),SUM(D249:G249))</f>
        <v>0</v>
      </c>
      <c r="L249" s="57"/>
      <c r="M249" s="57"/>
      <c r="N249" s="57"/>
      <c r="O249" s="57"/>
      <c r="P249" s="57"/>
    </row>
    <row r="250" spans="1:16" ht="43.95" customHeight="1" x14ac:dyDescent="0.3">
      <c r="A250" s="56">
        <v>779</v>
      </c>
      <c r="B250" s="87" t="s">
        <v>361</v>
      </c>
      <c r="C250" s="56" t="s">
        <v>115</v>
      </c>
      <c r="D250" s="57"/>
      <c r="E250" s="57"/>
      <c r="F250" s="57"/>
      <c r="G250" s="89"/>
      <c r="H250" s="92"/>
      <c r="I250" s="92"/>
      <c r="J250" s="92"/>
      <c r="K250" s="90">
        <f>IF(CAVA1[[#This Row],[U/M]]="Kilos",SUM(D250:G250)-($H$9*H250)-(I250*$I$9)-(J250*$J$9),SUM(D250:G250))</f>
        <v>0</v>
      </c>
      <c r="L250" s="57"/>
      <c r="M250" s="57"/>
      <c r="N250" s="57"/>
      <c r="O250" s="57"/>
      <c r="P250" s="57"/>
    </row>
    <row r="251" spans="1:16" ht="43.95" customHeight="1" x14ac:dyDescent="0.3">
      <c r="A251" s="56">
        <v>780</v>
      </c>
      <c r="B251" s="87" t="s">
        <v>362</v>
      </c>
      <c r="C251" s="56" t="s">
        <v>115</v>
      </c>
      <c r="D251" s="57"/>
      <c r="E251" s="57"/>
      <c r="F251" s="57"/>
      <c r="G251" s="89"/>
      <c r="H251" s="92"/>
      <c r="I251" s="92"/>
      <c r="J251" s="92"/>
      <c r="K251" s="90">
        <f>IF(CAVA1[[#This Row],[U/M]]="Kilos",SUM(D251:G251)-($H$9*H251)-(I251*$I$9)-(J251*$J$9),SUM(D251:G251))</f>
        <v>0</v>
      </c>
      <c r="L251" s="57"/>
      <c r="M251" s="57"/>
      <c r="N251" s="57"/>
      <c r="O251" s="57"/>
      <c r="P251" s="57"/>
    </row>
    <row r="252" spans="1:16" ht="43.95" customHeight="1" x14ac:dyDescent="0.3">
      <c r="A252" s="56">
        <v>781</v>
      </c>
      <c r="B252" s="87" t="s">
        <v>363</v>
      </c>
      <c r="C252" s="56" t="s">
        <v>115</v>
      </c>
      <c r="D252" s="57"/>
      <c r="E252" s="57"/>
      <c r="F252" s="57"/>
      <c r="G252" s="89"/>
      <c r="H252" s="92"/>
      <c r="I252" s="92"/>
      <c r="J252" s="92"/>
      <c r="K252" s="90">
        <f>IF(CAVA1[[#This Row],[U/M]]="Kilos",SUM(D252:G252)-($H$9*H252)-(I252*$I$9)-(J252*$J$9),SUM(D252:G252))</f>
        <v>0</v>
      </c>
      <c r="L252" s="57"/>
      <c r="M252" s="57"/>
      <c r="N252" s="57"/>
      <c r="O252" s="57"/>
      <c r="P252" s="57"/>
    </row>
    <row r="253" spans="1:16" ht="43.95" customHeight="1" x14ac:dyDescent="0.3">
      <c r="A253" s="56">
        <v>782</v>
      </c>
      <c r="B253" s="87" t="s">
        <v>364</v>
      </c>
      <c r="C253" s="56" t="s">
        <v>115</v>
      </c>
      <c r="D253" s="57"/>
      <c r="E253" s="57"/>
      <c r="F253" s="57"/>
      <c r="G253" s="89"/>
      <c r="H253" s="92"/>
      <c r="I253" s="92"/>
      <c r="J253" s="92"/>
      <c r="K253" s="90">
        <f>IF(CAVA1[[#This Row],[U/M]]="Kilos",SUM(D253:G253)-($H$9*H253)-(I253*$I$9)-(J253*$J$9),SUM(D253:G253))</f>
        <v>0</v>
      </c>
      <c r="L253" s="57"/>
      <c r="M253" s="57"/>
      <c r="N253" s="57"/>
      <c r="O253" s="57"/>
      <c r="P253" s="57"/>
    </row>
    <row r="254" spans="1:16" ht="43.95" customHeight="1" x14ac:dyDescent="0.3">
      <c r="A254" s="56">
        <v>783</v>
      </c>
      <c r="B254" s="87" t="s">
        <v>365</v>
      </c>
      <c r="C254" s="56" t="s">
        <v>115</v>
      </c>
      <c r="D254" s="57"/>
      <c r="E254" s="57"/>
      <c r="F254" s="57"/>
      <c r="G254" s="89"/>
      <c r="H254" s="92"/>
      <c r="I254" s="92"/>
      <c r="J254" s="92"/>
      <c r="K254" s="90">
        <f>IF(CAVA1[[#This Row],[U/M]]="Kilos",SUM(D254:G254)-($H$9*H254)-(I254*$I$9)-(J254*$J$9),SUM(D254:G254))</f>
        <v>0</v>
      </c>
      <c r="L254" s="57"/>
      <c r="M254" s="57"/>
      <c r="N254" s="57"/>
      <c r="O254" s="57"/>
      <c r="P254" s="57"/>
    </row>
    <row r="255" spans="1:16" ht="43.95" customHeight="1" x14ac:dyDescent="0.3">
      <c r="A255" s="56">
        <v>784</v>
      </c>
      <c r="B255" s="87" t="s">
        <v>366</v>
      </c>
      <c r="C255" s="56" t="s">
        <v>115</v>
      </c>
      <c r="D255" s="57"/>
      <c r="E255" s="57"/>
      <c r="F255" s="57"/>
      <c r="G255" s="89"/>
      <c r="H255" s="92"/>
      <c r="I255" s="92"/>
      <c r="J255" s="92"/>
      <c r="K255" s="90">
        <f>IF(CAVA1[[#This Row],[U/M]]="Kilos",SUM(D255:G255)-($H$9*H255)-(I255*$I$9)-(J255*$J$9),SUM(D255:G255))</f>
        <v>0</v>
      </c>
      <c r="L255" s="57"/>
      <c r="M255" s="57"/>
      <c r="N255" s="57"/>
      <c r="O255" s="57"/>
      <c r="P255" s="57"/>
    </row>
    <row r="256" spans="1:16" ht="43.95" customHeight="1" x14ac:dyDescent="0.3">
      <c r="A256" s="56">
        <v>785</v>
      </c>
      <c r="B256" s="87" t="s">
        <v>367</v>
      </c>
      <c r="C256" s="56" t="s">
        <v>115</v>
      </c>
      <c r="D256" s="57"/>
      <c r="E256" s="57"/>
      <c r="F256" s="57"/>
      <c r="G256" s="89"/>
      <c r="H256" s="92"/>
      <c r="I256" s="92"/>
      <c r="J256" s="92"/>
      <c r="K256" s="90">
        <f>IF(CAVA1[[#This Row],[U/M]]="Kilos",SUM(D256:G256)-($H$9*H256)-(I256*$I$9)-(J256*$J$9),SUM(D256:G256))</f>
        <v>0</v>
      </c>
      <c r="L256" s="57"/>
      <c r="M256" s="57"/>
      <c r="N256" s="57"/>
      <c r="O256" s="57"/>
      <c r="P256" s="57"/>
    </row>
    <row r="257" spans="1:16" ht="43.95" customHeight="1" x14ac:dyDescent="0.3">
      <c r="A257" s="56">
        <v>786</v>
      </c>
      <c r="B257" s="87" t="s">
        <v>368</v>
      </c>
      <c r="C257" s="56" t="s">
        <v>115</v>
      </c>
      <c r="D257" s="57"/>
      <c r="E257" s="57"/>
      <c r="F257" s="57"/>
      <c r="G257" s="89"/>
      <c r="H257" s="92"/>
      <c r="I257" s="92"/>
      <c r="J257" s="92"/>
      <c r="K257" s="90">
        <f>IF(CAVA1[[#This Row],[U/M]]="Kilos",SUM(D257:G257)-($H$9*H257)-(I257*$I$9)-(J257*$J$9),SUM(D257:G257))</f>
        <v>0</v>
      </c>
      <c r="L257" s="57"/>
      <c r="M257" s="57"/>
      <c r="N257" s="57"/>
      <c r="O257" s="57"/>
      <c r="P257" s="57"/>
    </row>
    <row r="258" spans="1:16" ht="43.95" customHeight="1" x14ac:dyDescent="0.3">
      <c r="A258" s="56">
        <v>787</v>
      </c>
      <c r="B258" s="87" t="s">
        <v>369</v>
      </c>
      <c r="C258" s="56" t="s">
        <v>18</v>
      </c>
      <c r="D258" s="57"/>
      <c r="E258" s="57"/>
      <c r="F258" s="57"/>
      <c r="G258" s="89"/>
      <c r="H258" s="92"/>
      <c r="I258" s="92"/>
      <c r="J258" s="92"/>
      <c r="K258" s="90">
        <f>IF(CAVA1[[#This Row],[U/M]]="Kilos",SUM(D258:G258)-($H$9*H258)-(I258*$I$9)-(J258*$J$9),SUM(D258:G258))</f>
        <v>0</v>
      </c>
      <c r="L258" s="57"/>
      <c r="M258" s="57"/>
      <c r="N258" s="57"/>
      <c r="O258" s="57"/>
      <c r="P258" s="57"/>
    </row>
    <row r="259" spans="1:16" ht="43.95" customHeight="1" x14ac:dyDescent="0.3">
      <c r="A259" s="56">
        <v>788</v>
      </c>
      <c r="B259" s="87" t="s">
        <v>307</v>
      </c>
      <c r="C259" s="56" t="s">
        <v>18</v>
      </c>
      <c r="D259" s="57"/>
      <c r="E259" s="57"/>
      <c r="F259" s="57"/>
      <c r="G259" s="89"/>
      <c r="H259" s="92"/>
      <c r="I259" s="92"/>
      <c r="J259" s="92"/>
      <c r="K259" s="90">
        <f>IF(CAVA1[[#This Row],[U/M]]="Kilos",SUM(D259:G259)-($H$9*H259)-(I259*$I$9)-(J259*$J$9),SUM(D259:G259))</f>
        <v>0</v>
      </c>
      <c r="L259" s="57"/>
      <c r="M259" s="57"/>
      <c r="N259" s="57"/>
      <c r="O259" s="57"/>
      <c r="P259" s="57"/>
    </row>
    <row r="260" spans="1:16" ht="43.95" customHeight="1" x14ac:dyDescent="0.3">
      <c r="A260" s="56">
        <v>789</v>
      </c>
      <c r="B260" s="87" t="s">
        <v>370</v>
      </c>
      <c r="C260" s="56" t="s">
        <v>18</v>
      </c>
      <c r="D260" s="57"/>
      <c r="E260" s="57"/>
      <c r="F260" s="57"/>
      <c r="G260" s="89"/>
      <c r="H260" s="92"/>
      <c r="I260" s="92"/>
      <c r="J260" s="92"/>
      <c r="K260" s="90">
        <f>IF(CAVA1[[#This Row],[U/M]]="Kilos",SUM(D260:G260)-($H$9*H260)-(I260*$I$9)-(J260*$J$9),SUM(D260:G260))</f>
        <v>0</v>
      </c>
      <c r="L260" s="57"/>
      <c r="M260" s="57"/>
      <c r="N260" s="57"/>
      <c r="O260" s="57"/>
      <c r="P260" s="57"/>
    </row>
    <row r="261" spans="1:16" ht="43.95" customHeight="1" x14ac:dyDescent="0.3">
      <c r="A261" s="56">
        <v>790</v>
      </c>
      <c r="B261" s="87" t="s">
        <v>371</v>
      </c>
      <c r="C261" s="56" t="s">
        <v>18</v>
      </c>
      <c r="D261" s="57"/>
      <c r="E261" s="57"/>
      <c r="F261" s="57"/>
      <c r="G261" s="89"/>
      <c r="H261" s="92"/>
      <c r="I261" s="92"/>
      <c r="J261" s="92"/>
      <c r="K261" s="90">
        <f>IF(CAVA1[[#This Row],[U/M]]="Kilos",SUM(D261:G261)-($H$9*H261)-(I261*$I$9)-(J261*$J$9),SUM(D261:G261))</f>
        <v>0</v>
      </c>
      <c r="L261" s="57"/>
      <c r="M261" s="57"/>
      <c r="N261" s="57"/>
      <c r="O261" s="57"/>
      <c r="P261" s="57"/>
    </row>
    <row r="262" spans="1:16" ht="43.95" customHeight="1" x14ac:dyDescent="0.3">
      <c r="A262" s="56">
        <v>791</v>
      </c>
      <c r="B262" s="87" t="s">
        <v>372</v>
      </c>
      <c r="C262" s="56" t="s">
        <v>18</v>
      </c>
      <c r="D262" s="57"/>
      <c r="E262" s="57"/>
      <c r="F262" s="57"/>
      <c r="G262" s="89"/>
      <c r="H262" s="92"/>
      <c r="I262" s="92"/>
      <c r="J262" s="92"/>
      <c r="K262" s="90">
        <f>IF(CAVA1[[#This Row],[U/M]]="Kilos",SUM(D262:G262)-($H$9*H262)-(I262*$I$9)-(J262*$J$9),SUM(D262:G262))</f>
        <v>0</v>
      </c>
      <c r="L262" s="57"/>
      <c r="M262" s="57"/>
      <c r="N262" s="57"/>
      <c r="O262" s="57"/>
      <c r="P262" s="57"/>
    </row>
    <row r="263" spans="1:16" ht="43.95" customHeight="1" x14ac:dyDescent="0.3">
      <c r="A263" s="56">
        <v>793</v>
      </c>
      <c r="B263" s="87" t="s">
        <v>373</v>
      </c>
      <c r="C263" s="56" t="s">
        <v>18</v>
      </c>
      <c r="D263" s="57"/>
      <c r="E263" s="57"/>
      <c r="F263" s="57"/>
      <c r="G263" s="89"/>
      <c r="H263" s="92"/>
      <c r="I263" s="92"/>
      <c r="J263" s="92"/>
      <c r="K263" s="90">
        <f>IF(CAVA1[[#This Row],[U/M]]="Kilos",SUM(D263:G263)-($H$9*H263)-(I263*$I$9)-(J263*$J$9),SUM(D263:G263))</f>
        <v>0</v>
      </c>
      <c r="L263" s="57"/>
      <c r="M263" s="57"/>
      <c r="N263" s="57"/>
      <c r="O263" s="57"/>
      <c r="P263" s="57"/>
    </row>
    <row r="264" spans="1:16" ht="43.95" customHeight="1" x14ac:dyDescent="0.3">
      <c r="A264" s="56">
        <v>794</v>
      </c>
      <c r="B264" s="87" t="s">
        <v>374</v>
      </c>
      <c r="C264" s="56" t="s">
        <v>18</v>
      </c>
      <c r="D264" s="57"/>
      <c r="E264" s="57"/>
      <c r="F264" s="57"/>
      <c r="G264" s="89"/>
      <c r="H264" s="92"/>
      <c r="I264" s="92"/>
      <c r="J264" s="92"/>
      <c r="K264" s="90">
        <f>IF(CAVA1[[#This Row],[U/M]]="Kilos",SUM(D264:G264)-($H$9*H264)-(I264*$I$9)-(J264*$J$9),SUM(D264:G264))</f>
        <v>0</v>
      </c>
      <c r="L264" s="57"/>
      <c r="M264" s="57"/>
      <c r="N264" s="57"/>
      <c r="O264" s="57"/>
      <c r="P264" s="57"/>
    </row>
    <row r="265" spans="1:16" ht="43.95" customHeight="1" x14ac:dyDescent="0.3">
      <c r="A265" s="56">
        <v>795</v>
      </c>
      <c r="B265" s="87" t="s">
        <v>375</v>
      </c>
      <c r="C265" s="56" t="s">
        <v>18</v>
      </c>
      <c r="D265" s="57"/>
      <c r="E265" s="57"/>
      <c r="F265" s="57"/>
      <c r="G265" s="89"/>
      <c r="H265" s="92"/>
      <c r="I265" s="92"/>
      <c r="J265" s="92"/>
      <c r="K265" s="90">
        <f>IF(CAVA1[[#This Row],[U/M]]="Kilos",SUM(D265:G265)-($H$9*H265)-(I265*$I$9)-(J265*$J$9),SUM(D265:G265))</f>
        <v>0</v>
      </c>
      <c r="L265" s="57"/>
      <c r="M265" s="57"/>
      <c r="N265" s="57"/>
      <c r="O265" s="57"/>
      <c r="P265" s="57"/>
    </row>
    <row r="266" spans="1:16" ht="43.95" customHeight="1" x14ac:dyDescent="0.3">
      <c r="A266" s="56">
        <v>796</v>
      </c>
      <c r="B266" s="87" t="s">
        <v>376</v>
      </c>
      <c r="C266" s="56" t="s">
        <v>18</v>
      </c>
      <c r="D266" s="57"/>
      <c r="E266" s="57"/>
      <c r="F266" s="57"/>
      <c r="G266" s="89"/>
      <c r="H266" s="92"/>
      <c r="I266" s="92"/>
      <c r="J266" s="92"/>
      <c r="K266" s="90">
        <f>IF(CAVA1[[#This Row],[U/M]]="Kilos",SUM(D266:G266)-($H$9*H266)-(I266*$I$9)-(J266*$J$9),SUM(D266:G266))</f>
        <v>0</v>
      </c>
      <c r="L266" s="57"/>
      <c r="M266" s="57"/>
      <c r="N266" s="57"/>
      <c r="O266" s="57"/>
      <c r="P266" s="57"/>
    </row>
    <row r="267" spans="1:16" ht="43.95" customHeight="1" x14ac:dyDescent="0.3">
      <c r="A267" s="56">
        <v>797</v>
      </c>
      <c r="B267" s="87" t="s">
        <v>377</v>
      </c>
      <c r="C267" s="56" t="s">
        <v>18</v>
      </c>
      <c r="D267" s="57"/>
      <c r="E267" s="57"/>
      <c r="F267" s="57"/>
      <c r="G267" s="89"/>
      <c r="H267" s="92"/>
      <c r="I267" s="92"/>
      <c r="J267" s="92"/>
      <c r="K267" s="90">
        <f>IF(CAVA1[[#This Row],[U/M]]="Kilos",SUM(D267:G267)-($H$9*H267)-(I267*$I$9)-(J267*$J$9),SUM(D267:G267))</f>
        <v>0</v>
      </c>
      <c r="L267" s="57"/>
      <c r="M267" s="57"/>
      <c r="N267" s="57"/>
      <c r="O267" s="57"/>
      <c r="P267" s="57"/>
    </row>
    <row r="268" spans="1:16" ht="43.95" customHeight="1" x14ac:dyDescent="0.3">
      <c r="A268" s="56">
        <v>798</v>
      </c>
      <c r="B268" s="87" t="s">
        <v>131</v>
      </c>
      <c r="C268" s="56" t="s">
        <v>18</v>
      </c>
      <c r="D268" s="57"/>
      <c r="E268" s="57"/>
      <c r="F268" s="57"/>
      <c r="G268" s="89"/>
      <c r="H268" s="92"/>
      <c r="I268" s="92"/>
      <c r="J268" s="92"/>
      <c r="K268" s="90">
        <f>IF(CAVA1[[#This Row],[U/M]]="Kilos",SUM(D268:G268)-($H$9*H268)-(I268*$I$9)-(J268*$J$9),SUM(D268:G268))</f>
        <v>0</v>
      </c>
      <c r="L268" s="57"/>
      <c r="M268" s="57"/>
      <c r="N268" s="57"/>
      <c r="O268" s="57"/>
      <c r="P268" s="57"/>
    </row>
    <row r="269" spans="1:16" ht="43.95" customHeight="1" x14ac:dyDescent="0.3">
      <c r="A269" s="56">
        <v>799</v>
      </c>
      <c r="B269" s="87" t="s">
        <v>378</v>
      </c>
      <c r="C269" s="56" t="s">
        <v>18</v>
      </c>
      <c r="D269" s="57"/>
      <c r="E269" s="57"/>
      <c r="F269" s="57"/>
      <c r="G269" s="89"/>
      <c r="H269" s="92"/>
      <c r="I269" s="92"/>
      <c r="J269" s="92"/>
      <c r="K269" s="90">
        <f>IF(CAVA1[[#This Row],[U/M]]="Kilos",SUM(D269:G269)-($H$9*H269)-(I269*$I$9)-(J269*$J$9),SUM(D269:G269))</f>
        <v>0</v>
      </c>
      <c r="L269" s="57"/>
      <c r="M269" s="57"/>
      <c r="N269" s="57"/>
      <c r="O269" s="57"/>
      <c r="P269" s="57"/>
    </row>
    <row r="270" spans="1:16" ht="43.95" customHeight="1" x14ac:dyDescent="0.3">
      <c r="A270" s="56">
        <v>800</v>
      </c>
      <c r="B270" s="87" t="s">
        <v>379</v>
      </c>
      <c r="C270" s="56" t="s">
        <v>18</v>
      </c>
      <c r="D270" s="57"/>
      <c r="E270" s="57"/>
      <c r="F270" s="57"/>
      <c r="G270" s="89"/>
      <c r="H270" s="92"/>
      <c r="I270" s="92"/>
      <c r="J270" s="92"/>
      <c r="K270" s="90">
        <f>IF(CAVA1[[#This Row],[U/M]]="Kilos",SUM(D270:G270)-($H$9*H270)-(I270*$I$9)-(J270*$J$9),SUM(D270:G270))</f>
        <v>0</v>
      </c>
      <c r="L270" s="57"/>
      <c r="M270" s="57"/>
      <c r="N270" s="57"/>
      <c r="O270" s="57"/>
      <c r="P270" s="57"/>
    </row>
    <row r="271" spans="1:16" ht="43.95" customHeight="1" x14ac:dyDescent="0.3">
      <c r="A271" s="56">
        <v>801</v>
      </c>
      <c r="B271" s="87" t="s">
        <v>380</v>
      </c>
      <c r="C271" s="56" t="s">
        <v>18</v>
      </c>
      <c r="D271" s="57"/>
      <c r="E271" s="57"/>
      <c r="F271" s="57"/>
      <c r="G271" s="89"/>
      <c r="H271" s="92"/>
      <c r="I271" s="92"/>
      <c r="J271" s="92"/>
      <c r="K271" s="90">
        <f>IF(CAVA1[[#This Row],[U/M]]="Kilos",SUM(D271:G271)-($H$9*H271)-(I271*$I$9)-(J271*$J$9),SUM(D271:G271))</f>
        <v>0</v>
      </c>
      <c r="L271" s="57"/>
      <c r="M271" s="57"/>
      <c r="N271" s="57"/>
      <c r="O271" s="57"/>
      <c r="P271" s="57"/>
    </row>
    <row r="272" spans="1:16" ht="43.95" customHeight="1" x14ac:dyDescent="0.3">
      <c r="A272" s="56">
        <v>802</v>
      </c>
      <c r="B272" s="87" t="s">
        <v>381</v>
      </c>
      <c r="C272" s="56" t="s">
        <v>115</v>
      </c>
      <c r="D272" s="57"/>
      <c r="E272" s="57"/>
      <c r="F272" s="57"/>
      <c r="G272" s="89"/>
      <c r="H272" s="92"/>
      <c r="I272" s="92"/>
      <c r="J272" s="92"/>
      <c r="K272" s="90">
        <f>IF(CAVA1[[#This Row],[U/M]]="Kilos",SUM(D272:G272)-($H$9*H272)-(I272*$I$9)-(J272*$J$9),SUM(D272:G272))</f>
        <v>0</v>
      </c>
      <c r="L272" s="57"/>
      <c r="M272" s="57"/>
      <c r="N272" s="57"/>
      <c r="O272" s="57"/>
      <c r="P272" s="57"/>
    </row>
    <row r="273" spans="1:16" ht="43.95" customHeight="1" x14ac:dyDescent="0.3">
      <c r="A273" s="56">
        <v>805</v>
      </c>
      <c r="B273" s="87" t="s">
        <v>382</v>
      </c>
      <c r="C273" s="56" t="s">
        <v>115</v>
      </c>
      <c r="D273" s="57"/>
      <c r="E273" s="57"/>
      <c r="F273" s="57"/>
      <c r="G273" s="89"/>
      <c r="H273" s="92"/>
      <c r="I273" s="92"/>
      <c r="J273" s="92"/>
      <c r="K273" s="90">
        <f>IF(CAVA1[[#This Row],[U/M]]="Kilos",SUM(D273:G273)-($H$9*H273)-(I273*$I$9)-(J273*$J$9),SUM(D273:G273))</f>
        <v>0</v>
      </c>
      <c r="L273" s="57"/>
      <c r="M273" s="57"/>
      <c r="N273" s="57"/>
      <c r="O273" s="57"/>
      <c r="P273" s="57"/>
    </row>
    <row r="274" spans="1:16" ht="43.95" customHeight="1" x14ac:dyDescent="0.3">
      <c r="A274" s="56">
        <v>806</v>
      </c>
      <c r="B274" s="87" t="s">
        <v>383</v>
      </c>
      <c r="C274" s="56" t="s">
        <v>115</v>
      </c>
      <c r="D274" s="57"/>
      <c r="E274" s="57"/>
      <c r="F274" s="57"/>
      <c r="G274" s="89"/>
      <c r="H274" s="92"/>
      <c r="I274" s="92"/>
      <c r="J274" s="92"/>
      <c r="K274" s="90">
        <f>IF(CAVA1[[#This Row],[U/M]]="Kilos",SUM(D274:G274)-($H$9*H274)-(I274*$I$9)-(J274*$J$9),SUM(D274:G274))</f>
        <v>0</v>
      </c>
      <c r="L274" s="57"/>
      <c r="M274" s="57"/>
      <c r="N274" s="57"/>
      <c r="O274" s="57"/>
      <c r="P274" s="57"/>
    </row>
    <row r="275" spans="1:16" ht="43.95" customHeight="1" x14ac:dyDescent="0.3">
      <c r="A275" s="56">
        <v>807</v>
      </c>
      <c r="B275" s="87" t="s">
        <v>384</v>
      </c>
      <c r="C275" s="56" t="s">
        <v>115</v>
      </c>
      <c r="D275" s="57"/>
      <c r="E275" s="57"/>
      <c r="F275" s="57"/>
      <c r="G275" s="89"/>
      <c r="H275" s="92"/>
      <c r="I275" s="92"/>
      <c r="J275" s="92"/>
      <c r="K275" s="90">
        <f>IF(CAVA1[[#This Row],[U/M]]="Kilos",SUM(D275:G275)-($H$9*H275)-(I275*$I$9)-(J275*$J$9),SUM(D275:G275))</f>
        <v>0</v>
      </c>
      <c r="L275" s="57"/>
      <c r="M275" s="57"/>
      <c r="N275" s="57"/>
      <c r="O275" s="57"/>
      <c r="P275" s="57"/>
    </row>
    <row r="276" spans="1:16" ht="43.95" customHeight="1" x14ac:dyDescent="0.3">
      <c r="A276" s="56">
        <v>808</v>
      </c>
      <c r="B276" s="87" t="s">
        <v>385</v>
      </c>
      <c r="C276" s="56" t="s">
        <v>115</v>
      </c>
      <c r="D276" s="57"/>
      <c r="E276" s="57"/>
      <c r="F276" s="57"/>
      <c r="G276" s="89"/>
      <c r="H276" s="92"/>
      <c r="I276" s="92"/>
      <c r="J276" s="92"/>
      <c r="K276" s="90">
        <f>IF(CAVA1[[#This Row],[U/M]]="Kilos",SUM(D276:G276)-($H$9*H276)-(I276*$I$9)-(J276*$J$9),SUM(D276:G276))</f>
        <v>0</v>
      </c>
      <c r="L276" s="57"/>
      <c r="M276" s="57"/>
      <c r="N276" s="57"/>
      <c r="O276" s="57"/>
      <c r="P276" s="57"/>
    </row>
    <row r="277" spans="1:16" ht="43.95" customHeight="1" x14ac:dyDescent="0.3">
      <c r="A277" s="56">
        <v>809</v>
      </c>
      <c r="B277" s="87" t="s">
        <v>386</v>
      </c>
      <c r="C277" s="56" t="s">
        <v>115</v>
      </c>
      <c r="D277" s="57"/>
      <c r="E277" s="57"/>
      <c r="F277" s="57"/>
      <c r="G277" s="89"/>
      <c r="H277" s="92"/>
      <c r="I277" s="92"/>
      <c r="J277" s="92"/>
      <c r="K277" s="90">
        <f>IF(CAVA1[[#This Row],[U/M]]="Kilos",SUM(D277:G277)-($H$9*H277)-(I277*$I$9)-(J277*$J$9),SUM(D277:G277))</f>
        <v>0</v>
      </c>
      <c r="L277" s="57"/>
      <c r="M277" s="57"/>
      <c r="N277" s="57"/>
      <c r="O277" s="57"/>
      <c r="P277" s="57"/>
    </row>
    <row r="278" spans="1:16" ht="43.95" customHeight="1" x14ac:dyDescent="0.3">
      <c r="A278" s="56">
        <v>810</v>
      </c>
      <c r="B278" s="87" t="s">
        <v>387</v>
      </c>
      <c r="C278" s="56" t="s">
        <v>115</v>
      </c>
      <c r="D278" s="57"/>
      <c r="E278" s="57"/>
      <c r="F278" s="57"/>
      <c r="G278" s="89"/>
      <c r="H278" s="92"/>
      <c r="I278" s="92"/>
      <c r="J278" s="92"/>
      <c r="K278" s="90">
        <f>IF(CAVA1[[#This Row],[U/M]]="Kilos",SUM(D278:G278)-($H$9*H278)-(I278*$I$9)-(J278*$J$9),SUM(D278:G278))</f>
        <v>0</v>
      </c>
      <c r="L278" s="57"/>
      <c r="M278" s="57"/>
      <c r="N278" s="57"/>
      <c r="O278" s="57"/>
      <c r="P278" s="57"/>
    </row>
    <row r="279" spans="1:16" ht="43.95" customHeight="1" x14ac:dyDescent="0.3">
      <c r="A279" s="56">
        <v>813</v>
      </c>
      <c r="B279" s="87" t="s">
        <v>388</v>
      </c>
      <c r="C279" s="56" t="s">
        <v>115</v>
      </c>
      <c r="D279" s="57"/>
      <c r="E279" s="57"/>
      <c r="F279" s="57"/>
      <c r="G279" s="89"/>
      <c r="H279" s="92"/>
      <c r="I279" s="92"/>
      <c r="J279" s="92"/>
      <c r="K279" s="90">
        <f>IF(CAVA1[[#This Row],[U/M]]="Kilos",SUM(D279:G279)-($H$9*H279)-(I279*$I$9)-(J279*$J$9),SUM(D279:G279))</f>
        <v>0</v>
      </c>
      <c r="L279" s="57"/>
      <c r="M279" s="57"/>
      <c r="N279" s="57"/>
      <c r="O279" s="57"/>
      <c r="P279" s="57"/>
    </row>
    <row r="280" spans="1:16" ht="43.95" customHeight="1" x14ac:dyDescent="0.3">
      <c r="A280" s="56">
        <v>814</v>
      </c>
      <c r="B280" s="87" t="s">
        <v>389</v>
      </c>
      <c r="C280" s="56" t="s">
        <v>18</v>
      </c>
      <c r="D280" s="57"/>
      <c r="E280" s="57"/>
      <c r="F280" s="57"/>
      <c r="G280" s="89"/>
      <c r="H280" s="92"/>
      <c r="I280" s="92"/>
      <c r="J280" s="92"/>
      <c r="K280" s="90">
        <f>IF(CAVA1[[#This Row],[U/M]]="Kilos",SUM(D280:G280)-($H$9*H280)-(I280*$I$9)-(J280*$J$9),SUM(D280:G280))</f>
        <v>0</v>
      </c>
      <c r="L280" s="57"/>
      <c r="M280" s="57"/>
      <c r="N280" s="57"/>
      <c r="O280" s="57"/>
      <c r="P280" s="57"/>
    </row>
    <row r="281" spans="1:16" ht="43.95" customHeight="1" x14ac:dyDescent="0.3">
      <c r="A281" s="56">
        <v>816</v>
      </c>
      <c r="B281" s="87" t="s">
        <v>390</v>
      </c>
      <c r="C281" s="56" t="s">
        <v>18</v>
      </c>
      <c r="D281" s="57"/>
      <c r="E281" s="57"/>
      <c r="F281" s="57"/>
      <c r="G281" s="89"/>
      <c r="H281" s="92"/>
      <c r="I281" s="92"/>
      <c r="J281" s="92"/>
      <c r="K281" s="90">
        <f>IF(CAVA1[[#This Row],[U/M]]="Kilos",SUM(D281:G281)-($H$9*H281)-(I281*$I$9)-(J281*$J$9),SUM(D281:G281))</f>
        <v>0</v>
      </c>
      <c r="L281" s="57"/>
      <c r="M281" s="57"/>
      <c r="N281" s="57"/>
      <c r="O281" s="57"/>
      <c r="P281" s="57"/>
    </row>
    <row r="282" spans="1:16" ht="43.95" customHeight="1" x14ac:dyDescent="0.3">
      <c r="A282" s="56">
        <v>817</v>
      </c>
      <c r="B282" s="87" t="s">
        <v>391</v>
      </c>
      <c r="C282" s="56" t="s">
        <v>18</v>
      </c>
      <c r="D282" s="57"/>
      <c r="E282" s="57"/>
      <c r="F282" s="57"/>
      <c r="G282" s="89"/>
      <c r="H282" s="92"/>
      <c r="I282" s="92"/>
      <c r="J282" s="92"/>
      <c r="K282" s="90">
        <f>IF(CAVA1[[#This Row],[U/M]]="Kilos",SUM(D282:G282)-($H$9*H282)-(I282*$I$9)-(J282*$J$9),SUM(D282:G282))</f>
        <v>0</v>
      </c>
      <c r="L282" s="57"/>
      <c r="M282" s="57"/>
      <c r="N282" s="57"/>
      <c r="O282" s="57"/>
      <c r="P282" s="57"/>
    </row>
    <row r="283" spans="1:16" ht="43.95" customHeight="1" x14ac:dyDescent="0.3">
      <c r="A283" s="56">
        <v>819</v>
      </c>
      <c r="B283" s="87" t="s">
        <v>392</v>
      </c>
      <c r="C283" s="56" t="s">
        <v>18</v>
      </c>
      <c r="D283" s="57"/>
      <c r="E283" s="57"/>
      <c r="F283" s="57"/>
      <c r="G283" s="89"/>
      <c r="H283" s="92"/>
      <c r="I283" s="92"/>
      <c r="J283" s="92"/>
      <c r="K283" s="90">
        <f>IF(CAVA1[[#This Row],[U/M]]="Kilos",SUM(D283:G283)-($H$9*H283)-(I283*$I$9)-(J283*$J$9),SUM(D283:G283))</f>
        <v>0</v>
      </c>
      <c r="L283" s="57"/>
      <c r="M283" s="57"/>
      <c r="N283" s="57"/>
      <c r="O283" s="57"/>
      <c r="P283" s="57"/>
    </row>
    <row r="284" spans="1:16" ht="43.95" customHeight="1" x14ac:dyDescent="0.3">
      <c r="A284" s="56">
        <v>823</v>
      </c>
      <c r="B284" s="87" t="s">
        <v>393</v>
      </c>
      <c r="C284" s="56" t="s">
        <v>115</v>
      </c>
      <c r="D284" s="57"/>
      <c r="E284" s="57"/>
      <c r="F284" s="57"/>
      <c r="G284" s="89"/>
      <c r="H284" s="92"/>
      <c r="I284" s="92"/>
      <c r="J284" s="92"/>
      <c r="K284" s="90">
        <f>IF(CAVA1[[#This Row],[U/M]]="Kilos",SUM(D284:G284)-($H$9*H284)-(I284*$I$9)-(J284*$J$9),SUM(D284:G284))</f>
        <v>0</v>
      </c>
      <c r="L284" s="57"/>
      <c r="M284" s="57"/>
      <c r="N284" s="57"/>
      <c r="O284" s="57"/>
      <c r="P284" s="57"/>
    </row>
    <row r="285" spans="1:16" ht="43.95" customHeight="1" x14ac:dyDescent="0.3">
      <c r="A285" s="56">
        <v>824</v>
      </c>
      <c r="B285" s="87" t="s">
        <v>394</v>
      </c>
      <c r="C285" s="56" t="s">
        <v>18</v>
      </c>
      <c r="D285" s="57"/>
      <c r="E285" s="57"/>
      <c r="F285" s="57"/>
      <c r="G285" s="89"/>
      <c r="H285" s="92"/>
      <c r="I285" s="92"/>
      <c r="J285" s="92"/>
      <c r="K285" s="90">
        <f>IF(CAVA1[[#This Row],[U/M]]="Kilos",SUM(D285:G285)-($H$9*H285)-(I285*$I$9)-(J285*$J$9),SUM(D285:G285))</f>
        <v>0</v>
      </c>
      <c r="L285" s="57"/>
      <c r="M285" s="57"/>
      <c r="N285" s="57"/>
      <c r="O285" s="57"/>
      <c r="P285" s="57"/>
    </row>
    <row r="286" spans="1:16" ht="43.95" customHeight="1" x14ac:dyDescent="0.3">
      <c r="A286" s="56">
        <v>900</v>
      </c>
      <c r="B286" s="87" t="s">
        <v>395</v>
      </c>
      <c r="C286" s="56" t="s">
        <v>18</v>
      </c>
      <c r="D286" s="57"/>
      <c r="E286" s="57"/>
      <c r="F286" s="57"/>
      <c r="G286" s="89"/>
      <c r="H286" s="92"/>
      <c r="I286" s="92"/>
      <c r="J286" s="92"/>
      <c r="K286" s="90">
        <f>IF(CAVA1[[#This Row],[U/M]]="Kilos",SUM(D286:G286)-($H$9*H286)-(I286*$I$9)-(J286*$J$9),SUM(D286:G286))</f>
        <v>0</v>
      </c>
      <c r="L286" s="57"/>
      <c r="M286" s="57"/>
      <c r="N286" s="57"/>
      <c r="O286" s="57"/>
      <c r="P286" s="57"/>
    </row>
    <row r="287" spans="1:16" ht="43.95" customHeight="1" x14ac:dyDescent="0.3">
      <c r="A287" s="56">
        <v>901</v>
      </c>
      <c r="B287" s="87" t="s">
        <v>396</v>
      </c>
      <c r="C287" s="56" t="s">
        <v>18</v>
      </c>
      <c r="D287" s="57"/>
      <c r="E287" s="57"/>
      <c r="F287" s="57"/>
      <c r="G287" s="89"/>
      <c r="H287" s="92"/>
      <c r="I287" s="92"/>
      <c r="J287" s="92"/>
      <c r="K287" s="90">
        <f>IF(CAVA1[[#This Row],[U/M]]="Kilos",SUM(D287:G287)-($H$9*H287)-(I287*$I$9)-(J287*$J$9),SUM(D287:G287))</f>
        <v>0</v>
      </c>
      <c r="L287" s="57"/>
      <c r="M287" s="57"/>
      <c r="N287" s="57"/>
      <c r="O287" s="57"/>
      <c r="P287" s="57"/>
    </row>
    <row r="288" spans="1:16" ht="43.95" customHeight="1" x14ac:dyDescent="0.3">
      <c r="A288" s="56">
        <v>902</v>
      </c>
      <c r="B288" s="87" t="s">
        <v>397</v>
      </c>
      <c r="C288" s="56" t="s">
        <v>18</v>
      </c>
      <c r="D288" s="57"/>
      <c r="E288" s="57"/>
      <c r="F288" s="57"/>
      <c r="G288" s="89"/>
      <c r="H288" s="92"/>
      <c r="I288" s="92"/>
      <c r="J288" s="92"/>
      <c r="K288" s="90">
        <f>IF(CAVA1[[#This Row],[U/M]]="Kilos",SUM(D288:G288)-($H$9*H288)-(I288*$I$9)-(J288*$J$9),SUM(D288:G288))</f>
        <v>0</v>
      </c>
      <c r="L288" s="57"/>
      <c r="M288" s="57"/>
      <c r="N288" s="57"/>
      <c r="O288" s="57"/>
      <c r="P288" s="57"/>
    </row>
    <row r="289" spans="1:16" ht="43.95" customHeight="1" x14ac:dyDescent="0.3">
      <c r="A289" s="56">
        <v>903</v>
      </c>
      <c r="B289" s="87" t="s">
        <v>398</v>
      </c>
      <c r="C289" s="56" t="s">
        <v>18</v>
      </c>
      <c r="D289" s="57"/>
      <c r="E289" s="57"/>
      <c r="F289" s="57"/>
      <c r="G289" s="89"/>
      <c r="H289" s="92"/>
      <c r="I289" s="92"/>
      <c r="J289" s="92"/>
      <c r="K289" s="90">
        <f>IF(CAVA1[[#This Row],[U/M]]="Kilos",SUM(D289:G289)-($H$9*H289)-(I289*$I$9)-(J289*$J$9),SUM(D289:G289))</f>
        <v>0</v>
      </c>
      <c r="L289" s="57"/>
      <c r="M289" s="57"/>
      <c r="N289" s="57"/>
      <c r="O289" s="57"/>
      <c r="P289" s="57"/>
    </row>
    <row r="290" spans="1:16" ht="43.95" customHeight="1" x14ac:dyDescent="0.3">
      <c r="A290" s="56">
        <v>906</v>
      </c>
      <c r="B290" s="87" t="s">
        <v>353</v>
      </c>
      <c r="C290" s="56" t="s">
        <v>18</v>
      </c>
      <c r="D290" s="57"/>
      <c r="E290" s="57"/>
      <c r="F290" s="57"/>
      <c r="G290" s="89"/>
      <c r="H290" s="92"/>
      <c r="I290" s="92"/>
      <c r="J290" s="92"/>
      <c r="K290" s="90">
        <f>IF(CAVA1[[#This Row],[U/M]]="Kilos",SUM(D290:G290)-($H$9*H290)-(I290*$I$9)-(J290*$J$9),SUM(D290:G290))</f>
        <v>0</v>
      </c>
      <c r="L290" s="57"/>
      <c r="M290" s="62"/>
      <c r="N290" s="62"/>
      <c r="O290" s="62"/>
      <c r="P290" s="62"/>
    </row>
    <row r="291" spans="1:16" ht="43.95" customHeight="1" x14ac:dyDescent="0.3">
      <c r="A291" s="63"/>
      <c r="B291" s="88"/>
      <c r="C291" s="64"/>
      <c r="D291" s="64"/>
      <c r="E291" s="64"/>
      <c r="F291" s="64"/>
      <c r="G291" s="64"/>
      <c r="H291" s="64"/>
      <c r="I291" s="64"/>
      <c r="J291" s="64"/>
      <c r="K291" s="64">
        <f>SUBTOTAL(109,CAVA1[Total])</f>
        <v>7062.7300000000023</v>
      </c>
      <c r="L291" s="64"/>
      <c r="M291" s="64"/>
      <c r="N291" s="64"/>
      <c r="O291" s="64"/>
      <c r="P291" s="64"/>
    </row>
  </sheetData>
  <sheetProtection selectLockedCells="1" autoFilter="0"/>
  <mergeCells count="4">
    <mergeCell ref="C5:D5"/>
    <mergeCell ref="C7:D7"/>
    <mergeCell ref="C8:D8"/>
    <mergeCell ref="A2:B2"/>
  </mergeCells>
  <phoneticPr fontId="7" type="noConversion"/>
  <conditionalFormatting sqref="A11:A290">
    <cfRule type="duplicateValues" dxfId="3" priority="6"/>
  </conditionalFormatting>
  <printOptions horizontalCentered="1"/>
  <pageMargins left="0.39370078740157483" right="0.39370078740157483" top="0.39370078740157483" bottom="0.39370078740157483" header="0.31496062992125984" footer="0.31496062992125984"/>
  <pageSetup scale="39" fitToHeight="0" orientation="portrait" r:id="rId1"/>
  <rowBreaks count="1" manualBreakCount="1">
    <brk id="126" max="13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2B4-064E-4796-8191-F44B3A13CB49}">
  <dimension ref="A2:P291"/>
  <sheetViews>
    <sheetView zoomScale="55" zoomScaleNormal="55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1" sqref="K11"/>
    </sheetView>
  </sheetViews>
  <sheetFormatPr baseColWidth="10" defaultColWidth="11.44140625" defaultRowHeight="32.4" customHeight="1" x14ac:dyDescent="0.25"/>
  <cols>
    <col min="1" max="1" width="13.109375" style="66" customWidth="1"/>
    <col min="2" max="2" width="35.44140625" style="66" customWidth="1"/>
    <col min="3" max="3" width="10.6640625" style="66" bestFit="1" customWidth="1"/>
    <col min="4" max="7" width="17" style="66" customWidth="1"/>
    <col min="8" max="8" width="17.6640625" style="66" customWidth="1"/>
    <col min="9" max="10" width="17" style="66" customWidth="1"/>
    <col min="11" max="11" width="11.44140625" style="66"/>
    <col min="12" max="12" width="40.6640625" style="66" bestFit="1" customWidth="1"/>
    <col min="13" max="13" width="13.33203125" style="66" bestFit="1" customWidth="1"/>
    <col min="14" max="16384" width="11.44140625" style="66"/>
  </cols>
  <sheetData>
    <row r="2" spans="1:16" ht="32.4" customHeight="1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</row>
    <row r="3" spans="1:16" ht="32.4" customHeight="1" x14ac:dyDescent="0.3">
      <c r="B3" s="43" t="s">
        <v>1</v>
      </c>
    </row>
    <row r="5" spans="1:16" ht="32.4" customHeight="1" x14ac:dyDescent="0.3">
      <c r="B5" s="43" t="s">
        <v>136</v>
      </c>
      <c r="C5" s="67"/>
      <c r="D5" s="68">
        <v>45900</v>
      </c>
    </row>
    <row r="7" spans="1:16" ht="32.4" customHeight="1" x14ac:dyDescent="0.3">
      <c r="B7" s="43" t="s">
        <v>137</v>
      </c>
      <c r="C7" s="69"/>
      <c r="D7" s="69" t="s">
        <v>451</v>
      </c>
    </row>
    <row r="8" spans="1:16" ht="32.4" customHeight="1" x14ac:dyDescent="0.3">
      <c r="B8" s="43" t="s">
        <v>4</v>
      </c>
      <c r="C8" s="70"/>
      <c r="D8" s="70" t="s">
        <v>453</v>
      </c>
    </row>
    <row r="9" spans="1:16" ht="32.4" customHeight="1" x14ac:dyDescent="0.3">
      <c r="H9" s="42">
        <v>2.2999999999999998</v>
      </c>
      <c r="I9" s="42">
        <v>1.85</v>
      </c>
      <c r="J9" s="42">
        <v>1.8</v>
      </c>
      <c r="L9" s="42"/>
    </row>
    <row r="10" spans="1:16" ht="32.4" customHeight="1" x14ac:dyDescent="0.3">
      <c r="A10" s="71" t="s">
        <v>5</v>
      </c>
      <c r="B10" s="71" t="s">
        <v>138</v>
      </c>
      <c r="C10" s="71" t="s">
        <v>399</v>
      </c>
      <c r="D10" s="72" t="s">
        <v>8</v>
      </c>
      <c r="E10" s="72" t="s">
        <v>9</v>
      </c>
      <c r="F10" s="72" t="s">
        <v>10</v>
      </c>
      <c r="G10" s="72" t="s">
        <v>11</v>
      </c>
      <c r="H10" s="44" t="s">
        <v>140</v>
      </c>
      <c r="I10" s="44" t="s">
        <v>141</v>
      </c>
      <c r="J10" s="44" t="s">
        <v>142</v>
      </c>
      <c r="K10" s="45" t="s">
        <v>143</v>
      </c>
      <c r="L10" s="44" t="s">
        <v>16</v>
      </c>
      <c r="M10" s="73" t="s">
        <v>400</v>
      </c>
      <c r="N10" s="73" t="s">
        <v>145</v>
      </c>
      <c r="O10" s="73" t="s">
        <v>146</v>
      </c>
      <c r="P10" s="73" t="s">
        <v>147</v>
      </c>
    </row>
    <row r="11" spans="1:16" s="75" customFormat="1" ht="32.4" customHeight="1" x14ac:dyDescent="0.25">
      <c r="A11" s="46">
        <v>3</v>
      </c>
      <c r="B11" s="47" t="s">
        <v>148</v>
      </c>
      <c r="C11" s="46" t="s">
        <v>18</v>
      </c>
      <c r="D11" s="46"/>
      <c r="E11" s="46"/>
      <c r="F11" s="46"/>
      <c r="G11" s="46"/>
      <c r="H11" s="48"/>
      <c r="I11" s="48"/>
      <c r="J11" s="48"/>
      <c r="K11" s="65">
        <f>IF(cava2[[#This Row],[U/m]]="Kilos",SUM(D11:G11)-($H$9*H11)-(I11*$I$9)-(J11*$J$9),SUM(D11:G11))</f>
        <v>0</v>
      </c>
      <c r="L11" s="46"/>
      <c r="M11" s="74"/>
      <c r="N11" s="74"/>
      <c r="O11" s="74"/>
      <c r="P11" s="74"/>
    </row>
    <row r="12" spans="1:16" s="75" customFormat="1" ht="32.4" customHeight="1" x14ac:dyDescent="0.25">
      <c r="A12" s="46">
        <v>4</v>
      </c>
      <c r="B12" s="47" t="s">
        <v>149</v>
      </c>
      <c r="C12" s="46" t="s">
        <v>18</v>
      </c>
      <c r="D12" s="46">
        <v>87.9</v>
      </c>
      <c r="E12" s="46">
        <v>41.3</v>
      </c>
      <c r="F12" s="46"/>
      <c r="G12" s="46"/>
      <c r="H12" s="46">
        <f>4+2</f>
        <v>6</v>
      </c>
      <c r="I12" s="46">
        <v>1</v>
      </c>
      <c r="J12" s="46"/>
      <c r="K12" s="65">
        <f>IF(cava2[[#This Row],[U/m]]="Kilos",SUM(D12:G12)-($H$9*H12)-(I12*$I$9)-(J12*$J$9),SUM(D12:G12))</f>
        <v>113.55</v>
      </c>
      <c r="L12" s="46"/>
      <c r="M12" s="46"/>
      <c r="N12" s="46"/>
      <c r="O12" s="46"/>
      <c r="P12" s="46"/>
    </row>
    <row r="13" spans="1:16" s="75" customFormat="1" ht="32.4" customHeight="1" x14ac:dyDescent="0.25">
      <c r="A13" s="46">
        <v>5</v>
      </c>
      <c r="B13" s="47" t="s">
        <v>150</v>
      </c>
      <c r="C13" s="46" t="s">
        <v>18</v>
      </c>
      <c r="D13" s="46"/>
      <c r="E13" s="46"/>
      <c r="F13" s="46"/>
      <c r="G13" s="46"/>
      <c r="H13" s="46"/>
      <c r="I13" s="46"/>
      <c r="J13" s="46"/>
      <c r="K13" s="65">
        <f>IF(cava2[[#This Row],[U/m]]="Kilos",SUM(D13:G13)-($H$9*H13)-(I13*$I$9)-(J13*$J$9),SUM(D13:G13))</f>
        <v>0</v>
      </c>
      <c r="L13" s="46"/>
      <c r="M13" s="46"/>
      <c r="N13" s="46"/>
      <c r="O13" s="46"/>
      <c r="P13" s="46"/>
    </row>
    <row r="14" spans="1:16" s="75" customFormat="1" ht="32.4" customHeight="1" x14ac:dyDescent="0.25">
      <c r="A14" s="46">
        <v>6</v>
      </c>
      <c r="B14" s="47" t="s">
        <v>151</v>
      </c>
      <c r="C14" s="46" t="s">
        <v>18</v>
      </c>
      <c r="D14" s="46">
        <v>179.3</v>
      </c>
      <c r="E14" s="46">
        <v>252.7</v>
      </c>
      <c r="F14" s="46">
        <v>160.6</v>
      </c>
      <c r="G14" s="46">
        <v>45.3</v>
      </c>
      <c r="H14" s="46">
        <f>7+13+8+4</f>
        <v>32</v>
      </c>
      <c r="I14" s="46">
        <v>2</v>
      </c>
      <c r="J14" s="46">
        <f>2+2</f>
        <v>4</v>
      </c>
      <c r="K14" s="65">
        <f>IF(cava2[[#This Row],[U/m]]="Kilos",SUM(D14:G14)-($H$9*H14)-(I14*$I$9)-(J14*$J$9),SUM(D14:G14))</f>
        <v>553.39999999999986</v>
      </c>
      <c r="L14" s="46"/>
      <c r="M14" s="46"/>
      <c r="N14" s="46"/>
      <c r="O14" s="46"/>
      <c r="P14" s="46"/>
    </row>
    <row r="15" spans="1:16" s="75" customFormat="1" ht="32.4" customHeight="1" x14ac:dyDescent="0.25">
      <c r="A15" s="46">
        <v>9</v>
      </c>
      <c r="B15" s="47" t="s">
        <v>152</v>
      </c>
      <c r="C15" s="46" t="s">
        <v>18</v>
      </c>
      <c r="D15" s="46">
        <v>93.2</v>
      </c>
      <c r="E15" s="46"/>
      <c r="F15" s="46"/>
      <c r="G15" s="46"/>
      <c r="H15" s="46">
        <v>4</v>
      </c>
      <c r="I15" s="46">
        <v>2</v>
      </c>
      <c r="J15" s="46"/>
      <c r="K15" s="65">
        <f>IF(cava2[[#This Row],[U/m]]="Kilos",SUM(D15:G15)-($H$9*H15)-(I15*$I$9)-(J15*$J$9),SUM(D15:G15))</f>
        <v>80.3</v>
      </c>
      <c r="L15" s="46"/>
      <c r="M15" s="46"/>
      <c r="N15" s="46"/>
      <c r="O15" s="46"/>
      <c r="P15" s="46"/>
    </row>
    <row r="16" spans="1:16" s="75" customFormat="1" ht="32.4" customHeight="1" x14ac:dyDescent="0.25">
      <c r="A16" s="46">
        <v>10</v>
      </c>
      <c r="B16" s="47" t="s">
        <v>445</v>
      </c>
      <c r="C16" s="46" t="s">
        <v>18</v>
      </c>
      <c r="D16" s="46"/>
      <c r="E16" s="46"/>
      <c r="F16" s="46"/>
      <c r="G16" s="46"/>
      <c r="H16" s="46"/>
      <c r="I16" s="46"/>
      <c r="J16" s="46"/>
      <c r="K16" s="65">
        <f>IF(cava2[[#This Row],[U/m]]="Kilos",SUM(D16:G16)-($H$9*H16)-(I16*$I$9)-(J16*$J$9),SUM(D16:G16))</f>
        <v>0</v>
      </c>
      <c r="L16" s="46"/>
      <c r="M16" s="46"/>
      <c r="N16" s="46"/>
      <c r="O16" s="46"/>
      <c r="P16" s="46"/>
    </row>
    <row r="17" spans="1:16" s="75" customFormat="1" ht="32.4" customHeight="1" x14ac:dyDescent="0.25">
      <c r="A17" s="46">
        <v>22</v>
      </c>
      <c r="B17" s="47" t="s">
        <v>153</v>
      </c>
      <c r="C17" s="46" t="s">
        <v>18</v>
      </c>
      <c r="D17" s="46"/>
      <c r="E17" s="46"/>
      <c r="F17" s="46"/>
      <c r="G17" s="46"/>
      <c r="H17" s="46"/>
      <c r="I17" s="46"/>
      <c r="J17" s="46"/>
      <c r="K17" s="65">
        <f>IF(cava2[[#This Row],[U/m]]="Kilos",SUM(D17:G17)-($H$9*H17)-(I17*$I$9)-(J17*$J$9),SUM(D17:G17))</f>
        <v>0</v>
      </c>
      <c r="L17" s="46"/>
      <c r="M17" s="46"/>
      <c r="N17" s="46"/>
      <c r="O17" s="46"/>
      <c r="P17" s="46"/>
    </row>
    <row r="18" spans="1:16" s="75" customFormat="1" ht="32.4" customHeight="1" x14ac:dyDescent="0.25">
      <c r="A18" s="46">
        <v>51</v>
      </c>
      <c r="B18" s="47" t="s">
        <v>401</v>
      </c>
      <c r="C18" s="46" t="s">
        <v>18</v>
      </c>
      <c r="D18" s="46"/>
      <c r="E18" s="46"/>
      <c r="F18" s="46">
        <v>25.9</v>
      </c>
      <c r="G18" s="46"/>
      <c r="H18" s="46">
        <v>1</v>
      </c>
      <c r="I18" s="46">
        <v>1</v>
      </c>
      <c r="J18" s="46"/>
      <c r="K18" s="65">
        <f>IF(cava2[[#This Row],[U/m]]="Kilos",SUM(D18:G18)-($H$9*H18)-(I18*$I$9)-(J18*$J$9),SUM(D18:G18))</f>
        <v>21.749999999999996</v>
      </c>
      <c r="L18" s="46"/>
      <c r="M18" s="46"/>
      <c r="N18" s="46"/>
      <c r="O18" s="46"/>
      <c r="P18" s="46"/>
    </row>
    <row r="19" spans="1:16" s="75" customFormat="1" ht="32.4" customHeight="1" x14ac:dyDescent="0.25">
      <c r="A19" s="46">
        <v>52</v>
      </c>
      <c r="B19" s="47" t="s">
        <v>155</v>
      </c>
      <c r="C19" s="46" t="s">
        <v>18</v>
      </c>
      <c r="D19" s="46">
        <v>261</v>
      </c>
      <c r="E19" s="46">
        <v>42.7</v>
      </c>
      <c r="F19" s="46">
        <v>25.9</v>
      </c>
      <c r="G19" s="46"/>
      <c r="H19" s="46">
        <f>12+1</f>
        <v>13</v>
      </c>
      <c r="I19" s="46">
        <f>1+2</f>
        <v>3</v>
      </c>
      <c r="J19" s="46">
        <v>1</v>
      </c>
      <c r="K19" s="65">
        <f>IF(cava2[[#This Row],[U/m]]="Kilos",SUM(D19:G19)-($H$9*H19)-(I19*$I$9)-(J19*$J$9),SUM(D19:G19))</f>
        <v>292.34999999999997</v>
      </c>
      <c r="L19" s="46"/>
      <c r="M19" s="46"/>
      <c r="N19" s="46"/>
      <c r="O19" s="46"/>
      <c r="P19" s="46"/>
    </row>
    <row r="20" spans="1:16" s="75" customFormat="1" ht="32.4" customHeight="1" x14ac:dyDescent="0.25">
      <c r="A20" s="46">
        <v>53</v>
      </c>
      <c r="B20" s="47" t="s">
        <v>156</v>
      </c>
      <c r="C20" s="46" t="s">
        <v>18</v>
      </c>
      <c r="D20" s="46"/>
      <c r="E20" s="46"/>
      <c r="F20" s="46"/>
      <c r="G20" s="46"/>
      <c r="H20" s="46"/>
      <c r="I20" s="46"/>
      <c r="J20" s="46"/>
      <c r="K20" s="65">
        <f>IF(cava2[[#This Row],[U/m]]="Kilos",SUM(D20:G20)-($H$9*H20)-(I20*$I$9)-(J20*$J$9),SUM(D20:G20))</f>
        <v>0</v>
      </c>
      <c r="L20" s="46"/>
      <c r="M20" s="46"/>
      <c r="N20" s="46"/>
      <c r="O20" s="46"/>
      <c r="P20" s="46"/>
    </row>
    <row r="21" spans="1:16" s="75" customFormat="1" ht="32.4" customHeight="1" x14ac:dyDescent="0.25">
      <c r="A21" s="46">
        <v>54</v>
      </c>
      <c r="B21" s="47" t="s">
        <v>157</v>
      </c>
      <c r="C21" s="46" t="s">
        <v>18</v>
      </c>
      <c r="D21" s="46"/>
      <c r="E21" s="46"/>
      <c r="F21" s="46"/>
      <c r="G21" s="46"/>
      <c r="H21" s="46"/>
      <c r="I21" s="46"/>
      <c r="J21" s="46"/>
      <c r="K21" s="65">
        <f>IF(cava2[[#This Row],[U/m]]="Kilos",SUM(D21:G21)-($H$9*H21)-(I21*$I$9)-(J21*$J$9),SUM(D21:G21))</f>
        <v>0</v>
      </c>
      <c r="L21" s="46"/>
      <c r="M21" s="46"/>
      <c r="N21" s="46"/>
      <c r="O21" s="46"/>
      <c r="P21" s="46"/>
    </row>
    <row r="22" spans="1:16" s="75" customFormat="1" ht="32.4" customHeight="1" x14ac:dyDescent="0.25">
      <c r="A22" s="46">
        <v>55</v>
      </c>
      <c r="B22" s="47" t="s">
        <v>158</v>
      </c>
      <c r="C22" s="46" t="s">
        <v>18</v>
      </c>
      <c r="D22" s="46">
        <v>3</v>
      </c>
      <c r="E22" s="46"/>
      <c r="F22" s="46"/>
      <c r="G22" s="46"/>
      <c r="H22" s="46"/>
      <c r="I22" s="46"/>
      <c r="J22" s="46"/>
      <c r="K22" s="65">
        <f>IF(cava2[[#This Row],[U/m]]="Kilos",SUM(D22:G22)-($H$9*H22)-(I22*$I$9)-(J22*$J$9),SUM(D22:G22))</f>
        <v>3</v>
      </c>
      <c r="L22" s="46"/>
      <c r="M22" s="46"/>
      <c r="N22" s="46"/>
      <c r="O22" s="46"/>
      <c r="P22" s="46"/>
    </row>
    <row r="23" spans="1:16" s="75" customFormat="1" ht="32.4" customHeight="1" x14ac:dyDescent="0.25">
      <c r="A23" s="46">
        <v>57</v>
      </c>
      <c r="B23" s="47" t="s">
        <v>159</v>
      </c>
      <c r="C23" s="46" t="s">
        <v>18</v>
      </c>
      <c r="D23" s="46"/>
      <c r="E23" s="46"/>
      <c r="F23" s="46"/>
      <c r="G23" s="46"/>
      <c r="H23" s="46"/>
      <c r="I23" s="46"/>
      <c r="J23" s="46"/>
      <c r="K23" s="65">
        <f>IF(cava2[[#This Row],[U/m]]="Kilos",SUM(D23:G23)-($H$9*H23)-(I23*$I$9)-(J23*$J$9),SUM(D23:G23))</f>
        <v>0</v>
      </c>
      <c r="L23" s="46"/>
      <c r="M23" s="46"/>
      <c r="N23" s="46"/>
      <c r="O23" s="46"/>
      <c r="P23" s="46"/>
    </row>
    <row r="24" spans="1:16" s="75" customFormat="1" ht="32.4" customHeight="1" x14ac:dyDescent="0.25">
      <c r="A24" s="46">
        <v>58</v>
      </c>
      <c r="B24" s="47" t="s">
        <v>160</v>
      </c>
      <c r="C24" s="46" t="s">
        <v>18</v>
      </c>
      <c r="D24" s="46"/>
      <c r="E24" s="46"/>
      <c r="F24" s="46"/>
      <c r="G24" s="46"/>
      <c r="H24" s="46"/>
      <c r="I24" s="46"/>
      <c r="J24" s="46"/>
      <c r="K24" s="65">
        <f>IF(cava2[[#This Row],[U/m]]="Kilos",SUM(D24:G24)-($H$9*H24)-(I24*$I$9)-(J24*$J$9),SUM(D24:G24))</f>
        <v>0</v>
      </c>
      <c r="L24" s="46"/>
      <c r="M24" s="46"/>
      <c r="N24" s="46"/>
      <c r="O24" s="46"/>
      <c r="P24" s="46"/>
    </row>
    <row r="25" spans="1:16" s="75" customFormat="1" ht="32.4" customHeight="1" x14ac:dyDescent="0.25">
      <c r="A25" s="46">
        <v>60</v>
      </c>
      <c r="B25" s="47" t="s">
        <v>161</v>
      </c>
      <c r="C25" s="46" t="s">
        <v>18</v>
      </c>
      <c r="D25" s="46"/>
      <c r="E25" s="46"/>
      <c r="F25" s="46"/>
      <c r="G25" s="46"/>
      <c r="H25" s="46"/>
      <c r="I25" s="46"/>
      <c r="J25" s="46"/>
      <c r="K25" s="65">
        <f>IF(cava2[[#This Row],[U/m]]="Kilos",SUM(D25:G25)-($H$9*H25)-(I25*$I$9)-(J25*$J$9),SUM(D25:G25))</f>
        <v>0</v>
      </c>
      <c r="L25" s="46"/>
      <c r="M25" s="46"/>
      <c r="N25" s="46"/>
      <c r="O25" s="46"/>
      <c r="P25" s="46"/>
    </row>
    <row r="26" spans="1:16" s="75" customFormat="1" ht="32.4" customHeight="1" x14ac:dyDescent="0.25">
      <c r="A26" s="46">
        <v>61</v>
      </c>
      <c r="B26" s="47" t="s">
        <v>162</v>
      </c>
      <c r="C26" s="46" t="s">
        <v>18</v>
      </c>
      <c r="D26" s="46"/>
      <c r="E26" s="46"/>
      <c r="F26" s="46"/>
      <c r="G26" s="46"/>
      <c r="H26" s="46"/>
      <c r="I26" s="46"/>
      <c r="J26" s="46"/>
      <c r="K26" s="65">
        <f>IF(cava2[[#This Row],[U/m]]="Kilos",SUM(D26:G26)-($H$9*H26)-(I26*$I$9)-(J26*$J$9),SUM(D26:G26))</f>
        <v>0</v>
      </c>
      <c r="L26" s="46"/>
      <c r="M26" s="46"/>
      <c r="N26" s="46"/>
      <c r="O26" s="46"/>
      <c r="P26" s="46"/>
    </row>
    <row r="27" spans="1:16" s="75" customFormat="1" ht="32.4" customHeight="1" x14ac:dyDescent="0.25">
      <c r="A27" s="46">
        <v>64</v>
      </c>
      <c r="B27" s="47" t="s">
        <v>37</v>
      </c>
      <c r="C27" s="46" t="s">
        <v>18</v>
      </c>
      <c r="D27" s="46"/>
      <c r="E27" s="46"/>
      <c r="F27" s="46"/>
      <c r="G27" s="46"/>
      <c r="H27" s="46"/>
      <c r="I27" s="46"/>
      <c r="J27" s="46"/>
      <c r="K27" s="65">
        <f>IF(cava2[[#This Row],[U/m]]="Kilos",SUM(D27:G27)-($H$9*H27)-(I27*$I$9)-(J27*$J$9),SUM(D27:G27))</f>
        <v>0</v>
      </c>
      <c r="L27" s="46"/>
      <c r="M27" s="46"/>
      <c r="N27" s="46"/>
      <c r="O27" s="46"/>
      <c r="P27" s="46"/>
    </row>
    <row r="28" spans="1:16" s="75" customFormat="1" ht="32.4" customHeight="1" x14ac:dyDescent="0.25">
      <c r="A28" s="46">
        <v>65</v>
      </c>
      <c r="B28" s="47" t="s">
        <v>163</v>
      </c>
      <c r="C28" s="46" t="s">
        <v>115</v>
      </c>
      <c r="D28" s="46"/>
      <c r="E28" s="46"/>
      <c r="F28" s="46"/>
      <c r="G28" s="46"/>
      <c r="H28" s="46"/>
      <c r="I28" s="46"/>
      <c r="J28" s="46"/>
      <c r="K28" s="65">
        <f>IF(cava2[[#This Row],[U/m]]="Kilos",SUM(D28:G28)-($H$9*H28)-(I28*$I$9)-(J28*$J$9),SUM(D28:G28))</f>
        <v>0</v>
      </c>
      <c r="L28" s="46"/>
      <c r="M28" s="46"/>
      <c r="N28" s="46"/>
      <c r="O28" s="46"/>
      <c r="P28" s="46"/>
    </row>
    <row r="29" spans="1:16" s="75" customFormat="1" ht="32.4" customHeight="1" x14ac:dyDescent="0.25">
      <c r="A29" s="46">
        <v>68</v>
      </c>
      <c r="B29" s="47" t="s">
        <v>402</v>
      </c>
      <c r="C29" s="46" t="s">
        <v>403</v>
      </c>
      <c r="D29" s="46"/>
      <c r="E29" s="46"/>
      <c r="F29" s="46"/>
      <c r="G29" s="46"/>
      <c r="H29" s="46"/>
      <c r="I29" s="46"/>
      <c r="J29" s="46"/>
      <c r="K29" s="65">
        <f>IF(cava2[[#This Row],[U/m]]="Kilos",SUM(D29:G29)-($H$9*H29)-(I29*$I$9)-(J29*$J$9),SUM(D29:G29))</f>
        <v>0</v>
      </c>
      <c r="L29" s="46"/>
      <c r="M29" s="46"/>
      <c r="N29" s="46"/>
      <c r="O29" s="46"/>
      <c r="P29" s="46"/>
    </row>
    <row r="30" spans="1:16" s="75" customFormat="1" ht="32.4" customHeight="1" x14ac:dyDescent="0.25">
      <c r="A30" s="46">
        <v>69</v>
      </c>
      <c r="B30" s="47" t="s">
        <v>165</v>
      </c>
      <c r="C30" s="46" t="s">
        <v>18</v>
      </c>
      <c r="D30" s="46"/>
      <c r="E30" s="46"/>
      <c r="F30" s="46"/>
      <c r="G30" s="46"/>
      <c r="H30" s="46"/>
      <c r="I30" s="46"/>
      <c r="J30" s="46"/>
      <c r="K30" s="65">
        <f>IF(cava2[[#This Row],[U/m]]="Kilos",SUM(D30:G30)-($H$9*H30)-(I30*$I$9)-(J30*$J$9),SUM(D30:G30))</f>
        <v>0</v>
      </c>
      <c r="L30" s="46"/>
      <c r="M30" s="46"/>
      <c r="N30" s="46"/>
      <c r="O30" s="46"/>
      <c r="P30" s="46"/>
    </row>
    <row r="31" spans="1:16" s="75" customFormat="1" ht="32.4" customHeight="1" x14ac:dyDescent="0.25">
      <c r="A31" s="46">
        <v>71</v>
      </c>
      <c r="B31" s="47" t="s">
        <v>166</v>
      </c>
      <c r="C31" s="46" t="s">
        <v>18</v>
      </c>
      <c r="D31" s="46">
        <f>208.6+154.9+144.5+68.9+12.1</f>
        <v>589</v>
      </c>
      <c r="E31" s="46">
        <v>181.1</v>
      </c>
      <c r="F31" s="46">
        <v>181.9</v>
      </c>
      <c r="G31" s="46">
        <v>154.9</v>
      </c>
      <c r="H31" s="46">
        <f>8+6+7+7+6+5+2</f>
        <v>41</v>
      </c>
      <c r="I31" s="46">
        <f>2+1</f>
        <v>3</v>
      </c>
      <c r="J31" s="46">
        <f>1+1+1+1</f>
        <v>4</v>
      </c>
      <c r="K31" s="65">
        <f>IF(cava2[[#This Row],[U/m]]="Kilos",SUM(D31:G31)-($H$9*H31)-(I31*$I$9)-(J31*$J$9),SUM(D31:G31))</f>
        <v>999.85000000000014</v>
      </c>
      <c r="L31" s="46"/>
      <c r="M31" s="46"/>
      <c r="N31" s="46"/>
      <c r="O31" s="46"/>
      <c r="P31" s="46"/>
    </row>
    <row r="32" spans="1:16" s="75" customFormat="1" ht="32.4" customHeight="1" x14ac:dyDescent="0.25">
      <c r="A32" s="46">
        <v>72</v>
      </c>
      <c r="B32" s="47" t="s">
        <v>167</v>
      </c>
      <c r="C32" s="46" t="s">
        <v>18</v>
      </c>
      <c r="D32" s="46">
        <v>18</v>
      </c>
      <c r="E32" s="46"/>
      <c r="F32" s="76"/>
      <c r="G32" s="46"/>
      <c r="H32" s="46">
        <v>1</v>
      </c>
      <c r="I32" s="46"/>
      <c r="J32" s="46"/>
      <c r="K32" s="65">
        <f>IF(cava2[[#This Row],[U/m]]="Kilos",SUM(D32:G32)-($H$9*H32)-(I32*$I$9)-(J32*$J$9),SUM(D32:G32))</f>
        <v>15.7</v>
      </c>
      <c r="L32" s="46"/>
      <c r="M32" s="46"/>
      <c r="N32" s="46"/>
      <c r="O32" s="46"/>
      <c r="P32" s="46"/>
    </row>
    <row r="33" spans="1:16" s="75" customFormat="1" ht="32.4" customHeight="1" x14ac:dyDescent="0.25">
      <c r="A33" s="46">
        <v>74</v>
      </c>
      <c r="B33" s="47" t="s">
        <v>168</v>
      </c>
      <c r="C33" s="46" t="s">
        <v>18</v>
      </c>
      <c r="D33" s="77"/>
      <c r="E33" s="46"/>
      <c r="F33" s="46"/>
      <c r="G33" s="46"/>
      <c r="H33" s="46"/>
      <c r="I33" s="46"/>
      <c r="J33" s="46"/>
      <c r="K33" s="65">
        <f>IF(cava2[[#This Row],[U/m]]="Kilos",SUM(D33:G33)-($H$9*H33)-(I33*$I$9)-(J33*$J$9),SUM(D33:G33))</f>
        <v>0</v>
      </c>
      <c r="L33" s="46"/>
      <c r="M33" s="46"/>
      <c r="N33" s="46"/>
      <c r="O33" s="46"/>
      <c r="P33" s="46"/>
    </row>
    <row r="34" spans="1:16" s="75" customFormat="1" ht="32.4" customHeight="1" x14ac:dyDescent="0.25">
      <c r="A34" s="46">
        <v>83</v>
      </c>
      <c r="B34" s="47" t="s">
        <v>169</v>
      </c>
      <c r="C34" s="46" t="s">
        <v>18</v>
      </c>
      <c r="D34" s="46"/>
      <c r="E34" s="46"/>
      <c r="F34" s="46"/>
      <c r="G34" s="46"/>
      <c r="H34" s="46"/>
      <c r="I34" s="46"/>
      <c r="J34" s="46"/>
      <c r="K34" s="65">
        <f>IF(cava2[[#This Row],[U/m]]="Kilos",SUM(D34:G34)-($H$9*H34)-(I34*$I$9)-(J34*$J$9),SUM(D34:G34))</f>
        <v>0</v>
      </c>
      <c r="L34" s="46"/>
      <c r="M34" s="46"/>
      <c r="N34" s="46"/>
      <c r="O34" s="46"/>
      <c r="P34" s="46"/>
    </row>
    <row r="35" spans="1:16" s="75" customFormat="1" ht="32.4" customHeight="1" x14ac:dyDescent="0.25">
      <c r="A35" s="46">
        <v>101</v>
      </c>
      <c r="B35" s="47" t="s">
        <v>170</v>
      </c>
      <c r="C35" s="46" t="s">
        <v>18</v>
      </c>
      <c r="D35" s="46"/>
      <c r="E35" s="46"/>
      <c r="F35" s="46"/>
      <c r="G35" s="46"/>
      <c r="H35" s="46"/>
      <c r="I35" s="46"/>
      <c r="J35" s="46"/>
      <c r="K35" s="65">
        <f>IF(cava2[[#This Row],[U/m]]="Kilos",SUM(D35:G35)-($H$9*H35)-(I35*$I$9)-(J35*$J$9),SUM(D35:G35))</f>
        <v>0</v>
      </c>
      <c r="L35" s="46"/>
      <c r="M35" s="46"/>
      <c r="N35" s="46"/>
      <c r="O35" s="46"/>
      <c r="P35" s="46"/>
    </row>
    <row r="36" spans="1:16" s="75" customFormat="1" ht="32.4" customHeight="1" x14ac:dyDescent="0.25">
      <c r="A36" s="46">
        <v>102</v>
      </c>
      <c r="B36" s="47" t="s">
        <v>171</v>
      </c>
      <c r="C36" s="46" t="s">
        <v>18</v>
      </c>
      <c r="D36" s="46"/>
      <c r="E36" s="46"/>
      <c r="F36" s="46"/>
      <c r="G36" s="46"/>
      <c r="H36" s="46"/>
      <c r="I36" s="46"/>
      <c r="J36" s="46"/>
      <c r="K36" s="65">
        <f>IF(cava2[[#This Row],[U/m]]="Kilos",SUM(D36:G36)-($H$9*H36)-(I36*$I$9)-(J36*$J$9),SUM(D36:G36))</f>
        <v>0</v>
      </c>
      <c r="L36" s="46"/>
      <c r="M36" s="46"/>
      <c r="N36" s="46"/>
      <c r="O36" s="46"/>
      <c r="P36" s="46"/>
    </row>
    <row r="37" spans="1:16" s="75" customFormat="1" ht="32.4" customHeight="1" x14ac:dyDescent="0.25">
      <c r="A37" s="46">
        <v>103</v>
      </c>
      <c r="B37" s="47" t="s">
        <v>52</v>
      </c>
      <c r="C37" s="46" t="s">
        <v>18</v>
      </c>
      <c r="D37" s="46"/>
      <c r="E37" s="46"/>
      <c r="F37" s="46"/>
      <c r="G37" s="46"/>
      <c r="H37" s="46"/>
      <c r="I37" s="46"/>
      <c r="J37" s="46"/>
      <c r="K37" s="65">
        <f>IF(cava2[[#This Row],[U/m]]="Kilos",SUM(D37:G37)-($H$9*H37)-(I37*$I$9)-(J37*$J$9),SUM(D37:G37))</f>
        <v>0</v>
      </c>
      <c r="L37" s="46"/>
      <c r="M37" s="46"/>
      <c r="N37" s="46"/>
      <c r="O37" s="46"/>
      <c r="P37" s="46"/>
    </row>
    <row r="38" spans="1:16" s="75" customFormat="1" ht="32.4" customHeight="1" x14ac:dyDescent="0.25">
      <c r="A38" s="46">
        <v>152</v>
      </c>
      <c r="B38" s="47" t="s">
        <v>172</v>
      </c>
      <c r="C38" s="46" t="s">
        <v>18</v>
      </c>
      <c r="D38" s="46"/>
      <c r="E38" s="46"/>
      <c r="F38" s="46"/>
      <c r="G38" s="46"/>
      <c r="H38" s="46"/>
      <c r="I38" s="46"/>
      <c r="J38" s="46"/>
      <c r="K38" s="65">
        <f>IF(cava2[[#This Row],[U/m]]="Kilos",SUM(D38:G38)-($H$9*H38)-(I38*$I$9)-(J38*$J$9),SUM(D38:G38))</f>
        <v>0</v>
      </c>
      <c r="L38" s="46"/>
      <c r="M38" s="46"/>
      <c r="N38" s="46"/>
      <c r="O38" s="46"/>
      <c r="P38" s="46"/>
    </row>
    <row r="39" spans="1:16" s="75" customFormat="1" ht="32.4" customHeight="1" x14ac:dyDescent="0.25">
      <c r="A39" s="46">
        <v>153</v>
      </c>
      <c r="B39" s="47" t="s">
        <v>173</v>
      </c>
      <c r="C39" s="46" t="s">
        <v>18</v>
      </c>
      <c r="D39" s="46"/>
      <c r="E39" s="46"/>
      <c r="F39" s="46"/>
      <c r="G39" s="46"/>
      <c r="H39" s="46"/>
      <c r="I39" s="46"/>
      <c r="J39" s="46"/>
      <c r="K39" s="65">
        <f>IF(cava2[[#This Row],[U/m]]="Kilos",SUM(D39:G39)-($H$9*H39)-(I39*$I$9)-(J39*$J$9),SUM(D39:G39))</f>
        <v>0</v>
      </c>
      <c r="L39" s="46"/>
      <c r="M39" s="46"/>
      <c r="N39" s="46"/>
      <c r="O39" s="46"/>
      <c r="P39" s="46"/>
    </row>
    <row r="40" spans="1:16" s="75" customFormat="1" ht="32.4" customHeight="1" x14ac:dyDescent="0.25">
      <c r="A40" s="46">
        <v>201</v>
      </c>
      <c r="B40" s="47" t="s">
        <v>174</v>
      </c>
      <c r="C40" s="46" t="s">
        <v>18</v>
      </c>
      <c r="D40" s="46"/>
      <c r="E40" s="46"/>
      <c r="F40" s="46"/>
      <c r="G40" s="46"/>
      <c r="H40" s="46"/>
      <c r="I40" s="46"/>
      <c r="J40" s="46"/>
      <c r="K40" s="65">
        <f>IF(cava2[[#This Row],[U/m]]="Kilos",SUM(D40:G40)-($H$9*H40)-(I40*$I$9)-(J40*$J$9),SUM(D40:G40))</f>
        <v>0</v>
      </c>
      <c r="L40" s="46"/>
      <c r="M40" s="46"/>
      <c r="N40" s="46"/>
      <c r="O40" s="46"/>
      <c r="P40" s="46"/>
    </row>
    <row r="41" spans="1:16" s="75" customFormat="1" ht="32.4" customHeight="1" x14ac:dyDescent="0.25">
      <c r="A41" s="46">
        <v>202</v>
      </c>
      <c r="B41" s="47" t="s">
        <v>175</v>
      </c>
      <c r="C41" s="46" t="s">
        <v>18</v>
      </c>
      <c r="D41" s="46">
        <v>26</v>
      </c>
      <c r="E41" s="46">
        <v>11.2</v>
      </c>
      <c r="F41" s="46"/>
      <c r="G41" s="46"/>
      <c r="H41" s="46">
        <v>1</v>
      </c>
      <c r="I41" s="46">
        <f>1+1</f>
        <v>2</v>
      </c>
      <c r="J41" s="46"/>
      <c r="K41" s="65">
        <f>IF(cava2[[#This Row],[U/m]]="Kilos",SUM(D41:G41)-($H$9*H41)-(I41*$I$9)-(J41*$J$9),SUM(D41:G41))</f>
        <v>31.200000000000006</v>
      </c>
      <c r="L41" s="46"/>
      <c r="M41" s="46"/>
      <c r="N41" s="46"/>
      <c r="O41" s="46"/>
      <c r="P41" s="46"/>
    </row>
    <row r="42" spans="1:16" s="75" customFormat="1" ht="32.4" customHeight="1" x14ac:dyDescent="0.25">
      <c r="A42" s="46">
        <v>203</v>
      </c>
      <c r="B42" s="47" t="s">
        <v>176</v>
      </c>
      <c r="C42" s="46" t="s">
        <v>18</v>
      </c>
      <c r="D42" s="46"/>
      <c r="E42" s="46"/>
      <c r="F42" s="46"/>
      <c r="G42" s="46"/>
      <c r="H42" s="46"/>
      <c r="I42" s="46"/>
      <c r="J42" s="46"/>
      <c r="K42" s="65">
        <f>IF(cava2[[#This Row],[U/m]]="Kilos",SUM(D42:G42)-($H$9*H42)-(I42*$I$9)-(J42*$J$9),SUM(D42:G42))</f>
        <v>0</v>
      </c>
      <c r="L42" s="46"/>
      <c r="M42" s="46"/>
      <c r="N42" s="46"/>
      <c r="O42" s="46"/>
      <c r="P42" s="46"/>
    </row>
    <row r="43" spans="1:16" s="75" customFormat="1" ht="32.4" customHeight="1" x14ac:dyDescent="0.25">
      <c r="A43" s="46">
        <v>204</v>
      </c>
      <c r="B43" s="47" t="s">
        <v>177</v>
      </c>
      <c r="C43" s="46" t="s">
        <v>18</v>
      </c>
      <c r="D43" s="46">
        <v>10.9</v>
      </c>
      <c r="E43" s="46"/>
      <c r="F43" s="46"/>
      <c r="G43" s="46"/>
      <c r="H43" s="46">
        <v>1</v>
      </c>
      <c r="I43" s="46"/>
      <c r="J43" s="46"/>
      <c r="K43" s="65">
        <f>IF(cava2[[#This Row],[U/m]]="Kilos",SUM(D43:G43)-($H$9*H43)-(I43*$I$9)-(J43*$J$9),SUM(D43:G43))</f>
        <v>8.6000000000000014</v>
      </c>
      <c r="L43" s="46"/>
      <c r="M43" s="46"/>
      <c r="N43" s="46"/>
      <c r="O43" s="46"/>
      <c r="P43" s="46"/>
    </row>
    <row r="44" spans="1:16" s="75" customFormat="1" ht="32.4" customHeight="1" x14ac:dyDescent="0.25">
      <c r="A44" s="46">
        <v>205</v>
      </c>
      <c r="B44" s="47" t="s">
        <v>178</v>
      </c>
      <c r="C44" s="46" t="s">
        <v>18</v>
      </c>
      <c r="D44" s="46"/>
      <c r="E44" s="46"/>
      <c r="F44" s="46"/>
      <c r="G44" s="46"/>
      <c r="H44" s="46"/>
      <c r="I44" s="46"/>
      <c r="J44" s="46"/>
      <c r="K44" s="65">
        <f>IF(cava2[[#This Row],[U/m]]="Kilos",SUM(D44:G44)-($H$9*H44)-(I44*$I$9)-(J44*$J$9),SUM(D44:G44))</f>
        <v>0</v>
      </c>
      <c r="L44" s="46"/>
      <c r="M44" s="46"/>
      <c r="N44" s="46"/>
      <c r="O44" s="46"/>
      <c r="P44" s="46"/>
    </row>
    <row r="45" spans="1:16" s="75" customFormat="1" ht="32.4" customHeight="1" x14ac:dyDescent="0.25">
      <c r="A45" s="46">
        <v>206</v>
      </c>
      <c r="B45" s="47" t="s">
        <v>179</v>
      </c>
      <c r="C45" s="46" t="s">
        <v>18</v>
      </c>
      <c r="D45" s="46"/>
      <c r="E45" s="46"/>
      <c r="F45" s="46"/>
      <c r="G45" s="46"/>
      <c r="H45" s="46"/>
      <c r="I45" s="46"/>
      <c r="J45" s="46"/>
      <c r="K45" s="65">
        <f>IF(cava2[[#This Row],[U/m]]="Kilos",SUM(D45:G45)-($H$9*H45)-(I45*$I$9)-(J45*$J$9),SUM(D45:G45))</f>
        <v>0</v>
      </c>
      <c r="L45" s="46"/>
      <c r="M45" s="46"/>
      <c r="N45" s="46"/>
      <c r="O45" s="46"/>
      <c r="P45" s="46"/>
    </row>
    <row r="46" spans="1:16" s="75" customFormat="1" ht="32.4" customHeight="1" x14ac:dyDescent="0.25">
      <c r="A46" s="46">
        <v>207</v>
      </c>
      <c r="B46" s="47" t="s">
        <v>180</v>
      </c>
      <c r="C46" s="46" t="s">
        <v>18</v>
      </c>
      <c r="D46" s="46"/>
      <c r="E46" s="46"/>
      <c r="F46" s="46"/>
      <c r="G46" s="46"/>
      <c r="H46" s="46"/>
      <c r="I46" s="46"/>
      <c r="J46" s="46"/>
      <c r="K46" s="65">
        <f>IF(cava2[[#This Row],[U/m]]="Kilos",SUM(D46:G46)-($H$9*H46)-(I46*$I$9)-(J46*$J$9),SUM(D46:G46))</f>
        <v>0</v>
      </c>
      <c r="L46" s="46"/>
      <c r="M46" s="46"/>
      <c r="N46" s="46"/>
      <c r="O46" s="46"/>
      <c r="P46" s="46"/>
    </row>
    <row r="47" spans="1:16" s="75" customFormat="1" ht="32.4" customHeight="1" x14ac:dyDescent="0.25">
      <c r="A47" s="46">
        <v>208</v>
      </c>
      <c r="B47" s="47" t="s">
        <v>181</v>
      </c>
      <c r="C47" s="46" t="s">
        <v>18</v>
      </c>
      <c r="D47" s="46"/>
      <c r="E47" s="46"/>
      <c r="F47" s="46"/>
      <c r="G47" s="46"/>
      <c r="H47" s="46"/>
      <c r="I47" s="46"/>
      <c r="J47" s="46"/>
      <c r="K47" s="65">
        <f>IF(cava2[[#This Row],[U/m]]="Kilos",SUM(D47:G47)-($H$9*H47)-(I47*$I$9)-(J47*$J$9),SUM(D47:G47))</f>
        <v>0</v>
      </c>
      <c r="L47" s="46"/>
      <c r="M47" s="46"/>
      <c r="N47" s="46"/>
      <c r="O47" s="46"/>
      <c r="P47" s="46"/>
    </row>
    <row r="48" spans="1:16" s="75" customFormat="1" ht="32.4" customHeight="1" x14ac:dyDescent="0.25">
      <c r="A48" s="46">
        <v>211</v>
      </c>
      <c r="B48" s="47" t="s">
        <v>182</v>
      </c>
      <c r="C48" s="46" t="s">
        <v>18</v>
      </c>
      <c r="D48" s="46"/>
      <c r="E48" s="46"/>
      <c r="F48" s="46"/>
      <c r="G48" s="46"/>
      <c r="H48" s="46"/>
      <c r="I48" s="46"/>
      <c r="J48" s="46"/>
      <c r="K48" s="65">
        <f>IF(cava2[[#This Row],[U/m]]="Kilos",SUM(D48:G48)-($H$9*H48)-(I48*$I$9)-(J48*$J$9),SUM(D48:G48))</f>
        <v>0</v>
      </c>
      <c r="L48" s="46"/>
      <c r="M48" s="46"/>
      <c r="N48" s="46"/>
      <c r="O48" s="46"/>
      <c r="P48" s="46"/>
    </row>
    <row r="49" spans="1:16" s="75" customFormat="1" ht="32.4" customHeight="1" x14ac:dyDescent="0.25">
      <c r="A49" s="46">
        <v>235</v>
      </c>
      <c r="B49" s="47" t="s">
        <v>183</v>
      </c>
      <c r="C49" s="46" t="s">
        <v>18</v>
      </c>
      <c r="D49" s="46"/>
      <c r="E49" s="46"/>
      <c r="F49" s="46"/>
      <c r="G49" s="46"/>
      <c r="H49" s="46"/>
      <c r="I49" s="46"/>
      <c r="J49" s="46"/>
      <c r="K49" s="65">
        <f>IF(cava2[[#This Row],[U/m]]="Kilos",SUM(D49:G49)-($H$9*H49)-(I49*$I$9)-(J49*$J$9),SUM(D49:G49))</f>
        <v>0</v>
      </c>
      <c r="L49" s="46"/>
      <c r="M49" s="46"/>
      <c r="N49" s="46"/>
      <c r="O49" s="46"/>
      <c r="P49" s="46"/>
    </row>
    <row r="50" spans="1:16" s="75" customFormat="1" ht="32.4" customHeight="1" x14ac:dyDescent="0.25">
      <c r="A50" s="46">
        <v>251</v>
      </c>
      <c r="B50" s="47" t="s">
        <v>184</v>
      </c>
      <c r="C50" s="46" t="s">
        <v>18</v>
      </c>
      <c r="D50" s="46"/>
      <c r="E50" s="46"/>
      <c r="F50" s="46"/>
      <c r="G50" s="46"/>
      <c r="H50" s="46"/>
      <c r="I50" s="46"/>
      <c r="J50" s="46"/>
      <c r="K50" s="65">
        <f>IF(cava2[[#This Row],[U/m]]="Kilos",SUM(D50:G50)-($H$9*H50)-(I50*$I$9)-(J50*$J$9),SUM(D50:G50))</f>
        <v>0</v>
      </c>
      <c r="L50" s="46"/>
      <c r="M50" s="46"/>
      <c r="N50" s="46"/>
      <c r="O50" s="46"/>
      <c r="P50" s="46"/>
    </row>
    <row r="51" spans="1:16" s="75" customFormat="1" ht="32.4" customHeight="1" x14ac:dyDescent="0.25">
      <c r="A51" s="46">
        <v>253</v>
      </c>
      <c r="B51" s="47" t="s">
        <v>185</v>
      </c>
      <c r="C51" s="46" t="s">
        <v>18</v>
      </c>
      <c r="D51" s="46"/>
      <c r="E51" s="46"/>
      <c r="F51" s="46"/>
      <c r="G51" s="46"/>
      <c r="H51" s="46"/>
      <c r="I51" s="46"/>
      <c r="J51" s="46"/>
      <c r="K51" s="65">
        <f>IF(cava2[[#This Row],[U/m]]="Kilos",SUM(D51:G51)-($H$9*H51)-(I51*$I$9)-(J51*$J$9),SUM(D51:G51))</f>
        <v>0</v>
      </c>
      <c r="L51" s="46"/>
      <c r="M51" s="46"/>
      <c r="N51" s="46"/>
      <c r="O51" s="46"/>
      <c r="P51" s="46"/>
    </row>
    <row r="52" spans="1:16" s="75" customFormat="1" ht="32.4" customHeight="1" x14ac:dyDescent="0.25">
      <c r="A52" s="46">
        <v>254</v>
      </c>
      <c r="B52" s="47" t="s">
        <v>186</v>
      </c>
      <c r="C52" s="46" t="s">
        <v>18</v>
      </c>
      <c r="D52" s="57">
        <v>66.3</v>
      </c>
      <c r="E52" s="46"/>
      <c r="F52" s="46"/>
      <c r="G52" s="46"/>
      <c r="H52" s="46">
        <v>5</v>
      </c>
      <c r="I52" s="46"/>
      <c r="J52" s="46"/>
      <c r="K52" s="65">
        <f>IF(cava2[[#This Row],[U/m]]="Kilos",SUM(D52:G52)-($H$9*H52)-(I52*$I$9)-(J52*$J$9),SUM(D52:G52))</f>
        <v>54.8</v>
      </c>
      <c r="L52" s="46"/>
      <c r="M52" s="46"/>
      <c r="N52" s="46"/>
      <c r="O52" s="46"/>
      <c r="P52" s="46"/>
    </row>
    <row r="53" spans="1:16" s="75" customFormat="1" ht="32.4" customHeight="1" x14ac:dyDescent="0.25">
      <c r="A53" s="46">
        <v>255</v>
      </c>
      <c r="B53" s="47" t="s">
        <v>187</v>
      </c>
      <c r="C53" s="46" t="s">
        <v>115</v>
      </c>
      <c r="D53" s="46"/>
      <c r="E53" s="46"/>
      <c r="F53" s="46"/>
      <c r="G53" s="46"/>
      <c r="H53" s="46"/>
      <c r="I53" s="46"/>
      <c r="J53" s="46"/>
      <c r="K53" s="65">
        <f>IF(cava2[[#This Row],[U/m]]="Kilos",SUM(D53:G53)-($H$9*H53)-(I53*$I$9)-(J53*$J$9),SUM(D53:G53))</f>
        <v>0</v>
      </c>
      <c r="L53" s="46"/>
      <c r="M53" s="46"/>
      <c r="N53" s="46"/>
      <c r="O53" s="46"/>
      <c r="P53" s="46"/>
    </row>
    <row r="54" spans="1:16" s="75" customFormat="1" ht="32.4" customHeight="1" x14ac:dyDescent="0.25">
      <c r="A54" s="46">
        <v>256</v>
      </c>
      <c r="B54" s="47" t="s">
        <v>188</v>
      </c>
      <c r="C54" s="46" t="s">
        <v>18</v>
      </c>
      <c r="D54" s="46">
        <v>141.80000000000001</v>
      </c>
      <c r="E54" s="46">
        <v>180.7</v>
      </c>
      <c r="F54" s="46">
        <v>249</v>
      </c>
      <c r="G54" s="46">
        <f>61.2+26.5</f>
        <v>87.7</v>
      </c>
      <c r="H54" s="46">
        <f>7+7+8+3</f>
        <v>25</v>
      </c>
      <c r="I54" s="46">
        <f>1+1</f>
        <v>2</v>
      </c>
      <c r="J54" s="46">
        <f>1+1</f>
        <v>2</v>
      </c>
      <c r="K54" s="65">
        <f>IF(cava2[[#This Row],[U/m]]="Kilos",SUM(D54:G54)-($H$9*H54)-(I54*$I$9)-(J54*$J$9),SUM(D54:G54))</f>
        <v>594.4</v>
      </c>
      <c r="L54" s="46"/>
      <c r="M54" s="46"/>
      <c r="N54" s="46"/>
      <c r="O54" s="46"/>
      <c r="P54" s="46"/>
    </row>
    <row r="55" spans="1:16" s="75" customFormat="1" ht="32.4" customHeight="1" x14ac:dyDescent="0.25">
      <c r="A55" s="46">
        <v>257</v>
      </c>
      <c r="B55" s="47" t="s">
        <v>189</v>
      </c>
      <c r="C55" s="46" t="s">
        <v>18</v>
      </c>
      <c r="D55" s="46"/>
      <c r="E55" s="46"/>
      <c r="F55" s="46"/>
      <c r="G55" s="46"/>
      <c r="H55" s="46"/>
      <c r="I55" s="46"/>
      <c r="J55" s="46"/>
      <c r="K55" s="65">
        <f>IF(cava2[[#This Row],[U/m]]="Kilos",SUM(D55:G55)-($H$9*H55)-(I55*$I$9)-(J55*$J$9),SUM(D55:G55))</f>
        <v>0</v>
      </c>
      <c r="L55" s="46"/>
      <c r="M55" s="46"/>
      <c r="N55" s="46"/>
      <c r="O55" s="46"/>
      <c r="P55" s="46"/>
    </row>
    <row r="56" spans="1:16" s="75" customFormat="1" ht="32.4" customHeight="1" x14ac:dyDescent="0.25">
      <c r="A56" s="46">
        <v>258</v>
      </c>
      <c r="B56" s="47" t="s">
        <v>190</v>
      </c>
      <c r="C56" s="46" t="s">
        <v>18</v>
      </c>
      <c r="D56" s="46"/>
      <c r="E56" s="46"/>
      <c r="F56" s="46"/>
      <c r="G56" s="46"/>
      <c r="H56" s="46"/>
      <c r="I56" s="46"/>
      <c r="J56" s="46"/>
      <c r="K56" s="65">
        <f>IF(cava2[[#This Row],[U/m]]="Kilos",SUM(D56:G56)-($H$9*H56)-(I56*$I$9)-(J56*$J$9),SUM(D56:G56))</f>
        <v>0</v>
      </c>
      <c r="L56" s="46"/>
      <c r="M56" s="46"/>
      <c r="N56" s="46"/>
      <c r="O56" s="46"/>
      <c r="P56" s="46"/>
    </row>
    <row r="57" spans="1:16" s="75" customFormat="1" ht="32.4" customHeight="1" x14ac:dyDescent="0.25">
      <c r="A57" s="46">
        <v>259</v>
      </c>
      <c r="B57" s="47" t="s">
        <v>191</v>
      </c>
      <c r="C57" s="46" t="s">
        <v>18</v>
      </c>
      <c r="D57" s="46">
        <v>14</v>
      </c>
      <c r="E57" s="46"/>
      <c r="F57" s="46"/>
      <c r="G57" s="46"/>
      <c r="H57" s="46">
        <v>1</v>
      </c>
      <c r="I57" s="46"/>
      <c r="J57" s="46"/>
      <c r="K57" s="65">
        <f>IF(cava2[[#This Row],[U/m]]="Kilos",SUM(D57:G57)-($H$9*H57)-(I57*$I$9)-(J57*$J$9),SUM(D57:G57))</f>
        <v>11.7</v>
      </c>
      <c r="L57" s="46"/>
      <c r="M57" s="46"/>
      <c r="N57" s="46"/>
      <c r="O57" s="46"/>
      <c r="P57" s="46"/>
    </row>
    <row r="58" spans="1:16" s="75" customFormat="1" ht="32.4" customHeight="1" x14ac:dyDescent="0.25">
      <c r="A58" s="46">
        <v>262</v>
      </c>
      <c r="B58" s="47" t="s">
        <v>192</v>
      </c>
      <c r="C58" s="46" t="s">
        <v>18</v>
      </c>
      <c r="D58" s="46"/>
      <c r="E58" s="46"/>
      <c r="F58" s="46"/>
      <c r="G58" s="46"/>
      <c r="H58" s="46"/>
      <c r="I58" s="46"/>
      <c r="J58" s="46"/>
      <c r="K58" s="65">
        <f>IF(cava2[[#This Row],[U/m]]="Kilos",SUM(D58:G58)-($H$9*H58)-(I58*$I$9)-(J58*$J$9),SUM(D58:G58))</f>
        <v>0</v>
      </c>
      <c r="L58" s="46"/>
      <c r="M58" s="46"/>
      <c r="N58" s="46"/>
      <c r="O58" s="46"/>
      <c r="P58" s="46"/>
    </row>
    <row r="59" spans="1:16" s="75" customFormat="1" ht="32.4" customHeight="1" x14ac:dyDescent="0.25">
      <c r="A59" s="46">
        <v>263</v>
      </c>
      <c r="B59" s="47" t="s">
        <v>193</v>
      </c>
      <c r="C59" s="46" t="s">
        <v>18</v>
      </c>
      <c r="D59" s="46"/>
      <c r="E59" s="46"/>
      <c r="F59" s="46"/>
      <c r="G59" s="46"/>
      <c r="H59" s="46"/>
      <c r="I59" s="46"/>
      <c r="J59" s="46"/>
      <c r="K59" s="65">
        <f>IF(cava2[[#This Row],[U/m]]="Kilos",SUM(D59:G59)-($H$9*H59)-(I59*$I$9)-(J59*$J$9),SUM(D59:G59))</f>
        <v>0</v>
      </c>
      <c r="L59" s="46"/>
      <c r="M59" s="46"/>
      <c r="N59" s="46"/>
      <c r="O59" s="46"/>
      <c r="P59" s="46"/>
    </row>
    <row r="60" spans="1:16" s="75" customFormat="1" ht="32.4" customHeight="1" x14ac:dyDescent="0.25">
      <c r="A60" s="46">
        <v>264</v>
      </c>
      <c r="B60" s="47" t="s">
        <v>194</v>
      </c>
      <c r="C60" s="46" t="s">
        <v>18</v>
      </c>
      <c r="D60" s="46"/>
      <c r="E60" s="46"/>
      <c r="F60" s="46"/>
      <c r="G60" s="46"/>
      <c r="H60" s="46"/>
      <c r="I60" s="46"/>
      <c r="J60" s="46"/>
      <c r="K60" s="65">
        <f>IF(cava2[[#This Row],[U/m]]="Kilos",SUM(D60:G60)-($H$9*H60)-(I60*$I$9)-(J60*$J$9),SUM(D60:G60))</f>
        <v>0</v>
      </c>
      <c r="L60" s="46"/>
      <c r="M60" s="46"/>
      <c r="N60" s="46"/>
      <c r="O60" s="46"/>
      <c r="P60" s="46"/>
    </row>
    <row r="61" spans="1:16" s="75" customFormat="1" ht="32.4" customHeight="1" x14ac:dyDescent="0.25">
      <c r="A61" s="46">
        <v>266</v>
      </c>
      <c r="B61" s="47" t="s">
        <v>195</v>
      </c>
      <c r="C61" s="46" t="s">
        <v>18</v>
      </c>
      <c r="D61" s="46"/>
      <c r="E61" s="46"/>
      <c r="F61" s="46"/>
      <c r="G61" s="46"/>
      <c r="H61" s="46"/>
      <c r="I61" s="46"/>
      <c r="J61" s="46"/>
      <c r="K61" s="65">
        <f>IF(cava2[[#This Row],[U/m]]="Kilos",SUM(D61:G61)-($H$9*H61)-(I61*$I$9)-(J61*$J$9),SUM(D61:G61))</f>
        <v>0</v>
      </c>
      <c r="L61" s="46"/>
      <c r="M61" s="46"/>
      <c r="N61" s="46"/>
      <c r="O61" s="46"/>
      <c r="P61" s="46"/>
    </row>
    <row r="62" spans="1:16" s="75" customFormat="1" ht="32.4" customHeight="1" x14ac:dyDescent="0.25">
      <c r="A62" s="46">
        <v>268</v>
      </c>
      <c r="B62" s="47" t="s">
        <v>80</v>
      </c>
      <c r="C62" s="46" t="s">
        <v>18</v>
      </c>
      <c r="D62" s="46"/>
      <c r="E62" s="46"/>
      <c r="F62" s="46"/>
      <c r="G62" s="46"/>
      <c r="H62" s="46"/>
      <c r="I62" s="46"/>
      <c r="J62" s="46"/>
      <c r="K62" s="65">
        <f>IF(cava2[[#This Row],[U/m]]="Kilos",SUM(D62:G62)-($H$9*H62)-(I62*$I$9)-(J62*$J$9),SUM(D62:G62))</f>
        <v>0</v>
      </c>
      <c r="L62" s="46"/>
      <c r="M62" s="46"/>
      <c r="N62" s="46"/>
      <c r="O62" s="46"/>
      <c r="P62" s="46"/>
    </row>
    <row r="63" spans="1:16" s="75" customFormat="1" ht="32.4" customHeight="1" x14ac:dyDescent="0.25">
      <c r="A63" s="46">
        <v>270</v>
      </c>
      <c r="B63" s="47" t="s">
        <v>196</v>
      </c>
      <c r="C63" s="46" t="s">
        <v>18</v>
      </c>
      <c r="D63" s="46">
        <v>99.5</v>
      </c>
      <c r="E63" s="46"/>
      <c r="F63" s="46"/>
      <c r="G63" s="46"/>
      <c r="H63" s="46">
        <v>5</v>
      </c>
      <c r="I63" s="46">
        <v>1</v>
      </c>
      <c r="J63" s="46"/>
      <c r="K63" s="65">
        <f>IF(cava2[[#This Row],[U/m]]="Kilos",SUM(D63:G63)-($H$9*H63)-(I63*$I$9)-(J63*$J$9),SUM(D63:G63))</f>
        <v>86.15</v>
      </c>
      <c r="L63" s="46"/>
      <c r="M63" s="46"/>
      <c r="N63" s="46"/>
      <c r="O63" s="46"/>
      <c r="P63" s="46"/>
    </row>
    <row r="64" spans="1:16" s="75" customFormat="1" ht="32.4" customHeight="1" x14ac:dyDescent="0.25">
      <c r="A64" s="46">
        <v>271</v>
      </c>
      <c r="B64" s="47" t="s">
        <v>197</v>
      </c>
      <c r="C64" s="46" t="s">
        <v>18</v>
      </c>
      <c r="D64" s="46"/>
      <c r="E64" s="46"/>
      <c r="F64" s="46"/>
      <c r="G64" s="46"/>
      <c r="H64" s="46"/>
      <c r="I64" s="46"/>
      <c r="J64" s="46"/>
      <c r="K64" s="65">
        <f>IF(cava2[[#This Row],[U/m]]="Kilos",SUM(D64:G64)-($H$9*H64)-(I64*$I$9)-(J64*$J$9),SUM(D64:G64))</f>
        <v>0</v>
      </c>
      <c r="L64" s="46"/>
      <c r="M64" s="46"/>
      <c r="N64" s="46"/>
      <c r="O64" s="46"/>
      <c r="P64" s="46"/>
    </row>
    <row r="65" spans="1:16" s="75" customFormat="1" ht="32.4" customHeight="1" x14ac:dyDescent="0.25">
      <c r="A65" s="46">
        <v>272</v>
      </c>
      <c r="B65" s="47" t="s">
        <v>198</v>
      </c>
      <c r="C65" s="46" t="s">
        <v>18</v>
      </c>
      <c r="D65" s="46"/>
      <c r="E65" s="46"/>
      <c r="F65" s="76"/>
      <c r="G65" s="46"/>
      <c r="H65" s="46"/>
      <c r="I65" s="46"/>
      <c r="J65" s="46"/>
      <c r="K65" s="65">
        <f>IF(cava2[[#This Row],[U/m]]="Kilos",SUM(D65:G65)-($H$9*H65)-(I65*$I$9)-(J65*$J$9),SUM(D65:G65))</f>
        <v>0</v>
      </c>
      <c r="L65" s="46"/>
      <c r="M65" s="46"/>
      <c r="N65" s="46"/>
      <c r="O65" s="46"/>
      <c r="P65" s="46"/>
    </row>
    <row r="66" spans="1:16" s="75" customFormat="1" ht="32.4" customHeight="1" x14ac:dyDescent="0.25">
      <c r="A66" s="46">
        <v>273</v>
      </c>
      <c r="B66" s="47" t="s">
        <v>199</v>
      </c>
      <c r="C66" s="46" t="s">
        <v>18</v>
      </c>
      <c r="D66" s="46"/>
      <c r="E66" s="46"/>
      <c r="F66" s="46"/>
      <c r="G66" s="46"/>
      <c r="H66" s="46"/>
      <c r="I66" s="46"/>
      <c r="J66" s="46"/>
      <c r="K66" s="65">
        <f>IF(cava2[[#This Row],[U/m]]="Kilos",SUM(D66:G66)-($H$9*H66)-(I66*$I$9)-(J66*$J$9),SUM(D66:G66))</f>
        <v>0</v>
      </c>
      <c r="L66" s="46"/>
      <c r="M66" s="46"/>
      <c r="N66" s="46"/>
      <c r="O66" s="46"/>
      <c r="P66" s="46"/>
    </row>
    <row r="67" spans="1:16" s="75" customFormat="1" ht="32.4" customHeight="1" x14ac:dyDescent="0.25">
      <c r="A67" s="46">
        <v>274</v>
      </c>
      <c r="B67" s="47" t="s">
        <v>200</v>
      </c>
      <c r="C67" s="46" t="s">
        <v>18</v>
      </c>
      <c r="D67" s="46"/>
      <c r="E67" s="46"/>
      <c r="F67" s="46"/>
      <c r="G67" s="46"/>
      <c r="H67" s="46"/>
      <c r="I67" s="46"/>
      <c r="J67" s="46"/>
      <c r="K67" s="65">
        <f>IF(cava2[[#This Row],[U/m]]="Kilos",SUM(D67:G67)-($H$9*H67)-(I67*$I$9)-(J67*$J$9),SUM(D67:G67))</f>
        <v>0</v>
      </c>
      <c r="L67" s="46"/>
      <c r="M67" s="46"/>
      <c r="N67" s="46"/>
      <c r="O67" s="46"/>
      <c r="P67" s="46"/>
    </row>
    <row r="68" spans="1:16" s="75" customFormat="1" ht="32.4" customHeight="1" x14ac:dyDescent="0.25">
      <c r="A68" s="46">
        <v>275</v>
      </c>
      <c r="B68" s="47" t="s">
        <v>201</v>
      </c>
      <c r="C68" s="46" t="s">
        <v>18</v>
      </c>
      <c r="D68" s="46"/>
      <c r="E68" s="46"/>
      <c r="F68" s="46"/>
      <c r="G68" s="46"/>
      <c r="H68" s="46"/>
      <c r="I68" s="46"/>
      <c r="J68" s="46"/>
      <c r="K68" s="65">
        <f>IF(cava2[[#This Row],[U/m]]="Kilos",SUM(D68:G68)-($H$9*H68)-(I68*$I$9)-(J68*$J$9),SUM(D68:G68))</f>
        <v>0</v>
      </c>
      <c r="L68" s="46"/>
      <c r="M68" s="46"/>
      <c r="N68" s="46"/>
      <c r="O68" s="46"/>
      <c r="P68" s="46"/>
    </row>
    <row r="69" spans="1:16" s="75" customFormat="1" ht="32.4" customHeight="1" x14ac:dyDescent="0.25">
      <c r="A69" s="46">
        <v>276</v>
      </c>
      <c r="B69" s="47" t="s">
        <v>202</v>
      </c>
      <c r="C69" s="46" t="s">
        <v>18</v>
      </c>
      <c r="D69" s="46"/>
      <c r="E69" s="46"/>
      <c r="F69" s="46"/>
      <c r="G69" s="46"/>
      <c r="H69" s="46"/>
      <c r="I69" s="46"/>
      <c r="J69" s="46"/>
      <c r="K69" s="65">
        <f>IF(cava2[[#This Row],[U/m]]="Kilos",SUM(D69:G69)-($H$9*H69)-(I69*$I$9)-(J69*$J$9),SUM(D69:G69))</f>
        <v>0</v>
      </c>
      <c r="L69" s="46"/>
      <c r="M69" s="46"/>
      <c r="N69" s="46"/>
      <c r="O69" s="46"/>
      <c r="P69" s="46"/>
    </row>
    <row r="70" spans="1:16" s="75" customFormat="1" ht="32.4" customHeight="1" x14ac:dyDescent="0.25">
      <c r="A70" s="46">
        <v>277</v>
      </c>
      <c r="B70" s="47" t="s">
        <v>203</v>
      </c>
      <c r="C70" s="46" t="s">
        <v>18</v>
      </c>
      <c r="D70" s="46"/>
      <c r="E70" s="46"/>
      <c r="F70" s="46"/>
      <c r="G70" s="46"/>
      <c r="H70" s="46"/>
      <c r="I70" s="46"/>
      <c r="J70" s="46"/>
      <c r="K70" s="65">
        <f>IF(cava2[[#This Row],[U/m]]="Kilos",SUM(D70:G70)-($H$9*H70)-(I70*$I$9)-(J70*$J$9),SUM(D70:G70))</f>
        <v>0</v>
      </c>
      <c r="L70" s="46"/>
      <c r="M70" s="46"/>
      <c r="N70" s="46"/>
      <c r="O70" s="46"/>
      <c r="P70" s="46"/>
    </row>
    <row r="71" spans="1:16" s="75" customFormat="1" ht="32.4" customHeight="1" x14ac:dyDescent="0.25">
      <c r="A71" s="46">
        <v>280</v>
      </c>
      <c r="B71" s="47" t="s">
        <v>204</v>
      </c>
      <c r="C71" s="46" t="s">
        <v>18</v>
      </c>
      <c r="D71" s="46"/>
      <c r="E71" s="46"/>
      <c r="F71" s="46"/>
      <c r="G71" s="46"/>
      <c r="H71" s="46"/>
      <c r="I71" s="46"/>
      <c r="J71" s="46"/>
      <c r="K71" s="65">
        <f>IF(cava2[[#This Row],[U/m]]="Kilos",SUM(D71:G71)-($H$9*H71)-(I71*$I$9)-(J71*$J$9),SUM(D71:G71))</f>
        <v>0</v>
      </c>
      <c r="L71" s="46"/>
      <c r="M71" s="46"/>
      <c r="N71" s="46"/>
      <c r="O71" s="46"/>
      <c r="P71" s="46"/>
    </row>
    <row r="72" spans="1:16" s="75" customFormat="1" ht="32.4" customHeight="1" x14ac:dyDescent="0.25">
      <c r="A72" s="46">
        <v>299</v>
      </c>
      <c r="B72" s="47" t="s">
        <v>82</v>
      </c>
      <c r="C72" s="46" t="s">
        <v>18</v>
      </c>
      <c r="D72" s="46"/>
      <c r="E72" s="46"/>
      <c r="F72" s="46"/>
      <c r="G72" s="46"/>
      <c r="H72" s="46"/>
      <c r="I72" s="46"/>
      <c r="J72" s="46"/>
      <c r="K72" s="65">
        <f>IF(cava2[[#This Row],[U/m]]="Kilos",SUM(D72:G72)-($H$9*H72)-(I72*$I$9)-(J72*$J$9),SUM(D72:G72))</f>
        <v>0</v>
      </c>
      <c r="L72" s="46"/>
      <c r="M72" s="46"/>
      <c r="N72" s="46"/>
      <c r="O72" s="46"/>
      <c r="P72" s="46"/>
    </row>
    <row r="73" spans="1:16" s="75" customFormat="1" ht="32.4" customHeight="1" x14ac:dyDescent="0.25">
      <c r="A73" s="46">
        <v>300</v>
      </c>
      <c r="B73" s="47" t="s">
        <v>83</v>
      </c>
      <c r="C73" s="46" t="s">
        <v>18</v>
      </c>
      <c r="D73" s="46"/>
      <c r="E73" s="46"/>
      <c r="F73" s="46"/>
      <c r="G73" s="46"/>
      <c r="H73" s="46"/>
      <c r="I73" s="46"/>
      <c r="J73" s="46"/>
      <c r="K73" s="65">
        <f>IF(cava2[[#This Row],[U/m]]="Kilos",SUM(D73:G73)-($H$9*H73)-(I73*$I$9)-(J73*$J$9),SUM(D73:G73))</f>
        <v>0</v>
      </c>
      <c r="L73" s="46"/>
      <c r="M73" s="46"/>
      <c r="N73" s="46"/>
      <c r="O73" s="46"/>
      <c r="P73" s="46"/>
    </row>
    <row r="74" spans="1:16" s="75" customFormat="1" ht="32.4" customHeight="1" x14ac:dyDescent="0.25">
      <c r="A74" s="46">
        <v>302</v>
      </c>
      <c r="B74" s="47" t="s">
        <v>205</v>
      </c>
      <c r="C74" s="46" t="s">
        <v>18</v>
      </c>
      <c r="D74" s="46"/>
      <c r="E74" s="46"/>
      <c r="F74" s="46"/>
      <c r="G74" s="46"/>
      <c r="H74" s="46"/>
      <c r="I74" s="46"/>
      <c r="J74" s="46"/>
      <c r="K74" s="65">
        <f>IF(cava2[[#This Row],[U/m]]="Kilos",SUM(D74:G74)-($H$9*H74)-(I74*$I$9)-(J74*$J$9),SUM(D74:G74))</f>
        <v>0</v>
      </c>
      <c r="L74" s="46"/>
      <c r="M74" s="46"/>
      <c r="N74" s="46"/>
      <c r="O74" s="46"/>
      <c r="P74" s="46"/>
    </row>
    <row r="75" spans="1:16" s="75" customFormat="1" ht="32.4" customHeight="1" x14ac:dyDescent="0.25">
      <c r="A75" s="46">
        <v>303</v>
      </c>
      <c r="B75" s="47" t="s">
        <v>206</v>
      </c>
      <c r="C75" s="46" t="s">
        <v>18</v>
      </c>
      <c r="D75" s="46"/>
      <c r="E75" s="46"/>
      <c r="F75" s="46"/>
      <c r="G75" s="46"/>
      <c r="H75" s="46"/>
      <c r="I75" s="46"/>
      <c r="J75" s="46"/>
      <c r="K75" s="65">
        <f>IF(cava2[[#This Row],[U/m]]="Kilos",SUM(D75:G75)-($H$9*H75)-(I75*$I$9)-(J75*$J$9),SUM(D75:G75))</f>
        <v>0</v>
      </c>
      <c r="L75" s="46"/>
      <c r="M75" s="46"/>
      <c r="N75" s="46"/>
      <c r="O75" s="46"/>
      <c r="P75" s="46"/>
    </row>
    <row r="76" spans="1:16" s="75" customFormat="1" ht="32.4" customHeight="1" x14ac:dyDescent="0.25">
      <c r="A76" s="46">
        <v>304</v>
      </c>
      <c r="B76" s="47" t="s">
        <v>207</v>
      </c>
      <c r="C76" s="46" t="s">
        <v>18</v>
      </c>
      <c r="D76" s="46"/>
      <c r="E76" s="46"/>
      <c r="F76" s="46"/>
      <c r="G76" s="46"/>
      <c r="H76" s="46"/>
      <c r="I76" s="46"/>
      <c r="J76" s="46"/>
      <c r="K76" s="65">
        <f>IF(cava2[[#This Row],[U/m]]="Kilos",SUM(D76:G76)-($H$9*H76)-(I76*$I$9)-(J76*$J$9),SUM(D76:G76))</f>
        <v>0</v>
      </c>
      <c r="L76" s="46"/>
      <c r="M76" s="46"/>
      <c r="N76" s="46"/>
      <c r="O76" s="46"/>
      <c r="P76" s="46"/>
    </row>
    <row r="77" spans="1:16" s="75" customFormat="1" ht="32.4" customHeight="1" x14ac:dyDescent="0.25">
      <c r="A77" s="46">
        <v>305</v>
      </c>
      <c r="B77" s="47" t="s">
        <v>208</v>
      </c>
      <c r="C77" s="46" t="s">
        <v>18</v>
      </c>
      <c r="D77" s="46"/>
      <c r="E77" s="46"/>
      <c r="F77" s="46"/>
      <c r="G77" s="46"/>
      <c r="H77" s="46"/>
      <c r="I77" s="46"/>
      <c r="J77" s="46"/>
      <c r="K77" s="65">
        <f>IF(cava2[[#This Row],[U/m]]="Kilos",SUM(D77:G77)-($H$9*H77)-(I77*$I$9)-(J77*$J$9),SUM(D77:G77))</f>
        <v>0</v>
      </c>
      <c r="L77" s="46"/>
      <c r="M77" s="46"/>
      <c r="N77" s="46"/>
      <c r="O77" s="46"/>
      <c r="P77" s="46"/>
    </row>
    <row r="78" spans="1:16" s="75" customFormat="1" ht="32.4" customHeight="1" x14ac:dyDescent="0.25">
      <c r="A78" s="46">
        <v>307</v>
      </c>
      <c r="B78" s="47" t="s">
        <v>209</v>
      </c>
      <c r="C78" s="46" t="s">
        <v>18</v>
      </c>
      <c r="D78" s="46">
        <v>14.5</v>
      </c>
      <c r="E78" s="46"/>
      <c r="F78" s="46"/>
      <c r="G78" s="46"/>
      <c r="H78" s="46"/>
      <c r="I78" s="46">
        <v>1</v>
      </c>
      <c r="J78" s="46"/>
      <c r="K78" s="65">
        <f>IF(cava2[[#This Row],[U/m]]="Kilos",SUM(D78:G78)-($H$9*H78)-(I78*$I$9)-(J78*$J$9),SUM(D78:G78))</f>
        <v>12.65</v>
      </c>
      <c r="L78" s="46"/>
      <c r="M78" s="46"/>
      <c r="N78" s="46"/>
      <c r="O78" s="46"/>
      <c r="P78" s="46"/>
    </row>
    <row r="79" spans="1:16" s="75" customFormat="1" ht="32.4" customHeight="1" x14ac:dyDescent="0.25">
      <c r="A79" s="46">
        <v>310</v>
      </c>
      <c r="B79" s="47" t="s">
        <v>210</v>
      </c>
      <c r="C79" s="46" t="s">
        <v>18</v>
      </c>
      <c r="D79" s="46"/>
      <c r="E79" s="46"/>
      <c r="F79" s="46"/>
      <c r="G79" s="46"/>
      <c r="H79" s="46"/>
      <c r="I79" s="46"/>
      <c r="J79" s="46"/>
      <c r="K79" s="65">
        <f>IF(cava2[[#This Row],[U/m]]="Kilos",SUM(D79:G79)-($H$9*H79)-(I79*$I$9)-(J79*$J$9),SUM(D79:G79))</f>
        <v>0</v>
      </c>
      <c r="L79" s="46"/>
      <c r="M79" s="46"/>
      <c r="N79" s="46"/>
      <c r="O79" s="46"/>
      <c r="P79" s="46"/>
    </row>
    <row r="80" spans="1:16" s="75" customFormat="1" ht="32.4" customHeight="1" x14ac:dyDescent="0.25">
      <c r="A80" s="46">
        <v>311</v>
      </c>
      <c r="B80" s="96" t="s">
        <v>211</v>
      </c>
      <c r="C80" s="46" t="s">
        <v>18</v>
      </c>
      <c r="D80" s="46">
        <v>81.8</v>
      </c>
      <c r="E80" s="46"/>
      <c r="F80" s="46"/>
      <c r="G80" s="46"/>
      <c r="H80" s="46">
        <v>4</v>
      </c>
      <c r="I80" s="46">
        <v>1</v>
      </c>
      <c r="J80" s="46"/>
      <c r="K80" s="65">
        <f>IF(cava2[[#This Row],[U/m]]="Kilos",SUM(D80:G80)-($H$9*H80)-(I80*$I$9)-(J80*$J$9),SUM(D80:G80))</f>
        <v>70.75</v>
      </c>
      <c r="L80" s="46" t="s">
        <v>454</v>
      </c>
      <c r="M80" s="46"/>
      <c r="N80" s="46"/>
      <c r="O80" s="46"/>
      <c r="P80" s="46"/>
    </row>
    <row r="81" spans="1:16" s="75" customFormat="1" ht="32.4" customHeight="1" x14ac:dyDescent="0.25">
      <c r="A81" s="46">
        <v>312</v>
      </c>
      <c r="B81" s="47" t="s">
        <v>212</v>
      </c>
      <c r="C81" s="46" t="s">
        <v>18</v>
      </c>
      <c r="D81" s="46"/>
      <c r="E81" s="46"/>
      <c r="F81" s="46"/>
      <c r="G81" s="46"/>
      <c r="H81" s="46"/>
      <c r="I81" s="46"/>
      <c r="J81" s="46"/>
      <c r="K81" s="65">
        <f>IF(cava2[[#This Row],[U/m]]="Kilos",SUM(D81:G81)-($H$9*H81)-(I81*$I$9)-(J81*$J$9),SUM(D81:G81))</f>
        <v>0</v>
      </c>
      <c r="L81" s="46"/>
      <c r="M81" s="46"/>
      <c r="N81" s="46"/>
      <c r="O81" s="46"/>
      <c r="P81" s="46"/>
    </row>
    <row r="82" spans="1:16" s="75" customFormat="1" ht="32.4" customHeight="1" x14ac:dyDescent="0.25">
      <c r="A82" s="46">
        <v>313</v>
      </c>
      <c r="B82" s="47" t="s">
        <v>213</v>
      </c>
      <c r="C82" s="46" t="s">
        <v>18</v>
      </c>
      <c r="D82" s="46"/>
      <c r="E82" s="46"/>
      <c r="F82" s="46"/>
      <c r="G82" s="46"/>
      <c r="H82" s="46"/>
      <c r="I82" s="46"/>
      <c r="J82" s="46"/>
      <c r="K82" s="65">
        <f>IF(cava2[[#This Row],[U/m]]="Kilos",SUM(D82:G82)-($H$9*H82)-(I82*$I$9)-(J82*$J$9),SUM(D82:G82))</f>
        <v>0</v>
      </c>
      <c r="L82" s="46"/>
      <c r="M82" s="46"/>
      <c r="N82" s="46"/>
      <c r="O82" s="46"/>
      <c r="P82" s="46"/>
    </row>
    <row r="83" spans="1:16" s="75" customFormat="1" ht="32.4" customHeight="1" x14ac:dyDescent="0.25">
      <c r="A83" s="46">
        <v>314</v>
      </c>
      <c r="B83" s="47" t="s">
        <v>404</v>
      </c>
      <c r="C83" s="46" t="s">
        <v>18</v>
      </c>
      <c r="D83" s="46">
        <v>33.4</v>
      </c>
      <c r="E83" s="46"/>
      <c r="F83" s="46"/>
      <c r="G83" s="46"/>
      <c r="H83" s="46">
        <v>1</v>
      </c>
      <c r="I83" s="46"/>
      <c r="J83" s="46"/>
      <c r="K83" s="65">
        <f>IF(cava2[[#This Row],[U/m]]="Kilos",SUM(D83:G83)-($H$9*H83)-(I83*$I$9)-(J83*$J$9),SUM(D83:G83))</f>
        <v>31.099999999999998</v>
      </c>
      <c r="L83" s="46"/>
      <c r="M83" s="46"/>
      <c r="N83" s="46"/>
      <c r="O83" s="46"/>
      <c r="P83" s="46"/>
    </row>
    <row r="84" spans="1:16" s="75" customFormat="1" ht="32.4" customHeight="1" x14ac:dyDescent="0.25">
      <c r="A84" s="46">
        <v>315</v>
      </c>
      <c r="B84" s="47" t="s">
        <v>214</v>
      </c>
      <c r="C84" s="46" t="s">
        <v>18</v>
      </c>
      <c r="D84" s="46"/>
      <c r="E84" s="46"/>
      <c r="F84" s="46"/>
      <c r="G84" s="46"/>
      <c r="H84" s="46"/>
      <c r="I84" s="46"/>
      <c r="J84" s="46"/>
      <c r="K84" s="65">
        <f>IF(cava2[[#This Row],[U/m]]="Kilos",SUM(D84:G84)-($H$9*H84)-(I84*$I$9)-(J84*$J$9),SUM(D84:G84))</f>
        <v>0</v>
      </c>
      <c r="L84" s="46"/>
      <c r="M84" s="46"/>
      <c r="N84" s="46"/>
      <c r="O84" s="46"/>
      <c r="P84" s="46"/>
    </row>
    <row r="85" spans="1:16" s="75" customFormat="1" ht="32.4" customHeight="1" x14ac:dyDescent="0.25">
      <c r="A85" s="46">
        <v>316</v>
      </c>
      <c r="B85" s="47" t="s">
        <v>215</v>
      </c>
      <c r="C85" s="46" t="s">
        <v>18</v>
      </c>
      <c r="D85" s="46"/>
      <c r="E85" s="46"/>
      <c r="F85" s="46"/>
      <c r="G85" s="46"/>
      <c r="H85" s="46"/>
      <c r="I85" s="46"/>
      <c r="J85" s="46"/>
      <c r="K85" s="65">
        <f>IF(cava2[[#This Row],[U/m]]="Kilos",SUM(D85:G85)-($H$9*H85)-(I85*$I$9)-(J85*$J$9),SUM(D85:G85))</f>
        <v>0</v>
      </c>
      <c r="L85" s="46"/>
      <c r="M85" s="46"/>
      <c r="N85" s="46"/>
      <c r="O85" s="46"/>
      <c r="P85" s="46"/>
    </row>
    <row r="86" spans="1:16" s="75" customFormat="1" ht="32.4" customHeight="1" x14ac:dyDescent="0.25">
      <c r="A86" s="46">
        <v>317</v>
      </c>
      <c r="B86" s="47" t="s">
        <v>216</v>
      </c>
      <c r="C86" s="46" t="s">
        <v>18</v>
      </c>
      <c r="D86" s="46"/>
      <c r="E86" s="46"/>
      <c r="F86" s="46"/>
      <c r="G86" s="46"/>
      <c r="H86" s="46"/>
      <c r="I86" s="46"/>
      <c r="J86" s="46"/>
      <c r="K86" s="65">
        <f>IF(cava2[[#This Row],[U/m]]="Kilos",SUM(D86:G86)-($H$9*H86)-(I86*$I$9)-(J86*$J$9),SUM(D86:G86))</f>
        <v>0</v>
      </c>
      <c r="L86" s="46"/>
      <c r="M86" s="46"/>
      <c r="N86" s="46"/>
      <c r="O86" s="46"/>
      <c r="P86" s="46"/>
    </row>
    <row r="87" spans="1:16" s="75" customFormat="1" ht="32.4" customHeight="1" x14ac:dyDescent="0.25">
      <c r="A87" s="46">
        <v>318</v>
      </c>
      <c r="B87" s="47" t="s">
        <v>217</v>
      </c>
      <c r="C87" s="46" t="s">
        <v>18</v>
      </c>
      <c r="D87" s="46"/>
      <c r="E87" s="46"/>
      <c r="F87" s="46"/>
      <c r="G87" s="46"/>
      <c r="H87" s="46"/>
      <c r="I87" s="46"/>
      <c r="J87" s="46"/>
      <c r="K87" s="65">
        <f>IF(cava2[[#This Row],[U/m]]="Kilos",SUM(D87:G87)-($H$9*H87)-(I87*$I$9)-(J87*$J$9),SUM(D87:G87))</f>
        <v>0</v>
      </c>
      <c r="L87" s="46"/>
      <c r="M87" s="46"/>
      <c r="N87" s="46"/>
      <c r="O87" s="46"/>
      <c r="P87" s="46"/>
    </row>
    <row r="88" spans="1:16" s="75" customFormat="1" ht="32.4" customHeight="1" x14ac:dyDescent="0.25">
      <c r="A88" s="46">
        <v>320</v>
      </c>
      <c r="B88" s="47" t="s">
        <v>218</v>
      </c>
      <c r="C88" s="46" t="s">
        <v>18</v>
      </c>
      <c r="D88" s="46"/>
      <c r="E88" s="46"/>
      <c r="F88" s="46"/>
      <c r="G88" s="46"/>
      <c r="H88" s="46"/>
      <c r="I88" s="46"/>
      <c r="J88" s="46"/>
      <c r="K88" s="65">
        <f>IF(cava2[[#This Row],[U/m]]="Kilos",SUM(D88:G88)-($H$9*H88)-(I88*$I$9)-(J88*$J$9),SUM(D88:G88))</f>
        <v>0</v>
      </c>
      <c r="L88" s="46"/>
      <c r="M88" s="46"/>
      <c r="N88" s="46"/>
      <c r="O88" s="46"/>
      <c r="P88" s="46"/>
    </row>
    <row r="89" spans="1:16" s="75" customFormat="1" ht="32.4" customHeight="1" x14ac:dyDescent="0.25">
      <c r="A89" s="46">
        <v>322</v>
      </c>
      <c r="B89" s="47" t="s">
        <v>219</v>
      </c>
      <c r="C89" s="46" t="s">
        <v>18</v>
      </c>
      <c r="D89" s="46">
        <v>220.3</v>
      </c>
      <c r="E89" s="46"/>
      <c r="F89" s="46"/>
      <c r="G89" s="46"/>
      <c r="H89" s="46">
        <v>7</v>
      </c>
      <c r="I89" s="46"/>
      <c r="J89" s="46">
        <v>1</v>
      </c>
      <c r="K89" s="65">
        <f>IF(cava2[[#This Row],[U/m]]="Kilos",SUM(D89:G89)-($H$9*H89)-(I89*$I$9)-(J89*$J$9),SUM(D89:G89))</f>
        <v>202.4</v>
      </c>
      <c r="L89" s="46"/>
      <c r="M89" s="46"/>
      <c r="N89" s="46"/>
      <c r="O89" s="46"/>
      <c r="P89" s="46"/>
    </row>
    <row r="90" spans="1:16" s="75" customFormat="1" ht="32.4" customHeight="1" x14ac:dyDescent="0.25">
      <c r="A90" s="46">
        <v>323</v>
      </c>
      <c r="B90" s="47" t="s">
        <v>220</v>
      </c>
      <c r="C90" s="46" t="s">
        <v>18</v>
      </c>
      <c r="D90" s="46"/>
      <c r="E90" s="46"/>
      <c r="F90" s="46"/>
      <c r="G90" s="46"/>
      <c r="H90" s="46"/>
      <c r="I90" s="46"/>
      <c r="J90" s="46"/>
      <c r="K90" s="65">
        <f>IF(cava2[[#This Row],[U/m]]="Kilos",SUM(D90:G90)-($H$9*H90)-(I90*$I$9)-(J90*$J$9),SUM(D90:G90))</f>
        <v>0</v>
      </c>
      <c r="L90" s="46"/>
      <c r="M90" s="46"/>
      <c r="N90" s="46"/>
      <c r="O90" s="46"/>
      <c r="P90" s="46"/>
    </row>
    <row r="91" spans="1:16" s="75" customFormat="1" ht="32.4" customHeight="1" x14ac:dyDescent="0.25">
      <c r="A91" s="46">
        <v>325</v>
      </c>
      <c r="B91" s="47" t="s">
        <v>99</v>
      </c>
      <c r="C91" s="46" t="s">
        <v>18</v>
      </c>
      <c r="D91" s="46"/>
      <c r="E91" s="46"/>
      <c r="F91" s="46"/>
      <c r="G91" s="46"/>
      <c r="H91" s="46"/>
      <c r="I91" s="46"/>
      <c r="J91" s="46"/>
      <c r="K91" s="65">
        <f>IF(cava2[[#This Row],[U/m]]="Kilos",SUM(D91:G91)-($H$9*H91)-(I91*$I$9)-(J91*$J$9),SUM(D91:G91))</f>
        <v>0</v>
      </c>
      <c r="L91" s="46"/>
      <c r="M91" s="46"/>
      <c r="N91" s="46"/>
      <c r="O91" s="46"/>
      <c r="P91" s="46"/>
    </row>
    <row r="92" spans="1:16" s="75" customFormat="1" ht="32.4" customHeight="1" x14ac:dyDescent="0.25">
      <c r="A92" s="46">
        <v>327</v>
      </c>
      <c r="B92" s="47" t="s">
        <v>221</v>
      </c>
      <c r="C92" s="46" t="s">
        <v>18</v>
      </c>
      <c r="D92" s="46"/>
      <c r="E92" s="46"/>
      <c r="F92" s="46"/>
      <c r="G92" s="46"/>
      <c r="H92" s="46"/>
      <c r="I92" s="46"/>
      <c r="J92" s="46"/>
      <c r="K92" s="65">
        <f>IF(cava2[[#This Row],[U/m]]="Kilos",SUM(D92:G92)-($H$9*H92)-(I92*$I$9)-(J92*$J$9),SUM(D92:G92))</f>
        <v>0</v>
      </c>
      <c r="L92" s="46"/>
      <c r="M92" s="46"/>
      <c r="N92" s="46"/>
      <c r="O92" s="46"/>
      <c r="P92" s="46"/>
    </row>
    <row r="93" spans="1:16" s="75" customFormat="1" ht="32.4" customHeight="1" x14ac:dyDescent="0.25">
      <c r="A93" s="46">
        <v>328</v>
      </c>
      <c r="B93" s="47" t="s">
        <v>222</v>
      </c>
      <c r="C93" s="46" t="s">
        <v>18</v>
      </c>
      <c r="D93" s="46"/>
      <c r="E93" s="46"/>
      <c r="F93" s="46"/>
      <c r="G93" s="46"/>
      <c r="H93" s="46"/>
      <c r="I93" s="46"/>
      <c r="J93" s="46"/>
      <c r="K93" s="65">
        <f>IF(cava2[[#This Row],[U/m]]="Kilos",SUM(D93:G93)-($H$9*H93)-(I93*$I$9)-(J93*$J$9),SUM(D93:G93))</f>
        <v>0</v>
      </c>
      <c r="L93" s="46"/>
      <c r="M93" s="46"/>
      <c r="N93" s="46"/>
      <c r="O93" s="46"/>
      <c r="P93" s="46"/>
    </row>
    <row r="94" spans="1:16" s="75" customFormat="1" ht="32.4" customHeight="1" x14ac:dyDescent="0.25">
      <c r="A94" s="46">
        <v>332</v>
      </c>
      <c r="B94" s="47" t="s">
        <v>223</v>
      </c>
      <c r="C94" s="46" t="s">
        <v>18</v>
      </c>
      <c r="D94" s="46"/>
      <c r="E94" s="46"/>
      <c r="F94" s="46"/>
      <c r="G94" s="46"/>
      <c r="H94" s="46"/>
      <c r="I94" s="46"/>
      <c r="J94" s="46"/>
      <c r="K94" s="65">
        <f>IF(cava2[[#This Row],[U/m]]="Kilos",SUM(D94:G94)-($H$9*H94)-(I94*$I$9)-(J94*$J$9),SUM(D94:G94))</f>
        <v>0</v>
      </c>
      <c r="L94" s="46"/>
      <c r="M94" s="46"/>
      <c r="N94" s="46"/>
      <c r="O94" s="46"/>
      <c r="P94" s="46"/>
    </row>
    <row r="95" spans="1:16" s="75" customFormat="1" ht="32.4" customHeight="1" x14ac:dyDescent="0.25">
      <c r="A95" s="46">
        <v>333</v>
      </c>
      <c r="B95" s="47" t="s">
        <v>224</v>
      </c>
      <c r="C95" s="46" t="s">
        <v>18</v>
      </c>
      <c r="D95" s="46"/>
      <c r="E95" s="46"/>
      <c r="F95" s="46"/>
      <c r="G95" s="46"/>
      <c r="H95" s="46"/>
      <c r="I95" s="46"/>
      <c r="J95" s="46"/>
      <c r="K95" s="65">
        <f>IF(cava2[[#This Row],[U/m]]="Kilos",SUM(D95:G95)-($H$9*H95)-(I95*$I$9)-(J95*$J$9),SUM(D95:G95))</f>
        <v>0</v>
      </c>
      <c r="L95" s="46"/>
      <c r="M95" s="46"/>
      <c r="N95" s="46"/>
      <c r="O95" s="46"/>
      <c r="P95" s="46"/>
    </row>
    <row r="96" spans="1:16" s="75" customFormat="1" ht="32.4" customHeight="1" x14ac:dyDescent="0.25">
      <c r="A96" s="46">
        <v>352</v>
      </c>
      <c r="B96" s="47" t="s">
        <v>225</v>
      </c>
      <c r="C96" s="46" t="s">
        <v>18</v>
      </c>
      <c r="D96" s="46"/>
      <c r="E96" s="46"/>
      <c r="F96" s="46"/>
      <c r="G96" s="46"/>
      <c r="H96" s="46"/>
      <c r="I96" s="46"/>
      <c r="J96" s="46"/>
      <c r="K96" s="65">
        <f>IF(cava2[[#This Row],[U/m]]="Kilos",SUM(D96:G96)-($H$9*H96)-(I96*$I$9)-(J96*$J$9),SUM(D96:G96))</f>
        <v>0</v>
      </c>
      <c r="L96" s="46"/>
      <c r="M96" s="46"/>
      <c r="N96" s="46"/>
      <c r="O96" s="46"/>
      <c r="P96" s="46"/>
    </row>
    <row r="97" spans="1:16" s="75" customFormat="1" ht="32.4" customHeight="1" x14ac:dyDescent="0.25">
      <c r="A97" s="46">
        <v>353</v>
      </c>
      <c r="B97" s="47" t="s">
        <v>226</v>
      </c>
      <c r="C97" s="46" t="s">
        <v>18</v>
      </c>
      <c r="D97" s="46"/>
      <c r="E97" s="46"/>
      <c r="F97" s="46"/>
      <c r="G97" s="46"/>
      <c r="H97" s="46"/>
      <c r="I97" s="46"/>
      <c r="J97" s="46"/>
      <c r="K97" s="65">
        <f>IF(cava2[[#This Row],[U/m]]="Kilos",SUM(D97:G97)-($H$9*H97)-(I97*$I$9)-(J97*$J$9),SUM(D97:G97))</f>
        <v>0</v>
      </c>
      <c r="L97" s="46"/>
      <c r="M97" s="46"/>
      <c r="N97" s="46"/>
      <c r="O97" s="46"/>
      <c r="P97" s="46"/>
    </row>
    <row r="98" spans="1:16" s="75" customFormat="1" ht="32.4" customHeight="1" x14ac:dyDescent="0.25">
      <c r="A98" s="46">
        <v>354</v>
      </c>
      <c r="B98" s="47" t="s">
        <v>227</v>
      </c>
      <c r="C98" s="46" t="s">
        <v>18</v>
      </c>
      <c r="D98" s="46"/>
      <c r="E98" s="46"/>
      <c r="F98" s="46"/>
      <c r="G98" s="46"/>
      <c r="H98" s="46"/>
      <c r="I98" s="46"/>
      <c r="J98" s="46"/>
      <c r="K98" s="65">
        <f>IF(cava2[[#This Row],[U/m]]="Kilos",SUM(D98:G98)-($H$9*H98)-(I98*$I$9)-(J98*$J$9),SUM(D98:G98))</f>
        <v>0</v>
      </c>
      <c r="L98" s="46"/>
      <c r="M98" s="46"/>
      <c r="N98" s="46"/>
      <c r="O98" s="46"/>
      <c r="P98" s="46"/>
    </row>
    <row r="99" spans="1:16" s="75" customFormat="1" ht="32.4" customHeight="1" x14ac:dyDescent="0.25">
      <c r="A99" s="46">
        <v>355</v>
      </c>
      <c r="B99" s="47" t="s">
        <v>228</v>
      </c>
      <c r="C99" s="46" t="s">
        <v>18</v>
      </c>
      <c r="D99" s="46"/>
      <c r="E99" s="46"/>
      <c r="F99" s="46"/>
      <c r="G99" s="46"/>
      <c r="H99" s="46"/>
      <c r="I99" s="46"/>
      <c r="J99" s="46"/>
      <c r="K99" s="65">
        <f>IF(cava2[[#This Row],[U/m]]="Kilos",SUM(D99:G99)-($H$9*H99)-(I99*$I$9)-(J99*$J$9),SUM(D99:G99))</f>
        <v>0</v>
      </c>
      <c r="L99" s="46"/>
      <c r="M99" s="46"/>
      <c r="N99" s="46"/>
      <c r="O99" s="46"/>
      <c r="P99" s="46"/>
    </row>
    <row r="100" spans="1:16" s="75" customFormat="1" ht="32.4" customHeight="1" x14ac:dyDescent="0.25">
      <c r="A100" s="46">
        <v>356</v>
      </c>
      <c r="B100" s="47" t="s">
        <v>229</v>
      </c>
      <c r="C100" s="46" t="s">
        <v>18</v>
      </c>
      <c r="D100" s="46"/>
      <c r="E100" s="46"/>
      <c r="F100" s="46"/>
      <c r="G100" s="46"/>
      <c r="H100" s="46"/>
      <c r="I100" s="46"/>
      <c r="J100" s="46"/>
      <c r="K100" s="65">
        <f>IF(cava2[[#This Row],[U/m]]="Kilos",SUM(D100:G100)-($H$9*H100)-(I100*$I$9)-(J100*$J$9),SUM(D100:G100))</f>
        <v>0</v>
      </c>
      <c r="L100" s="46"/>
      <c r="M100" s="46"/>
      <c r="N100" s="46"/>
      <c r="O100" s="46"/>
      <c r="P100" s="46"/>
    </row>
    <row r="101" spans="1:16" s="75" customFormat="1" ht="32.4" customHeight="1" x14ac:dyDescent="0.25">
      <c r="A101" s="46">
        <v>357</v>
      </c>
      <c r="B101" s="47" t="s">
        <v>230</v>
      </c>
      <c r="C101" s="46" t="s">
        <v>18</v>
      </c>
      <c r="D101" s="46"/>
      <c r="E101" s="46"/>
      <c r="F101" s="46"/>
      <c r="G101" s="46"/>
      <c r="H101" s="46"/>
      <c r="I101" s="46"/>
      <c r="J101" s="46"/>
      <c r="K101" s="65">
        <f>IF(cava2[[#This Row],[U/m]]="Kilos",SUM(D101:G101)-($H$9*H101)-(I101*$I$9)-(J101*$J$9),SUM(D101:G101))</f>
        <v>0</v>
      </c>
      <c r="L101" s="46"/>
      <c r="M101" s="46"/>
      <c r="N101" s="46"/>
      <c r="O101" s="46"/>
      <c r="P101" s="46"/>
    </row>
    <row r="102" spans="1:16" s="75" customFormat="1" ht="32.4" customHeight="1" x14ac:dyDescent="0.25">
      <c r="A102" s="46">
        <v>358</v>
      </c>
      <c r="B102" s="47" t="s">
        <v>231</v>
      </c>
      <c r="C102" s="46" t="s">
        <v>18</v>
      </c>
      <c r="D102" s="46"/>
      <c r="E102" s="46"/>
      <c r="F102" s="46"/>
      <c r="G102" s="46"/>
      <c r="H102" s="46"/>
      <c r="I102" s="46"/>
      <c r="J102" s="46"/>
      <c r="K102" s="65">
        <f>IF(cava2[[#This Row],[U/m]]="Kilos",SUM(D102:G102)-($H$9*H102)-(I102*$I$9)-(J102*$J$9),SUM(D102:G102))</f>
        <v>0</v>
      </c>
      <c r="L102" s="46"/>
      <c r="M102" s="46"/>
      <c r="N102" s="46"/>
      <c r="O102" s="46"/>
      <c r="P102" s="46"/>
    </row>
    <row r="103" spans="1:16" s="75" customFormat="1" ht="32.4" customHeight="1" x14ac:dyDescent="0.25">
      <c r="A103" s="46">
        <v>359</v>
      </c>
      <c r="B103" s="47" t="s">
        <v>232</v>
      </c>
      <c r="C103" s="46" t="s">
        <v>18</v>
      </c>
      <c r="D103" s="46"/>
      <c r="E103" s="46"/>
      <c r="F103" s="46"/>
      <c r="G103" s="46"/>
      <c r="H103" s="46"/>
      <c r="I103" s="46"/>
      <c r="J103" s="46"/>
      <c r="K103" s="65">
        <f>IF(cava2[[#This Row],[U/m]]="Kilos",SUM(D103:G103)-($H$9*H103)-(I103*$I$9)-(J103*$J$9),SUM(D103:G103))</f>
        <v>0</v>
      </c>
      <c r="L103" s="46"/>
      <c r="M103" s="46"/>
      <c r="N103" s="46"/>
      <c r="O103" s="46"/>
      <c r="P103" s="46"/>
    </row>
    <row r="104" spans="1:16" s="75" customFormat="1" ht="32.4" customHeight="1" x14ac:dyDescent="0.25">
      <c r="A104" s="46">
        <v>360</v>
      </c>
      <c r="B104" s="47" t="s">
        <v>233</v>
      </c>
      <c r="C104" s="46" t="s">
        <v>18</v>
      </c>
      <c r="D104" s="46"/>
      <c r="E104" s="46"/>
      <c r="F104" s="46"/>
      <c r="G104" s="46"/>
      <c r="H104" s="46"/>
      <c r="I104" s="46"/>
      <c r="J104" s="46"/>
      <c r="K104" s="65">
        <f>IF(cava2[[#This Row],[U/m]]="Kilos",SUM(D104:G104)-($H$9*H104)-(I104*$I$9)-(J104*$J$9),SUM(D104:G104))</f>
        <v>0</v>
      </c>
      <c r="L104" s="46"/>
      <c r="M104" s="46"/>
      <c r="N104" s="46"/>
      <c r="O104" s="46"/>
      <c r="P104" s="46"/>
    </row>
    <row r="105" spans="1:16" s="75" customFormat="1" ht="32.4" customHeight="1" x14ac:dyDescent="0.25">
      <c r="A105" s="46">
        <v>361</v>
      </c>
      <c r="B105" s="47" t="s">
        <v>234</v>
      </c>
      <c r="C105" s="46" t="s">
        <v>18</v>
      </c>
      <c r="D105" s="46"/>
      <c r="E105" s="46"/>
      <c r="F105" s="46"/>
      <c r="G105" s="46"/>
      <c r="H105" s="46"/>
      <c r="I105" s="46"/>
      <c r="J105" s="46"/>
      <c r="K105" s="65">
        <f>IF(cava2[[#This Row],[U/m]]="Kilos",SUM(D105:G105)-($H$9*H105)-(I105*$I$9)-(J105*$J$9),SUM(D105:G105))</f>
        <v>0</v>
      </c>
      <c r="L105" s="46"/>
      <c r="M105" s="46"/>
      <c r="N105" s="46"/>
      <c r="O105" s="46"/>
      <c r="P105" s="46"/>
    </row>
    <row r="106" spans="1:16" s="75" customFormat="1" ht="32.4" customHeight="1" x14ac:dyDescent="0.25">
      <c r="A106" s="46">
        <v>362</v>
      </c>
      <c r="B106" s="47" t="s">
        <v>236</v>
      </c>
      <c r="C106" s="46" t="s">
        <v>18</v>
      </c>
      <c r="D106" s="46"/>
      <c r="E106" s="46"/>
      <c r="F106" s="46"/>
      <c r="G106" s="46"/>
      <c r="H106" s="46"/>
      <c r="I106" s="46"/>
      <c r="J106" s="46"/>
      <c r="K106" s="65">
        <f>IF(cava2[[#This Row],[U/m]]="Kilos",SUM(D106:G106)-($H$9*H106)-(I106*$I$9)-(J106*$J$9),SUM(D106:G106))</f>
        <v>0</v>
      </c>
      <c r="L106" s="46"/>
      <c r="M106" s="46"/>
      <c r="N106" s="46"/>
      <c r="O106" s="46"/>
      <c r="P106" s="46"/>
    </row>
    <row r="107" spans="1:16" s="75" customFormat="1" ht="32.4" customHeight="1" x14ac:dyDescent="0.25">
      <c r="A107" s="46">
        <v>363</v>
      </c>
      <c r="B107" s="47" t="s">
        <v>110</v>
      </c>
      <c r="C107" s="46" t="s">
        <v>18</v>
      </c>
      <c r="D107" s="46"/>
      <c r="E107" s="46"/>
      <c r="F107" s="46"/>
      <c r="G107" s="46"/>
      <c r="H107" s="46"/>
      <c r="I107" s="46"/>
      <c r="J107" s="46"/>
      <c r="K107" s="65">
        <f>IF(cava2[[#This Row],[U/m]]="Kilos",SUM(D107:G107)-($H$9*H107)-(I107*$I$9)-(J107*$J$9),SUM(D107:G107))</f>
        <v>0</v>
      </c>
      <c r="L107" s="46"/>
      <c r="M107" s="46"/>
      <c r="N107" s="46"/>
      <c r="O107" s="46"/>
      <c r="P107" s="46"/>
    </row>
    <row r="108" spans="1:16" s="75" customFormat="1" ht="32.4" customHeight="1" x14ac:dyDescent="0.25">
      <c r="A108" s="46">
        <v>364</v>
      </c>
      <c r="B108" s="47" t="s">
        <v>237</v>
      </c>
      <c r="C108" s="46" t="s">
        <v>18</v>
      </c>
      <c r="D108" s="46">
        <v>17.3</v>
      </c>
      <c r="E108" s="46"/>
      <c r="F108" s="46"/>
      <c r="G108" s="46"/>
      <c r="H108" s="46">
        <v>1</v>
      </c>
      <c r="I108" s="46"/>
      <c r="J108" s="46"/>
      <c r="K108" s="65">
        <f>IF(cava2[[#This Row],[U/m]]="Kilos",SUM(D108:G108)-($H$9*H108)-(I108*$I$9)-(J108*$J$9),SUM(D108:G108))</f>
        <v>15</v>
      </c>
      <c r="L108" s="46"/>
      <c r="M108" s="46"/>
      <c r="N108" s="46"/>
      <c r="O108" s="46"/>
      <c r="P108" s="46"/>
    </row>
    <row r="109" spans="1:16" s="75" customFormat="1" ht="32.4" customHeight="1" x14ac:dyDescent="0.25">
      <c r="A109" s="46">
        <v>365</v>
      </c>
      <c r="B109" s="47" t="s">
        <v>238</v>
      </c>
      <c r="C109" s="46" t="s">
        <v>18</v>
      </c>
      <c r="D109" s="46">
        <v>185</v>
      </c>
      <c r="E109" s="46">
        <v>1.1000000000000001</v>
      </c>
      <c r="F109" s="46"/>
      <c r="G109" s="46"/>
      <c r="H109" s="46">
        <v>8</v>
      </c>
      <c r="I109" s="46">
        <v>6</v>
      </c>
      <c r="J109" s="46"/>
      <c r="K109" s="65">
        <f>IF(cava2[[#This Row],[U/m]]="Kilos",SUM(D109:G109)-($H$9*H109)-(I109*$I$9)-(J109*$J$9),SUM(D109:G109))</f>
        <v>156.6</v>
      </c>
      <c r="L109" s="46"/>
      <c r="M109" s="46"/>
      <c r="N109" s="46"/>
      <c r="O109" s="46"/>
      <c r="P109" s="46"/>
    </row>
    <row r="110" spans="1:16" s="75" customFormat="1" ht="32.4" customHeight="1" x14ac:dyDescent="0.25">
      <c r="A110" s="46">
        <v>367</v>
      </c>
      <c r="B110" s="47" t="s">
        <v>239</v>
      </c>
      <c r="C110" s="46" t="s">
        <v>18</v>
      </c>
      <c r="D110" s="46"/>
      <c r="E110" s="46"/>
      <c r="F110" s="46"/>
      <c r="G110" s="46"/>
      <c r="H110" s="46"/>
      <c r="I110" s="46"/>
      <c r="J110" s="46"/>
      <c r="K110" s="65">
        <f>IF(cava2[[#This Row],[U/m]]="Kilos",SUM(D110:G110)-($H$9*H110)-(I110*$I$9)-(J110*$J$9),SUM(D110:G110))</f>
        <v>0</v>
      </c>
      <c r="L110" s="46"/>
      <c r="M110" s="46"/>
      <c r="N110" s="46"/>
      <c r="O110" s="46"/>
      <c r="P110" s="46"/>
    </row>
    <row r="111" spans="1:16" s="75" customFormat="1" ht="32.4" customHeight="1" x14ac:dyDescent="0.25">
      <c r="A111" s="46">
        <v>400</v>
      </c>
      <c r="B111" s="47" t="s">
        <v>240</v>
      </c>
      <c r="C111" s="46" t="s">
        <v>115</v>
      </c>
      <c r="D111" s="46"/>
      <c r="E111" s="46"/>
      <c r="F111" s="46"/>
      <c r="G111" s="46"/>
      <c r="H111" s="46"/>
      <c r="I111" s="46"/>
      <c r="J111" s="46"/>
      <c r="K111" s="65">
        <f>IF(cava2[[#This Row],[U/m]]="Kilos",SUM(D111:G111)-($H$9*H111)-(I111*$I$9)-(J111*$J$9),SUM(D111:G111))</f>
        <v>0</v>
      </c>
      <c r="L111" s="46"/>
      <c r="M111" s="46"/>
      <c r="N111" s="46"/>
      <c r="O111" s="46"/>
      <c r="P111" s="46"/>
    </row>
    <row r="112" spans="1:16" s="75" customFormat="1" ht="32.4" customHeight="1" x14ac:dyDescent="0.25">
      <c r="A112" s="46">
        <v>404</v>
      </c>
      <c r="B112" s="47" t="s">
        <v>241</v>
      </c>
      <c r="C112" s="46" t="s">
        <v>115</v>
      </c>
      <c r="D112" s="46"/>
      <c r="E112" s="46"/>
      <c r="F112" s="46"/>
      <c r="G112" s="46"/>
      <c r="H112" s="46"/>
      <c r="I112" s="46"/>
      <c r="J112" s="46"/>
      <c r="K112" s="65">
        <f>IF(cava2[[#This Row],[U/m]]="Kilos",SUM(D112:G112)-($H$9*H112)-(I112*$I$9)-(J112*$J$9),SUM(D112:G112))</f>
        <v>0</v>
      </c>
      <c r="L112" s="46"/>
      <c r="M112" s="46"/>
      <c r="N112" s="46"/>
      <c r="O112" s="46"/>
      <c r="P112" s="46"/>
    </row>
    <row r="113" spans="1:16" s="75" customFormat="1" ht="32.4" customHeight="1" x14ac:dyDescent="0.25">
      <c r="A113" s="46">
        <v>405</v>
      </c>
      <c r="B113" s="47" t="s">
        <v>242</v>
      </c>
      <c r="C113" s="46" t="s">
        <v>115</v>
      </c>
      <c r="D113" s="46"/>
      <c r="E113" s="46"/>
      <c r="F113" s="46"/>
      <c r="G113" s="46"/>
      <c r="H113" s="46"/>
      <c r="I113" s="46"/>
      <c r="J113" s="46"/>
      <c r="K113" s="65">
        <f>IF(cava2[[#This Row],[U/m]]="Kilos",SUM(D113:G113)-($H$9*H113)-(I113*$I$9)-(J113*$J$9),SUM(D113:G113))</f>
        <v>0</v>
      </c>
      <c r="L113" s="46"/>
      <c r="M113" s="46"/>
      <c r="N113" s="46"/>
      <c r="O113" s="46"/>
      <c r="P113" s="46"/>
    </row>
    <row r="114" spans="1:16" s="75" customFormat="1" ht="32.4" customHeight="1" x14ac:dyDescent="0.25">
      <c r="A114" s="46">
        <v>406</v>
      </c>
      <c r="B114" s="47" t="s">
        <v>243</v>
      </c>
      <c r="C114" s="46" t="s">
        <v>115</v>
      </c>
      <c r="D114" s="46"/>
      <c r="E114" s="46"/>
      <c r="F114" s="46"/>
      <c r="G114" s="46"/>
      <c r="H114" s="46"/>
      <c r="I114" s="46"/>
      <c r="J114" s="46"/>
      <c r="K114" s="65">
        <f>IF(cava2[[#This Row],[U/m]]="Kilos",SUM(D114:G114)-($H$9*H114)-(I114*$I$9)-(J114*$J$9),SUM(D114:G114))</f>
        <v>0</v>
      </c>
      <c r="L114" s="46"/>
      <c r="M114" s="46"/>
      <c r="N114" s="46"/>
      <c r="O114" s="46"/>
      <c r="P114" s="46"/>
    </row>
    <row r="115" spans="1:16" s="75" customFormat="1" ht="32.4" customHeight="1" x14ac:dyDescent="0.25">
      <c r="A115" s="46">
        <v>407</v>
      </c>
      <c r="B115" s="47" t="s">
        <v>244</v>
      </c>
      <c r="C115" s="46" t="s">
        <v>115</v>
      </c>
      <c r="D115" s="46"/>
      <c r="E115" s="46"/>
      <c r="F115" s="46"/>
      <c r="G115" s="46"/>
      <c r="H115" s="46"/>
      <c r="I115" s="46"/>
      <c r="J115" s="46"/>
      <c r="K115" s="65">
        <f>IF(cava2[[#This Row],[U/m]]="Kilos",SUM(D115:G115)-($H$9*H115)-(I115*$I$9)-(J115*$J$9),SUM(D115:G115))</f>
        <v>0</v>
      </c>
      <c r="L115" s="46"/>
      <c r="M115" s="46"/>
      <c r="N115" s="46"/>
      <c r="O115" s="46"/>
      <c r="P115" s="46"/>
    </row>
    <row r="116" spans="1:16" s="75" customFormat="1" ht="32.4" customHeight="1" x14ac:dyDescent="0.25">
      <c r="A116" s="46">
        <v>408</v>
      </c>
      <c r="B116" s="47" t="s">
        <v>245</v>
      </c>
      <c r="C116" s="46" t="s">
        <v>115</v>
      </c>
      <c r="D116" s="46"/>
      <c r="E116" s="46"/>
      <c r="F116" s="46"/>
      <c r="G116" s="46"/>
      <c r="H116" s="46"/>
      <c r="I116" s="46"/>
      <c r="J116" s="46"/>
      <c r="K116" s="65">
        <f>IF(cava2[[#This Row],[U/m]]="Kilos",SUM(D116:G116)-($H$9*H116)-(I116*$I$9)-(J116*$J$9),SUM(D116:G116))</f>
        <v>0</v>
      </c>
      <c r="L116" s="46"/>
      <c r="M116" s="46"/>
      <c r="N116" s="46"/>
      <c r="O116" s="46"/>
      <c r="P116" s="46"/>
    </row>
    <row r="117" spans="1:16" s="75" customFormat="1" ht="32.4" customHeight="1" x14ac:dyDescent="0.25">
      <c r="A117" s="46">
        <v>409</v>
      </c>
      <c r="B117" s="47" t="s">
        <v>246</v>
      </c>
      <c r="C117" s="46" t="s">
        <v>115</v>
      </c>
      <c r="D117" s="46"/>
      <c r="E117" s="46"/>
      <c r="F117" s="46"/>
      <c r="G117" s="46"/>
      <c r="H117" s="46"/>
      <c r="I117" s="46"/>
      <c r="J117" s="46"/>
      <c r="K117" s="65">
        <f>IF(cava2[[#This Row],[U/m]]="Kilos",SUM(D117:G117)-($H$9*H117)-(I117*$I$9)-(J117*$J$9),SUM(D117:G117))</f>
        <v>0</v>
      </c>
      <c r="L117" s="46"/>
      <c r="M117" s="46"/>
      <c r="N117" s="46"/>
      <c r="O117" s="46"/>
      <c r="P117" s="46"/>
    </row>
    <row r="118" spans="1:16" s="75" customFormat="1" ht="32.4" customHeight="1" x14ac:dyDescent="0.25">
      <c r="A118" s="46">
        <v>410</v>
      </c>
      <c r="B118" s="47" t="s">
        <v>247</v>
      </c>
      <c r="C118" s="46" t="s">
        <v>115</v>
      </c>
      <c r="D118" s="46"/>
      <c r="E118" s="46"/>
      <c r="F118" s="46"/>
      <c r="G118" s="46"/>
      <c r="H118" s="46"/>
      <c r="I118" s="46"/>
      <c r="J118" s="46"/>
      <c r="K118" s="65">
        <f>IF(cava2[[#This Row],[U/m]]="Kilos",SUM(D118:G118)-($H$9*H118)-(I118*$I$9)-(J118*$J$9),SUM(D118:G118))</f>
        <v>0</v>
      </c>
      <c r="L118" s="46"/>
      <c r="M118" s="46"/>
      <c r="N118" s="46"/>
      <c r="O118" s="46"/>
      <c r="P118" s="46"/>
    </row>
    <row r="119" spans="1:16" s="75" customFormat="1" ht="32.4" customHeight="1" x14ac:dyDescent="0.25">
      <c r="A119" s="46">
        <v>411</v>
      </c>
      <c r="B119" s="47" t="s">
        <v>248</v>
      </c>
      <c r="C119" s="46" t="s">
        <v>115</v>
      </c>
      <c r="D119" s="46"/>
      <c r="E119" s="46"/>
      <c r="F119" s="46"/>
      <c r="G119" s="46"/>
      <c r="H119" s="46"/>
      <c r="I119" s="46"/>
      <c r="J119" s="46"/>
      <c r="K119" s="65">
        <f>IF(cava2[[#This Row],[U/m]]="Kilos",SUM(D119:G119)-($H$9*H119)-(I119*$I$9)-(J119*$J$9),SUM(D119:G119))</f>
        <v>0</v>
      </c>
      <c r="L119" s="46"/>
      <c r="M119" s="46"/>
      <c r="N119" s="46"/>
      <c r="O119" s="46"/>
      <c r="P119" s="46"/>
    </row>
    <row r="120" spans="1:16" s="75" customFormat="1" ht="32.4" customHeight="1" x14ac:dyDescent="0.25">
      <c r="A120" s="46">
        <v>412</v>
      </c>
      <c r="B120" s="47" t="s">
        <v>249</v>
      </c>
      <c r="C120" s="46" t="s">
        <v>115</v>
      </c>
      <c r="D120" s="46"/>
      <c r="E120" s="46"/>
      <c r="F120" s="46"/>
      <c r="G120" s="46"/>
      <c r="H120" s="46"/>
      <c r="I120" s="46"/>
      <c r="J120" s="46"/>
      <c r="K120" s="65">
        <f>IF(cava2[[#This Row],[U/m]]="Kilos",SUM(D120:G120)-($H$9*H120)-(I120*$I$9)-(J120*$J$9),SUM(D120:G120))</f>
        <v>0</v>
      </c>
      <c r="L120" s="46"/>
      <c r="M120" s="46"/>
      <c r="N120" s="46"/>
      <c r="O120" s="46"/>
      <c r="P120" s="46"/>
    </row>
    <row r="121" spans="1:16" s="75" customFormat="1" ht="32.4" customHeight="1" x14ac:dyDescent="0.25">
      <c r="A121" s="46">
        <v>413</v>
      </c>
      <c r="B121" s="47" t="s">
        <v>250</v>
      </c>
      <c r="C121" s="46" t="s">
        <v>115</v>
      </c>
      <c r="D121" s="46"/>
      <c r="E121" s="46"/>
      <c r="F121" s="46"/>
      <c r="G121" s="46"/>
      <c r="H121" s="46"/>
      <c r="I121" s="46"/>
      <c r="J121" s="46"/>
      <c r="K121" s="65">
        <f>IF(cava2[[#This Row],[U/m]]="Kilos",SUM(D121:G121)-($H$9*H121)-(I121*$I$9)-(J121*$J$9),SUM(D121:G121))</f>
        <v>0</v>
      </c>
      <c r="L121" s="46"/>
      <c r="M121" s="46"/>
      <c r="N121" s="46"/>
      <c r="O121" s="46"/>
      <c r="P121" s="46"/>
    </row>
    <row r="122" spans="1:16" s="75" customFormat="1" ht="32.4" customHeight="1" x14ac:dyDescent="0.25">
      <c r="A122" s="46">
        <v>414</v>
      </c>
      <c r="B122" s="47" t="s">
        <v>251</v>
      </c>
      <c r="C122" s="46" t="s">
        <v>115</v>
      </c>
      <c r="D122" s="46"/>
      <c r="E122" s="46"/>
      <c r="F122" s="46"/>
      <c r="G122" s="46"/>
      <c r="H122" s="46"/>
      <c r="I122" s="46"/>
      <c r="J122" s="46"/>
      <c r="K122" s="65">
        <f>IF(cava2[[#This Row],[U/m]]="Kilos",SUM(D122:G122)-($H$9*H122)-(I122*$I$9)-(J122*$J$9),SUM(D122:G122))</f>
        <v>0</v>
      </c>
      <c r="L122" s="46"/>
      <c r="M122" s="46"/>
      <c r="N122" s="46"/>
      <c r="O122" s="46"/>
      <c r="P122" s="46"/>
    </row>
    <row r="123" spans="1:16" s="75" customFormat="1" ht="32.4" customHeight="1" x14ac:dyDescent="0.25">
      <c r="A123" s="46">
        <v>415</v>
      </c>
      <c r="B123" s="47" t="s">
        <v>252</v>
      </c>
      <c r="C123" s="46" t="s">
        <v>18</v>
      </c>
      <c r="D123" s="46"/>
      <c r="E123" s="46"/>
      <c r="F123" s="46"/>
      <c r="G123" s="46"/>
      <c r="H123" s="46"/>
      <c r="I123" s="46"/>
      <c r="J123" s="46"/>
      <c r="K123" s="65">
        <f>IF(cava2[[#This Row],[U/m]]="Kilos",SUM(D123:G123)-($H$9*H123)-(I123*$I$9)-(J123*$J$9),SUM(D123:G123))</f>
        <v>0</v>
      </c>
      <c r="L123" s="46"/>
      <c r="M123" s="46"/>
      <c r="N123" s="46"/>
      <c r="O123" s="46"/>
      <c r="P123" s="46"/>
    </row>
    <row r="124" spans="1:16" s="75" customFormat="1" ht="32.4" customHeight="1" x14ac:dyDescent="0.25">
      <c r="A124" s="46">
        <v>416</v>
      </c>
      <c r="B124" s="47" t="s">
        <v>253</v>
      </c>
      <c r="C124" s="46" t="s">
        <v>18</v>
      </c>
      <c r="D124" s="46"/>
      <c r="E124" s="46"/>
      <c r="F124" s="46"/>
      <c r="G124" s="46"/>
      <c r="H124" s="46"/>
      <c r="I124" s="46"/>
      <c r="J124" s="46"/>
      <c r="K124" s="65">
        <f>IF(cava2[[#This Row],[U/m]]="Kilos",SUM(D124:G124)-($H$9*H124)-(I124*$I$9)-(J124*$J$9),SUM(D124:G124))</f>
        <v>0</v>
      </c>
      <c r="L124" s="46"/>
      <c r="M124" s="46"/>
      <c r="N124" s="46"/>
      <c r="O124" s="46"/>
      <c r="P124" s="46"/>
    </row>
    <row r="125" spans="1:16" s="75" customFormat="1" ht="32.4" customHeight="1" x14ac:dyDescent="0.25">
      <c r="A125" s="46">
        <v>417</v>
      </c>
      <c r="B125" s="47" t="s">
        <v>254</v>
      </c>
      <c r="C125" s="46" t="s">
        <v>18</v>
      </c>
      <c r="D125" s="46"/>
      <c r="E125" s="46"/>
      <c r="F125" s="46"/>
      <c r="G125" s="46"/>
      <c r="H125" s="46"/>
      <c r="I125" s="46"/>
      <c r="J125" s="46"/>
      <c r="K125" s="65">
        <f>IF(cava2[[#This Row],[U/m]]="Kilos",SUM(D125:G125)-($H$9*H125)-(I125*$I$9)-(J125*$J$9),SUM(D125:G125))</f>
        <v>0</v>
      </c>
      <c r="L125" s="46"/>
      <c r="M125" s="46"/>
      <c r="N125" s="46"/>
      <c r="O125" s="46"/>
      <c r="P125" s="46"/>
    </row>
    <row r="126" spans="1:16" s="75" customFormat="1" ht="32.4" customHeight="1" x14ac:dyDescent="0.25">
      <c r="A126" s="46">
        <v>418</v>
      </c>
      <c r="B126" s="47" t="s">
        <v>255</v>
      </c>
      <c r="C126" s="46" t="s">
        <v>115</v>
      </c>
      <c r="D126" s="46"/>
      <c r="E126" s="46"/>
      <c r="F126" s="46"/>
      <c r="G126" s="46"/>
      <c r="H126" s="46"/>
      <c r="I126" s="46"/>
      <c r="J126" s="46"/>
      <c r="K126" s="65">
        <f>IF(cava2[[#This Row],[U/m]]="Kilos",SUM(D126:G126)-($H$9*H126)-(I126*$I$9)-(J126*$J$9),SUM(D126:G126))</f>
        <v>0</v>
      </c>
      <c r="L126" s="46"/>
      <c r="M126" s="46"/>
      <c r="N126" s="46"/>
      <c r="O126" s="46"/>
      <c r="P126" s="46"/>
    </row>
    <row r="127" spans="1:16" s="75" customFormat="1" ht="32.4" customHeight="1" x14ac:dyDescent="0.25">
      <c r="A127" s="46">
        <v>419</v>
      </c>
      <c r="B127" s="47" t="s">
        <v>256</v>
      </c>
      <c r="C127" s="46" t="s">
        <v>115</v>
      </c>
      <c r="D127" s="46"/>
      <c r="E127" s="46"/>
      <c r="F127" s="46"/>
      <c r="G127" s="46"/>
      <c r="H127" s="46"/>
      <c r="I127" s="46"/>
      <c r="J127" s="46"/>
      <c r="K127" s="65">
        <f>IF(cava2[[#This Row],[U/m]]="Kilos",SUM(D127:G127)-($H$9*H127)-(I127*$I$9)-(J127*$J$9),SUM(D127:G127))</f>
        <v>0</v>
      </c>
      <c r="L127" s="46"/>
      <c r="M127" s="46"/>
      <c r="N127" s="46"/>
      <c r="O127" s="46"/>
      <c r="P127" s="46"/>
    </row>
    <row r="128" spans="1:16" s="75" customFormat="1" ht="32.4" customHeight="1" x14ac:dyDescent="0.25">
      <c r="A128" s="46">
        <v>420</v>
      </c>
      <c r="B128" s="47" t="s">
        <v>257</v>
      </c>
      <c r="C128" s="46" t="s">
        <v>115</v>
      </c>
      <c r="D128" s="46"/>
      <c r="E128" s="46"/>
      <c r="F128" s="46"/>
      <c r="G128" s="46"/>
      <c r="H128" s="46"/>
      <c r="I128" s="46"/>
      <c r="J128" s="46"/>
      <c r="K128" s="65">
        <f>IF(cava2[[#This Row],[U/m]]="Kilos",SUM(D128:G128)-($H$9*H128)-(I128*$I$9)-(J128*$J$9),SUM(D128:G128))</f>
        <v>0</v>
      </c>
      <c r="L128" s="46"/>
      <c r="M128" s="46"/>
      <c r="N128" s="46"/>
      <c r="O128" s="46"/>
      <c r="P128" s="46"/>
    </row>
    <row r="129" spans="1:16" s="75" customFormat="1" ht="32.4" customHeight="1" x14ac:dyDescent="0.25">
      <c r="A129" s="46">
        <v>421</v>
      </c>
      <c r="B129" s="47" t="s">
        <v>443</v>
      </c>
      <c r="C129" s="46" t="s">
        <v>115</v>
      </c>
      <c r="D129" s="46"/>
      <c r="E129" s="46"/>
      <c r="F129" s="46"/>
      <c r="G129" s="46"/>
      <c r="H129" s="46"/>
      <c r="I129" s="46"/>
      <c r="J129" s="46"/>
      <c r="K129" s="65">
        <f>IF(cava2[[#This Row],[U/m]]="Kilos",SUM(D129:G129)-($H$9*H129)-(I129*$I$9)-(J129*$J$9),SUM(D129:G129))</f>
        <v>0</v>
      </c>
      <c r="L129" s="46"/>
      <c r="M129" s="46"/>
      <c r="N129" s="46"/>
      <c r="O129" s="46"/>
      <c r="P129" s="46"/>
    </row>
    <row r="130" spans="1:16" ht="32.4" customHeight="1" x14ac:dyDescent="0.25">
      <c r="A130" s="46">
        <v>500</v>
      </c>
      <c r="B130" s="47" t="s">
        <v>258</v>
      </c>
      <c r="C130" s="46" t="s">
        <v>115</v>
      </c>
      <c r="D130" s="46"/>
      <c r="E130" s="46"/>
      <c r="F130" s="46"/>
      <c r="G130" s="46"/>
      <c r="H130" s="46"/>
      <c r="I130" s="46"/>
      <c r="J130" s="46"/>
      <c r="K130" s="65">
        <f>IF(cava2[[#This Row],[U/m]]="Kilos",SUM(D130:G130)-($H$9*H130)-(I130*$I$9)-(J130*$J$9),SUM(D130:G130))</f>
        <v>0</v>
      </c>
      <c r="L130" s="46"/>
      <c r="M130" s="46"/>
      <c r="N130" s="46"/>
      <c r="O130" s="46"/>
      <c r="P130" s="46"/>
    </row>
    <row r="131" spans="1:16" ht="32.4" customHeight="1" x14ac:dyDescent="0.25">
      <c r="A131" s="46">
        <v>501</v>
      </c>
      <c r="B131" s="47" t="s">
        <v>259</v>
      </c>
      <c r="C131" s="46" t="s">
        <v>115</v>
      </c>
      <c r="D131" s="46"/>
      <c r="E131" s="46"/>
      <c r="F131" s="46"/>
      <c r="G131" s="46"/>
      <c r="H131" s="46"/>
      <c r="I131" s="46"/>
      <c r="J131" s="46"/>
      <c r="K131" s="65">
        <f>IF(cava2[[#This Row],[U/m]]="Kilos",SUM(D131:G131)-($H$9*H131)-(I131*$I$9)-(J131*$J$9),SUM(D131:G131))</f>
        <v>0</v>
      </c>
      <c r="L131" s="46"/>
      <c r="M131" s="46"/>
      <c r="N131" s="46"/>
      <c r="O131" s="46"/>
      <c r="P131" s="46"/>
    </row>
    <row r="132" spans="1:16" ht="32.4" customHeight="1" x14ac:dyDescent="0.25">
      <c r="A132" s="46">
        <v>502</v>
      </c>
      <c r="B132" s="47" t="s">
        <v>117</v>
      </c>
      <c r="C132" s="46" t="s">
        <v>115</v>
      </c>
      <c r="D132" s="46"/>
      <c r="E132" s="46"/>
      <c r="F132" s="46"/>
      <c r="G132" s="46"/>
      <c r="H132" s="46"/>
      <c r="I132" s="46"/>
      <c r="J132" s="46"/>
      <c r="K132" s="65">
        <f>IF(cava2[[#This Row],[U/m]]="Kilos",SUM(D132:G132)-($H$9*H132)-(I132*$I$9)-(J132*$J$9),SUM(D132:G132))</f>
        <v>0</v>
      </c>
      <c r="L132" s="46"/>
      <c r="M132" s="46"/>
      <c r="N132" s="46"/>
      <c r="O132" s="46"/>
      <c r="P132" s="46"/>
    </row>
    <row r="133" spans="1:16" ht="32.4" customHeight="1" x14ac:dyDescent="0.25">
      <c r="A133" s="46">
        <v>503</v>
      </c>
      <c r="B133" s="47" t="s">
        <v>118</v>
      </c>
      <c r="C133" s="46" t="s">
        <v>115</v>
      </c>
      <c r="D133" s="46"/>
      <c r="E133" s="46"/>
      <c r="F133" s="46"/>
      <c r="G133" s="46"/>
      <c r="H133" s="46"/>
      <c r="I133" s="46"/>
      <c r="J133" s="46"/>
      <c r="K133" s="65">
        <f>IF(cava2[[#This Row],[U/m]]="Kilos",SUM(D133:G133)-($H$9*H133)-(I133*$I$9)-(J133*$J$9),SUM(D133:G133))</f>
        <v>0</v>
      </c>
      <c r="L133" s="46"/>
      <c r="M133" s="46"/>
      <c r="N133" s="46"/>
      <c r="O133" s="46"/>
      <c r="P133" s="46"/>
    </row>
    <row r="134" spans="1:16" ht="32.4" customHeight="1" x14ac:dyDescent="0.25">
      <c r="A134" s="46">
        <v>504</v>
      </c>
      <c r="B134" s="47" t="s">
        <v>121</v>
      </c>
      <c r="C134" s="46" t="s">
        <v>115</v>
      </c>
      <c r="D134" s="46"/>
      <c r="E134" s="46"/>
      <c r="F134" s="46"/>
      <c r="G134" s="46"/>
      <c r="H134" s="46"/>
      <c r="I134" s="46"/>
      <c r="J134" s="46"/>
      <c r="K134" s="65">
        <f>IF(cava2[[#This Row],[U/m]]="Kilos",SUM(D134:G134)-($H$9*H134)-(I134*$I$9)-(J134*$J$9),SUM(D134:G134))</f>
        <v>0</v>
      </c>
      <c r="L134" s="46"/>
      <c r="M134" s="46"/>
      <c r="N134" s="46"/>
      <c r="O134" s="46"/>
      <c r="P134" s="46"/>
    </row>
    <row r="135" spans="1:16" ht="32.4" customHeight="1" x14ac:dyDescent="0.25">
      <c r="A135" s="46">
        <v>505</v>
      </c>
      <c r="B135" s="47" t="s">
        <v>122</v>
      </c>
      <c r="C135" s="46" t="s">
        <v>115</v>
      </c>
      <c r="D135" s="46"/>
      <c r="E135" s="46"/>
      <c r="F135" s="46"/>
      <c r="G135" s="46"/>
      <c r="H135" s="46"/>
      <c r="I135" s="46"/>
      <c r="J135" s="46"/>
      <c r="K135" s="65">
        <f>IF(cava2[[#This Row],[U/m]]="Kilos",SUM(D135:G135)-($H$9*H135)-(I135*$I$9)-(J135*$J$9),SUM(D135:G135))</f>
        <v>0</v>
      </c>
      <c r="L135" s="46"/>
      <c r="M135" s="46"/>
      <c r="N135" s="46"/>
      <c r="O135" s="46"/>
      <c r="P135" s="46"/>
    </row>
    <row r="136" spans="1:16" ht="32.4" customHeight="1" x14ac:dyDescent="0.25">
      <c r="A136" s="46">
        <v>506</v>
      </c>
      <c r="B136" s="47" t="s">
        <v>260</v>
      </c>
      <c r="C136" s="46" t="s">
        <v>18</v>
      </c>
      <c r="D136" s="46"/>
      <c r="E136" s="46"/>
      <c r="F136" s="46"/>
      <c r="G136" s="46"/>
      <c r="H136" s="46"/>
      <c r="I136" s="46"/>
      <c r="J136" s="46"/>
      <c r="K136" s="65">
        <f>IF(cava2[[#This Row],[U/m]]="Kilos",SUM(D136:G136)-($H$9*H136)-(I136*$I$9)-(J136*$J$9),SUM(D136:G136))</f>
        <v>0</v>
      </c>
      <c r="L136" s="46"/>
      <c r="M136" s="46"/>
      <c r="N136" s="46"/>
      <c r="O136" s="46"/>
      <c r="P136" s="46"/>
    </row>
    <row r="137" spans="1:16" ht="32.4" customHeight="1" x14ac:dyDescent="0.25">
      <c r="A137" s="46">
        <v>508</v>
      </c>
      <c r="B137" s="47" t="s">
        <v>261</v>
      </c>
      <c r="C137" s="46" t="s">
        <v>115</v>
      </c>
      <c r="D137" s="46"/>
      <c r="E137" s="46"/>
      <c r="F137" s="46"/>
      <c r="G137" s="46"/>
      <c r="H137" s="46"/>
      <c r="I137" s="46"/>
      <c r="J137" s="46"/>
      <c r="K137" s="65">
        <f>IF(cava2[[#This Row],[U/m]]="Kilos",SUM(D137:G137)-($H$9*H137)-(I137*$I$9)-(J137*$J$9),SUM(D137:G137))</f>
        <v>0</v>
      </c>
      <c r="L137" s="46"/>
      <c r="M137" s="46"/>
      <c r="N137" s="46"/>
      <c r="O137" s="46"/>
      <c r="P137" s="46"/>
    </row>
    <row r="138" spans="1:16" ht="32.4" customHeight="1" x14ac:dyDescent="0.25">
      <c r="A138" s="46">
        <v>510</v>
      </c>
      <c r="B138" s="47" t="s">
        <v>262</v>
      </c>
      <c r="C138" s="46" t="s">
        <v>115</v>
      </c>
      <c r="D138" s="46"/>
      <c r="E138" s="46"/>
      <c r="F138" s="46"/>
      <c r="G138" s="46"/>
      <c r="H138" s="46"/>
      <c r="I138" s="46"/>
      <c r="J138" s="46"/>
      <c r="K138" s="65">
        <f>IF(cava2[[#This Row],[U/m]]="Kilos",SUM(D138:G138)-($H$9*H138)-(I138*$I$9)-(J138*$J$9),SUM(D138:G138))</f>
        <v>0</v>
      </c>
      <c r="L138" s="46"/>
      <c r="M138" s="46"/>
      <c r="N138" s="46"/>
      <c r="O138" s="46"/>
      <c r="P138" s="46"/>
    </row>
    <row r="139" spans="1:16" ht="32.4" customHeight="1" x14ac:dyDescent="0.25">
      <c r="A139" s="46">
        <v>511</v>
      </c>
      <c r="B139" s="47" t="s">
        <v>263</v>
      </c>
      <c r="C139" s="46" t="s">
        <v>115</v>
      </c>
      <c r="D139" s="46"/>
      <c r="E139" s="46"/>
      <c r="F139" s="46"/>
      <c r="G139" s="46"/>
      <c r="H139" s="46"/>
      <c r="I139" s="46"/>
      <c r="J139" s="46"/>
      <c r="K139" s="65">
        <f>IF(cava2[[#This Row],[U/m]]="Kilos",SUM(D139:G139)-($H$9*H139)-(I139*$I$9)-(J139*$J$9),SUM(D139:G139))</f>
        <v>0</v>
      </c>
      <c r="L139" s="46"/>
      <c r="M139" s="46"/>
      <c r="N139" s="46"/>
      <c r="O139" s="46"/>
      <c r="P139" s="46"/>
    </row>
    <row r="140" spans="1:16" ht="32.4" customHeight="1" x14ac:dyDescent="0.25">
      <c r="A140" s="46">
        <v>512</v>
      </c>
      <c r="B140" s="47" t="s">
        <v>264</v>
      </c>
      <c r="C140" s="46" t="s">
        <v>115</v>
      </c>
      <c r="D140" s="46"/>
      <c r="E140" s="46"/>
      <c r="F140" s="46"/>
      <c r="G140" s="46"/>
      <c r="H140" s="46"/>
      <c r="I140" s="46"/>
      <c r="J140" s="46"/>
      <c r="K140" s="65">
        <f>IF(cava2[[#This Row],[U/m]]="Kilos",SUM(D140:G140)-($H$9*H140)-(I140*$I$9)-(J140*$J$9),SUM(D140:G140))</f>
        <v>0</v>
      </c>
      <c r="L140" s="46"/>
      <c r="M140" s="46"/>
      <c r="N140" s="46"/>
      <c r="O140" s="46"/>
      <c r="P140" s="46"/>
    </row>
    <row r="141" spans="1:16" ht="32.4" customHeight="1" x14ac:dyDescent="0.25">
      <c r="A141" s="46">
        <v>513</v>
      </c>
      <c r="B141" s="47" t="s">
        <v>265</v>
      </c>
      <c r="C141" s="46" t="s">
        <v>115</v>
      </c>
      <c r="D141" s="46"/>
      <c r="E141" s="46"/>
      <c r="F141" s="46"/>
      <c r="G141" s="46"/>
      <c r="H141" s="46"/>
      <c r="I141" s="46"/>
      <c r="J141" s="46"/>
      <c r="K141" s="65">
        <f>IF(cava2[[#This Row],[U/m]]="Kilos",SUM(D141:G141)-($H$9*H141)-(I141*$I$9)-(J141*$J$9),SUM(D141:G141))</f>
        <v>0</v>
      </c>
      <c r="L141" s="46"/>
      <c r="M141" s="46"/>
      <c r="N141" s="46"/>
      <c r="O141" s="46"/>
      <c r="P141" s="46"/>
    </row>
    <row r="142" spans="1:16" ht="32.4" customHeight="1" x14ac:dyDescent="0.25">
      <c r="A142" s="46">
        <v>514</v>
      </c>
      <c r="B142" s="47" t="s">
        <v>266</v>
      </c>
      <c r="C142" s="46" t="s">
        <v>115</v>
      </c>
      <c r="D142" s="46"/>
      <c r="E142" s="46"/>
      <c r="F142" s="46"/>
      <c r="G142" s="46"/>
      <c r="H142" s="46"/>
      <c r="I142" s="46"/>
      <c r="J142" s="46"/>
      <c r="K142" s="65">
        <f>IF(cava2[[#This Row],[U/m]]="Kilos",SUM(D142:G142)-($H$9*H142)-(I142*$I$9)-(J142*$J$9),SUM(D142:G142))</f>
        <v>0</v>
      </c>
      <c r="L142" s="46"/>
      <c r="M142" s="46"/>
      <c r="N142" s="46"/>
      <c r="O142" s="46"/>
      <c r="P142" s="46"/>
    </row>
    <row r="143" spans="1:16" ht="32.4" customHeight="1" x14ac:dyDescent="0.25">
      <c r="A143" s="46">
        <v>515</v>
      </c>
      <c r="B143" s="47" t="s">
        <v>267</v>
      </c>
      <c r="C143" s="46" t="s">
        <v>18</v>
      </c>
      <c r="D143" s="46"/>
      <c r="E143" s="46"/>
      <c r="F143" s="46"/>
      <c r="G143" s="46"/>
      <c r="H143" s="46"/>
      <c r="I143" s="46"/>
      <c r="J143" s="46"/>
      <c r="K143" s="65">
        <f>IF(cava2[[#This Row],[U/m]]="Kilos",SUM(D143:G143)-($H$9*H143)-(I143*$I$9)-(J143*$J$9),SUM(D143:G143))</f>
        <v>0</v>
      </c>
      <c r="L143" s="46"/>
      <c r="M143" s="46"/>
      <c r="N143" s="46"/>
      <c r="O143" s="46"/>
      <c r="P143" s="46"/>
    </row>
    <row r="144" spans="1:16" ht="32.4" customHeight="1" x14ac:dyDescent="0.25">
      <c r="A144" s="46">
        <v>524</v>
      </c>
      <c r="B144" s="47" t="s">
        <v>268</v>
      </c>
      <c r="C144" s="46" t="s">
        <v>115</v>
      </c>
      <c r="D144" s="46"/>
      <c r="E144" s="46"/>
      <c r="F144" s="46"/>
      <c r="G144" s="46"/>
      <c r="H144" s="46"/>
      <c r="I144" s="46"/>
      <c r="J144" s="46"/>
      <c r="K144" s="65">
        <f>IF(cava2[[#This Row],[U/m]]="Kilos",SUM(D144:G144)-($H$9*H144)-(I144*$I$9)-(J144*$J$9),SUM(D144:G144))</f>
        <v>0</v>
      </c>
      <c r="L144" s="46"/>
      <c r="M144" s="46"/>
      <c r="N144" s="46"/>
      <c r="O144" s="46"/>
      <c r="P144" s="46"/>
    </row>
    <row r="145" spans="1:16" ht="32.4" customHeight="1" x14ac:dyDescent="0.25">
      <c r="A145" s="46">
        <v>525</v>
      </c>
      <c r="B145" s="47" t="s">
        <v>269</v>
      </c>
      <c r="C145" s="46" t="s">
        <v>115</v>
      </c>
      <c r="D145" s="46"/>
      <c r="E145" s="46"/>
      <c r="F145" s="46"/>
      <c r="G145" s="46"/>
      <c r="H145" s="46"/>
      <c r="I145" s="46"/>
      <c r="J145" s="46"/>
      <c r="K145" s="65">
        <f>IF(cava2[[#This Row],[U/m]]="Kilos",SUM(D145:G145)-($H$9*H145)-(I145*$I$9)-(J145*$J$9),SUM(D145:G145))</f>
        <v>0</v>
      </c>
      <c r="L145" s="46"/>
      <c r="M145" s="46"/>
      <c r="N145" s="46"/>
      <c r="O145" s="46"/>
      <c r="P145" s="46"/>
    </row>
    <row r="146" spans="1:16" ht="32.4" customHeight="1" x14ac:dyDescent="0.25">
      <c r="A146" s="46">
        <v>526</v>
      </c>
      <c r="B146" s="47" t="s">
        <v>270</v>
      </c>
      <c r="C146" s="46" t="s">
        <v>115</v>
      </c>
      <c r="D146" s="46"/>
      <c r="E146" s="46"/>
      <c r="F146" s="46"/>
      <c r="G146" s="46"/>
      <c r="H146" s="46"/>
      <c r="I146" s="46"/>
      <c r="J146" s="46"/>
      <c r="K146" s="65">
        <f>IF(cava2[[#This Row],[U/m]]="Kilos",SUM(D146:G146)-($H$9*H146)-(I146*$I$9)-(J146*$J$9),SUM(D146:G146))</f>
        <v>0</v>
      </c>
      <c r="L146" s="46"/>
      <c r="M146" s="46"/>
      <c r="N146" s="46"/>
      <c r="O146" s="46"/>
      <c r="P146" s="46"/>
    </row>
    <row r="147" spans="1:16" ht="32.4" customHeight="1" x14ac:dyDescent="0.25">
      <c r="A147" s="46">
        <v>527</v>
      </c>
      <c r="B147" s="47" t="s">
        <v>271</v>
      </c>
      <c r="C147" s="46" t="s">
        <v>115</v>
      </c>
      <c r="D147" s="46"/>
      <c r="E147" s="46"/>
      <c r="F147" s="46"/>
      <c r="G147" s="46"/>
      <c r="H147" s="46"/>
      <c r="I147" s="46"/>
      <c r="J147" s="46"/>
      <c r="K147" s="65">
        <f>IF(cava2[[#This Row],[U/m]]="Kilos",SUM(D147:G147)-($H$9*H147)-(I147*$I$9)-(J147*$J$9),SUM(D147:G147))</f>
        <v>0</v>
      </c>
      <c r="L147" s="46"/>
      <c r="M147" s="46"/>
      <c r="N147" s="46"/>
      <c r="O147" s="46"/>
      <c r="P147" s="46"/>
    </row>
    <row r="148" spans="1:16" ht="32.4" customHeight="1" x14ac:dyDescent="0.25">
      <c r="A148" s="46">
        <v>528</v>
      </c>
      <c r="B148" s="47" t="s">
        <v>272</v>
      </c>
      <c r="C148" s="46" t="s">
        <v>115</v>
      </c>
      <c r="D148" s="46"/>
      <c r="E148" s="46"/>
      <c r="F148" s="46"/>
      <c r="G148" s="46"/>
      <c r="H148" s="46"/>
      <c r="I148" s="46"/>
      <c r="J148" s="46"/>
      <c r="K148" s="65">
        <f>IF(cava2[[#This Row],[U/m]]="Kilos",SUM(D148:G148)-($H$9*H148)-(I148*$I$9)-(J148*$J$9),SUM(D148:G148))</f>
        <v>0</v>
      </c>
      <c r="L148" s="46"/>
      <c r="M148" s="46"/>
      <c r="N148" s="46"/>
      <c r="O148" s="46"/>
      <c r="P148" s="46"/>
    </row>
    <row r="149" spans="1:16" ht="32.4" customHeight="1" x14ac:dyDescent="0.25">
      <c r="A149" s="46">
        <v>529</v>
      </c>
      <c r="B149" s="47" t="s">
        <v>273</v>
      </c>
      <c r="C149" s="46" t="s">
        <v>115</v>
      </c>
      <c r="D149" s="46"/>
      <c r="E149" s="46"/>
      <c r="F149" s="46"/>
      <c r="G149" s="46"/>
      <c r="H149" s="46"/>
      <c r="I149" s="46"/>
      <c r="J149" s="46"/>
      <c r="K149" s="65">
        <f>IF(cava2[[#This Row],[U/m]]="Kilos",SUM(D149:G149)-($H$9*H149)-(I149*$I$9)-(J149*$J$9),SUM(D149:G149))</f>
        <v>0</v>
      </c>
      <c r="L149" s="46"/>
      <c r="M149" s="46"/>
      <c r="N149" s="46"/>
      <c r="O149" s="46"/>
      <c r="P149" s="46"/>
    </row>
    <row r="150" spans="1:16" ht="32.4" customHeight="1" x14ac:dyDescent="0.25">
      <c r="A150" s="46">
        <v>530</v>
      </c>
      <c r="B150" s="47" t="s">
        <v>274</v>
      </c>
      <c r="C150" s="46" t="s">
        <v>115</v>
      </c>
      <c r="D150" s="46"/>
      <c r="E150" s="46"/>
      <c r="F150" s="46"/>
      <c r="G150" s="46"/>
      <c r="H150" s="46"/>
      <c r="I150" s="46"/>
      <c r="J150" s="46"/>
      <c r="K150" s="65">
        <f>IF(cava2[[#This Row],[U/m]]="Kilos",SUM(D150:G150)-($H$9*H150)-(I150*$I$9)-(J150*$J$9),SUM(D150:G150))</f>
        <v>0</v>
      </c>
      <c r="L150" s="46"/>
      <c r="M150" s="46"/>
      <c r="N150" s="46"/>
      <c r="O150" s="46"/>
      <c r="P150" s="46"/>
    </row>
    <row r="151" spans="1:16" ht="32.4" customHeight="1" x14ac:dyDescent="0.25">
      <c r="A151" s="46">
        <v>531</v>
      </c>
      <c r="B151" s="47" t="s">
        <v>449</v>
      </c>
      <c r="C151" s="46" t="s">
        <v>115</v>
      </c>
      <c r="D151" s="46"/>
      <c r="E151" s="46"/>
      <c r="F151" s="46"/>
      <c r="G151" s="46"/>
      <c r="H151" s="46"/>
      <c r="I151" s="46"/>
      <c r="J151" s="46"/>
      <c r="K151" s="65">
        <f>IF(cava2[[#This Row],[U/m]]="Kilos",SUM(D151:G151)-($H$9*H151)-(I151*$I$9)-(J151*$J$9),SUM(D151:G151))</f>
        <v>0</v>
      </c>
      <c r="L151" s="46"/>
      <c r="M151" s="46"/>
      <c r="N151" s="46"/>
      <c r="O151" s="46"/>
      <c r="P151" s="46"/>
    </row>
    <row r="152" spans="1:16" ht="32.4" customHeight="1" x14ac:dyDescent="0.25">
      <c r="A152" s="56">
        <v>532</v>
      </c>
      <c r="B152" s="87" t="s">
        <v>275</v>
      </c>
      <c r="C152" s="56" t="s">
        <v>115</v>
      </c>
      <c r="D152" s="46"/>
      <c r="E152" s="46"/>
      <c r="F152" s="46"/>
      <c r="G152" s="46"/>
      <c r="H152" s="46"/>
      <c r="I152" s="46"/>
      <c r="J152" s="46"/>
      <c r="K152" s="65">
        <f>IF(cava2[[#This Row],[U/m]]="Kilos",SUM(D152:G152)-($H$9*H152)-(I152*$I$9)-(J152*$J$9),SUM(D152:G152))</f>
        <v>0</v>
      </c>
      <c r="L152" s="46"/>
      <c r="M152" s="46"/>
      <c r="N152" s="46"/>
      <c r="O152" s="46"/>
      <c r="P152" s="46"/>
    </row>
    <row r="153" spans="1:16" ht="32.4" customHeight="1" x14ac:dyDescent="0.25">
      <c r="A153" s="56">
        <v>533</v>
      </c>
      <c r="B153" s="87" t="s">
        <v>276</v>
      </c>
      <c r="C153" s="56" t="s">
        <v>115</v>
      </c>
      <c r="D153" s="46"/>
      <c r="E153" s="46"/>
      <c r="F153" s="46"/>
      <c r="G153" s="46"/>
      <c r="H153" s="46"/>
      <c r="I153" s="46"/>
      <c r="J153" s="46"/>
      <c r="K153" s="65">
        <f>IF(cava2[[#This Row],[U/m]]="Kilos",SUM(D153:G153)-($H$9*H153)-(I153*$I$9)-(J153*$J$9),SUM(D153:G153))</f>
        <v>0</v>
      </c>
      <c r="L153" s="46"/>
      <c r="M153" s="46"/>
      <c r="N153" s="46"/>
      <c r="O153" s="46"/>
      <c r="P153" s="46"/>
    </row>
    <row r="154" spans="1:16" ht="32.4" customHeight="1" x14ac:dyDescent="0.25">
      <c r="A154" s="46">
        <v>600</v>
      </c>
      <c r="B154" s="47" t="s">
        <v>277</v>
      </c>
      <c r="C154" s="46" t="s">
        <v>115</v>
      </c>
      <c r="D154" s="46"/>
      <c r="E154" s="46"/>
      <c r="F154" s="46"/>
      <c r="G154" s="46"/>
      <c r="H154" s="46"/>
      <c r="I154" s="46"/>
      <c r="J154" s="46"/>
      <c r="K154" s="65">
        <f>IF(cava2[[#This Row],[U/m]]="Kilos",SUM(D154:G154)-($H$9*H154)-(I154*$I$9)-(J154*$J$9),SUM(D154:G154))</f>
        <v>0</v>
      </c>
      <c r="L154" s="46"/>
      <c r="M154" s="46"/>
      <c r="N154" s="46"/>
      <c r="O154" s="46"/>
      <c r="P154" s="46"/>
    </row>
    <row r="155" spans="1:16" ht="32.4" customHeight="1" x14ac:dyDescent="0.25">
      <c r="A155" s="46">
        <v>601</v>
      </c>
      <c r="B155" s="47" t="s">
        <v>278</v>
      </c>
      <c r="C155" s="46" t="s">
        <v>115</v>
      </c>
      <c r="D155" s="46"/>
      <c r="E155" s="46"/>
      <c r="F155" s="46"/>
      <c r="G155" s="46"/>
      <c r="H155" s="46"/>
      <c r="I155" s="46"/>
      <c r="J155" s="46"/>
      <c r="K155" s="65">
        <f>IF(cava2[[#This Row],[U/m]]="Kilos",SUM(D155:G155)-($H$9*H155)-(I155*$I$9)-(J155*$J$9),SUM(D155:G155))</f>
        <v>0</v>
      </c>
      <c r="L155" s="46"/>
      <c r="M155" s="46"/>
      <c r="N155" s="46"/>
      <c r="O155" s="46"/>
      <c r="P155" s="46"/>
    </row>
    <row r="156" spans="1:16" ht="32.4" customHeight="1" x14ac:dyDescent="0.25">
      <c r="A156" s="46">
        <v>602</v>
      </c>
      <c r="B156" s="47" t="s">
        <v>279</v>
      </c>
      <c r="C156" s="46" t="s">
        <v>115</v>
      </c>
      <c r="D156" s="46"/>
      <c r="E156" s="46"/>
      <c r="F156" s="46"/>
      <c r="G156" s="46"/>
      <c r="H156" s="46"/>
      <c r="I156" s="46"/>
      <c r="J156" s="46"/>
      <c r="K156" s="65">
        <f>IF(cava2[[#This Row],[U/m]]="Kilos",SUM(D156:G156)-($H$9*H156)-(I156*$I$9)-(J156*$J$9),SUM(D156:G156))</f>
        <v>0</v>
      </c>
      <c r="L156" s="46"/>
      <c r="M156" s="46"/>
      <c r="N156" s="46"/>
      <c r="O156" s="46"/>
      <c r="P156" s="46"/>
    </row>
    <row r="157" spans="1:16" ht="32.4" customHeight="1" x14ac:dyDescent="0.25">
      <c r="A157" s="46">
        <v>603</v>
      </c>
      <c r="B157" s="47" t="s">
        <v>280</v>
      </c>
      <c r="C157" s="46" t="s">
        <v>115</v>
      </c>
      <c r="D157" s="46"/>
      <c r="E157" s="46"/>
      <c r="F157" s="46"/>
      <c r="G157" s="46"/>
      <c r="H157" s="46"/>
      <c r="I157" s="46"/>
      <c r="J157" s="46"/>
      <c r="K157" s="65">
        <f>IF(cava2[[#This Row],[U/m]]="Kilos",SUM(D157:G157)-($H$9*H157)-(I157*$I$9)-(J157*$J$9),SUM(D157:G157))</f>
        <v>0</v>
      </c>
      <c r="L157" s="46"/>
      <c r="M157" s="46"/>
      <c r="N157" s="46"/>
      <c r="O157" s="46"/>
      <c r="P157" s="46"/>
    </row>
    <row r="158" spans="1:16" ht="32.4" customHeight="1" x14ac:dyDescent="0.25">
      <c r="A158" s="46">
        <v>604</v>
      </c>
      <c r="B158" s="47" t="s">
        <v>281</v>
      </c>
      <c r="C158" s="46" t="s">
        <v>115</v>
      </c>
      <c r="D158" s="46"/>
      <c r="E158" s="46"/>
      <c r="F158" s="46"/>
      <c r="G158" s="46"/>
      <c r="H158" s="46"/>
      <c r="I158" s="46"/>
      <c r="J158" s="46"/>
      <c r="K158" s="65">
        <f>IF(cava2[[#This Row],[U/m]]="Kilos",SUM(D158:G158)-($H$9*H158)-(I158*$I$9)-(J158*$J$9),SUM(D158:G158))</f>
        <v>0</v>
      </c>
      <c r="L158" s="46"/>
      <c r="M158" s="46"/>
      <c r="N158" s="46"/>
      <c r="O158" s="46"/>
      <c r="P158" s="46"/>
    </row>
    <row r="159" spans="1:16" ht="32.4" customHeight="1" x14ac:dyDescent="0.25">
      <c r="A159" s="46">
        <v>605</v>
      </c>
      <c r="B159" s="47" t="s">
        <v>282</v>
      </c>
      <c r="C159" s="46" t="s">
        <v>115</v>
      </c>
      <c r="D159" s="46"/>
      <c r="E159" s="46"/>
      <c r="F159" s="46"/>
      <c r="G159" s="46"/>
      <c r="H159" s="46"/>
      <c r="I159" s="46"/>
      <c r="J159" s="46"/>
      <c r="K159" s="65">
        <f>IF(cava2[[#This Row],[U/m]]="Kilos",SUM(D159:G159)-($H$9*H159)-(I159*$I$9)-(J159*$J$9),SUM(D159:G159))</f>
        <v>0</v>
      </c>
      <c r="L159" s="46"/>
      <c r="M159" s="46"/>
      <c r="N159" s="46"/>
      <c r="O159" s="46"/>
      <c r="P159" s="46"/>
    </row>
    <row r="160" spans="1:16" ht="32.4" customHeight="1" x14ac:dyDescent="0.25">
      <c r="A160" s="46">
        <v>606</v>
      </c>
      <c r="B160" s="47" t="s">
        <v>283</v>
      </c>
      <c r="C160" s="46" t="s">
        <v>115</v>
      </c>
      <c r="D160" s="46"/>
      <c r="E160" s="46"/>
      <c r="F160" s="46"/>
      <c r="G160" s="46"/>
      <c r="H160" s="46"/>
      <c r="I160" s="46"/>
      <c r="J160" s="46"/>
      <c r="K160" s="65">
        <f>IF(cava2[[#This Row],[U/m]]="Kilos",SUM(D160:G160)-($H$9*H160)-(I160*$I$9)-(J160*$J$9),SUM(D160:G160))</f>
        <v>0</v>
      </c>
      <c r="L160" s="46"/>
      <c r="M160" s="46"/>
      <c r="N160" s="46"/>
      <c r="O160" s="46"/>
      <c r="P160" s="46"/>
    </row>
    <row r="161" spans="1:16" ht="32.4" customHeight="1" x14ac:dyDescent="0.25">
      <c r="A161" s="46">
        <v>607</v>
      </c>
      <c r="B161" s="47" t="s">
        <v>284</v>
      </c>
      <c r="C161" s="46" t="s">
        <v>115</v>
      </c>
      <c r="D161" s="46"/>
      <c r="E161" s="46"/>
      <c r="F161" s="46"/>
      <c r="G161" s="46"/>
      <c r="H161" s="46"/>
      <c r="I161" s="46"/>
      <c r="J161" s="46"/>
      <c r="K161" s="65">
        <f>IF(cava2[[#This Row],[U/m]]="Kilos",SUM(D161:G161)-($H$9*H161)-(I161*$I$9)-(J161*$J$9),SUM(D161:G161))</f>
        <v>0</v>
      </c>
      <c r="L161" s="46"/>
      <c r="M161" s="46"/>
      <c r="N161" s="46"/>
      <c r="O161" s="46"/>
      <c r="P161" s="46"/>
    </row>
    <row r="162" spans="1:16" ht="32.4" customHeight="1" x14ac:dyDescent="0.25">
      <c r="A162" s="46">
        <v>608</v>
      </c>
      <c r="B162" s="47" t="s">
        <v>285</v>
      </c>
      <c r="C162" s="46" t="s">
        <v>115</v>
      </c>
      <c r="D162" s="46"/>
      <c r="E162" s="46"/>
      <c r="F162" s="46"/>
      <c r="G162" s="46"/>
      <c r="H162" s="46"/>
      <c r="I162" s="46"/>
      <c r="J162" s="46"/>
      <c r="K162" s="65">
        <f>IF(cava2[[#This Row],[U/m]]="Kilos",SUM(D162:G162)-($H$9*H162)-(I162*$I$9)-(J162*$J$9),SUM(D162:G162))</f>
        <v>0</v>
      </c>
      <c r="L162" s="46"/>
      <c r="M162" s="46"/>
      <c r="N162" s="46"/>
      <c r="O162" s="46"/>
      <c r="P162" s="46"/>
    </row>
    <row r="163" spans="1:16" ht="32.4" customHeight="1" x14ac:dyDescent="0.25">
      <c r="A163" s="46">
        <v>609</v>
      </c>
      <c r="B163" s="47" t="s">
        <v>286</v>
      </c>
      <c r="C163" s="46" t="s">
        <v>115</v>
      </c>
      <c r="D163" s="46"/>
      <c r="E163" s="46"/>
      <c r="F163" s="46"/>
      <c r="G163" s="46"/>
      <c r="H163" s="46"/>
      <c r="I163" s="46"/>
      <c r="J163" s="46"/>
      <c r="K163" s="65">
        <f>IF(cava2[[#This Row],[U/m]]="Kilos",SUM(D163:G163)-($H$9*H163)-(I163*$I$9)-(J163*$J$9),SUM(D163:G163))</f>
        <v>0</v>
      </c>
      <c r="L163" s="46"/>
      <c r="M163" s="46"/>
      <c r="N163" s="46"/>
      <c r="O163" s="46"/>
      <c r="P163" s="46"/>
    </row>
    <row r="164" spans="1:16" ht="32.4" customHeight="1" x14ac:dyDescent="0.25">
      <c r="A164" s="46">
        <v>610</v>
      </c>
      <c r="B164" s="47" t="s">
        <v>287</v>
      </c>
      <c r="C164" s="46" t="s">
        <v>115</v>
      </c>
      <c r="D164" s="46"/>
      <c r="E164" s="46"/>
      <c r="F164" s="46"/>
      <c r="G164" s="46"/>
      <c r="H164" s="46"/>
      <c r="I164" s="46"/>
      <c r="J164" s="46"/>
      <c r="K164" s="65">
        <f>IF(cava2[[#This Row],[U/m]]="Kilos",SUM(D164:G164)-($H$9*H164)-(I164*$I$9)-(J164*$J$9),SUM(D164:G164))</f>
        <v>0</v>
      </c>
      <c r="L164" s="46"/>
      <c r="M164" s="46"/>
      <c r="N164" s="46"/>
      <c r="O164" s="46"/>
      <c r="P164" s="46"/>
    </row>
    <row r="165" spans="1:16" ht="32.4" customHeight="1" x14ac:dyDescent="0.25">
      <c r="A165" s="46">
        <v>611</v>
      </c>
      <c r="B165" s="47" t="s">
        <v>288</v>
      </c>
      <c r="C165" s="46" t="s">
        <v>115</v>
      </c>
      <c r="D165" s="46"/>
      <c r="E165" s="46"/>
      <c r="F165" s="46"/>
      <c r="G165" s="46"/>
      <c r="H165" s="46"/>
      <c r="I165" s="46"/>
      <c r="J165" s="46"/>
      <c r="K165" s="65">
        <f>IF(cava2[[#This Row],[U/m]]="Kilos",SUM(D165:G165)-($H$9*H165)-(I165*$I$9)-(J165*$J$9),SUM(D165:G165))</f>
        <v>0</v>
      </c>
      <c r="L165" s="46"/>
      <c r="M165" s="46"/>
      <c r="N165" s="46"/>
      <c r="O165" s="46"/>
      <c r="P165" s="46"/>
    </row>
    <row r="166" spans="1:16" ht="32.4" customHeight="1" x14ac:dyDescent="0.25">
      <c r="A166" s="46">
        <v>612</v>
      </c>
      <c r="B166" s="47" t="s">
        <v>289</v>
      </c>
      <c r="C166" s="46" t="s">
        <v>115</v>
      </c>
      <c r="D166" s="46"/>
      <c r="E166" s="46"/>
      <c r="F166" s="46"/>
      <c r="G166" s="46"/>
      <c r="H166" s="46"/>
      <c r="I166" s="46"/>
      <c r="J166" s="46"/>
      <c r="K166" s="65">
        <f>IF(cava2[[#This Row],[U/m]]="Kilos",SUM(D166:G166)-($H$9*H166)-(I166*$I$9)-(J166*$J$9),SUM(D166:G166))</f>
        <v>0</v>
      </c>
      <c r="L166" s="46"/>
      <c r="M166" s="46"/>
      <c r="N166" s="46"/>
      <c r="O166" s="46"/>
      <c r="P166" s="46"/>
    </row>
    <row r="167" spans="1:16" ht="32.4" customHeight="1" x14ac:dyDescent="0.25">
      <c r="A167" s="46">
        <v>613</v>
      </c>
      <c r="B167" s="47" t="s">
        <v>290</v>
      </c>
      <c r="C167" s="46" t="s">
        <v>115</v>
      </c>
      <c r="D167" s="46"/>
      <c r="E167" s="46"/>
      <c r="F167" s="46"/>
      <c r="G167" s="46"/>
      <c r="H167" s="46"/>
      <c r="I167" s="46"/>
      <c r="J167" s="46"/>
      <c r="K167" s="65">
        <f>IF(cava2[[#This Row],[U/m]]="Kilos",SUM(D167:G167)-($H$9*H167)-(I167*$I$9)-(J167*$J$9),SUM(D167:G167))</f>
        <v>0</v>
      </c>
      <c r="L167" s="46"/>
      <c r="M167" s="46"/>
      <c r="N167" s="46"/>
      <c r="O167" s="46"/>
      <c r="P167" s="46"/>
    </row>
    <row r="168" spans="1:16" ht="32.4" customHeight="1" x14ac:dyDescent="0.25">
      <c r="A168" s="46">
        <v>614</v>
      </c>
      <c r="B168" s="47" t="s">
        <v>291</v>
      </c>
      <c r="C168" s="46" t="s">
        <v>115</v>
      </c>
      <c r="D168" s="46"/>
      <c r="E168" s="46"/>
      <c r="F168" s="46"/>
      <c r="G168" s="46"/>
      <c r="H168" s="46"/>
      <c r="I168" s="46"/>
      <c r="J168" s="46"/>
      <c r="K168" s="65">
        <f>IF(cava2[[#This Row],[U/m]]="Kilos",SUM(D168:G168)-($H$9*H168)-(I168*$I$9)-(J168*$J$9),SUM(D168:G168))</f>
        <v>0</v>
      </c>
      <c r="L168" s="46"/>
      <c r="M168" s="46"/>
      <c r="N168" s="46"/>
      <c r="O168" s="46"/>
      <c r="P168" s="46"/>
    </row>
    <row r="169" spans="1:16" ht="32.4" customHeight="1" x14ac:dyDescent="0.25">
      <c r="A169" s="46">
        <v>615</v>
      </c>
      <c r="B169" s="47" t="s">
        <v>292</v>
      </c>
      <c r="C169" s="46" t="s">
        <v>115</v>
      </c>
      <c r="D169" s="46"/>
      <c r="E169" s="46"/>
      <c r="F169" s="46"/>
      <c r="G169" s="46"/>
      <c r="H169" s="46"/>
      <c r="I169" s="46"/>
      <c r="J169" s="46"/>
      <c r="K169" s="65">
        <f>IF(cava2[[#This Row],[U/m]]="Kilos",SUM(D169:G169)-($H$9*H169)-(I169*$I$9)-(J169*$J$9),SUM(D169:G169))</f>
        <v>0</v>
      </c>
      <c r="L169" s="46"/>
      <c r="M169" s="46"/>
      <c r="N169" s="46"/>
      <c r="O169" s="46"/>
      <c r="P169" s="46"/>
    </row>
    <row r="170" spans="1:16" ht="32.4" customHeight="1" x14ac:dyDescent="0.25">
      <c r="A170" s="46">
        <v>616</v>
      </c>
      <c r="B170" s="47" t="s">
        <v>293</v>
      </c>
      <c r="C170" s="46" t="s">
        <v>115</v>
      </c>
      <c r="D170" s="46"/>
      <c r="E170" s="46"/>
      <c r="F170" s="46"/>
      <c r="G170" s="46"/>
      <c r="H170" s="46"/>
      <c r="I170" s="46"/>
      <c r="J170" s="46"/>
      <c r="K170" s="65">
        <f>IF(cava2[[#This Row],[U/m]]="Kilos",SUM(D170:G170)-($H$9*H170)-(I170*$I$9)-(J170*$J$9),SUM(D170:G170))</f>
        <v>0</v>
      </c>
      <c r="L170" s="46"/>
      <c r="M170" s="46"/>
      <c r="N170" s="46"/>
      <c r="O170" s="46"/>
      <c r="P170" s="46"/>
    </row>
    <row r="171" spans="1:16" ht="32.4" customHeight="1" x14ac:dyDescent="0.25">
      <c r="A171" s="46">
        <v>700</v>
      </c>
      <c r="B171" s="47" t="s">
        <v>213</v>
      </c>
      <c r="C171" s="46" t="s">
        <v>115</v>
      </c>
      <c r="D171" s="46"/>
      <c r="E171" s="46"/>
      <c r="F171" s="46"/>
      <c r="G171" s="46"/>
      <c r="H171" s="46"/>
      <c r="I171" s="46"/>
      <c r="J171" s="46"/>
      <c r="K171" s="65">
        <f>IF(cava2[[#This Row],[U/m]]="Kilos",SUM(D171:G171)-($H$9*H171)-(I171*$I$9)-(J171*$J$9),SUM(D171:G171))</f>
        <v>0</v>
      </c>
      <c r="L171" s="46"/>
      <c r="M171" s="46"/>
      <c r="N171" s="46"/>
      <c r="O171" s="46"/>
      <c r="P171" s="46"/>
    </row>
    <row r="172" spans="1:16" ht="32.4" customHeight="1" x14ac:dyDescent="0.25">
      <c r="A172" s="46">
        <v>701</v>
      </c>
      <c r="B172" s="47" t="s">
        <v>294</v>
      </c>
      <c r="C172" s="46" t="s">
        <v>115</v>
      </c>
      <c r="D172" s="46"/>
      <c r="E172" s="46"/>
      <c r="F172" s="46"/>
      <c r="G172" s="46"/>
      <c r="H172" s="46"/>
      <c r="I172" s="46"/>
      <c r="J172" s="46"/>
      <c r="K172" s="65">
        <f>IF(cava2[[#This Row],[U/m]]="Kilos",SUM(D172:G172)-($H$9*H172)-(I172*$I$9)-(J172*$J$9),SUM(D172:G172))</f>
        <v>0</v>
      </c>
      <c r="L172" s="46"/>
      <c r="M172" s="46"/>
      <c r="N172" s="46"/>
      <c r="O172" s="46"/>
      <c r="P172" s="46"/>
    </row>
    <row r="173" spans="1:16" ht="32.4" customHeight="1" x14ac:dyDescent="0.25">
      <c r="A173" s="46">
        <v>702</v>
      </c>
      <c r="B173" s="47" t="s">
        <v>295</v>
      </c>
      <c r="C173" s="46" t="s">
        <v>115</v>
      </c>
      <c r="D173" s="46"/>
      <c r="E173" s="46"/>
      <c r="F173" s="46"/>
      <c r="G173" s="46"/>
      <c r="H173" s="46"/>
      <c r="I173" s="46"/>
      <c r="J173" s="46"/>
      <c r="K173" s="65">
        <f>IF(cava2[[#This Row],[U/m]]="Kilos",SUM(D173:G173)-($H$9*H173)-(I173*$I$9)-(J173*$J$9),SUM(D173:G173))</f>
        <v>0</v>
      </c>
      <c r="L173" s="46"/>
      <c r="M173" s="46"/>
      <c r="N173" s="46"/>
      <c r="O173" s="46"/>
      <c r="P173" s="46"/>
    </row>
    <row r="174" spans="1:16" ht="32.4" customHeight="1" x14ac:dyDescent="0.25">
      <c r="A174" s="46">
        <v>703</v>
      </c>
      <c r="B174" s="47" t="s">
        <v>206</v>
      </c>
      <c r="C174" s="46" t="s">
        <v>115</v>
      </c>
      <c r="D174" s="46"/>
      <c r="E174" s="46"/>
      <c r="F174" s="46"/>
      <c r="G174" s="46"/>
      <c r="H174" s="46"/>
      <c r="I174" s="46"/>
      <c r="J174" s="46"/>
      <c r="K174" s="65">
        <f>IF(cava2[[#This Row],[U/m]]="Kilos",SUM(D174:G174)-($H$9*H174)-(I174*$I$9)-(J174*$J$9),SUM(D174:G174))</f>
        <v>0</v>
      </c>
      <c r="L174" s="46"/>
      <c r="M174" s="46"/>
      <c r="N174" s="46"/>
      <c r="O174" s="46"/>
      <c r="P174" s="46"/>
    </row>
    <row r="175" spans="1:16" ht="32.4" customHeight="1" x14ac:dyDescent="0.25">
      <c r="A175" s="46">
        <v>704</v>
      </c>
      <c r="B175" s="47" t="s">
        <v>155</v>
      </c>
      <c r="C175" s="46" t="s">
        <v>115</v>
      </c>
      <c r="D175" s="46"/>
      <c r="E175" s="46"/>
      <c r="F175" s="46"/>
      <c r="G175" s="46"/>
      <c r="H175" s="46"/>
      <c r="I175" s="46"/>
      <c r="J175" s="46"/>
      <c r="K175" s="65">
        <f>IF(cava2[[#This Row],[U/m]]="Kilos",SUM(D175:G175)-($H$9*H175)-(I175*$I$9)-(J175*$J$9),SUM(D175:G175))</f>
        <v>0</v>
      </c>
      <c r="L175" s="46"/>
      <c r="M175" s="46"/>
      <c r="N175" s="46"/>
      <c r="O175" s="46"/>
      <c r="P175" s="46"/>
    </row>
    <row r="176" spans="1:16" ht="32.4" customHeight="1" x14ac:dyDescent="0.25">
      <c r="A176" s="46">
        <v>705</v>
      </c>
      <c r="B176" s="47" t="s">
        <v>162</v>
      </c>
      <c r="C176" s="46" t="s">
        <v>115</v>
      </c>
      <c r="D176" s="46"/>
      <c r="E176" s="46"/>
      <c r="F176" s="46"/>
      <c r="G176" s="46"/>
      <c r="H176" s="46"/>
      <c r="I176" s="46"/>
      <c r="J176" s="46"/>
      <c r="K176" s="65">
        <f>IF(cava2[[#This Row],[U/m]]="Kilos",SUM(D176:G176)-($H$9*H176)-(I176*$I$9)-(J176*$J$9),SUM(D176:G176))</f>
        <v>0</v>
      </c>
      <c r="L176" s="46"/>
      <c r="M176" s="46"/>
      <c r="N176" s="46"/>
      <c r="O176" s="46"/>
      <c r="P176" s="46"/>
    </row>
    <row r="177" spans="1:16" ht="32.4" customHeight="1" x14ac:dyDescent="0.25">
      <c r="A177" s="46">
        <v>706</v>
      </c>
      <c r="B177" s="47" t="s">
        <v>296</v>
      </c>
      <c r="C177" s="46" t="s">
        <v>115</v>
      </c>
      <c r="D177" s="46"/>
      <c r="E177" s="46"/>
      <c r="F177" s="46"/>
      <c r="G177" s="46"/>
      <c r="H177" s="46"/>
      <c r="I177" s="46"/>
      <c r="J177" s="46"/>
      <c r="K177" s="65">
        <f>IF(cava2[[#This Row],[U/m]]="Kilos",SUM(D177:G177)-($H$9*H177)-(I177*$I$9)-(J177*$J$9),SUM(D177:G177))</f>
        <v>0</v>
      </c>
      <c r="L177" s="46"/>
      <c r="M177" s="46"/>
      <c r="N177" s="46"/>
      <c r="O177" s="46"/>
      <c r="P177" s="46"/>
    </row>
    <row r="178" spans="1:16" ht="32.4" customHeight="1" x14ac:dyDescent="0.25">
      <c r="A178" s="46">
        <v>707</v>
      </c>
      <c r="B178" s="47" t="s">
        <v>297</v>
      </c>
      <c r="C178" s="46" t="s">
        <v>115</v>
      </c>
      <c r="D178" s="46"/>
      <c r="E178" s="46"/>
      <c r="F178" s="46"/>
      <c r="G178" s="46"/>
      <c r="H178" s="46"/>
      <c r="I178" s="46"/>
      <c r="J178" s="46"/>
      <c r="K178" s="65">
        <f>IF(cava2[[#This Row],[U/m]]="Kilos",SUM(D178:G178)-($H$9*H178)-(I178*$I$9)-(J178*$J$9),SUM(D178:G178))</f>
        <v>0</v>
      </c>
      <c r="L178" s="46"/>
      <c r="M178" s="46"/>
      <c r="N178" s="46"/>
      <c r="O178" s="46"/>
      <c r="P178" s="46"/>
    </row>
    <row r="179" spans="1:16" ht="32.4" customHeight="1" x14ac:dyDescent="0.25">
      <c r="A179" s="46">
        <v>708</v>
      </c>
      <c r="B179" s="47" t="s">
        <v>298</v>
      </c>
      <c r="C179" s="46" t="s">
        <v>115</v>
      </c>
      <c r="D179" s="46"/>
      <c r="E179" s="46"/>
      <c r="F179" s="46"/>
      <c r="G179" s="46"/>
      <c r="H179" s="46"/>
      <c r="I179" s="46"/>
      <c r="J179" s="46"/>
      <c r="K179" s="65">
        <f>IF(cava2[[#This Row],[U/m]]="Kilos",SUM(D179:G179)-($H$9*H179)-(I179*$I$9)-(J179*$J$9),SUM(D179:G179))</f>
        <v>0</v>
      </c>
      <c r="L179" s="46"/>
      <c r="M179" s="46"/>
      <c r="N179" s="46"/>
      <c r="O179" s="46"/>
      <c r="P179" s="46"/>
    </row>
    <row r="180" spans="1:16" ht="32.4" customHeight="1" x14ac:dyDescent="0.25">
      <c r="A180" s="46">
        <v>709</v>
      </c>
      <c r="B180" s="47" t="s">
        <v>299</v>
      </c>
      <c r="C180" s="46" t="s">
        <v>115</v>
      </c>
      <c r="D180" s="46"/>
      <c r="E180" s="46"/>
      <c r="F180" s="46"/>
      <c r="G180" s="46"/>
      <c r="H180" s="46"/>
      <c r="I180" s="46"/>
      <c r="J180" s="46"/>
      <c r="K180" s="65">
        <f>IF(cava2[[#This Row],[U/m]]="Kilos",SUM(D180:G180)-($H$9*H180)-(I180*$I$9)-(J180*$J$9),SUM(D180:G180))</f>
        <v>0</v>
      </c>
      <c r="L180" s="46"/>
      <c r="M180" s="46"/>
      <c r="N180" s="46"/>
      <c r="O180" s="46"/>
      <c r="P180" s="46"/>
    </row>
    <row r="181" spans="1:16" ht="32.4" customHeight="1" x14ac:dyDescent="0.25">
      <c r="A181" s="46">
        <v>710</v>
      </c>
      <c r="B181" s="47" t="s">
        <v>300</v>
      </c>
      <c r="C181" s="46" t="s">
        <v>115</v>
      </c>
      <c r="D181" s="46"/>
      <c r="E181" s="46"/>
      <c r="F181" s="46"/>
      <c r="G181" s="46"/>
      <c r="H181" s="46"/>
      <c r="I181" s="46"/>
      <c r="J181" s="46"/>
      <c r="K181" s="65">
        <f>IF(cava2[[#This Row],[U/m]]="Kilos",SUM(D181:G181)-($H$9*H181)-(I181*$I$9)-(J181*$J$9),SUM(D181:G181))</f>
        <v>0</v>
      </c>
      <c r="L181" s="46"/>
      <c r="M181" s="46"/>
      <c r="N181" s="46"/>
      <c r="O181" s="46"/>
      <c r="P181" s="46"/>
    </row>
    <row r="182" spans="1:16" ht="32.4" customHeight="1" x14ac:dyDescent="0.25">
      <c r="A182" s="46">
        <v>711</v>
      </c>
      <c r="B182" s="47" t="s">
        <v>301</v>
      </c>
      <c r="C182" s="46" t="s">
        <v>115</v>
      </c>
      <c r="D182" s="46"/>
      <c r="E182" s="46"/>
      <c r="F182" s="46"/>
      <c r="G182" s="46"/>
      <c r="H182" s="46"/>
      <c r="I182" s="46"/>
      <c r="J182" s="46"/>
      <c r="K182" s="65">
        <f>IF(cava2[[#This Row],[U/m]]="Kilos",SUM(D182:G182)-($H$9*H182)-(I182*$I$9)-(J182*$J$9),SUM(D182:G182))</f>
        <v>0</v>
      </c>
      <c r="L182" s="46"/>
      <c r="M182" s="46"/>
      <c r="N182" s="46"/>
      <c r="O182" s="46"/>
      <c r="P182" s="46"/>
    </row>
    <row r="183" spans="1:16" ht="32.4" customHeight="1" x14ac:dyDescent="0.25">
      <c r="A183" s="46">
        <v>712</v>
      </c>
      <c r="B183" s="47" t="s">
        <v>302</v>
      </c>
      <c r="C183" s="46" t="s">
        <v>115</v>
      </c>
      <c r="D183" s="46"/>
      <c r="E183" s="46"/>
      <c r="F183" s="46"/>
      <c r="G183" s="46"/>
      <c r="H183" s="46"/>
      <c r="I183" s="46"/>
      <c r="J183" s="46"/>
      <c r="K183" s="65">
        <f>IF(cava2[[#This Row],[U/m]]="Kilos",SUM(D183:G183)-($H$9*H183)-(I183*$I$9)-(J183*$J$9),SUM(D183:G183))</f>
        <v>0</v>
      </c>
      <c r="L183" s="46"/>
      <c r="M183" s="46"/>
      <c r="N183" s="46"/>
      <c r="O183" s="46"/>
      <c r="P183" s="46"/>
    </row>
    <row r="184" spans="1:16" ht="32.4" customHeight="1" x14ac:dyDescent="0.25">
      <c r="A184" s="46">
        <v>713</v>
      </c>
      <c r="B184" s="47" t="s">
        <v>303</v>
      </c>
      <c r="C184" s="46" t="s">
        <v>115</v>
      </c>
      <c r="D184" s="46"/>
      <c r="E184" s="46"/>
      <c r="F184" s="46"/>
      <c r="G184" s="46"/>
      <c r="H184" s="46"/>
      <c r="I184" s="46"/>
      <c r="J184" s="46"/>
      <c r="K184" s="65">
        <f>IF(cava2[[#This Row],[U/m]]="Kilos",SUM(D184:G184)-($H$9*H184)-(I184*$I$9)-(J184*$J$9),SUM(D184:G184))</f>
        <v>0</v>
      </c>
      <c r="L184" s="46"/>
      <c r="M184" s="46"/>
      <c r="N184" s="46"/>
      <c r="O184" s="46"/>
      <c r="P184" s="46"/>
    </row>
    <row r="185" spans="1:16" ht="32.4" customHeight="1" x14ac:dyDescent="0.25">
      <c r="A185" s="46">
        <v>714</v>
      </c>
      <c r="B185" s="47" t="s">
        <v>304</v>
      </c>
      <c r="C185" s="46" t="s">
        <v>115</v>
      </c>
      <c r="D185" s="46"/>
      <c r="E185" s="46"/>
      <c r="F185" s="46"/>
      <c r="G185" s="46"/>
      <c r="H185" s="46"/>
      <c r="I185" s="46"/>
      <c r="J185" s="46"/>
      <c r="K185" s="65">
        <f>IF(cava2[[#This Row],[U/m]]="Kilos",SUM(D185:G185)-($H$9*H185)-(I185*$I$9)-(J185*$J$9),SUM(D185:G185))</f>
        <v>0</v>
      </c>
      <c r="L185" s="46"/>
      <c r="M185" s="46"/>
      <c r="N185" s="46"/>
      <c r="O185" s="46"/>
      <c r="P185" s="46"/>
    </row>
    <row r="186" spans="1:16" ht="32.4" customHeight="1" x14ac:dyDescent="0.25">
      <c r="A186" s="46">
        <v>715</v>
      </c>
      <c r="B186" s="47" t="s">
        <v>305</v>
      </c>
      <c r="C186" s="46" t="s">
        <v>115</v>
      </c>
      <c r="D186" s="46"/>
      <c r="E186" s="46"/>
      <c r="F186" s="46"/>
      <c r="G186" s="46"/>
      <c r="H186" s="46"/>
      <c r="I186" s="46"/>
      <c r="J186" s="46"/>
      <c r="K186" s="65">
        <f>IF(cava2[[#This Row],[U/m]]="Kilos",SUM(D186:G186)-($H$9*H186)-(I186*$I$9)-(J186*$J$9),SUM(D186:G186))</f>
        <v>0</v>
      </c>
      <c r="L186" s="46"/>
      <c r="M186" s="46"/>
      <c r="N186" s="46"/>
      <c r="O186" s="46"/>
      <c r="P186" s="46"/>
    </row>
    <row r="187" spans="1:16" ht="32.4" customHeight="1" x14ac:dyDescent="0.25">
      <c r="A187" s="46">
        <v>716</v>
      </c>
      <c r="B187" s="47" t="s">
        <v>306</v>
      </c>
      <c r="C187" s="46" t="s">
        <v>115</v>
      </c>
      <c r="D187" s="46"/>
      <c r="E187" s="46"/>
      <c r="F187" s="46"/>
      <c r="G187" s="46"/>
      <c r="H187" s="46"/>
      <c r="I187" s="46"/>
      <c r="J187" s="46"/>
      <c r="K187" s="65">
        <f>IF(cava2[[#This Row],[U/m]]="Kilos",SUM(D187:G187)-($H$9*H187)-(I187*$I$9)-(J187*$J$9),SUM(D187:G187))</f>
        <v>0</v>
      </c>
      <c r="L187" s="46"/>
      <c r="M187" s="46"/>
      <c r="N187" s="46"/>
      <c r="O187" s="46"/>
      <c r="P187" s="46"/>
    </row>
    <row r="188" spans="1:16" ht="32.4" customHeight="1" x14ac:dyDescent="0.25">
      <c r="A188" s="46">
        <v>717</v>
      </c>
      <c r="B188" s="47" t="s">
        <v>307</v>
      </c>
      <c r="C188" s="46" t="s">
        <v>115</v>
      </c>
      <c r="D188" s="46"/>
      <c r="E188" s="46"/>
      <c r="F188" s="46"/>
      <c r="G188" s="46"/>
      <c r="H188" s="46"/>
      <c r="I188" s="46"/>
      <c r="J188" s="46"/>
      <c r="K188" s="65">
        <f>IF(cava2[[#This Row],[U/m]]="Kilos",SUM(D188:G188)-($H$9*H188)-(I188*$I$9)-(J188*$J$9),SUM(D188:G188))</f>
        <v>0</v>
      </c>
      <c r="L188" s="46"/>
      <c r="M188" s="46"/>
      <c r="N188" s="46"/>
      <c r="O188" s="46"/>
      <c r="P188" s="46"/>
    </row>
    <row r="189" spans="1:16" ht="32.4" customHeight="1" x14ac:dyDescent="0.25">
      <c r="A189" s="46">
        <v>718</v>
      </c>
      <c r="B189" s="47" t="s">
        <v>308</v>
      </c>
      <c r="C189" s="46" t="s">
        <v>115</v>
      </c>
      <c r="D189" s="46"/>
      <c r="E189" s="46"/>
      <c r="F189" s="46"/>
      <c r="G189" s="46"/>
      <c r="H189" s="46"/>
      <c r="I189" s="46"/>
      <c r="J189" s="46"/>
      <c r="K189" s="65">
        <f>IF(cava2[[#This Row],[U/m]]="Kilos",SUM(D189:G189)-($H$9*H189)-(I189*$I$9)-(J189*$J$9),SUM(D189:G189))</f>
        <v>0</v>
      </c>
      <c r="L189" s="46"/>
      <c r="M189" s="46"/>
      <c r="N189" s="46"/>
      <c r="O189" s="46"/>
      <c r="P189" s="46"/>
    </row>
    <row r="190" spans="1:16" ht="32.4" customHeight="1" x14ac:dyDescent="0.25">
      <c r="A190" s="46">
        <v>719</v>
      </c>
      <c r="B190" s="47" t="s">
        <v>309</v>
      </c>
      <c r="C190" s="46" t="s">
        <v>115</v>
      </c>
      <c r="D190" s="46"/>
      <c r="E190" s="46"/>
      <c r="F190" s="46"/>
      <c r="G190" s="46"/>
      <c r="H190" s="46"/>
      <c r="I190" s="46"/>
      <c r="J190" s="46"/>
      <c r="K190" s="65">
        <f>IF(cava2[[#This Row],[U/m]]="Kilos",SUM(D190:G190)-($H$9*H190)-(I190*$I$9)-(J190*$J$9),SUM(D190:G190))</f>
        <v>0</v>
      </c>
      <c r="L190" s="46"/>
      <c r="M190" s="46"/>
      <c r="N190" s="46"/>
      <c r="O190" s="46"/>
      <c r="P190" s="46"/>
    </row>
    <row r="191" spans="1:16" ht="32.4" customHeight="1" x14ac:dyDescent="0.25">
      <c r="A191" s="46">
        <v>720</v>
      </c>
      <c r="B191" s="47" t="s">
        <v>310</v>
      </c>
      <c r="C191" s="46" t="s">
        <v>115</v>
      </c>
      <c r="D191" s="46"/>
      <c r="E191" s="46"/>
      <c r="F191" s="46"/>
      <c r="G191" s="46"/>
      <c r="H191" s="46"/>
      <c r="I191" s="46"/>
      <c r="J191" s="46"/>
      <c r="K191" s="65">
        <f>IF(cava2[[#This Row],[U/m]]="Kilos",SUM(D191:G191)-($H$9*H191)-(I191*$I$9)-(J191*$J$9),SUM(D191:G191))</f>
        <v>0</v>
      </c>
      <c r="L191" s="46"/>
      <c r="M191" s="46"/>
      <c r="N191" s="46"/>
      <c r="O191" s="46"/>
      <c r="P191" s="46"/>
    </row>
    <row r="192" spans="1:16" ht="32.4" customHeight="1" x14ac:dyDescent="0.25">
      <c r="A192" s="46">
        <v>721</v>
      </c>
      <c r="B192" s="47" t="s">
        <v>311</v>
      </c>
      <c r="C192" s="46" t="s">
        <v>115</v>
      </c>
      <c r="D192" s="46"/>
      <c r="E192" s="46"/>
      <c r="F192" s="46"/>
      <c r="G192" s="46"/>
      <c r="H192" s="46"/>
      <c r="I192" s="46"/>
      <c r="J192" s="46"/>
      <c r="K192" s="65">
        <f>IF(cava2[[#This Row],[U/m]]="Kilos",SUM(D192:G192)-($H$9*H192)-(I192*$I$9)-(J192*$J$9),SUM(D192:G192))</f>
        <v>0</v>
      </c>
      <c r="L192" s="46"/>
      <c r="M192" s="46"/>
      <c r="N192" s="46"/>
      <c r="O192" s="46"/>
      <c r="P192" s="46"/>
    </row>
    <row r="193" spans="1:16" ht="32.4" customHeight="1" x14ac:dyDescent="0.25">
      <c r="A193" s="46">
        <v>722</v>
      </c>
      <c r="B193" s="47" t="s">
        <v>312</v>
      </c>
      <c r="C193" s="46" t="s">
        <v>115</v>
      </c>
      <c r="D193" s="46"/>
      <c r="E193" s="46"/>
      <c r="F193" s="46"/>
      <c r="G193" s="46"/>
      <c r="H193" s="46"/>
      <c r="I193" s="46"/>
      <c r="J193" s="46"/>
      <c r="K193" s="65">
        <f>IF(cava2[[#This Row],[U/m]]="Kilos",SUM(D193:G193)-($H$9*H193)-(I193*$I$9)-(J193*$J$9),SUM(D193:G193))</f>
        <v>0</v>
      </c>
      <c r="L193" s="46"/>
      <c r="M193" s="46"/>
      <c r="N193" s="46"/>
      <c r="O193" s="46"/>
      <c r="P193" s="46"/>
    </row>
    <row r="194" spans="1:16" ht="32.4" customHeight="1" x14ac:dyDescent="0.25">
      <c r="A194" s="46">
        <v>723</v>
      </c>
      <c r="B194" s="47" t="s">
        <v>313</v>
      </c>
      <c r="C194" s="46" t="s">
        <v>115</v>
      </c>
      <c r="D194" s="46"/>
      <c r="E194" s="46"/>
      <c r="F194" s="46"/>
      <c r="G194" s="46"/>
      <c r="H194" s="46"/>
      <c r="I194" s="46"/>
      <c r="J194" s="46"/>
      <c r="K194" s="65">
        <f>IF(cava2[[#This Row],[U/m]]="Kilos",SUM(D194:G194)-($H$9*H194)-(I194*$I$9)-(J194*$J$9),SUM(D194:G194))</f>
        <v>0</v>
      </c>
      <c r="L194" s="46"/>
      <c r="M194" s="46"/>
      <c r="N194" s="46"/>
      <c r="O194" s="46"/>
      <c r="P194" s="46"/>
    </row>
    <row r="195" spans="1:16" ht="32.4" customHeight="1" x14ac:dyDescent="0.25">
      <c r="A195" s="46">
        <v>724</v>
      </c>
      <c r="B195" s="47" t="s">
        <v>314</v>
      </c>
      <c r="C195" s="46" t="s">
        <v>115</v>
      </c>
      <c r="D195" s="46"/>
      <c r="E195" s="46"/>
      <c r="F195" s="46"/>
      <c r="G195" s="46"/>
      <c r="H195" s="46"/>
      <c r="I195" s="46"/>
      <c r="J195" s="46"/>
      <c r="K195" s="65">
        <f>IF(cava2[[#This Row],[U/m]]="Kilos",SUM(D195:G195)-($H$9*H195)-(I195*$I$9)-(J195*$J$9),SUM(D195:G195))</f>
        <v>0</v>
      </c>
      <c r="L195" s="46"/>
      <c r="M195" s="46"/>
      <c r="N195" s="46"/>
      <c r="O195" s="46"/>
      <c r="P195" s="46"/>
    </row>
    <row r="196" spans="1:16" ht="32.4" customHeight="1" x14ac:dyDescent="0.25">
      <c r="A196" s="46">
        <v>725</v>
      </c>
      <c r="B196" s="47" t="s">
        <v>315</v>
      </c>
      <c r="C196" s="46" t="s">
        <v>115</v>
      </c>
      <c r="D196" s="46"/>
      <c r="E196" s="46"/>
      <c r="F196" s="46"/>
      <c r="G196" s="46"/>
      <c r="H196" s="46"/>
      <c r="I196" s="46"/>
      <c r="J196" s="46"/>
      <c r="K196" s="65">
        <f>IF(cava2[[#This Row],[U/m]]="Kilos",SUM(D196:G196)-($H$9*H196)-(I196*$I$9)-(J196*$J$9),SUM(D196:G196))</f>
        <v>0</v>
      </c>
      <c r="L196" s="46"/>
      <c r="M196" s="46"/>
      <c r="N196" s="46"/>
      <c r="O196" s="46"/>
      <c r="P196" s="46"/>
    </row>
    <row r="197" spans="1:16" ht="32.4" customHeight="1" x14ac:dyDescent="0.25">
      <c r="A197" s="46">
        <v>726</v>
      </c>
      <c r="B197" s="47" t="s">
        <v>316</v>
      </c>
      <c r="C197" s="46" t="s">
        <v>115</v>
      </c>
      <c r="D197" s="46"/>
      <c r="E197" s="46"/>
      <c r="F197" s="46"/>
      <c r="G197" s="46"/>
      <c r="H197" s="46"/>
      <c r="I197" s="46"/>
      <c r="J197" s="46"/>
      <c r="K197" s="65">
        <f>IF(cava2[[#This Row],[U/m]]="Kilos",SUM(D197:G197)-($H$9*H197)-(I197*$I$9)-(J197*$J$9),SUM(D197:G197))</f>
        <v>0</v>
      </c>
      <c r="L197" s="46"/>
      <c r="M197" s="46"/>
      <c r="N197" s="46"/>
      <c r="O197" s="46"/>
      <c r="P197" s="46"/>
    </row>
    <row r="198" spans="1:16" ht="32.4" customHeight="1" x14ac:dyDescent="0.25">
      <c r="A198" s="46">
        <v>727</v>
      </c>
      <c r="B198" s="47" t="s">
        <v>317</v>
      </c>
      <c r="C198" s="46" t="s">
        <v>115</v>
      </c>
      <c r="D198" s="46"/>
      <c r="E198" s="46"/>
      <c r="F198" s="46"/>
      <c r="G198" s="46"/>
      <c r="H198" s="46"/>
      <c r="I198" s="46"/>
      <c r="J198" s="46"/>
      <c r="K198" s="65">
        <f>IF(cava2[[#This Row],[U/m]]="Kilos",SUM(D198:G198)-($H$9*H198)-(I198*$I$9)-(J198*$J$9),SUM(D198:G198))</f>
        <v>0</v>
      </c>
      <c r="L198" s="46"/>
      <c r="M198" s="46"/>
      <c r="N198" s="46"/>
      <c r="O198" s="46"/>
      <c r="P198" s="46"/>
    </row>
    <row r="199" spans="1:16" ht="32.4" customHeight="1" x14ac:dyDescent="0.25">
      <c r="A199" s="46">
        <v>728</v>
      </c>
      <c r="B199" s="47" t="s">
        <v>318</v>
      </c>
      <c r="C199" s="46" t="s">
        <v>115</v>
      </c>
      <c r="D199" s="46"/>
      <c r="E199" s="46"/>
      <c r="F199" s="46"/>
      <c r="G199" s="46"/>
      <c r="H199" s="46"/>
      <c r="I199" s="46"/>
      <c r="J199" s="46"/>
      <c r="K199" s="65">
        <f>IF(cava2[[#This Row],[U/m]]="Kilos",SUM(D199:G199)-($H$9*H199)-(I199*$I$9)-(J199*$J$9),SUM(D199:G199))</f>
        <v>0</v>
      </c>
      <c r="L199" s="46"/>
      <c r="M199" s="46"/>
      <c r="N199" s="46"/>
      <c r="O199" s="46"/>
      <c r="P199" s="46"/>
    </row>
    <row r="200" spans="1:16" ht="32.4" customHeight="1" x14ac:dyDescent="0.25">
      <c r="A200" s="46">
        <v>729</v>
      </c>
      <c r="B200" s="47" t="s">
        <v>319</v>
      </c>
      <c r="C200" s="46" t="s">
        <v>115</v>
      </c>
      <c r="D200" s="46"/>
      <c r="E200" s="46"/>
      <c r="F200" s="46"/>
      <c r="G200" s="46"/>
      <c r="H200" s="46"/>
      <c r="I200" s="46"/>
      <c r="J200" s="46"/>
      <c r="K200" s="65">
        <f>IF(cava2[[#This Row],[U/m]]="Kilos",SUM(D200:G200)-($H$9*H200)-(I200*$I$9)-(J200*$J$9),SUM(D200:G200))</f>
        <v>0</v>
      </c>
      <c r="L200" s="46"/>
      <c r="M200" s="46"/>
      <c r="N200" s="46"/>
      <c r="O200" s="46"/>
      <c r="P200" s="46"/>
    </row>
    <row r="201" spans="1:16" ht="32.4" customHeight="1" x14ac:dyDescent="0.25">
      <c r="A201" s="46">
        <v>730</v>
      </c>
      <c r="B201" s="47" t="s">
        <v>320</v>
      </c>
      <c r="C201" s="46" t="s">
        <v>115</v>
      </c>
      <c r="D201" s="46"/>
      <c r="E201" s="46"/>
      <c r="F201" s="46"/>
      <c r="G201" s="46"/>
      <c r="H201" s="46"/>
      <c r="I201" s="46"/>
      <c r="J201" s="46"/>
      <c r="K201" s="65">
        <f>IF(cava2[[#This Row],[U/m]]="Kilos",SUM(D201:G201)-($H$9*H201)-(I201*$I$9)-(J201*$J$9),SUM(D201:G201))</f>
        <v>0</v>
      </c>
      <c r="L201" s="46"/>
      <c r="M201" s="46"/>
      <c r="N201" s="46"/>
      <c r="O201" s="46"/>
      <c r="P201" s="46"/>
    </row>
    <row r="202" spans="1:16" ht="32.4" customHeight="1" x14ac:dyDescent="0.25">
      <c r="A202" s="46">
        <v>731</v>
      </c>
      <c r="B202" s="47" t="s">
        <v>321</v>
      </c>
      <c r="C202" s="46" t="s">
        <v>115</v>
      </c>
      <c r="D202" s="46"/>
      <c r="E202" s="46"/>
      <c r="F202" s="46"/>
      <c r="G202" s="46"/>
      <c r="H202" s="46"/>
      <c r="I202" s="46"/>
      <c r="J202" s="46"/>
      <c r="K202" s="65">
        <f>IF(cava2[[#This Row],[U/m]]="Kilos",SUM(D202:G202)-($H$9*H202)-(I202*$I$9)-(J202*$J$9),SUM(D202:G202))</f>
        <v>0</v>
      </c>
      <c r="L202" s="46"/>
      <c r="M202" s="46"/>
      <c r="N202" s="46"/>
      <c r="O202" s="46"/>
      <c r="P202" s="46"/>
    </row>
    <row r="203" spans="1:16" ht="32.4" customHeight="1" x14ac:dyDescent="0.25">
      <c r="A203" s="46">
        <v>732</v>
      </c>
      <c r="B203" s="47" t="s">
        <v>322</v>
      </c>
      <c r="C203" s="46" t="s">
        <v>115</v>
      </c>
      <c r="D203" s="46"/>
      <c r="E203" s="46"/>
      <c r="F203" s="46"/>
      <c r="G203" s="46"/>
      <c r="H203" s="46"/>
      <c r="I203" s="46"/>
      <c r="J203" s="46"/>
      <c r="K203" s="65">
        <f>IF(cava2[[#This Row],[U/m]]="Kilos",SUM(D203:G203)-($H$9*H203)-(I203*$I$9)-(J203*$J$9),SUM(D203:G203))</f>
        <v>0</v>
      </c>
      <c r="L203" s="46"/>
      <c r="M203" s="46"/>
      <c r="N203" s="46"/>
      <c r="O203" s="46"/>
      <c r="P203" s="46"/>
    </row>
    <row r="204" spans="1:16" ht="32.4" customHeight="1" x14ac:dyDescent="0.25">
      <c r="A204" s="46">
        <v>733</v>
      </c>
      <c r="B204" s="47" t="s">
        <v>323</v>
      </c>
      <c r="C204" s="46" t="s">
        <v>115</v>
      </c>
      <c r="D204" s="46"/>
      <c r="E204" s="46"/>
      <c r="F204" s="46"/>
      <c r="G204" s="46"/>
      <c r="H204" s="46"/>
      <c r="I204" s="46"/>
      <c r="J204" s="46"/>
      <c r="K204" s="65">
        <f>IF(cava2[[#This Row],[U/m]]="Kilos",SUM(D204:G204)-($H$9*H204)-(I204*$I$9)-(J204*$J$9),SUM(D204:G204))</f>
        <v>0</v>
      </c>
      <c r="L204" s="46"/>
      <c r="M204" s="46"/>
      <c r="N204" s="46"/>
      <c r="O204" s="46"/>
      <c r="P204" s="46"/>
    </row>
    <row r="205" spans="1:16" ht="32.4" customHeight="1" x14ac:dyDescent="0.25">
      <c r="A205" s="46">
        <v>734</v>
      </c>
      <c r="B205" s="47" t="s">
        <v>324</v>
      </c>
      <c r="C205" s="46" t="s">
        <v>115</v>
      </c>
      <c r="D205" s="46"/>
      <c r="E205" s="46"/>
      <c r="F205" s="46"/>
      <c r="G205" s="46"/>
      <c r="H205" s="46"/>
      <c r="I205" s="46"/>
      <c r="J205" s="46"/>
      <c r="K205" s="65">
        <f>IF(cava2[[#This Row],[U/m]]="Kilos",SUM(D205:G205)-($H$9*H205)-(I205*$I$9)-(J205*$J$9),SUM(D205:G205))</f>
        <v>0</v>
      </c>
      <c r="L205" s="46"/>
      <c r="M205" s="46"/>
      <c r="N205" s="46"/>
      <c r="O205" s="46"/>
      <c r="P205" s="46"/>
    </row>
    <row r="206" spans="1:16" ht="32.4" customHeight="1" x14ac:dyDescent="0.25">
      <c r="A206" s="46">
        <v>735</v>
      </c>
      <c r="B206" s="47" t="s">
        <v>325</v>
      </c>
      <c r="C206" s="46" t="s">
        <v>115</v>
      </c>
      <c r="D206" s="46"/>
      <c r="E206" s="46"/>
      <c r="F206" s="46"/>
      <c r="G206" s="46"/>
      <c r="H206" s="46"/>
      <c r="I206" s="46"/>
      <c r="J206" s="46"/>
      <c r="K206" s="65">
        <f>IF(cava2[[#This Row],[U/m]]="Kilos",SUM(D206:G206)-($H$9*H206)-(I206*$I$9)-(J206*$J$9),SUM(D206:G206))</f>
        <v>0</v>
      </c>
      <c r="L206" s="46"/>
      <c r="M206" s="46"/>
      <c r="N206" s="46"/>
      <c r="O206" s="46"/>
      <c r="P206" s="46"/>
    </row>
    <row r="207" spans="1:16" ht="32.4" customHeight="1" x14ac:dyDescent="0.25">
      <c r="A207" s="46">
        <v>736</v>
      </c>
      <c r="B207" s="47" t="s">
        <v>326</v>
      </c>
      <c r="C207" s="46" t="s">
        <v>115</v>
      </c>
      <c r="D207" s="46"/>
      <c r="E207" s="46"/>
      <c r="F207" s="46"/>
      <c r="G207" s="46"/>
      <c r="H207" s="46"/>
      <c r="I207" s="46"/>
      <c r="J207" s="46"/>
      <c r="K207" s="65">
        <f>IF(cava2[[#This Row],[U/m]]="Kilos",SUM(D207:G207)-($H$9*H207)-(I207*$I$9)-(J207*$J$9),SUM(D207:G207))</f>
        <v>0</v>
      </c>
      <c r="L207" s="46"/>
      <c r="M207" s="46"/>
      <c r="N207" s="46"/>
      <c r="O207" s="46"/>
      <c r="P207" s="46"/>
    </row>
    <row r="208" spans="1:16" ht="32.4" customHeight="1" x14ac:dyDescent="0.25">
      <c r="A208" s="46">
        <v>737</v>
      </c>
      <c r="B208" s="47" t="s">
        <v>327</v>
      </c>
      <c r="C208" s="46" t="s">
        <v>115</v>
      </c>
      <c r="D208" s="46"/>
      <c r="E208" s="46"/>
      <c r="F208" s="46"/>
      <c r="G208" s="46"/>
      <c r="H208" s="46"/>
      <c r="I208" s="46"/>
      <c r="J208" s="46"/>
      <c r="K208" s="65">
        <f>IF(cava2[[#This Row],[U/m]]="Kilos",SUM(D208:G208)-($H$9*H208)-(I208*$I$9)-(J208*$J$9),SUM(D208:G208))</f>
        <v>0</v>
      </c>
      <c r="L208" s="46"/>
      <c r="M208" s="46"/>
      <c r="N208" s="46"/>
      <c r="O208" s="46"/>
      <c r="P208" s="46"/>
    </row>
    <row r="209" spans="1:16" ht="32.4" customHeight="1" x14ac:dyDescent="0.25">
      <c r="A209" s="46">
        <v>738</v>
      </c>
      <c r="B209" s="47" t="s">
        <v>328</v>
      </c>
      <c r="C209" s="46" t="s">
        <v>115</v>
      </c>
      <c r="D209" s="46"/>
      <c r="E209" s="46"/>
      <c r="F209" s="46"/>
      <c r="G209" s="46"/>
      <c r="H209" s="46"/>
      <c r="I209" s="46"/>
      <c r="J209" s="46"/>
      <c r="K209" s="65">
        <f>IF(cava2[[#This Row],[U/m]]="Kilos",SUM(D209:G209)-($H$9*H209)-(I209*$I$9)-(J209*$J$9),SUM(D209:G209))</f>
        <v>0</v>
      </c>
      <c r="L209" s="46"/>
      <c r="M209" s="46"/>
      <c r="N209" s="46"/>
      <c r="O209" s="46"/>
      <c r="P209" s="46"/>
    </row>
    <row r="210" spans="1:16" ht="32.4" customHeight="1" x14ac:dyDescent="0.25">
      <c r="A210" s="46">
        <v>739</v>
      </c>
      <c r="B210" s="47" t="s">
        <v>329</v>
      </c>
      <c r="C210" s="46" t="s">
        <v>115</v>
      </c>
      <c r="D210" s="46"/>
      <c r="E210" s="46"/>
      <c r="F210" s="46"/>
      <c r="G210" s="46"/>
      <c r="H210" s="46"/>
      <c r="I210" s="46"/>
      <c r="J210" s="46"/>
      <c r="K210" s="65">
        <f>IF(cava2[[#This Row],[U/m]]="Kilos",SUM(D210:G210)-($H$9*H210)-(I210*$I$9)-(J210*$J$9),SUM(D210:G210))</f>
        <v>0</v>
      </c>
      <c r="L210" s="46"/>
      <c r="M210" s="46"/>
      <c r="N210" s="46"/>
      <c r="O210" s="46"/>
      <c r="P210" s="46"/>
    </row>
    <row r="211" spans="1:16" ht="32.4" customHeight="1" x14ac:dyDescent="0.25">
      <c r="A211" s="46">
        <v>740</v>
      </c>
      <c r="B211" s="47" t="s">
        <v>121</v>
      </c>
      <c r="C211" s="46" t="s">
        <v>115</v>
      </c>
      <c r="D211" s="46"/>
      <c r="E211" s="46"/>
      <c r="F211" s="46"/>
      <c r="G211" s="46"/>
      <c r="H211" s="46"/>
      <c r="I211" s="46"/>
      <c r="J211" s="46"/>
      <c r="K211" s="65">
        <f>IF(cava2[[#This Row],[U/m]]="Kilos",SUM(D211:G211)-($H$9*H211)-(I211*$I$9)-(J211*$J$9),SUM(D211:G211))</f>
        <v>0</v>
      </c>
      <c r="L211" s="46"/>
      <c r="M211" s="46"/>
      <c r="N211" s="46"/>
      <c r="O211" s="46"/>
      <c r="P211" s="46"/>
    </row>
    <row r="212" spans="1:16" ht="32.4" customHeight="1" x14ac:dyDescent="0.25">
      <c r="A212" s="46">
        <v>741</v>
      </c>
      <c r="B212" s="47" t="s">
        <v>330</v>
      </c>
      <c r="C212" s="46" t="s">
        <v>115</v>
      </c>
      <c r="D212" s="46"/>
      <c r="E212" s="46"/>
      <c r="F212" s="46"/>
      <c r="G212" s="46"/>
      <c r="H212" s="46"/>
      <c r="I212" s="46"/>
      <c r="J212" s="46"/>
      <c r="K212" s="65">
        <f>IF(cava2[[#This Row],[U/m]]="Kilos",SUM(D212:G212)-($H$9*H212)-(I212*$I$9)-(J212*$J$9),SUM(D212:G212))</f>
        <v>0</v>
      </c>
      <c r="L212" s="46"/>
      <c r="M212" s="46"/>
      <c r="N212" s="46"/>
      <c r="O212" s="46"/>
      <c r="P212" s="46"/>
    </row>
    <row r="213" spans="1:16" ht="32.4" customHeight="1" x14ac:dyDescent="0.25">
      <c r="A213" s="46">
        <v>742</v>
      </c>
      <c r="B213" s="47" t="s">
        <v>331</v>
      </c>
      <c r="C213" s="46" t="s">
        <v>115</v>
      </c>
      <c r="D213" s="46"/>
      <c r="E213" s="46"/>
      <c r="F213" s="46"/>
      <c r="G213" s="46"/>
      <c r="H213" s="46"/>
      <c r="I213" s="46"/>
      <c r="J213" s="46"/>
      <c r="K213" s="65">
        <f>IF(cava2[[#This Row],[U/m]]="Kilos",SUM(D213:G213)-($H$9*H213)-(I213*$I$9)-(J213*$J$9),SUM(D213:G213))</f>
        <v>0</v>
      </c>
      <c r="L213" s="46"/>
      <c r="M213" s="46"/>
      <c r="N213" s="46"/>
      <c r="O213" s="46"/>
      <c r="P213" s="46"/>
    </row>
    <row r="214" spans="1:16" ht="32.4" customHeight="1" x14ac:dyDescent="0.25">
      <c r="A214" s="46">
        <v>743</v>
      </c>
      <c r="B214" s="47" t="s">
        <v>117</v>
      </c>
      <c r="C214" s="46" t="s">
        <v>115</v>
      </c>
      <c r="D214" s="46"/>
      <c r="E214" s="46"/>
      <c r="F214" s="46"/>
      <c r="G214" s="46"/>
      <c r="H214" s="46"/>
      <c r="I214" s="46"/>
      <c r="J214" s="46"/>
      <c r="K214" s="65">
        <f>IF(cava2[[#This Row],[U/m]]="Kilos",SUM(D214:G214)-($H$9*H214)-(I214*$I$9)-(J214*$J$9),SUM(D214:G214))</f>
        <v>0</v>
      </c>
      <c r="L214" s="46"/>
      <c r="M214" s="46"/>
      <c r="N214" s="46"/>
      <c r="O214" s="46"/>
      <c r="P214" s="46"/>
    </row>
    <row r="215" spans="1:16" ht="32.4" customHeight="1" x14ac:dyDescent="0.25">
      <c r="A215" s="46">
        <v>744</v>
      </c>
      <c r="B215" s="47" t="s">
        <v>332</v>
      </c>
      <c r="C215" s="46" t="s">
        <v>115</v>
      </c>
      <c r="D215" s="46"/>
      <c r="E215" s="46"/>
      <c r="F215" s="46"/>
      <c r="G215" s="46"/>
      <c r="H215" s="46"/>
      <c r="I215" s="46"/>
      <c r="J215" s="46"/>
      <c r="K215" s="65">
        <f>IF(cava2[[#This Row],[U/m]]="Kilos",SUM(D215:G215)-($H$9*H215)-(I215*$I$9)-(J215*$J$9),SUM(D215:G215))</f>
        <v>0</v>
      </c>
      <c r="L215" s="46"/>
      <c r="M215" s="46"/>
      <c r="N215" s="46"/>
      <c r="O215" s="46"/>
      <c r="P215" s="46"/>
    </row>
    <row r="216" spans="1:16" ht="32.4" customHeight="1" x14ac:dyDescent="0.25">
      <c r="A216" s="46">
        <v>745</v>
      </c>
      <c r="B216" s="47" t="s">
        <v>333</v>
      </c>
      <c r="C216" s="46" t="s">
        <v>115</v>
      </c>
      <c r="D216" s="46"/>
      <c r="E216" s="46"/>
      <c r="F216" s="46"/>
      <c r="G216" s="46"/>
      <c r="H216" s="46"/>
      <c r="I216" s="46"/>
      <c r="J216" s="46"/>
      <c r="K216" s="65">
        <f>IF(cava2[[#This Row],[U/m]]="Kilos",SUM(D216:G216)-($H$9*H216)-(I216*$I$9)-(J216*$J$9),SUM(D216:G216))</f>
        <v>0</v>
      </c>
      <c r="L216" s="46"/>
      <c r="M216" s="46"/>
      <c r="N216" s="46"/>
      <c r="O216" s="46"/>
      <c r="P216" s="46"/>
    </row>
    <row r="217" spans="1:16" ht="32.4" customHeight="1" x14ac:dyDescent="0.25">
      <c r="A217" s="46">
        <v>746</v>
      </c>
      <c r="B217" s="47" t="s">
        <v>334</v>
      </c>
      <c r="C217" s="46" t="s">
        <v>115</v>
      </c>
      <c r="D217" s="46"/>
      <c r="E217" s="46"/>
      <c r="F217" s="46"/>
      <c r="G217" s="46"/>
      <c r="H217" s="46"/>
      <c r="I217" s="46"/>
      <c r="J217" s="46"/>
      <c r="K217" s="65">
        <f>IF(cava2[[#This Row],[U/m]]="Kilos",SUM(D217:G217)-($H$9*H217)-(I217*$I$9)-(J217*$J$9),SUM(D217:G217))</f>
        <v>0</v>
      </c>
      <c r="L217" s="46"/>
      <c r="M217" s="46"/>
      <c r="N217" s="46"/>
      <c r="O217" s="46"/>
      <c r="P217" s="46"/>
    </row>
    <row r="218" spans="1:16" ht="32.4" customHeight="1" x14ac:dyDescent="0.25">
      <c r="A218" s="46">
        <v>747</v>
      </c>
      <c r="B218" s="47" t="s">
        <v>335</v>
      </c>
      <c r="C218" s="46" t="s">
        <v>115</v>
      </c>
      <c r="D218" s="46"/>
      <c r="E218" s="46"/>
      <c r="F218" s="46"/>
      <c r="G218" s="46"/>
      <c r="H218" s="46"/>
      <c r="I218" s="46"/>
      <c r="J218" s="46"/>
      <c r="K218" s="65">
        <f>IF(cava2[[#This Row],[U/m]]="Kilos",SUM(D218:G218)-($H$9*H218)-(I218*$I$9)-(J218*$J$9),SUM(D218:G218))</f>
        <v>0</v>
      </c>
      <c r="L218" s="46"/>
      <c r="M218" s="46"/>
      <c r="N218" s="46"/>
      <c r="O218" s="46"/>
      <c r="P218" s="46"/>
    </row>
    <row r="219" spans="1:16" ht="32.4" customHeight="1" x14ac:dyDescent="0.25">
      <c r="A219" s="46">
        <v>748</v>
      </c>
      <c r="B219" s="47" t="s">
        <v>336</v>
      </c>
      <c r="C219" s="46" t="s">
        <v>18</v>
      </c>
      <c r="D219" s="46"/>
      <c r="E219" s="46"/>
      <c r="F219" s="46"/>
      <c r="G219" s="46"/>
      <c r="H219" s="46"/>
      <c r="I219" s="46"/>
      <c r="J219" s="46"/>
      <c r="K219" s="65">
        <f>IF(cava2[[#This Row],[U/m]]="Kilos",SUM(D219:G219)-($H$9*H219)-(I219*$I$9)-(J219*$J$9),SUM(D219:G219))</f>
        <v>0</v>
      </c>
      <c r="L219" s="46"/>
      <c r="M219" s="46"/>
      <c r="N219" s="46"/>
      <c r="O219" s="46"/>
      <c r="P219" s="46"/>
    </row>
    <row r="220" spans="1:16" ht="32.4" customHeight="1" x14ac:dyDescent="0.25">
      <c r="A220" s="46">
        <v>749</v>
      </c>
      <c r="B220" s="47" t="s">
        <v>337</v>
      </c>
      <c r="C220" s="46" t="s">
        <v>18</v>
      </c>
      <c r="D220" s="46"/>
      <c r="E220" s="46"/>
      <c r="F220" s="46"/>
      <c r="G220" s="46"/>
      <c r="H220" s="46"/>
      <c r="I220" s="46"/>
      <c r="J220" s="46"/>
      <c r="K220" s="65">
        <f>IF(cava2[[#This Row],[U/m]]="Kilos",SUM(D220:G220)-($H$9*H220)-(I220*$I$9)-(J220*$J$9),SUM(D220:G220))</f>
        <v>0</v>
      </c>
      <c r="L220" s="46"/>
      <c r="M220" s="46"/>
      <c r="N220" s="46"/>
      <c r="O220" s="46"/>
      <c r="P220" s="46"/>
    </row>
    <row r="221" spans="1:16" ht="32.4" customHeight="1" x14ac:dyDescent="0.25">
      <c r="A221" s="46">
        <v>750</v>
      </c>
      <c r="B221" s="47" t="s">
        <v>338</v>
      </c>
      <c r="C221" s="46" t="s">
        <v>115</v>
      </c>
      <c r="D221" s="46"/>
      <c r="E221" s="46"/>
      <c r="F221" s="46"/>
      <c r="G221" s="46"/>
      <c r="H221" s="46"/>
      <c r="I221" s="46"/>
      <c r="J221" s="46"/>
      <c r="K221" s="65">
        <f>IF(cava2[[#This Row],[U/m]]="Kilos",SUM(D221:G221)-($H$9*H221)-(I221*$I$9)-(J221*$J$9),SUM(D221:G221))</f>
        <v>0</v>
      </c>
      <c r="L221" s="46"/>
      <c r="M221" s="46"/>
      <c r="N221" s="46"/>
      <c r="O221" s="46"/>
      <c r="P221" s="46"/>
    </row>
    <row r="222" spans="1:16" ht="32.4" customHeight="1" x14ac:dyDescent="0.25">
      <c r="A222" s="46">
        <v>751</v>
      </c>
      <c r="B222" s="47" t="s">
        <v>339</v>
      </c>
      <c r="C222" s="46" t="s">
        <v>18</v>
      </c>
      <c r="D222" s="46"/>
      <c r="E222" s="46"/>
      <c r="F222" s="46"/>
      <c r="G222" s="46"/>
      <c r="H222" s="46"/>
      <c r="I222" s="46"/>
      <c r="J222" s="46"/>
      <c r="K222" s="65">
        <f>IF(cava2[[#This Row],[U/m]]="Kilos",SUM(D222:G222)-($H$9*H222)-(I222*$I$9)-(J222*$J$9),SUM(D222:G222))</f>
        <v>0</v>
      </c>
      <c r="L222" s="46"/>
      <c r="M222" s="46"/>
      <c r="N222" s="46"/>
      <c r="O222" s="46"/>
      <c r="P222" s="46"/>
    </row>
    <row r="223" spans="1:16" ht="32.4" customHeight="1" x14ac:dyDescent="0.25">
      <c r="A223" s="46">
        <v>752</v>
      </c>
      <c r="B223" s="47" t="s">
        <v>220</v>
      </c>
      <c r="C223" s="46" t="s">
        <v>115</v>
      </c>
      <c r="D223" s="46"/>
      <c r="E223" s="46"/>
      <c r="F223" s="46"/>
      <c r="G223" s="46"/>
      <c r="H223" s="46"/>
      <c r="I223" s="46"/>
      <c r="J223" s="46"/>
      <c r="K223" s="65">
        <f>IF(cava2[[#This Row],[U/m]]="Kilos",SUM(D223:G223)-($H$9*H223)-(I223*$I$9)-(J223*$J$9),SUM(D223:G223))</f>
        <v>0</v>
      </c>
      <c r="L223" s="46"/>
      <c r="M223" s="46"/>
      <c r="N223" s="46"/>
      <c r="O223" s="46"/>
      <c r="P223" s="46"/>
    </row>
    <row r="224" spans="1:16" ht="32.4" customHeight="1" x14ac:dyDescent="0.25">
      <c r="A224" s="46">
        <v>753</v>
      </c>
      <c r="B224" s="47" t="s">
        <v>337</v>
      </c>
      <c r="C224" s="46" t="s">
        <v>115</v>
      </c>
      <c r="D224" s="46"/>
      <c r="E224" s="46"/>
      <c r="F224" s="46"/>
      <c r="G224" s="46"/>
      <c r="H224" s="46"/>
      <c r="I224" s="46"/>
      <c r="J224" s="46"/>
      <c r="K224" s="65">
        <f>IF(cava2[[#This Row],[U/m]]="Kilos",SUM(D224:G224)-($H$9*H224)-(I224*$I$9)-(J224*$J$9),SUM(D224:G224))</f>
        <v>0</v>
      </c>
      <c r="L224" s="46"/>
      <c r="M224" s="46"/>
      <c r="N224" s="46"/>
      <c r="O224" s="46"/>
      <c r="P224" s="46"/>
    </row>
    <row r="225" spans="1:16" ht="32.4" customHeight="1" x14ac:dyDescent="0.25">
      <c r="A225" s="46">
        <v>754</v>
      </c>
      <c r="B225" s="47" t="s">
        <v>339</v>
      </c>
      <c r="C225" s="46" t="s">
        <v>115</v>
      </c>
      <c r="D225" s="46"/>
      <c r="E225" s="46"/>
      <c r="F225" s="46"/>
      <c r="G225" s="46"/>
      <c r="H225" s="46"/>
      <c r="I225" s="46"/>
      <c r="J225" s="46"/>
      <c r="K225" s="65">
        <f>IF(cava2[[#This Row],[U/m]]="Kilos",SUM(D225:G225)-($H$9*H225)-(I225*$I$9)-(J225*$J$9),SUM(D225:G225))</f>
        <v>0</v>
      </c>
      <c r="L225" s="46"/>
      <c r="M225" s="46"/>
      <c r="N225" s="46"/>
      <c r="O225" s="46"/>
      <c r="P225" s="46"/>
    </row>
    <row r="226" spans="1:16" ht="32.4" customHeight="1" x14ac:dyDescent="0.25">
      <c r="A226" s="46">
        <v>755</v>
      </c>
      <c r="B226" s="47" t="s">
        <v>340</v>
      </c>
      <c r="C226" s="46" t="s">
        <v>115</v>
      </c>
      <c r="D226" s="46"/>
      <c r="E226" s="46"/>
      <c r="F226" s="46"/>
      <c r="G226" s="46"/>
      <c r="H226" s="46"/>
      <c r="I226" s="46"/>
      <c r="J226" s="46"/>
      <c r="K226" s="65">
        <f>IF(cava2[[#This Row],[U/m]]="Kilos",SUM(D226:G226)-($H$9*H226)-(I226*$I$9)-(J226*$J$9),SUM(D226:G226))</f>
        <v>0</v>
      </c>
      <c r="L226" s="46"/>
      <c r="M226" s="46"/>
      <c r="N226" s="46"/>
      <c r="O226" s="46"/>
      <c r="P226" s="46"/>
    </row>
    <row r="227" spans="1:16" ht="32.4" customHeight="1" x14ac:dyDescent="0.25">
      <c r="A227" s="46">
        <v>756</v>
      </c>
      <c r="B227" s="47" t="s">
        <v>341</v>
      </c>
      <c r="C227" s="46" t="s">
        <v>115</v>
      </c>
      <c r="D227" s="46"/>
      <c r="E227" s="46"/>
      <c r="F227" s="46"/>
      <c r="G227" s="46"/>
      <c r="H227" s="46"/>
      <c r="I227" s="46"/>
      <c r="J227" s="46"/>
      <c r="K227" s="65">
        <f>IF(cava2[[#This Row],[U/m]]="Kilos",SUM(D227:G227)-($H$9*H227)-(I227*$I$9)-(J227*$J$9),SUM(D227:G227))</f>
        <v>0</v>
      </c>
      <c r="L227" s="46"/>
      <c r="M227" s="46"/>
      <c r="N227" s="46"/>
      <c r="O227" s="46"/>
      <c r="P227" s="46"/>
    </row>
    <row r="228" spans="1:16" ht="32.4" customHeight="1" x14ac:dyDescent="0.25">
      <c r="A228" s="46">
        <v>757</v>
      </c>
      <c r="B228" s="47" t="s">
        <v>342</v>
      </c>
      <c r="C228" s="46" t="s">
        <v>115</v>
      </c>
      <c r="D228" s="46"/>
      <c r="E228" s="46"/>
      <c r="F228" s="46"/>
      <c r="G228" s="46"/>
      <c r="H228" s="46"/>
      <c r="I228" s="46"/>
      <c r="J228" s="46"/>
      <c r="K228" s="65">
        <f>IF(cava2[[#This Row],[U/m]]="Kilos",SUM(D228:G228)-($H$9*H228)-(I228*$I$9)-(J228*$J$9),SUM(D228:G228))</f>
        <v>0</v>
      </c>
      <c r="L228" s="46"/>
      <c r="M228" s="46"/>
      <c r="N228" s="46"/>
      <c r="O228" s="46"/>
      <c r="P228" s="46"/>
    </row>
    <row r="229" spans="1:16" ht="32.4" customHeight="1" x14ac:dyDescent="0.25">
      <c r="A229" s="46">
        <v>758</v>
      </c>
      <c r="B229" s="47" t="s">
        <v>343</v>
      </c>
      <c r="C229" s="46" t="s">
        <v>115</v>
      </c>
      <c r="D229" s="46"/>
      <c r="E229" s="46"/>
      <c r="F229" s="46"/>
      <c r="G229" s="46"/>
      <c r="H229" s="46"/>
      <c r="I229" s="46"/>
      <c r="J229" s="46"/>
      <c r="K229" s="65">
        <f>IF(cava2[[#This Row],[U/m]]="Kilos",SUM(D229:G229)-($H$9*H229)-(I229*$I$9)-(J229*$J$9),SUM(D229:G229))</f>
        <v>0</v>
      </c>
      <c r="L229" s="46"/>
      <c r="M229" s="46"/>
      <c r="N229" s="46"/>
      <c r="O229" s="46"/>
      <c r="P229" s="46"/>
    </row>
    <row r="230" spans="1:16" ht="32.4" customHeight="1" x14ac:dyDescent="0.25">
      <c r="A230" s="46">
        <v>759</v>
      </c>
      <c r="B230" s="47" t="s">
        <v>344</v>
      </c>
      <c r="C230" s="46" t="s">
        <v>115</v>
      </c>
      <c r="D230" s="46"/>
      <c r="E230" s="46"/>
      <c r="F230" s="46"/>
      <c r="G230" s="46"/>
      <c r="H230" s="46"/>
      <c r="I230" s="46"/>
      <c r="J230" s="46"/>
      <c r="K230" s="65">
        <f>IF(cava2[[#This Row],[U/m]]="Kilos",SUM(D230:G230)-($H$9*H230)-(I230*$I$9)-(J230*$J$9),SUM(D230:G230))</f>
        <v>0</v>
      </c>
      <c r="L230" s="46"/>
      <c r="M230" s="46"/>
      <c r="N230" s="46"/>
      <c r="O230" s="46"/>
      <c r="P230" s="46"/>
    </row>
    <row r="231" spans="1:16" ht="32.4" customHeight="1" x14ac:dyDescent="0.25">
      <c r="A231" s="46">
        <v>760</v>
      </c>
      <c r="B231" s="47" t="s">
        <v>153</v>
      </c>
      <c r="C231" s="46" t="s">
        <v>115</v>
      </c>
      <c r="D231" s="46"/>
      <c r="E231" s="46"/>
      <c r="F231" s="46"/>
      <c r="G231" s="46"/>
      <c r="H231" s="46"/>
      <c r="I231" s="46"/>
      <c r="J231" s="46"/>
      <c r="K231" s="65">
        <f>IF(cava2[[#This Row],[U/m]]="Kilos",SUM(D231:G231)-($H$9*H231)-(I231*$I$9)-(J231*$J$9),SUM(D231:G231))</f>
        <v>0</v>
      </c>
      <c r="L231" s="46"/>
      <c r="M231" s="46"/>
      <c r="N231" s="46"/>
      <c r="O231" s="46"/>
      <c r="P231" s="46"/>
    </row>
    <row r="232" spans="1:16" ht="32.4" customHeight="1" x14ac:dyDescent="0.25">
      <c r="A232" s="46">
        <v>761</v>
      </c>
      <c r="B232" s="47" t="s">
        <v>345</v>
      </c>
      <c r="C232" s="46" t="s">
        <v>115</v>
      </c>
      <c r="D232" s="46"/>
      <c r="E232" s="46"/>
      <c r="F232" s="46"/>
      <c r="G232" s="46"/>
      <c r="H232" s="46"/>
      <c r="I232" s="46"/>
      <c r="J232" s="46"/>
      <c r="K232" s="65">
        <f>IF(cava2[[#This Row],[U/m]]="Kilos",SUM(D232:G232)-($H$9*H232)-(I232*$I$9)-(J232*$J$9),SUM(D232:G232))</f>
        <v>0</v>
      </c>
      <c r="L232" s="46"/>
      <c r="M232" s="46"/>
      <c r="N232" s="46"/>
      <c r="O232" s="46"/>
      <c r="P232" s="46"/>
    </row>
    <row r="233" spans="1:16" ht="32.4" customHeight="1" x14ac:dyDescent="0.25">
      <c r="A233" s="46">
        <v>762</v>
      </c>
      <c r="B233" s="47" t="s">
        <v>346</v>
      </c>
      <c r="C233" s="46" t="s">
        <v>115</v>
      </c>
      <c r="D233" s="46"/>
      <c r="E233" s="46"/>
      <c r="F233" s="46"/>
      <c r="G233" s="46"/>
      <c r="H233" s="46"/>
      <c r="I233" s="46"/>
      <c r="J233" s="46"/>
      <c r="K233" s="65">
        <f>IF(cava2[[#This Row],[U/m]]="Kilos",SUM(D233:G233)-($H$9*H233)-(I233*$I$9)-(J233*$J$9),SUM(D233:G233))</f>
        <v>0</v>
      </c>
      <c r="L233" s="46"/>
      <c r="M233" s="46"/>
      <c r="N233" s="46"/>
      <c r="O233" s="46"/>
      <c r="P233" s="46"/>
    </row>
    <row r="234" spans="1:16" ht="32.4" customHeight="1" x14ac:dyDescent="0.25">
      <c r="A234" s="46">
        <v>763</v>
      </c>
      <c r="B234" s="47" t="s">
        <v>347</v>
      </c>
      <c r="C234" s="46" t="s">
        <v>115</v>
      </c>
      <c r="D234" s="46"/>
      <c r="E234" s="46"/>
      <c r="F234" s="46"/>
      <c r="G234" s="46"/>
      <c r="H234" s="46"/>
      <c r="I234" s="46"/>
      <c r="J234" s="46"/>
      <c r="K234" s="65">
        <f>IF(cava2[[#This Row],[U/m]]="Kilos",SUM(D234:G234)-($H$9*H234)-(I234*$I$9)-(J234*$J$9),SUM(D234:G234))</f>
        <v>0</v>
      </c>
      <c r="L234" s="46"/>
      <c r="M234" s="46"/>
      <c r="N234" s="46"/>
      <c r="O234" s="46"/>
      <c r="P234" s="46"/>
    </row>
    <row r="235" spans="1:16" ht="32.4" customHeight="1" x14ac:dyDescent="0.25">
      <c r="A235" s="46">
        <v>764</v>
      </c>
      <c r="B235" s="47" t="s">
        <v>348</v>
      </c>
      <c r="C235" s="46" t="s">
        <v>115</v>
      </c>
      <c r="D235" s="46"/>
      <c r="E235" s="46"/>
      <c r="F235" s="46"/>
      <c r="G235" s="46"/>
      <c r="H235" s="46"/>
      <c r="I235" s="46"/>
      <c r="J235" s="46"/>
      <c r="K235" s="65">
        <f>IF(cava2[[#This Row],[U/m]]="Kilos",SUM(D235:G235)-($H$9*H235)-(I235*$I$9)-(J235*$J$9),SUM(D235:G235))</f>
        <v>0</v>
      </c>
      <c r="L235" s="46"/>
      <c r="M235" s="46"/>
      <c r="N235" s="46"/>
      <c r="O235" s="46"/>
      <c r="P235" s="46"/>
    </row>
    <row r="236" spans="1:16" ht="32.4" customHeight="1" x14ac:dyDescent="0.25">
      <c r="A236" s="46">
        <v>765</v>
      </c>
      <c r="B236" s="47" t="s">
        <v>349</v>
      </c>
      <c r="C236" s="46" t="s">
        <v>115</v>
      </c>
      <c r="D236" s="46"/>
      <c r="E236" s="46"/>
      <c r="F236" s="46"/>
      <c r="G236" s="46"/>
      <c r="H236" s="46"/>
      <c r="I236" s="46"/>
      <c r="J236" s="46"/>
      <c r="K236" s="65">
        <f>IF(cava2[[#This Row],[U/m]]="Kilos",SUM(D236:G236)-($H$9*H236)-(I236*$I$9)-(J236*$J$9),SUM(D236:G236))</f>
        <v>0</v>
      </c>
      <c r="L236" s="46"/>
      <c r="M236" s="46"/>
      <c r="N236" s="46"/>
      <c r="O236" s="46"/>
      <c r="P236" s="46"/>
    </row>
    <row r="237" spans="1:16" ht="32.4" customHeight="1" x14ac:dyDescent="0.25">
      <c r="A237" s="46">
        <v>766</v>
      </c>
      <c r="B237" s="47" t="s">
        <v>350</v>
      </c>
      <c r="C237" s="46" t="s">
        <v>115</v>
      </c>
      <c r="D237" s="46"/>
      <c r="E237" s="46"/>
      <c r="F237" s="46"/>
      <c r="G237" s="46"/>
      <c r="H237" s="46"/>
      <c r="I237" s="46"/>
      <c r="J237" s="46"/>
      <c r="K237" s="65">
        <f>IF(cava2[[#This Row],[U/m]]="Kilos",SUM(D237:G237)-($H$9*H237)-(I237*$I$9)-(J237*$J$9),SUM(D237:G237))</f>
        <v>0</v>
      </c>
      <c r="L237" s="46"/>
      <c r="M237" s="46"/>
      <c r="N237" s="46"/>
      <c r="O237" s="46"/>
      <c r="P237" s="46"/>
    </row>
    <row r="238" spans="1:16" ht="32.4" customHeight="1" x14ac:dyDescent="0.25">
      <c r="A238" s="46">
        <v>767</v>
      </c>
      <c r="B238" s="47" t="s">
        <v>351</v>
      </c>
      <c r="C238" s="46" t="s">
        <v>115</v>
      </c>
      <c r="D238" s="46"/>
      <c r="E238" s="46"/>
      <c r="F238" s="46"/>
      <c r="G238" s="46"/>
      <c r="H238" s="46"/>
      <c r="I238" s="46"/>
      <c r="J238" s="46"/>
      <c r="K238" s="65">
        <f>IF(cava2[[#This Row],[U/m]]="Kilos",SUM(D238:G238)-($H$9*H238)-(I238*$I$9)-(J238*$J$9),SUM(D238:G238))</f>
        <v>0</v>
      </c>
      <c r="L238" s="46"/>
      <c r="M238" s="46"/>
      <c r="N238" s="46"/>
      <c r="O238" s="46"/>
      <c r="P238" s="46"/>
    </row>
    <row r="239" spans="1:16" ht="32.4" customHeight="1" x14ac:dyDescent="0.25">
      <c r="A239" s="46">
        <v>768</v>
      </c>
      <c r="B239" s="47" t="s">
        <v>352</v>
      </c>
      <c r="C239" s="46" t="s">
        <v>115</v>
      </c>
      <c r="D239" s="46"/>
      <c r="E239" s="46"/>
      <c r="F239" s="46"/>
      <c r="G239" s="46"/>
      <c r="H239" s="46"/>
      <c r="I239" s="46"/>
      <c r="J239" s="46"/>
      <c r="K239" s="65">
        <f>IF(cava2[[#This Row],[U/m]]="Kilos",SUM(D239:G239)-($H$9*H239)-(I239*$I$9)-(J239*$J$9),SUM(D239:G239))</f>
        <v>0</v>
      </c>
      <c r="L239" s="46"/>
      <c r="M239" s="46"/>
      <c r="N239" s="46"/>
      <c r="O239" s="46"/>
      <c r="P239" s="46"/>
    </row>
    <row r="240" spans="1:16" ht="32.4" customHeight="1" x14ac:dyDescent="0.25">
      <c r="A240" s="46">
        <v>769</v>
      </c>
      <c r="B240" s="47" t="s">
        <v>335</v>
      </c>
      <c r="C240" s="46" t="s">
        <v>115</v>
      </c>
      <c r="D240" s="46"/>
      <c r="E240" s="46"/>
      <c r="F240" s="46"/>
      <c r="G240" s="46"/>
      <c r="H240" s="46"/>
      <c r="I240" s="46"/>
      <c r="J240" s="46"/>
      <c r="K240" s="65">
        <f>IF(cava2[[#This Row],[U/m]]="Kilos",SUM(D240:G240)-($H$9*H240)-(I240*$I$9)-(J240*$J$9),SUM(D240:G240))</f>
        <v>0</v>
      </c>
      <c r="L240" s="46"/>
      <c r="M240" s="46"/>
      <c r="N240" s="46"/>
      <c r="O240" s="46"/>
      <c r="P240" s="46"/>
    </row>
    <row r="241" spans="1:16" ht="32.4" customHeight="1" x14ac:dyDescent="0.25">
      <c r="A241" s="46">
        <v>770</v>
      </c>
      <c r="B241" s="47" t="s">
        <v>353</v>
      </c>
      <c r="C241" s="46" t="s">
        <v>115</v>
      </c>
      <c r="D241" s="46"/>
      <c r="E241" s="46"/>
      <c r="F241" s="46"/>
      <c r="G241" s="46"/>
      <c r="H241" s="46"/>
      <c r="I241" s="46"/>
      <c r="J241" s="46"/>
      <c r="K241" s="65">
        <f>IF(cava2[[#This Row],[U/m]]="Kilos",SUM(D241:G241)-($H$9*H241)-(I241*$I$9)-(J241*$J$9),SUM(D241:G241))</f>
        <v>0</v>
      </c>
      <c r="L241" s="46"/>
      <c r="M241" s="46"/>
      <c r="N241" s="46"/>
      <c r="O241" s="46"/>
      <c r="P241" s="46"/>
    </row>
    <row r="242" spans="1:16" ht="32.4" customHeight="1" x14ac:dyDescent="0.25">
      <c r="A242" s="46">
        <v>771</v>
      </c>
      <c r="B242" s="47" t="s">
        <v>121</v>
      </c>
      <c r="C242" s="46" t="s">
        <v>115</v>
      </c>
      <c r="D242" s="46"/>
      <c r="E242" s="46"/>
      <c r="F242" s="46"/>
      <c r="G242" s="46"/>
      <c r="H242" s="46"/>
      <c r="I242" s="46"/>
      <c r="J242" s="46"/>
      <c r="K242" s="65">
        <f>IF(cava2[[#This Row],[U/m]]="Kilos",SUM(D242:G242)-($H$9*H242)-(I242*$I$9)-(J242*$J$9),SUM(D242:G242))</f>
        <v>0</v>
      </c>
      <c r="L242" s="46"/>
      <c r="M242" s="46"/>
      <c r="N242" s="46"/>
      <c r="O242" s="46"/>
      <c r="P242" s="46"/>
    </row>
    <row r="243" spans="1:16" ht="32.4" customHeight="1" x14ac:dyDescent="0.25">
      <c r="A243" s="46">
        <v>772</v>
      </c>
      <c r="B243" s="47" t="s">
        <v>354</v>
      </c>
      <c r="C243" s="46" t="s">
        <v>115</v>
      </c>
      <c r="D243" s="46"/>
      <c r="E243" s="46"/>
      <c r="F243" s="46"/>
      <c r="G243" s="46"/>
      <c r="H243" s="46"/>
      <c r="I243" s="46"/>
      <c r="J243" s="46"/>
      <c r="K243" s="65">
        <f>IF(cava2[[#This Row],[U/m]]="Kilos",SUM(D243:G243)-($H$9*H243)-(I243*$I$9)-(J243*$J$9),SUM(D243:G243))</f>
        <v>0</v>
      </c>
      <c r="L243" s="46"/>
      <c r="M243" s="46"/>
      <c r="N243" s="46"/>
      <c r="O243" s="46"/>
      <c r="P243" s="46"/>
    </row>
    <row r="244" spans="1:16" ht="32.4" customHeight="1" x14ac:dyDescent="0.25">
      <c r="A244" s="46">
        <v>773</v>
      </c>
      <c r="B244" s="47" t="s">
        <v>355</v>
      </c>
      <c r="C244" s="46" t="s">
        <v>115</v>
      </c>
      <c r="D244" s="46"/>
      <c r="E244" s="46"/>
      <c r="F244" s="46"/>
      <c r="G244" s="46"/>
      <c r="H244" s="46"/>
      <c r="I244" s="46"/>
      <c r="J244" s="46"/>
      <c r="K244" s="65">
        <f>IF(cava2[[#This Row],[U/m]]="Kilos",SUM(D244:G244)-($H$9*H244)-(I244*$I$9)-(J244*$J$9),SUM(D244:G244))</f>
        <v>0</v>
      </c>
      <c r="L244" s="46"/>
      <c r="M244" s="46"/>
      <c r="N244" s="46"/>
      <c r="O244" s="46"/>
      <c r="P244" s="46"/>
    </row>
    <row r="245" spans="1:16" ht="32.4" customHeight="1" x14ac:dyDescent="0.25">
      <c r="A245" s="46">
        <v>774</v>
      </c>
      <c r="B245" s="47" t="s">
        <v>356</v>
      </c>
      <c r="C245" s="46" t="s">
        <v>115</v>
      </c>
      <c r="D245" s="46"/>
      <c r="E245" s="46"/>
      <c r="F245" s="46"/>
      <c r="G245" s="46"/>
      <c r="H245" s="46"/>
      <c r="I245" s="46"/>
      <c r="J245" s="46"/>
      <c r="K245" s="65">
        <f>IF(cava2[[#This Row],[U/m]]="Kilos",SUM(D245:G245)-($H$9*H245)-(I245*$I$9)-(J245*$J$9),SUM(D245:G245))</f>
        <v>0</v>
      </c>
      <c r="L245" s="46"/>
      <c r="M245" s="46"/>
      <c r="N245" s="46"/>
      <c r="O245" s="46"/>
      <c r="P245" s="46"/>
    </row>
    <row r="246" spans="1:16" ht="32.4" customHeight="1" x14ac:dyDescent="0.25">
      <c r="A246" s="46">
        <v>775</v>
      </c>
      <c r="B246" s="47" t="s">
        <v>357</v>
      </c>
      <c r="C246" s="46" t="s">
        <v>115</v>
      </c>
      <c r="D246" s="46"/>
      <c r="E246" s="46"/>
      <c r="F246" s="46"/>
      <c r="G246" s="46"/>
      <c r="H246" s="46"/>
      <c r="I246" s="46"/>
      <c r="J246" s="46"/>
      <c r="K246" s="65">
        <f>IF(cava2[[#This Row],[U/m]]="Kilos",SUM(D246:G246)-($H$9*H246)-(I246*$I$9)-(J246*$J$9),SUM(D246:G246))</f>
        <v>0</v>
      </c>
      <c r="L246" s="46"/>
      <c r="M246" s="46"/>
      <c r="N246" s="46"/>
      <c r="O246" s="46"/>
      <c r="P246" s="46"/>
    </row>
    <row r="247" spans="1:16" ht="32.4" customHeight="1" x14ac:dyDescent="0.25">
      <c r="A247" s="46">
        <v>776</v>
      </c>
      <c r="B247" s="47" t="s">
        <v>358</v>
      </c>
      <c r="C247" s="46" t="s">
        <v>115</v>
      </c>
      <c r="D247" s="46"/>
      <c r="E247" s="46"/>
      <c r="F247" s="46"/>
      <c r="G247" s="46"/>
      <c r="H247" s="46"/>
      <c r="I247" s="46"/>
      <c r="J247" s="46"/>
      <c r="K247" s="65">
        <f>IF(cava2[[#This Row],[U/m]]="Kilos",SUM(D247:G247)-($H$9*H247)-(I247*$I$9)-(J247*$J$9),SUM(D247:G247))</f>
        <v>0</v>
      </c>
      <c r="L247" s="46"/>
      <c r="M247" s="46"/>
      <c r="N247" s="46"/>
      <c r="O247" s="46"/>
      <c r="P247" s="46"/>
    </row>
    <row r="248" spans="1:16" ht="32.4" customHeight="1" x14ac:dyDescent="0.25">
      <c r="A248" s="46">
        <v>777</v>
      </c>
      <c r="B248" s="47" t="s">
        <v>359</v>
      </c>
      <c r="C248" s="46" t="s">
        <v>115</v>
      </c>
      <c r="D248" s="46"/>
      <c r="E248" s="46"/>
      <c r="F248" s="46"/>
      <c r="G248" s="46"/>
      <c r="H248" s="46"/>
      <c r="I248" s="46"/>
      <c r="J248" s="46"/>
      <c r="K248" s="65">
        <f>IF(cava2[[#This Row],[U/m]]="Kilos",SUM(D248:G248)-($H$9*H248)-(I248*$I$9)-(J248*$J$9),SUM(D248:G248))</f>
        <v>0</v>
      </c>
      <c r="L248" s="46"/>
      <c r="M248" s="46"/>
      <c r="N248" s="46"/>
      <c r="O248" s="46"/>
      <c r="P248" s="46"/>
    </row>
    <row r="249" spans="1:16" ht="32.4" customHeight="1" x14ac:dyDescent="0.25">
      <c r="A249" s="46">
        <v>778</v>
      </c>
      <c r="B249" s="47" t="s">
        <v>360</v>
      </c>
      <c r="C249" s="46" t="s">
        <v>115</v>
      </c>
      <c r="D249" s="46"/>
      <c r="E249" s="46"/>
      <c r="F249" s="46"/>
      <c r="G249" s="46"/>
      <c r="H249" s="46"/>
      <c r="I249" s="46"/>
      <c r="J249" s="46"/>
      <c r="K249" s="65">
        <f>IF(cava2[[#This Row],[U/m]]="Kilos",SUM(D249:G249)-($H$9*H249)-(I249*$I$9)-(J249*$J$9),SUM(D249:G249))</f>
        <v>0</v>
      </c>
      <c r="L249" s="46"/>
      <c r="M249" s="46"/>
      <c r="N249" s="46"/>
      <c r="O249" s="46"/>
      <c r="P249" s="46"/>
    </row>
    <row r="250" spans="1:16" ht="32.4" customHeight="1" x14ac:dyDescent="0.25">
      <c r="A250" s="46">
        <v>779</v>
      </c>
      <c r="B250" s="47" t="s">
        <v>361</v>
      </c>
      <c r="C250" s="46" t="s">
        <v>115</v>
      </c>
      <c r="D250" s="46"/>
      <c r="E250" s="46"/>
      <c r="F250" s="46"/>
      <c r="G250" s="46"/>
      <c r="H250" s="46"/>
      <c r="I250" s="46"/>
      <c r="J250" s="46"/>
      <c r="K250" s="65">
        <f>IF(cava2[[#This Row],[U/m]]="Kilos",SUM(D250:G250)-($H$9*H250)-(I250*$I$9)-(J250*$J$9),SUM(D250:G250))</f>
        <v>0</v>
      </c>
      <c r="L250" s="46"/>
      <c r="M250" s="46"/>
      <c r="N250" s="46"/>
      <c r="O250" s="46"/>
      <c r="P250" s="46"/>
    </row>
    <row r="251" spans="1:16" ht="32.4" customHeight="1" x14ac:dyDescent="0.25">
      <c r="A251" s="46">
        <v>780</v>
      </c>
      <c r="B251" s="47" t="s">
        <v>362</v>
      </c>
      <c r="C251" s="46" t="s">
        <v>115</v>
      </c>
      <c r="D251" s="46"/>
      <c r="E251" s="46"/>
      <c r="F251" s="46"/>
      <c r="G251" s="46"/>
      <c r="H251" s="46"/>
      <c r="I251" s="46"/>
      <c r="J251" s="46"/>
      <c r="K251" s="65">
        <f>IF(cava2[[#This Row],[U/m]]="Kilos",SUM(D251:G251)-($H$9*H251)-(I251*$I$9)-(J251*$J$9),SUM(D251:G251))</f>
        <v>0</v>
      </c>
      <c r="L251" s="46"/>
      <c r="M251" s="46"/>
      <c r="N251" s="46"/>
      <c r="O251" s="46"/>
      <c r="P251" s="46"/>
    </row>
    <row r="252" spans="1:16" ht="32.4" customHeight="1" x14ac:dyDescent="0.25">
      <c r="A252" s="46">
        <v>781</v>
      </c>
      <c r="B252" s="47" t="s">
        <v>363</v>
      </c>
      <c r="C252" s="46" t="s">
        <v>115</v>
      </c>
      <c r="D252" s="46"/>
      <c r="E252" s="46"/>
      <c r="F252" s="46"/>
      <c r="G252" s="46"/>
      <c r="H252" s="46"/>
      <c r="I252" s="46"/>
      <c r="J252" s="46"/>
      <c r="K252" s="65">
        <f>IF(cava2[[#This Row],[U/m]]="Kilos",SUM(D252:G252)-($H$9*H252)-(I252*$I$9)-(J252*$J$9),SUM(D252:G252))</f>
        <v>0</v>
      </c>
      <c r="L252" s="46"/>
      <c r="M252" s="46"/>
      <c r="N252" s="46"/>
      <c r="O252" s="46"/>
      <c r="P252" s="46"/>
    </row>
    <row r="253" spans="1:16" ht="32.4" customHeight="1" x14ac:dyDescent="0.25">
      <c r="A253" s="46">
        <v>782</v>
      </c>
      <c r="B253" s="47" t="s">
        <v>364</v>
      </c>
      <c r="C253" s="46" t="s">
        <v>115</v>
      </c>
      <c r="D253" s="46"/>
      <c r="E253" s="46"/>
      <c r="F253" s="46"/>
      <c r="G253" s="46"/>
      <c r="H253" s="46"/>
      <c r="I253" s="46"/>
      <c r="J253" s="46"/>
      <c r="K253" s="65">
        <f>IF(cava2[[#This Row],[U/m]]="Kilos",SUM(D253:G253)-($H$9*H253)-(I253*$I$9)-(J253*$J$9),SUM(D253:G253))</f>
        <v>0</v>
      </c>
      <c r="L253" s="46"/>
      <c r="M253" s="46"/>
      <c r="N253" s="46"/>
      <c r="O253" s="46"/>
      <c r="P253" s="46"/>
    </row>
    <row r="254" spans="1:16" ht="32.4" customHeight="1" x14ac:dyDescent="0.25">
      <c r="A254" s="46">
        <v>783</v>
      </c>
      <c r="B254" s="47" t="s">
        <v>365</v>
      </c>
      <c r="C254" s="46" t="s">
        <v>115</v>
      </c>
      <c r="D254" s="46"/>
      <c r="E254" s="46"/>
      <c r="F254" s="46"/>
      <c r="G254" s="46"/>
      <c r="H254" s="46"/>
      <c r="I254" s="46"/>
      <c r="J254" s="46"/>
      <c r="K254" s="65">
        <f>IF(cava2[[#This Row],[U/m]]="Kilos",SUM(D254:G254)-($H$9*H254)-(I254*$I$9)-(J254*$J$9),SUM(D254:G254))</f>
        <v>0</v>
      </c>
      <c r="L254" s="46"/>
      <c r="M254" s="46"/>
      <c r="N254" s="46"/>
      <c r="O254" s="46"/>
      <c r="P254" s="46"/>
    </row>
    <row r="255" spans="1:16" ht="32.4" customHeight="1" x14ac:dyDescent="0.25">
      <c r="A255" s="46">
        <v>784</v>
      </c>
      <c r="B255" s="47" t="s">
        <v>366</v>
      </c>
      <c r="C255" s="46" t="s">
        <v>115</v>
      </c>
      <c r="D255" s="46"/>
      <c r="E255" s="46"/>
      <c r="F255" s="46"/>
      <c r="G255" s="46"/>
      <c r="H255" s="46"/>
      <c r="I255" s="46"/>
      <c r="J255" s="46"/>
      <c r="K255" s="65">
        <f>IF(cava2[[#This Row],[U/m]]="Kilos",SUM(D255:G255)-($H$9*H255)-(I255*$I$9)-(J255*$J$9),SUM(D255:G255))</f>
        <v>0</v>
      </c>
      <c r="L255" s="46"/>
      <c r="M255" s="46"/>
      <c r="N255" s="46"/>
      <c r="O255" s="46"/>
      <c r="P255" s="46"/>
    </row>
    <row r="256" spans="1:16" ht="32.4" customHeight="1" x14ac:dyDescent="0.25">
      <c r="A256" s="46">
        <v>785</v>
      </c>
      <c r="B256" s="47" t="s">
        <v>367</v>
      </c>
      <c r="C256" s="46" t="s">
        <v>115</v>
      </c>
      <c r="D256" s="46"/>
      <c r="E256" s="46"/>
      <c r="F256" s="46"/>
      <c r="G256" s="46"/>
      <c r="H256" s="46"/>
      <c r="I256" s="46"/>
      <c r="J256" s="46"/>
      <c r="K256" s="65">
        <f>IF(cava2[[#This Row],[U/m]]="Kilos",SUM(D256:G256)-($H$9*H256)-(I256*$I$9)-(J256*$J$9),SUM(D256:G256))</f>
        <v>0</v>
      </c>
      <c r="L256" s="46"/>
      <c r="M256" s="46"/>
      <c r="N256" s="46"/>
      <c r="O256" s="46"/>
      <c r="P256" s="46"/>
    </row>
    <row r="257" spans="1:16" ht="32.4" customHeight="1" x14ac:dyDescent="0.25">
      <c r="A257" s="46">
        <v>786</v>
      </c>
      <c r="B257" s="47" t="s">
        <v>368</v>
      </c>
      <c r="C257" s="46" t="s">
        <v>115</v>
      </c>
      <c r="D257" s="46"/>
      <c r="E257" s="46"/>
      <c r="F257" s="46"/>
      <c r="G257" s="46"/>
      <c r="H257" s="46"/>
      <c r="I257" s="46"/>
      <c r="J257" s="46"/>
      <c r="K257" s="65">
        <f>IF(cava2[[#This Row],[U/m]]="Kilos",SUM(D257:G257)-($H$9*H257)-(I257*$I$9)-(J257*$J$9),SUM(D257:G257))</f>
        <v>0</v>
      </c>
      <c r="L257" s="46"/>
      <c r="M257" s="46"/>
      <c r="N257" s="46"/>
      <c r="O257" s="46"/>
      <c r="P257" s="46"/>
    </row>
    <row r="258" spans="1:16" ht="32.4" customHeight="1" x14ac:dyDescent="0.25">
      <c r="A258" s="46">
        <v>787</v>
      </c>
      <c r="B258" s="47" t="s">
        <v>369</v>
      </c>
      <c r="C258" s="46" t="s">
        <v>18</v>
      </c>
      <c r="D258" s="46"/>
      <c r="E258" s="46"/>
      <c r="F258" s="46"/>
      <c r="G258" s="46"/>
      <c r="H258" s="46"/>
      <c r="I258" s="46"/>
      <c r="J258" s="46"/>
      <c r="K258" s="65">
        <f>IF(cava2[[#This Row],[U/m]]="Kilos",SUM(D258:G258)-($H$9*H258)-(I258*$I$9)-(J258*$J$9),SUM(D258:G258))</f>
        <v>0</v>
      </c>
      <c r="L258" s="46"/>
      <c r="M258" s="46"/>
      <c r="N258" s="46"/>
      <c r="O258" s="46"/>
      <c r="P258" s="46"/>
    </row>
    <row r="259" spans="1:16" ht="32.4" customHeight="1" x14ac:dyDescent="0.25">
      <c r="A259" s="46">
        <v>788</v>
      </c>
      <c r="B259" s="47" t="s">
        <v>307</v>
      </c>
      <c r="C259" s="46" t="s">
        <v>18</v>
      </c>
      <c r="D259" s="46"/>
      <c r="E259" s="46"/>
      <c r="F259" s="46"/>
      <c r="G259" s="46"/>
      <c r="H259" s="46"/>
      <c r="I259" s="46"/>
      <c r="J259" s="46"/>
      <c r="K259" s="65">
        <f>IF(cava2[[#This Row],[U/m]]="Kilos",SUM(D259:G259)-($H$9*H259)-(I259*$I$9)-(J259*$J$9),SUM(D259:G259))</f>
        <v>0</v>
      </c>
      <c r="L259" s="46"/>
      <c r="M259" s="46"/>
      <c r="N259" s="46"/>
      <c r="O259" s="46"/>
      <c r="P259" s="46"/>
    </row>
    <row r="260" spans="1:16" ht="32.4" customHeight="1" x14ac:dyDescent="0.25">
      <c r="A260" s="46">
        <v>789</v>
      </c>
      <c r="B260" s="47" t="s">
        <v>370</v>
      </c>
      <c r="C260" s="46" t="s">
        <v>18</v>
      </c>
      <c r="D260" s="46"/>
      <c r="E260" s="46"/>
      <c r="F260" s="46"/>
      <c r="G260" s="46"/>
      <c r="H260" s="46"/>
      <c r="I260" s="46"/>
      <c r="J260" s="46"/>
      <c r="K260" s="65">
        <f>IF(cava2[[#This Row],[U/m]]="Kilos",SUM(D260:G260)-($H$9*H260)-(I260*$I$9)-(J260*$J$9),SUM(D260:G260))</f>
        <v>0</v>
      </c>
      <c r="L260" s="46"/>
      <c r="M260" s="46"/>
      <c r="N260" s="46"/>
      <c r="O260" s="46"/>
      <c r="P260" s="46"/>
    </row>
    <row r="261" spans="1:16" ht="32.4" customHeight="1" x14ac:dyDescent="0.25">
      <c r="A261" s="46">
        <v>790</v>
      </c>
      <c r="B261" s="47" t="s">
        <v>371</v>
      </c>
      <c r="C261" s="46" t="s">
        <v>18</v>
      </c>
      <c r="D261" s="46"/>
      <c r="E261" s="46"/>
      <c r="F261" s="46"/>
      <c r="G261" s="46"/>
      <c r="H261" s="46"/>
      <c r="I261" s="46"/>
      <c r="J261" s="46"/>
      <c r="K261" s="65">
        <f>IF(cava2[[#This Row],[U/m]]="Kilos",SUM(D261:G261)-($H$9*H261)-(I261*$I$9)-(J261*$J$9),SUM(D261:G261))</f>
        <v>0</v>
      </c>
      <c r="L261" s="46"/>
      <c r="M261" s="46"/>
      <c r="N261" s="46"/>
      <c r="O261" s="46"/>
      <c r="P261" s="46"/>
    </row>
    <row r="262" spans="1:16" ht="32.4" customHeight="1" x14ac:dyDescent="0.25">
      <c r="A262" s="46">
        <v>791</v>
      </c>
      <c r="B262" s="47" t="s">
        <v>372</v>
      </c>
      <c r="C262" s="46" t="s">
        <v>18</v>
      </c>
      <c r="D262" s="46"/>
      <c r="E262" s="46"/>
      <c r="F262" s="46"/>
      <c r="G262" s="46"/>
      <c r="H262" s="46"/>
      <c r="I262" s="46"/>
      <c r="J262" s="46"/>
      <c r="K262" s="65">
        <f>IF(cava2[[#This Row],[U/m]]="Kilos",SUM(D262:G262)-($H$9*H262)-(I262*$I$9)-(J262*$J$9),SUM(D262:G262))</f>
        <v>0</v>
      </c>
      <c r="L262" s="46"/>
      <c r="M262" s="46"/>
      <c r="N262" s="46"/>
      <c r="O262" s="46"/>
      <c r="P262" s="46"/>
    </row>
    <row r="263" spans="1:16" ht="32.4" customHeight="1" x14ac:dyDescent="0.25">
      <c r="A263" s="46">
        <v>793</v>
      </c>
      <c r="B263" s="47" t="s">
        <v>373</v>
      </c>
      <c r="C263" s="46" t="s">
        <v>18</v>
      </c>
      <c r="D263" s="46"/>
      <c r="E263" s="46"/>
      <c r="F263" s="46"/>
      <c r="G263" s="46"/>
      <c r="H263" s="46"/>
      <c r="I263" s="46"/>
      <c r="J263" s="46"/>
      <c r="K263" s="65">
        <f>IF(cava2[[#This Row],[U/m]]="Kilos",SUM(D263:G263)-($H$9*H263)-(I263*$I$9)-(J263*$J$9),SUM(D263:G263))</f>
        <v>0</v>
      </c>
      <c r="L263" s="46"/>
      <c r="M263" s="46"/>
      <c r="N263" s="46"/>
      <c r="O263" s="46"/>
      <c r="P263" s="46"/>
    </row>
    <row r="264" spans="1:16" ht="32.4" customHeight="1" x14ac:dyDescent="0.25">
      <c r="A264" s="46">
        <v>794</v>
      </c>
      <c r="B264" s="47" t="s">
        <v>374</v>
      </c>
      <c r="C264" s="46" t="s">
        <v>18</v>
      </c>
      <c r="D264" s="46"/>
      <c r="E264" s="46"/>
      <c r="F264" s="46"/>
      <c r="G264" s="46"/>
      <c r="H264" s="46"/>
      <c r="I264" s="46"/>
      <c r="J264" s="46"/>
      <c r="K264" s="65">
        <f>IF(cava2[[#This Row],[U/m]]="Kilos",SUM(D264:G264)-($H$9*H264)-(I264*$I$9)-(J264*$J$9),SUM(D264:G264))</f>
        <v>0</v>
      </c>
      <c r="L264" s="46"/>
      <c r="M264" s="46"/>
      <c r="N264" s="46"/>
      <c r="O264" s="46"/>
      <c r="P264" s="46"/>
    </row>
    <row r="265" spans="1:16" ht="32.4" customHeight="1" x14ac:dyDescent="0.25">
      <c r="A265" s="46">
        <v>795</v>
      </c>
      <c r="B265" s="47" t="s">
        <v>375</v>
      </c>
      <c r="C265" s="46" t="s">
        <v>18</v>
      </c>
      <c r="D265" s="46"/>
      <c r="E265" s="46"/>
      <c r="F265" s="46"/>
      <c r="G265" s="46"/>
      <c r="H265" s="46"/>
      <c r="I265" s="46"/>
      <c r="J265" s="46"/>
      <c r="K265" s="65">
        <f>IF(cava2[[#This Row],[U/m]]="Kilos",SUM(D265:G265)-($H$9*H265)-(I265*$I$9)-(J265*$J$9),SUM(D265:G265))</f>
        <v>0</v>
      </c>
      <c r="L265" s="46"/>
      <c r="M265" s="46"/>
      <c r="N265" s="46"/>
      <c r="O265" s="46"/>
      <c r="P265" s="46"/>
    </row>
    <row r="266" spans="1:16" ht="32.4" customHeight="1" x14ac:dyDescent="0.25">
      <c r="A266" s="46">
        <v>796</v>
      </c>
      <c r="B266" s="47" t="s">
        <v>376</v>
      </c>
      <c r="C266" s="46" t="s">
        <v>18</v>
      </c>
      <c r="D266" s="46"/>
      <c r="E266" s="46"/>
      <c r="F266" s="46"/>
      <c r="G266" s="46"/>
      <c r="H266" s="46"/>
      <c r="I266" s="46"/>
      <c r="J266" s="46"/>
      <c r="K266" s="65">
        <f>IF(cava2[[#This Row],[U/m]]="Kilos",SUM(D266:G266)-($H$9*H266)-(I266*$I$9)-(J266*$J$9),SUM(D266:G266))</f>
        <v>0</v>
      </c>
      <c r="L266" s="46"/>
      <c r="M266" s="46"/>
      <c r="N266" s="46"/>
      <c r="O266" s="46"/>
      <c r="P266" s="46"/>
    </row>
    <row r="267" spans="1:16" ht="32.4" customHeight="1" x14ac:dyDescent="0.25">
      <c r="A267" s="46">
        <v>797</v>
      </c>
      <c r="B267" s="47" t="s">
        <v>377</v>
      </c>
      <c r="C267" s="46" t="s">
        <v>18</v>
      </c>
      <c r="D267" s="46"/>
      <c r="E267" s="46"/>
      <c r="F267" s="46"/>
      <c r="G267" s="46"/>
      <c r="H267" s="46"/>
      <c r="I267" s="46"/>
      <c r="J267" s="46"/>
      <c r="K267" s="65">
        <f>IF(cava2[[#This Row],[U/m]]="Kilos",SUM(D267:G267)-($H$9*H267)-(I267*$I$9)-(J267*$J$9),SUM(D267:G267))</f>
        <v>0</v>
      </c>
      <c r="L267" s="46"/>
      <c r="M267" s="46"/>
      <c r="N267" s="46"/>
      <c r="O267" s="46"/>
      <c r="P267" s="46"/>
    </row>
    <row r="268" spans="1:16" ht="32.4" customHeight="1" x14ac:dyDescent="0.25">
      <c r="A268" s="46">
        <v>798</v>
      </c>
      <c r="B268" s="47" t="s">
        <v>131</v>
      </c>
      <c r="C268" s="46" t="s">
        <v>18</v>
      </c>
      <c r="D268" s="46"/>
      <c r="E268" s="46"/>
      <c r="F268" s="46"/>
      <c r="G268" s="46"/>
      <c r="H268" s="46"/>
      <c r="I268" s="46"/>
      <c r="J268" s="46"/>
      <c r="K268" s="65">
        <f>IF(cava2[[#This Row],[U/m]]="Kilos",SUM(D268:G268)-($H$9*H268)-(I268*$I$9)-(J268*$J$9),SUM(D268:G268))</f>
        <v>0</v>
      </c>
      <c r="L268" s="46"/>
      <c r="M268" s="46"/>
      <c r="N268" s="46"/>
      <c r="O268" s="46"/>
      <c r="P268" s="46"/>
    </row>
    <row r="269" spans="1:16" ht="32.4" customHeight="1" x14ac:dyDescent="0.25">
      <c r="A269" s="46">
        <v>799</v>
      </c>
      <c r="B269" s="47" t="s">
        <v>378</v>
      </c>
      <c r="C269" s="46" t="s">
        <v>18</v>
      </c>
      <c r="D269" s="46"/>
      <c r="E269" s="46"/>
      <c r="F269" s="46"/>
      <c r="G269" s="46"/>
      <c r="H269" s="46"/>
      <c r="I269" s="46"/>
      <c r="J269" s="46"/>
      <c r="K269" s="65">
        <f>IF(cava2[[#This Row],[U/m]]="Kilos",SUM(D269:G269)-($H$9*H269)-(I269*$I$9)-(J269*$J$9),SUM(D269:G269))</f>
        <v>0</v>
      </c>
      <c r="L269" s="46"/>
      <c r="M269" s="46"/>
      <c r="N269" s="46"/>
      <c r="O269" s="46"/>
      <c r="P269" s="46"/>
    </row>
    <row r="270" spans="1:16" ht="32.4" customHeight="1" x14ac:dyDescent="0.25">
      <c r="A270" s="46">
        <v>800</v>
      </c>
      <c r="B270" s="47" t="s">
        <v>379</v>
      </c>
      <c r="C270" s="46" t="s">
        <v>18</v>
      </c>
      <c r="D270" s="46"/>
      <c r="E270" s="46"/>
      <c r="F270" s="46"/>
      <c r="G270" s="46"/>
      <c r="H270" s="46"/>
      <c r="I270" s="46"/>
      <c r="J270" s="46"/>
      <c r="K270" s="65">
        <f>IF(cava2[[#This Row],[U/m]]="Kilos",SUM(D270:G270)-($H$9*H270)-(I270*$I$9)-(J270*$J$9),SUM(D270:G270))</f>
        <v>0</v>
      </c>
      <c r="L270" s="46"/>
      <c r="M270" s="46"/>
      <c r="N270" s="46"/>
      <c r="O270" s="46"/>
      <c r="P270" s="46"/>
    </row>
    <row r="271" spans="1:16" ht="32.4" customHeight="1" x14ac:dyDescent="0.25">
      <c r="A271" s="46">
        <v>801</v>
      </c>
      <c r="B271" s="47" t="s">
        <v>380</v>
      </c>
      <c r="C271" s="46" t="s">
        <v>18</v>
      </c>
      <c r="D271" s="46"/>
      <c r="E271" s="46"/>
      <c r="F271" s="46"/>
      <c r="G271" s="46"/>
      <c r="H271" s="46"/>
      <c r="I271" s="46"/>
      <c r="J271" s="46"/>
      <c r="K271" s="65">
        <f>IF(cava2[[#This Row],[U/m]]="Kilos",SUM(D271:G271)-($H$9*H271)-(I271*$I$9)-(J271*$J$9),SUM(D271:G271))</f>
        <v>0</v>
      </c>
      <c r="L271" s="46"/>
      <c r="M271" s="46"/>
      <c r="N271" s="46"/>
      <c r="O271" s="46"/>
      <c r="P271" s="46"/>
    </row>
    <row r="272" spans="1:16" ht="32.4" customHeight="1" x14ac:dyDescent="0.25">
      <c r="A272" s="46">
        <v>802</v>
      </c>
      <c r="B272" s="47" t="s">
        <v>381</v>
      </c>
      <c r="C272" s="46" t="s">
        <v>115</v>
      </c>
      <c r="D272" s="46"/>
      <c r="E272" s="46"/>
      <c r="F272" s="46"/>
      <c r="G272" s="46"/>
      <c r="H272" s="46"/>
      <c r="I272" s="46"/>
      <c r="J272" s="46"/>
      <c r="K272" s="65">
        <f>IF(cava2[[#This Row],[U/m]]="Kilos",SUM(D272:G272)-($H$9*H272)-(I272*$I$9)-(J272*$J$9),SUM(D272:G272))</f>
        <v>0</v>
      </c>
      <c r="L272" s="46"/>
      <c r="M272" s="46"/>
      <c r="N272" s="46"/>
      <c r="O272" s="46"/>
      <c r="P272" s="46"/>
    </row>
    <row r="273" spans="1:16" ht="32.4" customHeight="1" x14ac:dyDescent="0.25">
      <c r="A273" s="46">
        <v>805</v>
      </c>
      <c r="B273" s="47" t="s">
        <v>382</v>
      </c>
      <c r="C273" s="46" t="s">
        <v>115</v>
      </c>
      <c r="D273" s="46"/>
      <c r="E273" s="46"/>
      <c r="F273" s="46"/>
      <c r="G273" s="46"/>
      <c r="H273" s="46"/>
      <c r="I273" s="46"/>
      <c r="J273" s="46"/>
      <c r="K273" s="65">
        <f>IF(cava2[[#This Row],[U/m]]="Kilos",SUM(D273:G273)-($H$9*H273)-(I273*$I$9)-(J273*$J$9),SUM(D273:G273))</f>
        <v>0</v>
      </c>
      <c r="L273" s="46"/>
      <c r="M273" s="46"/>
      <c r="N273" s="46"/>
      <c r="O273" s="46"/>
      <c r="P273" s="46"/>
    </row>
    <row r="274" spans="1:16" ht="32.4" customHeight="1" x14ac:dyDescent="0.25">
      <c r="A274" s="46">
        <v>806</v>
      </c>
      <c r="B274" s="47" t="s">
        <v>383</v>
      </c>
      <c r="C274" s="46" t="s">
        <v>115</v>
      </c>
      <c r="D274" s="46"/>
      <c r="E274" s="46"/>
      <c r="F274" s="46"/>
      <c r="G274" s="46"/>
      <c r="H274" s="46"/>
      <c r="I274" s="46"/>
      <c r="J274" s="46"/>
      <c r="K274" s="65">
        <f>IF(cava2[[#This Row],[U/m]]="Kilos",SUM(D274:G274)-($H$9*H274)-(I274*$I$9)-(J274*$J$9),SUM(D274:G274))</f>
        <v>0</v>
      </c>
      <c r="L274" s="46"/>
      <c r="M274" s="46"/>
      <c r="N274" s="46"/>
      <c r="O274" s="46"/>
      <c r="P274" s="46"/>
    </row>
    <row r="275" spans="1:16" ht="32.4" customHeight="1" x14ac:dyDescent="0.25">
      <c r="A275" s="46">
        <v>807</v>
      </c>
      <c r="B275" s="47" t="s">
        <v>384</v>
      </c>
      <c r="C275" s="46" t="s">
        <v>115</v>
      </c>
      <c r="D275" s="46"/>
      <c r="E275" s="46"/>
      <c r="F275" s="46"/>
      <c r="G275" s="46"/>
      <c r="H275" s="46"/>
      <c r="I275" s="46"/>
      <c r="J275" s="46"/>
      <c r="K275" s="65">
        <f>IF(cava2[[#This Row],[U/m]]="Kilos",SUM(D275:G275)-($H$9*H275)-(I275*$I$9)-(J275*$J$9),SUM(D275:G275))</f>
        <v>0</v>
      </c>
      <c r="L275" s="46"/>
      <c r="M275" s="46"/>
      <c r="N275" s="46"/>
      <c r="O275" s="46"/>
      <c r="P275" s="46"/>
    </row>
    <row r="276" spans="1:16" ht="32.4" customHeight="1" x14ac:dyDescent="0.25">
      <c r="A276" s="46">
        <v>808</v>
      </c>
      <c r="B276" s="47" t="s">
        <v>385</v>
      </c>
      <c r="C276" s="46" t="s">
        <v>115</v>
      </c>
      <c r="D276" s="46"/>
      <c r="E276" s="46"/>
      <c r="F276" s="46"/>
      <c r="G276" s="46"/>
      <c r="H276" s="46"/>
      <c r="I276" s="46"/>
      <c r="J276" s="46"/>
      <c r="K276" s="65">
        <f>IF(cava2[[#This Row],[U/m]]="Kilos",SUM(D276:G276)-($H$9*H276)-(I276*$I$9)-(J276*$J$9),SUM(D276:G276))</f>
        <v>0</v>
      </c>
      <c r="L276" s="46"/>
      <c r="M276" s="46"/>
      <c r="N276" s="46"/>
      <c r="O276" s="46"/>
      <c r="P276" s="46"/>
    </row>
    <row r="277" spans="1:16" ht="32.4" customHeight="1" x14ac:dyDescent="0.25">
      <c r="A277" s="46">
        <v>809</v>
      </c>
      <c r="B277" s="47" t="s">
        <v>386</v>
      </c>
      <c r="C277" s="46" t="s">
        <v>115</v>
      </c>
      <c r="D277" s="46"/>
      <c r="E277" s="46"/>
      <c r="F277" s="46"/>
      <c r="G277" s="46"/>
      <c r="H277" s="46"/>
      <c r="I277" s="46"/>
      <c r="J277" s="46"/>
      <c r="K277" s="65">
        <f>IF(cava2[[#This Row],[U/m]]="Kilos",SUM(D277:G277)-($H$9*H277)-(I277*$I$9)-(J277*$J$9),SUM(D277:G277))</f>
        <v>0</v>
      </c>
      <c r="L277" s="46"/>
      <c r="M277" s="46"/>
      <c r="N277" s="46"/>
      <c r="O277" s="46"/>
      <c r="P277" s="46"/>
    </row>
    <row r="278" spans="1:16" ht="32.4" customHeight="1" x14ac:dyDescent="0.25">
      <c r="A278" s="46">
        <v>810</v>
      </c>
      <c r="B278" s="47" t="s">
        <v>387</v>
      </c>
      <c r="C278" s="46" t="s">
        <v>115</v>
      </c>
      <c r="D278" s="46"/>
      <c r="E278" s="46"/>
      <c r="F278" s="46"/>
      <c r="G278" s="46"/>
      <c r="H278" s="46"/>
      <c r="I278" s="46"/>
      <c r="J278" s="46"/>
      <c r="K278" s="65">
        <f>IF(cava2[[#This Row],[U/m]]="Kilos",SUM(D278:G278)-($H$9*H278)-(I278*$I$9)-(J278*$J$9),SUM(D278:G278))</f>
        <v>0</v>
      </c>
      <c r="L278" s="46"/>
      <c r="M278" s="46"/>
      <c r="N278" s="46"/>
      <c r="O278" s="46"/>
      <c r="P278" s="46"/>
    </row>
    <row r="279" spans="1:16" ht="32.4" customHeight="1" x14ac:dyDescent="0.25">
      <c r="A279" s="46">
        <v>813</v>
      </c>
      <c r="B279" s="47" t="s">
        <v>388</v>
      </c>
      <c r="C279" s="46" t="s">
        <v>115</v>
      </c>
      <c r="D279" s="46"/>
      <c r="E279" s="46"/>
      <c r="F279" s="46"/>
      <c r="G279" s="46"/>
      <c r="H279" s="46"/>
      <c r="I279" s="46"/>
      <c r="J279" s="46"/>
      <c r="K279" s="65">
        <f>IF(cava2[[#This Row],[U/m]]="Kilos",SUM(D279:G279)-($H$9*H279)-(I279*$I$9)-(J279*$J$9),SUM(D279:G279))</f>
        <v>0</v>
      </c>
      <c r="L279" s="46"/>
      <c r="M279" s="46"/>
      <c r="N279" s="46"/>
      <c r="O279" s="46"/>
      <c r="P279" s="46"/>
    </row>
    <row r="280" spans="1:16" ht="32.4" customHeight="1" x14ac:dyDescent="0.25">
      <c r="A280" s="46">
        <v>814</v>
      </c>
      <c r="B280" s="47" t="s">
        <v>389</v>
      </c>
      <c r="C280" s="46" t="s">
        <v>18</v>
      </c>
      <c r="D280" s="46"/>
      <c r="E280" s="46"/>
      <c r="F280" s="46"/>
      <c r="G280" s="46"/>
      <c r="H280" s="46"/>
      <c r="I280" s="46"/>
      <c r="J280" s="46"/>
      <c r="K280" s="65">
        <f>IF(cava2[[#This Row],[U/m]]="Kilos",SUM(D280:G280)-($H$9*H280)-(I280*$I$9)-(J280*$J$9),SUM(D280:G280))</f>
        <v>0</v>
      </c>
      <c r="L280" s="46"/>
      <c r="M280" s="46"/>
      <c r="N280" s="46"/>
      <c r="O280" s="46"/>
      <c r="P280" s="46"/>
    </row>
    <row r="281" spans="1:16" ht="32.4" customHeight="1" x14ac:dyDescent="0.25">
      <c r="A281" s="46">
        <v>816</v>
      </c>
      <c r="B281" s="47" t="s">
        <v>390</v>
      </c>
      <c r="C281" s="46" t="s">
        <v>18</v>
      </c>
      <c r="D281" s="46"/>
      <c r="E281" s="46"/>
      <c r="F281" s="46"/>
      <c r="G281" s="46"/>
      <c r="H281" s="46"/>
      <c r="I281" s="46"/>
      <c r="J281" s="46"/>
      <c r="K281" s="65">
        <f>IF(cava2[[#This Row],[U/m]]="Kilos",SUM(D281:G281)-($H$9*H281)-(I281*$I$9)-(J281*$J$9),SUM(D281:G281))</f>
        <v>0</v>
      </c>
      <c r="L281" s="46"/>
      <c r="M281" s="46"/>
      <c r="N281" s="46"/>
      <c r="O281" s="46"/>
      <c r="P281" s="46"/>
    </row>
    <row r="282" spans="1:16" ht="32.4" customHeight="1" x14ac:dyDescent="0.25">
      <c r="A282" s="46">
        <v>817</v>
      </c>
      <c r="B282" s="47" t="s">
        <v>391</v>
      </c>
      <c r="C282" s="46" t="s">
        <v>18</v>
      </c>
      <c r="D282" s="46"/>
      <c r="E282" s="46"/>
      <c r="F282" s="46"/>
      <c r="G282" s="46"/>
      <c r="H282" s="46"/>
      <c r="I282" s="46"/>
      <c r="J282" s="46"/>
      <c r="K282" s="65">
        <f>IF(cava2[[#This Row],[U/m]]="Kilos",SUM(D282:G282)-($H$9*H282)-(I282*$I$9)-(J282*$J$9),SUM(D282:G282))</f>
        <v>0</v>
      </c>
      <c r="L282" s="46"/>
      <c r="M282" s="46"/>
      <c r="N282" s="46"/>
      <c r="O282" s="46"/>
      <c r="P282" s="46"/>
    </row>
    <row r="283" spans="1:16" ht="32.4" customHeight="1" x14ac:dyDescent="0.25">
      <c r="A283" s="46">
        <v>819</v>
      </c>
      <c r="B283" s="47" t="s">
        <v>392</v>
      </c>
      <c r="C283" s="46" t="s">
        <v>18</v>
      </c>
      <c r="D283" s="46"/>
      <c r="E283" s="46"/>
      <c r="F283" s="46"/>
      <c r="G283" s="46"/>
      <c r="H283" s="46"/>
      <c r="I283" s="46"/>
      <c r="J283" s="46"/>
      <c r="K283" s="65">
        <f>IF(cava2[[#This Row],[U/m]]="Kilos",SUM(D283:G283)-($H$9*H283)-(I283*$I$9)-(J283*$J$9),SUM(D283:G283))</f>
        <v>0</v>
      </c>
      <c r="L283" s="46"/>
      <c r="M283" s="46"/>
      <c r="N283" s="46"/>
      <c r="O283" s="46"/>
      <c r="P283" s="46"/>
    </row>
    <row r="284" spans="1:16" ht="32.4" customHeight="1" x14ac:dyDescent="0.25">
      <c r="A284" s="46">
        <v>823</v>
      </c>
      <c r="B284" s="47" t="s">
        <v>393</v>
      </c>
      <c r="C284" s="46" t="s">
        <v>115</v>
      </c>
      <c r="D284" s="46"/>
      <c r="E284" s="46"/>
      <c r="F284" s="46"/>
      <c r="G284" s="46"/>
      <c r="H284" s="46"/>
      <c r="I284" s="46"/>
      <c r="J284" s="46"/>
      <c r="K284" s="65">
        <f>IF(cava2[[#This Row],[U/m]]="Kilos",SUM(D284:G284)-($H$9*H284)-(I284*$I$9)-(J284*$J$9),SUM(D284:G284))</f>
        <v>0</v>
      </c>
      <c r="L284" s="46"/>
      <c r="M284" s="46"/>
      <c r="N284" s="46"/>
      <c r="O284" s="46"/>
      <c r="P284" s="46"/>
    </row>
    <row r="285" spans="1:16" ht="32.4" customHeight="1" x14ac:dyDescent="0.25">
      <c r="A285" s="46">
        <v>824</v>
      </c>
      <c r="B285" s="47" t="s">
        <v>394</v>
      </c>
      <c r="C285" s="46" t="s">
        <v>18</v>
      </c>
      <c r="D285" s="46"/>
      <c r="E285" s="46"/>
      <c r="F285" s="46"/>
      <c r="G285" s="46"/>
      <c r="H285" s="46"/>
      <c r="I285" s="46"/>
      <c r="J285" s="46"/>
      <c r="K285" s="65">
        <f>IF(cava2[[#This Row],[U/m]]="Kilos",SUM(D285:G285)-($H$9*H285)-(I285*$I$9)-(J285*$J$9),SUM(D285:G285))</f>
        <v>0</v>
      </c>
      <c r="L285" s="46"/>
      <c r="M285" s="46"/>
      <c r="N285" s="46"/>
      <c r="O285" s="46"/>
      <c r="P285" s="46"/>
    </row>
    <row r="286" spans="1:16" ht="32.4" customHeight="1" x14ac:dyDescent="0.25">
      <c r="A286" s="46">
        <v>900</v>
      </c>
      <c r="B286" s="47" t="s">
        <v>395</v>
      </c>
      <c r="C286" s="46" t="s">
        <v>18</v>
      </c>
      <c r="D286" s="46"/>
      <c r="E286" s="46"/>
      <c r="F286" s="46"/>
      <c r="G286" s="46"/>
      <c r="H286" s="46"/>
      <c r="I286" s="46"/>
      <c r="J286" s="46"/>
      <c r="K286" s="65">
        <f>IF(cava2[[#This Row],[U/m]]="Kilos",SUM(D286:G286)-($H$9*H286)-(I286*$I$9)-(J286*$J$9),SUM(D286:G286))</f>
        <v>0</v>
      </c>
      <c r="L286" s="46"/>
      <c r="M286" s="46"/>
      <c r="N286" s="46"/>
      <c r="O286" s="46"/>
      <c r="P286" s="46"/>
    </row>
    <row r="287" spans="1:16" ht="32.4" customHeight="1" x14ac:dyDescent="0.25">
      <c r="A287" s="46">
        <v>901</v>
      </c>
      <c r="B287" s="47" t="s">
        <v>396</v>
      </c>
      <c r="C287" s="46" t="s">
        <v>18</v>
      </c>
      <c r="D287" s="46"/>
      <c r="E287" s="46"/>
      <c r="F287" s="46"/>
      <c r="G287" s="46"/>
      <c r="H287" s="46"/>
      <c r="I287" s="46"/>
      <c r="J287" s="46"/>
      <c r="K287" s="65">
        <f>IF(cava2[[#This Row],[U/m]]="Kilos",SUM(D287:G287)-($H$9*H287)-(I287*$I$9)-(J287*$J$9),SUM(D287:G287))</f>
        <v>0</v>
      </c>
      <c r="L287" s="46"/>
      <c r="M287" s="46"/>
      <c r="N287" s="46"/>
      <c r="O287" s="46"/>
      <c r="P287" s="46"/>
    </row>
    <row r="288" spans="1:16" ht="32.4" customHeight="1" x14ac:dyDescent="0.25">
      <c r="A288" s="46">
        <v>902</v>
      </c>
      <c r="B288" s="47" t="s">
        <v>397</v>
      </c>
      <c r="C288" s="46" t="s">
        <v>18</v>
      </c>
      <c r="D288" s="46"/>
      <c r="E288" s="46"/>
      <c r="F288" s="46"/>
      <c r="G288" s="46"/>
      <c r="H288" s="46"/>
      <c r="I288" s="46"/>
      <c r="J288" s="46"/>
      <c r="K288" s="65">
        <f>IF(cava2[[#This Row],[U/m]]="Kilos",SUM(D288:G288)-($H$9*H288)-(I288*$I$9)-(J288*$J$9),SUM(D288:G288))</f>
        <v>0</v>
      </c>
      <c r="L288" s="46"/>
      <c r="M288" s="46"/>
      <c r="N288" s="46"/>
      <c r="O288" s="46"/>
      <c r="P288" s="46"/>
    </row>
    <row r="289" spans="1:16" ht="32.4" customHeight="1" x14ac:dyDescent="0.25">
      <c r="A289" s="46">
        <v>903</v>
      </c>
      <c r="B289" s="47" t="s">
        <v>398</v>
      </c>
      <c r="C289" s="46" t="s">
        <v>18</v>
      </c>
      <c r="D289" s="46"/>
      <c r="E289" s="46"/>
      <c r="F289" s="46"/>
      <c r="G289" s="46"/>
      <c r="H289" s="46"/>
      <c r="I289" s="46"/>
      <c r="J289" s="46"/>
      <c r="K289" s="65">
        <f>IF(cava2[[#This Row],[U/m]]="Kilos",SUM(D289:G289)-($H$9*H289)-(I289*$I$9)-(J289*$J$9),SUM(D289:G289))</f>
        <v>0</v>
      </c>
      <c r="L289" s="46"/>
      <c r="M289" s="46"/>
      <c r="N289" s="46"/>
      <c r="O289" s="46"/>
      <c r="P289" s="46"/>
    </row>
    <row r="290" spans="1:16" ht="32.4" customHeight="1" x14ac:dyDescent="0.25">
      <c r="A290" s="46">
        <v>906</v>
      </c>
      <c r="B290" s="47" t="s">
        <v>353</v>
      </c>
      <c r="C290" s="46" t="s">
        <v>18</v>
      </c>
      <c r="D290" s="46"/>
      <c r="E290" s="46"/>
      <c r="F290" s="46"/>
      <c r="G290" s="46"/>
      <c r="H290" s="46"/>
      <c r="I290" s="46"/>
      <c r="J290" s="46"/>
      <c r="K290" s="65">
        <f>IF(cava2[[#This Row],[U/m]]="Kilos",SUM(D290:G290)-($H$9*H290)-(I290*$I$9)-(J290*$J$9),SUM(D290:G290))</f>
        <v>0</v>
      </c>
      <c r="L290" s="46"/>
      <c r="M290" s="78"/>
      <c r="N290" s="78"/>
      <c r="O290" s="78"/>
      <c r="P290" s="78"/>
    </row>
    <row r="291" spans="1:16" ht="32.4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SUBTOTAL(109,cava2[Total])</f>
        <v>3355.2499999999995</v>
      </c>
      <c r="L291" s="49"/>
      <c r="M291" s="49"/>
      <c r="N291" s="49"/>
      <c r="O291" s="49"/>
      <c r="P291" s="49"/>
    </row>
  </sheetData>
  <sheetProtection selectLockedCells="1" autoFilter="0"/>
  <conditionalFormatting sqref="A152:A153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291"/>
  <sheetViews>
    <sheetView zoomScale="70" zoomScaleNormal="70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2" sqref="K12"/>
    </sheetView>
  </sheetViews>
  <sheetFormatPr baseColWidth="10" defaultColWidth="11.44140625" defaultRowHeight="29.4" customHeight="1" x14ac:dyDescent="0.25"/>
  <cols>
    <col min="1" max="1" width="8" style="66" bestFit="1" customWidth="1"/>
    <col min="2" max="2" width="35.44140625" style="66" customWidth="1"/>
    <col min="3" max="3" width="10.6640625" style="66" bestFit="1" customWidth="1"/>
    <col min="4" max="7" width="17" style="66" customWidth="1"/>
    <col min="8" max="8" width="17.6640625" style="66" customWidth="1"/>
    <col min="9" max="10" width="17" style="66" customWidth="1"/>
    <col min="11" max="11" width="11.44140625" style="66"/>
    <col min="12" max="12" width="12" style="66" bestFit="1" customWidth="1"/>
    <col min="13" max="13" width="13.33203125" style="66" bestFit="1" customWidth="1"/>
    <col min="14" max="16384" width="11.44140625" style="66"/>
  </cols>
  <sheetData>
    <row r="2" spans="1:16" ht="29.4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80"/>
    </row>
    <row r="3" spans="1:16" ht="29.4" customHeight="1" x14ac:dyDescent="0.3">
      <c r="B3" s="43" t="s">
        <v>1</v>
      </c>
    </row>
    <row r="5" spans="1:16" ht="29.4" customHeight="1" x14ac:dyDescent="0.3">
      <c r="B5" s="43" t="s">
        <v>136</v>
      </c>
      <c r="C5" s="69"/>
      <c r="D5" s="68"/>
    </row>
    <row r="7" spans="1:16" ht="29.4" customHeight="1" x14ac:dyDescent="0.3">
      <c r="B7" s="43" t="s">
        <v>137</v>
      </c>
      <c r="C7" s="69"/>
      <c r="D7" s="69"/>
    </row>
    <row r="8" spans="1:16" ht="29.4" customHeight="1" x14ac:dyDescent="0.3">
      <c r="B8" s="43" t="s">
        <v>4</v>
      </c>
      <c r="C8" s="70"/>
      <c r="D8" s="70"/>
      <c r="G8" s="66" t="s">
        <v>405</v>
      </c>
    </row>
    <row r="9" spans="1:16" ht="29.4" customHeight="1" x14ac:dyDescent="0.3">
      <c r="H9" s="42">
        <v>2.2999999999999998</v>
      </c>
      <c r="I9" s="42">
        <v>1.85</v>
      </c>
      <c r="J9" s="42">
        <v>1.8</v>
      </c>
      <c r="L9" s="42"/>
      <c r="M9" s="66" t="s">
        <v>144</v>
      </c>
      <c r="N9" s="66" t="s">
        <v>406</v>
      </c>
      <c r="O9" s="66" t="s">
        <v>147</v>
      </c>
      <c r="P9" s="66" t="s">
        <v>146</v>
      </c>
    </row>
    <row r="10" spans="1:16" ht="29.4" customHeight="1" x14ac:dyDescent="0.3">
      <c r="A10" s="71" t="s">
        <v>5</v>
      </c>
      <c r="B10" s="71" t="s">
        <v>138</v>
      </c>
      <c r="C10" s="71" t="s">
        <v>399</v>
      </c>
      <c r="D10" s="72" t="s">
        <v>407</v>
      </c>
      <c r="E10" s="72" t="s">
        <v>408</v>
      </c>
      <c r="F10" s="72" t="s">
        <v>409</v>
      </c>
      <c r="G10" s="72" t="s">
        <v>410</v>
      </c>
      <c r="H10" s="44" t="s">
        <v>411</v>
      </c>
      <c r="I10" s="44" t="s">
        <v>412</v>
      </c>
      <c r="J10" s="44" t="s">
        <v>413</v>
      </c>
      <c r="K10" s="45" t="s">
        <v>143</v>
      </c>
      <c r="L10" s="44" t="s">
        <v>16</v>
      </c>
      <c r="M10" s="81" t="s">
        <v>414</v>
      </c>
      <c r="N10" s="81" t="s">
        <v>415</v>
      </c>
      <c r="O10" s="81" t="s">
        <v>416</v>
      </c>
      <c r="P10" s="81" t="s">
        <v>417</v>
      </c>
    </row>
    <row r="11" spans="1:16" s="75" customFormat="1" ht="29.4" customHeight="1" x14ac:dyDescent="0.25">
      <c r="A11" s="65">
        <v>3</v>
      </c>
      <c r="B11" s="65" t="s">
        <v>148</v>
      </c>
      <c r="C11" s="65" t="s">
        <v>18</v>
      </c>
      <c r="D11" s="74"/>
      <c r="E11" s="74"/>
      <c r="F11" s="74"/>
      <c r="G11" s="74"/>
      <c r="H11" s="83"/>
      <c r="I11" s="83"/>
      <c r="J11" s="83"/>
      <c r="K11" s="65">
        <f>IF(cava2[[#This Row],[U/m]]="Kilos",SUM(D11:G11)-($H$9*H11)-(I11*$I$9)-(J11*$J$9),SUM(D11:G11))</f>
        <v>0</v>
      </c>
      <c r="L11" s="46"/>
      <c r="M11" s="74"/>
      <c r="N11" s="74"/>
      <c r="O11" s="74"/>
      <c r="P11" s="74"/>
    </row>
    <row r="12" spans="1:16" s="75" customFormat="1" ht="29.4" customHeight="1" x14ac:dyDescent="0.25">
      <c r="A12" s="65">
        <v>4</v>
      </c>
      <c r="B12" s="65" t="s">
        <v>149</v>
      </c>
      <c r="C12" s="65" t="s">
        <v>18</v>
      </c>
      <c r="D12" s="46"/>
      <c r="E12" s="46"/>
      <c r="F12" s="46"/>
      <c r="G12" s="46"/>
      <c r="H12" s="46"/>
      <c r="I12" s="46"/>
      <c r="J12" s="46"/>
      <c r="K12" s="65">
        <f>IF(cava2[[#This Row],[U/m]]="Kilos",SUM(D12:G12)-($H$9*H12)-(I12*$I$9)-(J12*$J$9),SUM(D12:G12))</f>
        <v>0</v>
      </c>
      <c r="L12" s="46"/>
      <c r="M12" s="46"/>
      <c r="N12" s="46"/>
      <c r="O12" s="46"/>
      <c r="P12" s="46"/>
    </row>
    <row r="13" spans="1:16" s="75" customFormat="1" ht="29.4" customHeight="1" x14ac:dyDescent="0.25">
      <c r="A13" s="65">
        <v>5</v>
      </c>
      <c r="B13" s="65" t="s">
        <v>150</v>
      </c>
      <c r="C13" s="65" t="s">
        <v>18</v>
      </c>
      <c r="D13" s="46"/>
      <c r="E13" s="46"/>
      <c r="F13" s="46"/>
      <c r="G13" s="46"/>
      <c r="H13" s="46"/>
      <c r="I13" s="46"/>
      <c r="J13" s="46"/>
      <c r="K13" s="65">
        <f>IF(cava2[[#This Row],[U/m]]="Kilos",SUM(D13:G13)-($H$9*H13)-(I13*$I$9)-(J13*$J$9),SUM(D13:G13))</f>
        <v>0</v>
      </c>
      <c r="L13" s="46"/>
      <c r="M13" s="46"/>
      <c r="N13" s="46"/>
      <c r="O13" s="46"/>
      <c r="P13" s="46"/>
    </row>
    <row r="14" spans="1:16" s="75" customFormat="1" ht="29.4" customHeight="1" x14ac:dyDescent="0.25">
      <c r="A14" s="65">
        <v>6</v>
      </c>
      <c r="B14" s="65" t="s">
        <v>151</v>
      </c>
      <c r="C14" s="65" t="s">
        <v>18</v>
      </c>
      <c r="D14" s="46"/>
      <c r="E14" s="46"/>
      <c r="F14" s="46"/>
      <c r="G14" s="46"/>
      <c r="H14" s="46"/>
      <c r="I14" s="46"/>
      <c r="J14" s="46"/>
      <c r="K14" s="65">
        <f>IF(cava2[[#This Row],[U/m]]="Kilos",SUM(D14:G14)-($H$9*H14)-(I14*$I$9)-(J14*$J$9),SUM(D14:G14))</f>
        <v>0</v>
      </c>
      <c r="L14" s="46"/>
      <c r="M14" s="46"/>
      <c r="N14" s="46"/>
      <c r="O14" s="46"/>
      <c r="P14" s="46"/>
    </row>
    <row r="15" spans="1:16" s="75" customFormat="1" ht="29.4" customHeight="1" x14ac:dyDescent="0.25">
      <c r="A15" s="65">
        <v>9</v>
      </c>
      <c r="B15" s="65" t="s">
        <v>152</v>
      </c>
      <c r="C15" s="65" t="s">
        <v>18</v>
      </c>
      <c r="D15" s="46"/>
      <c r="E15" s="46"/>
      <c r="F15" s="46"/>
      <c r="G15" s="46"/>
      <c r="H15" s="46"/>
      <c r="I15" s="46"/>
      <c r="J15" s="46"/>
      <c r="K15" s="65">
        <f>IF(cava2[[#This Row],[U/m]]="Kilos",SUM(D15:G15)-($H$9*H15)-(I15*$I$9)-(J15*$J$9),SUM(D15:G15))</f>
        <v>0</v>
      </c>
      <c r="L15" s="46"/>
      <c r="M15" s="46"/>
      <c r="N15" s="46"/>
      <c r="O15" s="46"/>
      <c r="P15" s="46"/>
    </row>
    <row r="16" spans="1:16" s="75" customFormat="1" ht="29.4" customHeight="1" x14ac:dyDescent="0.25">
      <c r="A16" s="65">
        <v>10</v>
      </c>
      <c r="B16" s="65" t="s">
        <v>446</v>
      </c>
      <c r="C16" s="65" t="s">
        <v>18</v>
      </c>
      <c r="D16" s="46"/>
      <c r="E16" s="46"/>
      <c r="F16" s="46"/>
      <c r="G16" s="46"/>
      <c r="H16" s="46"/>
      <c r="I16" s="46"/>
      <c r="J16" s="46"/>
      <c r="K16" s="65">
        <f>IF(cava2[[#This Row],[U/m]]="Kilos",SUM(D16:G16)-($H$9*H16)-(I16*$I$9)-(J16*$J$9),SUM(D16:G16))</f>
        <v>0</v>
      </c>
      <c r="L16" s="46"/>
      <c r="M16" s="46"/>
      <c r="N16" s="46"/>
      <c r="O16" s="46"/>
      <c r="P16" s="46"/>
    </row>
    <row r="17" spans="1:16" s="75" customFormat="1" ht="29.4" customHeight="1" x14ac:dyDescent="0.25">
      <c r="A17" s="65">
        <v>22</v>
      </c>
      <c r="B17" s="65" t="s">
        <v>153</v>
      </c>
      <c r="C17" s="65" t="s">
        <v>18</v>
      </c>
      <c r="D17" s="46"/>
      <c r="E17" s="46"/>
      <c r="F17" s="46"/>
      <c r="G17" s="46"/>
      <c r="H17" s="46"/>
      <c r="I17" s="46"/>
      <c r="J17" s="46"/>
      <c r="K17" s="65">
        <f>IF(cava2[[#This Row],[U/m]]="Kilos",SUM(D17:G17)-($H$9*H17)-(I17*$I$9)-(J17*$J$9),SUM(D17:G17))</f>
        <v>0</v>
      </c>
      <c r="L17" s="46"/>
      <c r="M17" s="46"/>
      <c r="N17" s="46"/>
      <c r="O17" s="46"/>
      <c r="P17" s="46"/>
    </row>
    <row r="18" spans="1:16" s="75" customFormat="1" ht="29.4" customHeight="1" x14ac:dyDescent="0.25">
      <c r="A18" s="65">
        <v>51</v>
      </c>
      <c r="B18" s="65" t="s">
        <v>401</v>
      </c>
      <c r="C18" s="65" t="s">
        <v>18</v>
      </c>
      <c r="D18" s="46"/>
      <c r="E18" s="46"/>
      <c r="F18" s="46"/>
      <c r="G18" s="46"/>
      <c r="H18" s="46"/>
      <c r="I18" s="46"/>
      <c r="J18" s="46"/>
      <c r="K18" s="65">
        <f>IF(cava2[[#This Row],[U/m]]="Kilos",SUM(D18:G18)-($H$9*H18)-(I18*$I$9)-(J18*$J$9),SUM(D18:G18))</f>
        <v>0</v>
      </c>
      <c r="L18" s="46"/>
      <c r="M18" s="46"/>
      <c r="N18" s="46"/>
      <c r="O18" s="46"/>
      <c r="P18" s="46"/>
    </row>
    <row r="19" spans="1:16" s="75" customFormat="1" ht="29.4" customHeight="1" x14ac:dyDescent="0.25">
      <c r="A19" s="65">
        <v>52</v>
      </c>
      <c r="B19" s="65" t="s">
        <v>155</v>
      </c>
      <c r="C19" s="65" t="s">
        <v>18</v>
      </c>
      <c r="D19" s="46"/>
      <c r="E19" s="46"/>
      <c r="F19" s="46"/>
      <c r="G19" s="46"/>
      <c r="H19" s="46"/>
      <c r="I19" s="46"/>
      <c r="J19" s="46"/>
      <c r="K19" s="65">
        <f>IF(cava2[[#This Row],[U/m]]="Kilos",SUM(D19:G19)-($H$9*H19)-(I19*$I$9)-(J19*$J$9),SUM(D19:G19))</f>
        <v>0</v>
      </c>
      <c r="L19" s="46"/>
      <c r="M19" s="46"/>
      <c r="N19" s="46"/>
      <c r="O19" s="46"/>
      <c r="P19" s="46"/>
    </row>
    <row r="20" spans="1:16" s="75" customFormat="1" ht="29.4" customHeight="1" x14ac:dyDescent="0.25">
      <c r="A20" s="65">
        <v>53</v>
      </c>
      <c r="B20" s="65" t="s">
        <v>156</v>
      </c>
      <c r="C20" s="65" t="s">
        <v>18</v>
      </c>
      <c r="D20" s="46"/>
      <c r="E20" s="46"/>
      <c r="F20" s="46"/>
      <c r="G20" s="46"/>
      <c r="H20" s="46"/>
      <c r="I20" s="46"/>
      <c r="J20" s="46"/>
      <c r="K20" s="65">
        <f>IF(cava2[[#This Row],[U/m]]="Kilos",SUM(D20:G20)-($H$9*H20)-(I20*$I$9)-(J20*$J$9),SUM(D20:G20))</f>
        <v>0</v>
      </c>
      <c r="L20" s="46"/>
      <c r="M20" s="46"/>
      <c r="N20" s="46"/>
      <c r="O20" s="46"/>
      <c r="P20" s="46"/>
    </row>
    <row r="21" spans="1:16" s="75" customFormat="1" ht="29.4" customHeight="1" x14ac:dyDescent="0.25">
      <c r="A21" s="65">
        <v>54</v>
      </c>
      <c r="B21" s="65" t="s">
        <v>157</v>
      </c>
      <c r="C21" s="65" t="s">
        <v>18</v>
      </c>
      <c r="D21" s="46"/>
      <c r="E21" s="46"/>
      <c r="F21" s="46"/>
      <c r="G21" s="46"/>
      <c r="H21" s="46"/>
      <c r="I21" s="46"/>
      <c r="J21" s="46"/>
      <c r="K21" s="65">
        <f>IF(cava2[[#This Row],[U/m]]="Kilos",SUM(D21:G21)-($H$9*H21)-(I21*$I$9)-(J21*$J$9),SUM(D21:G21))</f>
        <v>0</v>
      </c>
      <c r="L21" s="46"/>
      <c r="M21" s="46"/>
      <c r="N21" s="46"/>
      <c r="O21" s="46"/>
      <c r="P21" s="46"/>
    </row>
    <row r="22" spans="1:16" s="75" customFormat="1" ht="29.4" customHeight="1" x14ac:dyDescent="0.25">
      <c r="A22" s="65">
        <v>55</v>
      </c>
      <c r="B22" s="65" t="s">
        <v>158</v>
      </c>
      <c r="C22" s="65" t="s">
        <v>18</v>
      </c>
      <c r="D22" s="46"/>
      <c r="E22" s="46"/>
      <c r="F22" s="46"/>
      <c r="G22" s="46"/>
      <c r="H22" s="46"/>
      <c r="I22" s="46"/>
      <c r="J22" s="46"/>
      <c r="K22" s="65">
        <f>IF(cava2[[#This Row],[U/m]]="Kilos",SUM(D22:G22)-($H$9*H22)-(I22*$I$9)-(J22*$J$9),SUM(D22:G22))</f>
        <v>0</v>
      </c>
      <c r="L22" s="46"/>
      <c r="M22" s="46"/>
      <c r="N22" s="46"/>
      <c r="O22" s="46"/>
      <c r="P22" s="46"/>
    </row>
    <row r="23" spans="1:16" s="75" customFormat="1" ht="29.4" customHeight="1" x14ac:dyDescent="0.25">
      <c r="A23" s="65">
        <v>57</v>
      </c>
      <c r="B23" s="65" t="s">
        <v>159</v>
      </c>
      <c r="C23" s="65" t="s">
        <v>18</v>
      </c>
      <c r="D23" s="46"/>
      <c r="E23" s="46"/>
      <c r="F23" s="46"/>
      <c r="G23" s="46"/>
      <c r="H23" s="46"/>
      <c r="I23" s="46"/>
      <c r="J23" s="46"/>
      <c r="K23" s="65">
        <f>IF(cava2[[#This Row],[U/m]]="Kilos",SUM(D23:G23)-($H$9*H23)-(I23*$I$9)-(J23*$J$9),SUM(D23:G23))</f>
        <v>0</v>
      </c>
      <c r="L23" s="46"/>
      <c r="M23" s="46"/>
      <c r="N23" s="46"/>
      <c r="O23" s="46"/>
      <c r="P23" s="46"/>
    </row>
    <row r="24" spans="1:16" s="75" customFormat="1" ht="29.4" customHeight="1" x14ac:dyDescent="0.25">
      <c r="A24" s="65">
        <v>58</v>
      </c>
      <c r="B24" s="65" t="s">
        <v>160</v>
      </c>
      <c r="C24" s="65" t="s">
        <v>18</v>
      </c>
      <c r="D24" s="46"/>
      <c r="E24" s="46"/>
      <c r="F24" s="46"/>
      <c r="G24" s="46"/>
      <c r="H24" s="46"/>
      <c r="I24" s="46"/>
      <c r="J24" s="46"/>
      <c r="K24" s="65">
        <f>IF(cava2[[#This Row],[U/m]]="Kilos",SUM(D24:G24)-($H$9*H24)-(I24*$I$9)-(J24*$J$9),SUM(D24:G24))</f>
        <v>0</v>
      </c>
      <c r="L24" s="46"/>
      <c r="M24" s="46"/>
      <c r="N24" s="46"/>
      <c r="O24" s="46"/>
      <c r="P24" s="46"/>
    </row>
    <row r="25" spans="1:16" s="75" customFormat="1" ht="29.4" customHeight="1" x14ac:dyDescent="0.25">
      <c r="A25" s="65">
        <v>60</v>
      </c>
      <c r="B25" s="65" t="s">
        <v>161</v>
      </c>
      <c r="C25" s="65" t="s">
        <v>18</v>
      </c>
      <c r="D25" s="46"/>
      <c r="E25" s="46"/>
      <c r="F25" s="46"/>
      <c r="G25" s="46"/>
      <c r="H25" s="46"/>
      <c r="I25" s="46"/>
      <c r="J25" s="46"/>
      <c r="K25" s="65">
        <f>IF(cava2[[#This Row],[U/m]]="Kilos",SUM(D25:G25)-($H$9*H25)-(I25*$I$9)-(J25*$J$9),SUM(D25:G25))</f>
        <v>0</v>
      </c>
      <c r="L25" s="46"/>
      <c r="M25" s="46"/>
      <c r="N25" s="46"/>
      <c r="O25" s="46"/>
      <c r="P25" s="46"/>
    </row>
    <row r="26" spans="1:16" s="75" customFormat="1" ht="29.4" customHeight="1" x14ac:dyDescent="0.25">
      <c r="A26" s="65">
        <v>61</v>
      </c>
      <c r="B26" s="65" t="s">
        <v>162</v>
      </c>
      <c r="C26" s="65" t="s">
        <v>18</v>
      </c>
      <c r="D26" s="46"/>
      <c r="E26" s="46"/>
      <c r="F26" s="46"/>
      <c r="G26" s="46"/>
      <c r="H26" s="46"/>
      <c r="I26" s="46"/>
      <c r="J26" s="46"/>
      <c r="K26" s="65">
        <f>IF(cava2[[#This Row],[U/m]]="Kilos",SUM(D26:G26)-($H$9*H26)-(I26*$I$9)-(J26*$J$9),SUM(D26:G26))</f>
        <v>0</v>
      </c>
      <c r="L26" s="46"/>
      <c r="M26" s="46"/>
      <c r="N26" s="46"/>
      <c r="O26" s="46"/>
      <c r="P26" s="46"/>
    </row>
    <row r="27" spans="1:16" s="75" customFormat="1" ht="29.4" customHeight="1" x14ac:dyDescent="0.25">
      <c r="A27" s="65">
        <v>64</v>
      </c>
      <c r="B27" s="65" t="s">
        <v>37</v>
      </c>
      <c r="C27" s="65" t="s">
        <v>18</v>
      </c>
      <c r="D27" s="46"/>
      <c r="E27" s="46"/>
      <c r="F27" s="46"/>
      <c r="G27" s="46"/>
      <c r="H27" s="46"/>
      <c r="I27" s="46"/>
      <c r="J27" s="46"/>
      <c r="K27" s="65">
        <f>IF(cava2[[#This Row],[U/m]]="Kilos",SUM(D27:G27)-($H$9*H27)-(I27*$I$9)-(J27*$J$9),SUM(D27:G27))</f>
        <v>0</v>
      </c>
      <c r="L27" s="46"/>
      <c r="M27" s="46"/>
      <c r="N27" s="46"/>
      <c r="O27" s="46"/>
      <c r="P27" s="46"/>
    </row>
    <row r="28" spans="1:16" s="75" customFormat="1" ht="29.4" customHeight="1" x14ac:dyDescent="0.25">
      <c r="A28" s="65">
        <v>65</v>
      </c>
      <c r="B28" s="65" t="s">
        <v>163</v>
      </c>
      <c r="C28" s="65" t="s">
        <v>115</v>
      </c>
      <c r="D28" s="46"/>
      <c r="E28" s="46"/>
      <c r="F28" s="46"/>
      <c r="G28" s="46"/>
      <c r="H28" s="46"/>
      <c r="I28" s="46"/>
      <c r="J28" s="46"/>
      <c r="K28" s="65">
        <f>IF(cava2[[#This Row],[U/m]]="Kilos",SUM(D28:G28)-($H$9*H28)-(I28*$I$9)-(J28*$J$9),SUM(D28:G28))</f>
        <v>0</v>
      </c>
      <c r="L28" s="46"/>
      <c r="M28" s="46"/>
      <c r="N28" s="46"/>
      <c r="O28" s="46"/>
      <c r="P28" s="46"/>
    </row>
    <row r="29" spans="1:16" s="75" customFormat="1" ht="29.4" customHeight="1" x14ac:dyDescent="0.25">
      <c r="A29" s="65">
        <v>68</v>
      </c>
      <c r="B29" s="65" t="s">
        <v>402</v>
      </c>
      <c r="C29" s="65" t="s">
        <v>403</v>
      </c>
      <c r="D29" s="46"/>
      <c r="E29" s="46"/>
      <c r="F29" s="46"/>
      <c r="G29" s="46"/>
      <c r="H29" s="46"/>
      <c r="I29" s="46"/>
      <c r="J29" s="46"/>
      <c r="K29" s="65">
        <f>IF(cava2[[#This Row],[U/m]]="Kilos",SUM(D29:G29)-($H$9*H29)-(I29*$I$9)-(J29*$J$9),SUM(D29:G29))</f>
        <v>0</v>
      </c>
      <c r="L29" s="46"/>
      <c r="M29" s="46"/>
      <c r="N29" s="46"/>
      <c r="O29" s="46"/>
      <c r="P29" s="46"/>
    </row>
    <row r="30" spans="1:16" s="75" customFormat="1" ht="29.4" customHeight="1" x14ac:dyDescent="0.25">
      <c r="A30" s="65">
        <v>69</v>
      </c>
      <c r="B30" s="65" t="s">
        <v>165</v>
      </c>
      <c r="C30" s="65" t="s">
        <v>18</v>
      </c>
      <c r="D30" s="46"/>
      <c r="E30" s="46"/>
      <c r="F30" s="46"/>
      <c r="G30" s="46"/>
      <c r="H30" s="46"/>
      <c r="I30" s="46"/>
      <c r="J30" s="46"/>
      <c r="K30" s="65">
        <f>IF(cava2[[#This Row],[U/m]]="Kilos",SUM(D30:G30)-($H$9*H30)-(I30*$I$9)-(J30*$J$9),SUM(D30:G30))</f>
        <v>0</v>
      </c>
      <c r="L30" s="46"/>
      <c r="M30" s="46"/>
      <c r="N30" s="46"/>
      <c r="O30" s="46"/>
      <c r="P30" s="46"/>
    </row>
    <row r="31" spans="1:16" s="75" customFormat="1" ht="29.4" customHeight="1" x14ac:dyDescent="0.25">
      <c r="A31" s="65">
        <v>71</v>
      </c>
      <c r="B31" s="65" t="s">
        <v>166</v>
      </c>
      <c r="C31" s="65" t="s">
        <v>18</v>
      </c>
      <c r="D31" s="46"/>
      <c r="E31" s="46"/>
      <c r="F31" s="46"/>
      <c r="G31" s="46"/>
      <c r="H31" s="46"/>
      <c r="I31" s="46"/>
      <c r="J31" s="46"/>
      <c r="K31" s="65">
        <f>IF(cava2[[#This Row],[U/m]]="Kilos",SUM(D31:G31)-($H$9*H31)-(I31*$I$9)-(J31*$J$9),SUM(D31:G31))</f>
        <v>0</v>
      </c>
      <c r="L31" s="46"/>
      <c r="M31" s="46"/>
      <c r="N31" s="46"/>
      <c r="O31" s="46"/>
      <c r="P31" s="46"/>
    </row>
    <row r="32" spans="1:16" s="75" customFormat="1" ht="29.4" customHeight="1" x14ac:dyDescent="0.25">
      <c r="A32" s="65">
        <v>72</v>
      </c>
      <c r="B32" s="65" t="s">
        <v>167</v>
      </c>
      <c r="C32" s="65" t="s">
        <v>18</v>
      </c>
      <c r="D32" s="46"/>
      <c r="E32" s="46"/>
      <c r="F32" s="76"/>
      <c r="G32" s="46"/>
      <c r="H32" s="46"/>
      <c r="I32" s="46"/>
      <c r="J32" s="46"/>
      <c r="K32" s="65">
        <f>IF(cava2[[#This Row],[U/m]]="Kilos",SUM(D32:G32)-($H$9*H32)-(I32*$I$9)-(J32*$J$9),SUM(D32:G32))</f>
        <v>0</v>
      </c>
      <c r="L32" s="46"/>
      <c r="M32" s="46"/>
      <c r="N32" s="46"/>
      <c r="O32" s="46"/>
      <c r="P32" s="46"/>
    </row>
    <row r="33" spans="1:16" s="75" customFormat="1" ht="29.4" customHeight="1" x14ac:dyDescent="0.25">
      <c r="A33" s="65">
        <v>74</v>
      </c>
      <c r="B33" s="65" t="s">
        <v>168</v>
      </c>
      <c r="C33" s="65" t="s">
        <v>18</v>
      </c>
      <c r="D33" s="46"/>
      <c r="E33" s="46"/>
      <c r="F33" s="46"/>
      <c r="G33" s="46"/>
      <c r="H33" s="46"/>
      <c r="I33" s="46"/>
      <c r="J33" s="46"/>
      <c r="K33" s="65">
        <f>IF(cava2[[#This Row],[U/m]]="Kilos",SUM(D33:G33)-($H$9*H33)-(I33*$I$9)-(J33*$J$9),SUM(D33:G33))</f>
        <v>0</v>
      </c>
      <c r="L33" s="46"/>
      <c r="M33" s="46"/>
      <c r="N33" s="46"/>
      <c r="O33" s="46"/>
      <c r="P33" s="46"/>
    </row>
    <row r="34" spans="1:16" s="75" customFormat="1" ht="29.4" customHeight="1" x14ac:dyDescent="0.25">
      <c r="A34" s="65">
        <v>83</v>
      </c>
      <c r="B34" s="65" t="s">
        <v>169</v>
      </c>
      <c r="C34" s="65" t="s">
        <v>18</v>
      </c>
      <c r="D34" s="46"/>
      <c r="E34" s="46"/>
      <c r="F34" s="46"/>
      <c r="G34" s="46"/>
      <c r="H34" s="46"/>
      <c r="I34" s="46"/>
      <c r="J34" s="46"/>
      <c r="K34" s="65">
        <f>IF(cava2[[#This Row],[U/m]]="Kilos",SUM(D34:G34)-($H$9*H34)-(I34*$I$9)-(J34*$J$9),SUM(D34:G34))</f>
        <v>0</v>
      </c>
      <c r="L34" s="46"/>
      <c r="M34" s="46"/>
      <c r="N34" s="46"/>
      <c r="O34" s="46"/>
      <c r="P34" s="46"/>
    </row>
    <row r="35" spans="1:16" s="75" customFormat="1" ht="29.4" customHeight="1" x14ac:dyDescent="0.25">
      <c r="A35" s="65">
        <v>101</v>
      </c>
      <c r="B35" s="65" t="s">
        <v>170</v>
      </c>
      <c r="C35" s="65" t="s">
        <v>18</v>
      </c>
      <c r="D35" s="46"/>
      <c r="E35" s="46"/>
      <c r="F35" s="46"/>
      <c r="G35" s="46"/>
      <c r="H35" s="46"/>
      <c r="I35" s="46"/>
      <c r="J35" s="46"/>
      <c r="K35" s="65">
        <f>IF(cava2[[#This Row],[U/m]]="Kilos",SUM(D35:G35)-($H$9*H35)-(I35*$I$9)-(J35*$J$9),SUM(D35:G35))</f>
        <v>0</v>
      </c>
      <c r="L35" s="46"/>
      <c r="M35" s="46"/>
      <c r="N35" s="46"/>
      <c r="O35" s="46"/>
      <c r="P35" s="46"/>
    </row>
    <row r="36" spans="1:16" s="75" customFormat="1" ht="29.4" customHeight="1" x14ac:dyDescent="0.25">
      <c r="A36" s="65">
        <v>102</v>
      </c>
      <c r="B36" s="65" t="s">
        <v>171</v>
      </c>
      <c r="C36" s="65" t="s">
        <v>18</v>
      </c>
      <c r="D36" s="46"/>
      <c r="E36" s="46"/>
      <c r="F36" s="46"/>
      <c r="G36" s="46"/>
      <c r="H36" s="46"/>
      <c r="I36" s="46"/>
      <c r="J36" s="46"/>
      <c r="K36" s="65">
        <f>IF(cava2[[#This Row],[U/m]]="Kilos",SUM(D36:G36)-($H$9*H36)-(I36*$I$9)-(J36*$J$9),SUM(D36:G36))</f>
        <v>0</v>
      </c>
      <c r="L36" s="46"/>
      <c r="M36" s="46"/>
      <c r="N36" s="46"/>
      <c r="O36" s="46"/>
      <c r="P36" s="46"/>
    </row>
    <row r="37" spans="1:16" s="75" customFormat="1" ht="29.4" customHeight="1" x14ac:dyDescent="0.25">
      <c r="A37" s="65">
        <v>103</v>
      </c>
      <c r="B37" s="65" t="s">
        <v>52</v>
      </c>
      <c r="C37" s="65" t="s">
        <v>18</v>
      </c>
      <c r="D37" s="46"/>
      <c r="E37" s="46"/>
      <c r="F37" s="46"/>
      <c r="G37" s="46"/>
      <c r="H37" s="46"/>
      <c r="I37" s="46"/>
      <c r="J37" s="46"/>
      <c r="K37" s="65">
        <f>IF(cava2[[#This Row],[U/m]]="Kilos",SUM(D37:G37)-($H$9*H37)-(I37*$I$9)-(J37*$J$9),SUM(D37:G37))</f>
        <v>0</v>
      </c>
      <c r="L37" s="46"/>
      <c r="M37" s="46"/>
      <c r="N37" s="46"/>
      <c r="O37" s="46"/>
      <c r="P37" s="46"/>
    </row>
    <row r="38" spans="1:16" s="75" customFormat="1" ht="29.4" customHeight="1" x14ac:dyDescent="0.25">
      <c r="A38" s="65">
        <v>152</v>
      </c>
      <c r="B38" s="65" t="s">
        <v>172</v>
      </c>
      <c r="C38" s="65" t="s">
        <v>18</v>
      </c>
      <c r="D38" s="46"/>
      <c r="E38" s="46"/>
      <c r="F38" s="46"/>
      <c r="G38" s="46"/>
      <c r="H38" s="46"/>
      <c r="I38" s="46"/>
      <c r="J38" s="46"/>
      <c r="K38" s="65">
        <f>IF(cava2[[#This Row],[U/m]]="Kilos",SUM(D38:G38)-($H$9*H38)-(I38*$I$9)-(J38*$J$9),SUM(D38:G38))</f>
        <v>0</v>
      </c>
      <c r="L38" s="46"/>
      <c r="M38" s="46"/>
      <c r="N38" s="46"/>
      <c r="O38" s="46"/>
      <c r="P38" s="46"/>
    </row>
    <row r="39" spans="1:16" s="75" customFormat="1" ht="29.4" customHeight="1" x14ac:dyDescent="0.25">
      <c r="A39" s="65">
        <v>153</v>
      </c>
      <c r="B39" s="65" t="s">
        <v>173</v>
      </c>
      <c r="C39" s="65" t="s">
        <v>18</v>
      </c>
      <c r="D39" s="46"/>
      <c r="E39" s="46"/>
      <c r="F39" s="46"/>
      <c r="G39" s="46"/>
      <c r="H39" s="46"/>
      <c r="I39" s="46"/>
      <c r="J39" s="46"/>
      <c r="K39" s="65">
        <f>IF(cava2[[#This Row],[U/m]]="Kilos",SUM(D39:G39)-($H$9*H39)-(I39*$I$9)-(J39*$J$9),SUM(D39:G39))</f>
        <v>0</v>
      </c>
      <c r="L39" s="46"/>
      <c r="M39" s="46"/>
      <c r="N39" s="46"/>
      <c r="O39" s="46"/>
      <c r="P39" s="46"/>
    </row>
    <row r="40" spans="1:16" s="75" customFormat="1" ht="29.4" customHeight="1" x14ac:dyDescent="0.25">
      <c r="A40" s="65">
        <v>201</v>
      </c>
      <c r="B40" s="65" t="s">
        <v>174</v>
      </c>
      <c r="C40" s="65" t="s">
        <v>18</v>
      </c>
      <c r="D40" s="46"/>
      <c r="E40" s="46"/>
      <c r="F40" s="46"/>
      <c r="G40" s="46"/>
      <c r="H40" s="46"/>
      <c r="I40" s="46"/>
      <c r="J40" s="46"/>
      <c r="K40" s="65">
        <f>IF(cava2[[#This Row],[U/m]]="Kilos",SUM(D40:G40)-($H$9*H40)-(I40*$I$9)-(J40*$J$9),SUM(D40:G40))</f>
        <v>0</v>
      </c>
      <c r="L40" s="46"/>
      <c r="M40" s="46"/>
      <c r="N40" s="46"/>
      <c r="O40" s="46"/>
      <c r="P40" s="46"/>
    </row>
    <row r="41" spans="1:16" s="75" customFormat="1" ht="29.4" customHeight="1" x14ac:dyDescent="0.25">
      <c r="A41" s="65">
        <v>202</v>
      </c>
      <c r="B41" s="65" t="s">
        <v>175</v>
      </c>
      <c r="C41" s="65" t="s">
        <v>18</v>
      </c>
      <c r="D41" s="46"/>
      <c r="E41" s="46"/>
      <c r="F41" s="46"/>
      <c r="G41" s="46"/>
      <c r="H41" s="46"/>
      <c r="I41" s="46"/>
      <c r="J41" s="46"/>
      <c r="K41" s="65">
        <f>IF(cava2[[#This Row],[U/m]]="Kilos",SUM(D41:G41)-($H$9*H41)-(I41*$I$9)-(J41*$J$9),SUM(D41:G41))</f>
        <v>0</v>
      </c>
      <c r="L41" s="46"/>
      <c r="M41" s="46"/>
      <c r="N41" s="46"/>
      <c r="O41" s="46"/>
      <c r="P41" s="46"/>
    </row>
    <row r="42" spans="1:16" s="75" customFormat="1" ht="29.4" customHeight="1" x14ac:dyDescent="0.25">
      <c r="A42" s="65">
        <v>203</v>
      </c>
      <c r="B42" s="65" t="s">
        <v>176</v>
      </c>
      <c r="C42" s="65" t="s">
        <v>18</v>
      </c>
      <c r="D42" s="46"/>
      <c r="E42" s="46"/>
      <c r="F42" s="46"/>
      <c r="G42" s="46"/>
      <c r="H42" s="46"/>
      <c r="I42" s="46"/>
      <c r="J42" s="46"/>
      <c r="K42" s="65">
        <f>IF(cava2[[#This Row],[U/m]]="Kilos",SUM(D42:G42)-($H$9*H42)-(I42*$I$9)-(J42*$J$9),SUM(D42:G42))</f>
        <v>0</v>
      </c>
      <c r="L42" s="46"/>
      <c r="M42" s="46"/>
      <c r="N42" s="46"/>
      <c r="O42" s="46"/>
      <c r="P42" s="46"/>
    </row>
    <row r="43" spans="1:16" s="75" customFormat="1" ht="29.4" customHeight="1" x14ac:dyDescent="0.25">
      <c r="A43" s="65">
        <v>204</v>
      </c>
      <c r="B43" s="65" t="s">
        <v>177</v>
      </c>
      <c r="C43" s="65" t="s">
        <v>18</v>
      </c>
      <c r="D43" s="46"/>
      <c r="E43" s="46"/>
      <c r="F43" s="46"/>
      <c r="G43" s="46"/>
      <c r="H43" s="46"/>
      <c r="I43" s="46"/>
      <c r="J43" s="46"/>
      <c r="K43" s="65">
        <f>IF(cava2[[#This Row],[U/m]]="Kilos",SUM(D43:G43)-($H$9*H43)-(I43*$I$9)-(J43*$J$9),SUM(D43:G43))</f>
        <v>0</v>
      </c>
      <c r="L43" s="46"/>
      <c r="M43" s="46"/>
      <c r="N43" s="46"/>
      <c r="O43" s="46"/>
      <c r="P43" s="46"/>
    </row>
    <row r="44" spans="1:16" s="75" customFormat="1" ht="29.4" customHeight="1" x14ac:dyDescent="0.25">
      <c r="A44" s="65">
        <v>205</v>
      </c>
      <c r="B44" s="65" t="s">
        <v>178</v>
      </c>
      <c r="C44" s="65" t="s">
        <v>18</v>
      </c>
      <c r="D44" s="46"/>
      <c r="E44" s="46"/>
      <c r="F44" s="46"/>
      <c r="G44" s="46"/>
      <c r="H44" s="46"/>
      <c r="I44" s="46"/>
      <c r="J44" s="46"/>
      <c r="K44" s="65">
        <f>IF(cava2[[#This Row],[U/m]]="Kilos",SUM(D44:G44)-($H$9*H44)-(I44*$I$9)-(J44*$J$9),SUM(D44:G44))</f>
        <v>0</v>
      </c>
      <c r="L44" s="46"/>
      <c r="M44" s="46"/>
      <c r="N44" s="46"/>
      <c r="O44" s="46"/>
      <c r="P44" s="46"/>
    </row>
    <row r="45" spans="1:16" s="75" customFormat="1" ht="29.4" customHeight="1" x14ac:dyDescent="0.25">
      <c r="A45" s="65">
        <v>206</v>
      </c>
      <c r="B45" s="65" t="s">
        <v>179</v>
      </c>
      <c r="C45" s="65" t="s">
        <v>18</v>
      </c>
      <c r="D45" s="46"/>
      <c r="E45" s="46"/>
      <c r="F45" s="46"/>
      <c r="G45" s="46"/>
      <c r="H45" s="46"/>
      <c r="I45" s="46"/>
      <c r="J45" s="46"/>
      <c r="K45" s="65">
        <f>IF(cava2[[#This Row],[U/m]]="Kilos",SUM(D45:G45)-($H$9*H45)-(I45*$I$9)-(J45*$J$9),SUM(D45:G45))</f>
        <v>0</v>
      </c>
      <c r="L45" s="46"/>
      <c r="M45" s="46"/>
      <c r="N45" s="46"/>
      <c r="O45" s="46"/>
      <c r="P45" s="46"/>
    </row>
    <row r="46" spans="1:16" s="75" customFormat="1" ht="29.4" customHeight="1" x14ac:dyDescent="0.25">
      <c r="A46" s="65">
        <v>207</v>
      </c>
      <c r="B46" s="65" t="s">
        <v>180</v>
      </c>
      <c r="C46" s="65" t="s">
        <v>18</v>
      </c>
      <c r="D46" s="46"/>
      <c r="E46" s="46"/>
      <c r="F46" s="46"/>
      <c r="G46" s="46"/>
      <c r="H46" s="46"/>
      <c r="I46" s="46"/>
      <c r="J46" s="46"/>
      <c r="K46" s="65">
        <f>IF(cava2[[#This Row],[U/m]]="Kilos",SUM(D46:G46)-($H$9*H46)-(I46*$I$9)-(J46*$J$9),SUM(D46:G46))</f>
        <v>0</v>
      </c>
      <c r="L46" s="46"/>
      <c r="M46" s="46"/>
      <c r="N46" s="46"/>
      <c r="O46" s="46"/>
      <c r="P46" s="46"/>
    </row>
    <row r="47" spans="1:16" s="75" customFormat="1" ht="29.4" customHeight="1" x14ac:dyDescent="0.25">
      <c r="A47" s="65">
        <v>208</v>
      </c>
      <c r="B47" s="65" t="s">
        <v>181</v>
      </c>
      <c r="C47" s="65" t="s">
        <v>18</v>
      </c>
      <c r="D47" s="46"/>
      <c r="E47" s="46"/>
      <c r="F47" s="46"/>
      <c r="G47" s="46"/>
      <c r="H47" s="46"/>
      <c r="I47" s="46"/>
      <c r="J47" s="46"/>
      <c r="K47" s="65">
        <f>IF(cava2[[#This Row],[U/m]]="Kilos",SUM(D47:G47)-($H$9*H47)-(I47*$I$9)-(J47*$J$9),SUM(D47:G47))</f>
        <v>0</v>
      </c>
      <c r="L47" s="46"/>
      <c r="M47" s="46"/>
      <c r="N47" s="46"/>
      <c r="O47" s="46"/>
      <c r="P47" s="46"/>
    </row>
    <row r="48" spans="1:16" s="75" customFormat="1" ht="29.4" customHeight="1" x14ac:dyDescent="0.25">
      <c r="A48" s="65">
        <v>211</v>
      </c>
      <c r="B48" s="65" t="s">
        <v>182</v>
      </c>
      <c r="C48" s="65" t="s">
        <v>18</v>
      </c>
      <c r="D48" s="46"/>
      <c r="E48" s="46"/>
      <c r="F48" s="46"/>
      <c r="G48" s="46"/>
      <c r="H48" s="46"/>
      <c r="I48" s="46"/>
      <c r="J48" s="46"/>
      <c r="K48" s="65">
        <f>IF(cava2[[#This Row],[U/m]]="Kilos",SUM(D48:G48)-($H$9*H48)-(I48*$I$9)-(J48*$J$9),SUM(D48:G48))</f>
        <v>0</v>
      </c>
      <c r="L48" s="46"/>
      <c r="M48" s="46"/>
      <c r="N48" s="46"/>
      <c r="O48" s="46"/>
      <c r="P48" s="46"/>
    </row>
    <row r="49" spans="1:16" s="75" customFormat="1" ht="29.4" customHeight="1" x14ac:dyDescent="0.25">
      <c r="A49" s="65">
        <v>235</v>
      </c>
      <c r="B49" s="65" t="s">
        <v>183</v>
      </c>
      <c r="C49" s="65" t="s">
        <v>18</v>
      </c>
      <c r="D49" s="46"/>
      <c r="E49" s="46"/>
      <c r="F49" s="46"/>
      <c r="G49" s="46"/>
      <c r="H49" s="46"/>
      <c r="I49" s="46"/>
      <c r="J49" s="46"/>
      <c r="K49" s="65">
        <f>IF(cava2[[#This Row],[U/m]]="Kilos",SUM(D49:G49)-($H$9*H49)-(I49*$I$9)-(J49*$J$9),SUM(D49:G49))</f>
        <v>0</v>
      </c>
      <c r="L49" s="46"/>
      <c r="M49" s="46"/>
      <c r="N49" s="46"/>
      <c r="O49" s="46"/>
      <c r="P49" s="46"/>
    </row>
    <row r="50" spans="1:16" s="75" customFormat="1" ht="29.4" customHeight="1" x14ac:dyDescent="0.25">
      <c r="A50" s="65">
        <v>251</v>
      </c>
      <c r="B50" s="65" t="s">
        <v>184</v>
      </c>
      <c r="C50" s="65" t="s">
        <v>18</v>
      </c>
      <c r="D50" s="46"/>
      <c r="E50" s="46"/>
      <c r="F50" s="46"/>
      <c r="G50" s="46"/>
      <c r="H50" s="46"/>
      <c r="I50" s="46"/>
      <c r="J50" s="46"/>
      <c r="K50" s="65">
        <f>IF(cava2[[#This Row],[U/m]]="Kilos",SUM(D50:G50)-($H$9*H50)-(I50*$I$9)-(J50*$J$9),SUM(D50:G50))</f>
        <v>0</v>
      </c>
      <c r="L50" s="46"/>
      <c r="M50" s="46"/>
      <c r="N50" s="46"/>
      <c r="O50" s="46"/>
      <c r="P50" s="46"/>
    </row>
    <row r="51" spans="1:16" s="75" customFormat="1" ht="29.4" customHeight="1" x14ac:dyDescent="0.25">
      <c r="A51" s="65">
        <v>253</v>
      </c>
      <c r="B51" s="65" t="s">
        <v>185</v>
      </c>
      <c r="C51" s="65" t="s">
        <v>18</v>
      </c>
      <c r="D51" s="46"/>
      <c r="E51" s="46"/>
      <c r="F51" s="46"/>
      <c r="G51" s="46"/>
      <c r="H51" s="46"/>
      <c r="I51" s="46"/>
      <c r="J51" s="46"/>
      <c r="K51" s="65">
        <f>IF(cava2[[#This Row],[U/m]]="Kilos",SUM(D51:G51)-($H$9*H51)-(I51*$I$9)-(J51*$J$9),SUM(D51:G51))</f>
        <v>0</v>
      </c>
      <c r="L51" s="46"/>
      <c r="M51" s="46"/>
      <c r="N51" s="46"/>
      <c r="O51" s="46"/>
      <c r="P51" s="46"/>
    </row>
    <row r="52" spans="1:16" s="75" customFormat="1" ht="29.4" customHeight="1" x14ac:dyDescent="0.25">
      <c r="A52" s="65">
        <v>254</v>
      </c>
      <c r="B52" s="65" t="s">
        <v>186</v>
      </c>
      <c r="C52" s="65" t="s">
        <v>18</v>
      </c>
      <c r="D52" s="46"/>
      <c r="E52" s="46"/>
      <c r="F52" s="46"/>
      <c r="G52" s="46"/>
      <c r="H52" s="46"/>
      <c r="I52" s="46"/>
      <c r="J52" s="46"/>
      <c r="K52" s="65">
        <f>IF(cava2[[#This Row],[U/m]]="Kilos",SUM(D52:G52)-($H$9*H52)-(I52*$I$9)-(J52*$J$9),SUM(D52:G52))</f>
        <v>0</v>
      </c>
      <c r="L52" s="46"/>
      <c r="M52" s="46"/>
      <c r="N52" s="46"/>
      <c r="O52" s="46"/>
      <c r="P52" s="46"/>
    </row>
    <row r="53" spans="1:16" s="75" customFormat="1" ht="29.4" customHeight="1" x14ac:dyDescent="0.25">
      <c r="A53" s="65">
        <v>255</v>
      </c>
      <c r="B53" s="65" t="s">
        <v>187</v>
      </c>
      <c r="C53" s="65" t="s">
        <v>115</v>
      </c>
      <c r="D53" s="46"/>
      <c r="E53" s="46"/>
      <c r="F53" s="46"/>
      <c r="G53" s="46"/>
      <c r="H53" s="46"/>
      <c r="I53" s="46"/>
      <c r="J53" s="46"/>
      <c r="K53" s="65">
        <f>IF(cava2[[#This Row],[U/m]]="Kilos",SUM(D53:G53)-($H$9*H53)-(I53*$I$9)-(J53*$J$9),SUM(D53:G53))</f>
        <v>0</v>
      </c>
      <c r="L53" s="46"/>
      <c r="M53" s="46"/>
      <c r="N53" s="46"/>
      <c r="O53" s="46"/>
      <c r="P53" s="46"/>
    </row>
    <row r="54" spans="1:16" s="75" customFormat="1" ht="29.4" customHeight="1" x14ac:dyDescent="0.25">
      <c r="A54" s="65">
        <v>256</v>
      </c>
      <c r="B54" s="65" t="s">
        <v>188</v>
      </c>
      <c r="C54" s="65" t="s">
        <v>18</v>
      </c>
      <c r="D54" s="46"/>
      <c r="E54" s="46"/>
      <c r="F54" s="46"/>
      <c r="G54" s="46"/>
      <c r="H54" s="46"/>
      <c r="I54" s="46"/>
      <c r="J54" s="46"/>
      <c r="K54" s="65">
        <f>IF(cava2[[#This Row],[U/m]]="Kilos",SUM(D54:G54)-($H$9*H54)-(I54*$I$9)-(J54*$J$9),SUM(D54:G54))</f>
        <v>0</v>
      </c>
      <c r="L54" s="46"/>
      <c r="M54" s="46"/>
      <c r="N54" s="46"/>
      <c r="O54" s="46"/>
      <c r="P54" s="46"/>
    </row>
    <row r="55" spans="1:16" s="75" customFormat="1" ht="29.4" customHeight="1" x14ac:dyDescent="0.25">
      <c r="A55" s="65">
        <v>257</v>
      </c>
      <c r="B55" s="65" t="s">
        <v>189</v>
      </c>
      <c r="C55" s="65" t="s">
        <v>18</v>
      </c>
      <c r="D55" s="46"/>
      <c r="E55" s="46"/>
      <c r="F55" s="46"/>
      <c r="G55" s="46"/>
      <c r="H55" s="46"/>
      <c r="I55" s="46"/>
      <c r="J55" s="46"/>
      <c r="K55" s="65">
        <f>IF(cava2[[#This Row],[U/m]]="Kilos",SUM(D55:G55)-($H$9*H55)-(I55*$I$9)-(J55*$J$9),SUM(D55:G55))</f>
        <v>0</v>
      </c>
      <c r="L55" s="46"/>
      <c r="M55" s="46"/>
      <c r="N55" s="46"/>
      <c r="O55" s="46"/>
      <c r="P55" s="46"/>
    </row>
    <row r="56" spans="1:16" s="75" customFormat="1" ht="29.4" customHeight="1" x14ac:dyDescent="0.25">
      <c r="A56" s="65">
        <v>258</v>
      </c>
      <c r="B56" s="65" t="s">
        <v>190</v>
      </c>
      <c r="C56" s="65" t="s">
        <v>18</v>
      </c>
      <c r="D56" s="46"/>
      <c r="E56" s="46"/>
      <c r="F56" s="46"/>
      <c r="G56" s="46"/>
      <c r="H56" s="46"/>
      <c r="I56" s="46"/>
      <c r="J56" s="46"/>
      <c r="K56" s="65">
        <f>IF(cava2[[#This Row],[U/m]]="Kilos",SUM(D56:G56)-($H$9*H56)-(I56*$I$9)-(J56*$J$9),SUM(D56:G56))</f>
        <v>0</v>
      </c>
      <c r="L56" s="46"/>
      <c r="M56" s="46"/>
      <c r="N56" s="46"/>
      <c r="O56" s="46"/>
      <c r="P56" s="46"/>
    </row>
    <row r="57" spans="1:16" s="75" customFormat="1" ht="29.4" customHeight="1" x14ac:dyDescent="0.25">
      <c r="A57" s="65">
        <v>259</v>
      </c>
      <c r="B57" s="65" t="s">
        <v>191</v>
      </c>
      <c r="C57" s="65" t="s">
        <v>18</v>
      </c>
      <c r="D57" s="46"/>
      <c r="E57" s="46"/>
      <c r="F57" s="46"/>
      <c r="G57" s="46"/>
      <c r="H57" s="46"/>
      <c r="I57" s="46"/>
      <c r="J57" s="46"/>
      <c r="K57" s="65">
        <f>IF(cava2[[#This Row],[U/m]]="Kilos",SUM(D57:G57)-($H$9*H57)-(I57*$I$9)-(J57*$J$9),SUM(D57:G57))</f>
        <v>0</v>
      </c>
      <c r="L57" s="46"/>
      <c r="M57" s="46"/>
      <c r="N57" s="46"/>
      <c r="O57" s="46"/>
      <c r="P57" s="46"/>
    </row>
    <row r="58" spans="1:16" s="75" customFormat="1" ht="29.4" customHeight="1" x14ac:dyDescent="0.25">
      <c r="A58" s="65">
        <v>262</v>
      </c>
      <c r="B58" s="65" t="s">
        <v>192</v>
      </c>
      <c r="C58" s="65" t="s">
        <v>18</v>
      </c>
      <c r="D58" s="46"/>
      <c r="E58" s="46"/>
      <c r="F58" s="46"/>
      <c r="G58" s="46"/>
      <c r="H58" s="46"/>
      <c r="I58" s="46"/>
      <c r="J58" s="46"/>
      <c r="K58" s="65">
        <f>IF(cava2[[#This Row],[U/m]]="Kilos",SUM(D58:G58)-($H$9*H58)-(I58*$I$9)-(J58*$J$9),SUM(D58:G58))</f>
        <v>0</v>
      </c>
      <c r="L58" s="46"/>
      <c r="M58" s="46"/>
      <c r="N58" s="46"/>
      <c r="O58" s="46"/>
      <c r="P58" s="46"/>
    </row>
    <row r="59" spans="1:16" s="75" customFormat="1" ht="29.4" customHeight="1" x14ac:dyDescent="0.25">
      <c r="A59" s="65">
        <v>263</v>
      </c>
      <c r="B59" s="65" t="s">
        <v>193</v>
      </c>
      <c r="C59" s="65" t="s">
        <v>18</v>
      </c>
      <c r="D59" s="46"/>
      <c r="E59" s="46"/>
      <c r="F59" s="46"/>
      <c r="G59" s="46"/>
      <c r="H59" s="46"/>
      <c r="I59" s="46"/>
      <c r="J59" s="46"/>
      <c r="K59" s="65">
        <f>IF(cava2[[#This Row],[U/m]]="Kilos",SUM(D59:G59)-($H$9*H59)-(I59*$I$9)-(J59*$J$9),SUM(D59:G59))</f>
        <v>0</v>
      </c>
      <c r="L59" s="46"/>
      <c r="M59" s="46"/>
      <c r="N59" s="46"/>
      <c r="O59" s="46"/>
      <c r="P59" s="46"/>
    </row>
    <row r="60" spans="1:16" s="75" customFormat="1" ht="29.4" customHeight="1" x14ac:dyDescent="0.25">
      <c r="A60" s="65">
        <v>264</v>
      </c>
      <c r="B60" s="65" t="s">
        <v>194</v>
      </c>
      <c r="C60" s="65" t="s">
        <v>18</v>
      </c>
      <c r="D60" s="46"/>
      <c r="E60" s="46"/>
      <c r="F60" s="46"/>
      <c r="G60" s="46"/>
      <c r="H60" s="46"/>
      <c r="I60" s="46"/>
      <c r="J60" s="46"/>
      <c r="K60" s="65">
        <f>IF(cava2[[#This Row],[U/m]]="Kilos",SUM(D60:G60)-($H$9*H60)-(I60*$I$9)-(J60*$J$9),SUM(D60:G60))</f>
        <v>0</v>
      </c>
      <c r="L60" s="46"/>
      <c r="M60" s="46"/>
      <c r="N60" s="46"/>
      <c r="O60" s="46"/>
      <c r="P60" s="46"/>
    </row>
    <row r="61" spans="1:16" s="75" customFormat="1" ht="29.4" customHeight="1" x14ac:dyDescent="0.25">
      <c r="A61" s="65">
        <v>266</v>
      </c>
      <c r="B61" s="65" t="s">
        <v>195</v>
      </c>
      <c r="C61" s="65" t="s">
        <v>18</v>
      </c>
      <c r="D61" s="46"/>
      <c r="E61" s="46"/>
      <c r="F61" s="46"/>
      <c r="G61" s="46"/>
      <c r="H61" s="46"/>
      <c r="I61" s="46"/>
      <c r="J61" s="46"/>
      <c r="K61" s="65">
        <f>IF(cava2[[#This Row],[U/m]]="Kilos",SUM(D61:G61)-($H$9*H61)-(I61*$I$9)-(J61*$J$9),SUM(D61:G61))</f>
        <v>0</v>
      </c>
      <c r="L61" s="46"/>
      <c r="M61" s="46"/>
      <c r="N61" s="46"/>
      <c r="O61" s="46"/>
      <c r="P61" s="46"/>
    </row>
    <row r="62" spans="1:16" s="75" customFormat="1" ht="29.4" customHeight="1" x14ac:dyDescent="0.25">
      <c r="A62" s="65">
        <v>268</v>
      </c>
      <c r="B62" s="65" t="s">
        <v>80</v>
      </c>
      <c r="C62" s="65" t="s">
        <v>18</v>
      </c>
      <c r="D62" s="46"/>
      <c r="E62" s="46"/>
      <c r="F62" s="46"/>
      <c r="G62" s="46"/>
      <c r="H62" s="46"/>
      <c r="I62" s="46"/>
      <c r="J62" s="46"/>
      <c r="K62" s="65">
        <f>IF(cava2[[#This Row],[U/m]]="Kilos",SUM(D62:G62)-($H$9*H62)-(I62*$I$9)-(J62*$J$9),SUM(D62:G62))</f>
        <v>0</v>
      </c>
      <c r="L62" s="46"/>
      <c r="M62" s="46"/>
      <c r="N62" s="46"/>
      <c r="O62" s="46"/>
      <c r="P62" s="46"/>
    </row>
    <row r="63" spans="1:16" s="75" customFormat="1" ht="29.4" customHeight="1" x14ac:dyDescent="0.25">
      <c r="A63" s="65">
        <v>270</v>
      </c>
      <c r="B63" s="65" t="s">
        <v>196</v>
      </c>
      <c r="C63" s="65" t="s">
        <v>18</v>
      </c>
      <c r="D63" s="46"/>
      <c r="E63" s="46"/>
      <c r="F63" s="46"/>
      <c r="G63" s="46"/>
      <c r="H63" s="46"/>
      <c r="I63" s="46"/>
      <c r="J63" s="46"/>
      <c r="K63" s="65">
        <f>IF(cava2[[#This Row],[U/m]]="Kilos",SUM(D63:G63)-($H$9*H63)-(I63*$I$9)-(J63*$J$9),SUM(D63:G63))</f>
        <v>0</v>
      </c>
      <c r="L63" s="46"/>
      <c r="M63" s="46"/>
      <c r="N63" s="46"/>
      <c r="O63" s="46"/>
      <c r="P63" s="46"/>
    </row>
    <row r="64" spans="1:16" s="75" customFormat="1" ht="29.4" customHeight="1" x14ac:dyDescent="0.25">
      <c r="A64" s="65">
        <v>271</v>
      </c>
      <c r="B64" s="65" t="s">
        <v>197</v>
      </c>
      <c r="C64" s="65" t="s">
        <v>18</v>
      </c>
      <c r="D64" s="46"/>
      <c r="E64" s="46"/>
      <c r="F64" s="46"/>
      <c r="G64" s="46"/>
      <c r="H64" s="46"/>
      <c r="I64" s="46"/>
      <c r="J64" s="46"/>
      <c r="K64" s="65">
        <f>IF(cava2[[#This Row],[U/m]]="Kilos",SUM(D64:G64)-($H$9*H64)-(I64*$I$9)-(J64*$J$9),SUM(D64:G64))</f>
        <v>0</v>
      </c>
      <c r="L64" s="46"/>
      <c r="M64" s="46"/>
      <c r="N64" s="46"/>
      <c r="O64" s="46"/>
      <c r="P64" s="46"/>
    </row>
    <row r="65" spans="1:16" s="75" customFormat="1" ht="29.4" customHeight="1" x14ac:dyDescent="0.25">
      <c r="A65" s="65">
        <v>272</v>
      </c>
      <c r="B65" s="65" t="s">
        <v>198</v>
      </c>
      <c r="C65" s="65" t="s">
        <v>18</v>
      </c>
      <c r="D65" s="46"/>
      <c r="E65" s="46"/>
      <c r="F65" s="76"/>
      <c r="G65" s="46"/>
      <c r="H65" s="46"/>
      <c r="I65" s="46"/>
      <c r="J65" s="46"/>
      <c r="K65" s="65">
        <f>IF(cava2[[#This Row],[U/m]]="Kilos",SUM(D65:G65)-($H$9*H65)-(I65*$I$9)-(J65*$J$9),SUM(D65:G65))</f>
        <v>0</v>
      </c>
      <c r="L65" s="46"/>
      <c r="M65" s="46"/>
      <c r="N65" s="46"/>
      <c r="O65" s="46"/>
      <c r="P65" s="46"/>
    </row>
    <row r="66" spans="1:16" s="75" customFormat="1" ht="29.4" customHeight="1" x14ac:dyDescent="0.25">
      <c r="A66" s="65">
        <v>273</v>
      </c>
      <c r="B66" s="65" t="s">
        <v>199</v>
      </c>
      <c r="C66" s="65" t="s">
        <v>18</v>
      </c>
      <c r="D66" s="46"/>
      <c r="E66" s="46"/>
      <c r="F66" s="46"/>
      <c r="G66" s="46"/>
      <c r="H66" s="46"/>
      <c r="I66" s="46"/>
      <c r="J66" s="46"/>
      <c r="K66" s="65">
        <f>IF(cava2[[#This Row],[U/m]]="Kilos",SUM(D66:G66)-($H$9*H66)-(I66*$I$9)-(J66*$J$9),SUM(D66:G66))</f>
        <v>0</v>
      </c>
      <c r="L66" s="46"/>
      <c r="M66" s="46"/>
      <c r="N66" s="46"/>
      <c r="O66" s="46"/>
      <c r="P66" s="46"/>
    </row>
    <row r="67" spans="1:16" s="75" customFormat="1" ht="29.4" customHeight="1" x14ac:dyDescent="0.25">
      <c r="A67" s="65">
        <v>274</v>
      </c>
      <c r="B67" s="65" t="s">
        <v>200</v>
      </c>
      <c r="C67" s="65" t="s">
        <v>18</v>
      </c>
      <c r="D67" s="46"/>
      <c r="E67" s="46"/>
      <c r="F67" s="46"/>
      <c r="G67" s="46"/>
      <c r="H67" s="46"/>
      <c r="I67" s="46"/>
      <c r="J67" s="46"/>
      <c r="K67" s="65">
        <f>IF(cava2[[#This Row],[U/m]]="Kilos",SUM(D67:G67)-($H$9*H67)-(I67*$I$9)-(J67*$J$9),SUM(D67:G67))</f>
        <v>0</v>
      </c>
      <c r="L67" s="46"/>
      <c r="M67" s="46"/>
      <c r="N67" s="46"/>
      <c r="O67" s="46"/>
      <c r="P67" s="46"/>
    </row>
    <row r="68" spans="1:16" s="75" customFormat="1" ht="29.4" customHeight="1" x14ac:dyDescent="0.25">
      <c r="A68" s="65">
        <v>275</v>
      </c>
      <c r="B68" s="65" t="s">
        <v>201</v>
      </c>
      <c r="C68" s="65" t="s">
        <v>18</v>
      </c>
      <c r="D68" s="46"/>
      <c r="E68" s="46"/>
      <c r="F68" s="46"/>
      <c r="G68" s="46"/>
      <c r="H68" s="46"/>
      <c r="I68" s="46"/>
      <c r="J68" s="46"/>
      <c r="K68" s="65">
        <f>IF(cava2[[#This Row],[U/m]]="Kilos",SUM(D68:G68)-($H$9*H68)-(I68*$I$9)-(J68*$J$9),SUM(D68:G68))</f>
        <v>0</v>
      </c>
      <c r="L68" s="46"/>
      <c r="M68" s="46"/>
      <c r="N68" s="46"/>
      <c r="O68" s="46"/>
      <c r="P68" s="46"/>
    </row>
    <row r="69" spans="1:16" s="75" customFormat="1" ht="29.4" customHeight="1" x14ac:dyDescent="0.25">
      <c r="A69" s="65">
        <v>276</v>
      </c>
      <c r="B69" s="65" t="s">
        <v>202</v>
      </c>
      <c r="C69" s="65" t="s">
        <v>18</v>
      </c>
      <c r="D69" s="46"/>
      <c r="E69" s="46"/>
      <c r="F69" s="46"/>
      <c r="G69" s="46"/>
      <c r="H69" s="46"/>
      <c r="I69" s="46"/>
      <c r="J69" s="46"/>
      <c r="K69" s="65">
        <f>IF(cava2[[#This Row],[U/m]]="Kilos",SUM(D69:G69)-($H$9*H69)-(I69*$I$9)-(J69*$J$9),SUM(D69:G69))</f>
        <v>0</v>
      </c>
      <c r="L69" s="46"/>
      <c r="M69" s="46"/>
      <c r="N69" s="46"/>
      <c r="O69" s="46"/>
      <c r="P69" s="46"/>
    </row>
    <row r="70" spans="1:16" s="75" customFormat="1" ht="29.4" customHeight="1" x14ac:dyDescent="0.25">
      <c r="A70" s="65">
        <v>277</v>
      </c>
      <c r="B70" s="65" t="s">
        <v>203</v>
      </c>
      <c r="C70" s="65" t="s">
        <v>18</v>
      </c>
      <c r="D70" s="46"/>
      <c r="E70" s="46"/>
      <c r="F70" s="46"/>
      <c r="G70" s="46"/>
      <c r="H70" s="46"/>
      <c r="I70" s="46"/>
      <c r="J70" s="46"/>
      <c r="K70" s="65">
        <f>IF(cava2[[#This Row],[U/m]]="Kilos",SUM(D70:G70)-($H$9*H70)-(I70*$I$9)-(J70*$J$9),SUM(D70:G70))</f>
        <v>0</v>
      </c>
      <c r="L70" s="46"/>
      <c r="M70" s="46"/>
      <c r="N70" s="46"/>
      <c r="O70" s="46"/>
      <c r="P70" s="46"/>
    </row>
    <row r="71" spans="1:16" s="75" customFormat="1" ht="29.4" customHeight="1" x14ac:dyDescent="0.25">
      <c r="A71" s="65">
        <v>280</v>
      </c>
      <c r="B71" s="65" t="s">
        <v>204</v>
      </c>
      <c r="C71" s="65" t="s">
        <v>18</v>
      </c>
      <c r="D71" s="46"/>
      <c r="E71" s="46"/>
      <c r="F71" s="46"/>
      <c r="G71" s="46"/>
      <c r="H71" s="46"/>
      <c r="I71" s="46"/>
      <c r="J71" s="46"/>
      <c r="K71" s="65">
        <f>IF(cava2[[#This Row],[U/m]]="Kilos",SUM(D71:G71)-($H$9*H71)-(I71*$I$9)-(J71*$J$9),SUM(D71:G71))</f>
        <v>0</v>
      </c>
      <c r="L71" s="46"/>
      <c r="M71" s="46"/>
      <c r="N71" s="46"/>
      <c r="O71" s="46"/>
      <c r="P71" s="46"/>
    </row>
    <row r="72" spans="1:16" s="75" customFormat="1" ht="29.4" customHeight="1" x14ac:dyDescent="0.25">
      <c r="A72" s="65">
        <v>299</v>
      </c>
      <c r="B72" s="65" t="s">
        <v>82</v>
      </c>
      <c r="C72" s="65" t="s">
        <v>18</v>
      </c>
      <c r="D72" s="46"/>
      <c r="E72" s="46"/>
      <c r="F72" s="46"/>
      <c r="G72" s="46"/>
      <c r="H72" s="46"/>
      <c r="I72" s="46"/>
      <c r="J72" s="46"/>
      <c r="K72" s="65">
        <f>IF(cava2[[#This Row],[U/m]]="Kilos",SUM(D72:G72)-($H$9*H72)-(I72*$I$9)-(J72*$J$9),SUM(D72:G72))</f>
        <v>0</v>
      </c>
      <c r="L72" s="46"/>
      <c r="M72" s="46"/>
      <c r="N72" s="46"/>
      <c r="O72" s="46"/>
      <c r="P72" s="46"/>
    </row>
    <row r="73" spans="1:16" s="75" customFormat="1" ht="29.4" customHeight="1" x14ac:dyDescent="0.25">
      <c r="A73" s="65">
        <v>300</v>
      </c>
      <c r="B73" s="65" t="s">
        <v>83</v>
      </c>
      <c r="C73" s="65" t="s">
        <v>18</v>
      </c>
      <c r="D73" s="46"/>
      <c r="E73" s="46"/>
      <c r="F73" s="46"/>
      <c r="G73" s="46"/>
      <c r="H73" s="46"/>
      <c r="I73" s="46"/>
      <c r="J73" s="46"/>
      <c r="K73" s="65">
        <f>IF(cava2[[#This Row],[U/m]]="Kilos",SUM(D73:G73)-($H$9*H73)-(I73*$I$9)-(J73*$J$9),SUM(D73:G73))</f>
        <v>0</v>
      </c>
      <c r="L73" s="46"/>
      <c r="M73" s="46"/>
      <c r="N73" s="46"/>
      <c r="O73" s="46"/>
      <c r="P73" s="46"/>
    </row>
    <row r="74" spans="1:16" s="75" customFormat="1" ht="29.4" customHeight="1" x14ac:dyDescent="0.25">
      <c r="A74" s="65">
        <v>302</v>
      </c>
      <c r="B74" s="65" t="s">
        <v>205</v>
      </c>
      <c r="C74" s="65" t="s">
        <v>18</v>
      </c>
      <c r="D74" s="46"/>
      <c r="E74" s="46"/>
      <c r="F74" s="46"/>
      <c r="G74" s="46"/>
      <c r="H74" s="46"/>
      <c r="I74" s="46"/>
      <c r="J74" s="46"/>
      <c r="K74" s="65">
        <f>IF(cava2[[#This Row],[U/m]]="Kilos",SUM(D74:G74)-($H$9*H74)-(I74*$I$9)-(J74*$J$9),SUM(D74:G74))</f>
        <v>0</v>
      </c>
      <c r="L74" s="46"/>
      <c r="M74" s="46"/>
      <c r="N74" s="46"/>
      <c r="O74" s="46"/>
      <c r="P74" s="46"/>
    </row>
    <row r="75" spans="1:16" s="75" customFormat="1" ht="29.4" customHeight="1" x14ac:dyDescent="0.25">
      <c r="A75" s="65">
        <v>303</v>
      </c>
      <c r="B75" s="65" t="s">
        <v>206</v>
      </c>
      <c r="C75" s="65" t="s">
        <v>18</v>
      </c>
      <c r="D75" s="46"/>
      <c r="E75" s="46"/>
      <c r="F75" s="46"/>
      <c r="G75" s="46"/>
      <c r="H75" s="46"/>
      <c r="I75" s="46"/>
      <c r="J75" s="46"/>
      <c r="K75" s="65">
        <f>IF(cava2[[#This Row],[U/m]]="Kilos",SUM(D75:G75)-($H$9*H75)-(I75*$I$9)-(J75*$J$9),SUM(D75:G75))</f>
        <v>0</v>
      </c>
      <c r="L75" s="46"/>
      <c r="M75" s="46"/>
      <c r="N75" s="46"/>
      <c r="O75" s="46"/>
      <c r="P75" s="46"/>
    </row>
    <row r="76" spans="1:16" s="75" customFormat="1" ht="29.4" customHeight="1" x14ac:dyDescent="0.25">
      <c r="A76" s="65">
        <v>304</v>
      </c>
      <c r="B76" s="65" t="s">
        <v>207</v>
      </c>
      <c r="C76" s="65" t="s">
        <v>18</v>
      </c>
      <c r="D76" s="46"/>
      <c r="E76" s="46"/>
      <c r="F76" s="46"/>
      <c r="G76" s="46"/>
      <c r="H76" s="46"/>
      <c r="I76" s="46"/>
      <c r="J76" s="46"/>
      <c r="K76" s="65">
        <f>IF(cava2[[#This Row],[U/m]]="Kilos",SUM(D76:G76)-($H$9*H76)-(I76*$I$9)-(J76*$J$9),SUM(D76:G76))</f>
        <v>0</v>
      </c>
      <c r="L76" s="46"/>
      <c r="M76" s="46"/>
      <c r="N76" s="46"/>
      <c r="O76" s="46"/>
      <c r="P76" s="46"/>
    </row>
    <row r="77" spans="1:16" s="75" customFormat="1" ht="29.4" customHeight="1" x14ac:dyDescent="0.25">
      <c r="A77" s="65">
        <v>305</v>
      </c>
      <c r="B77" s="65" t="s">
        <v>208</v>
      </c>
      <c r="C77" s="65" t="s">
        <v>18</v>
      </c>
      <c r="D77" s="46"/>
      <c r="E77" s="46"/>
      <c r="F77" s="46"/>
      <c r="G77" s="46"/>
      <c r="H77" s="46"/>
      <c r="I77" s="46"/>
      <c r="J77" s="46"/>
      <c r="K77" s="65">
        <f>IF(cava2[[#This Row],[U/m]]="Kilos",SUM(D77:G77)-($H$9*H77)-(I77*$I$9)-(J77*$J$9),SUM(D77:G77))</f>
        <v>0</v>
      </c>
      <c r="L77" s="46"/>
      <c r="M77" s="46"/>
      <c r="N77" s="46"/>
      <c r="O77" s="46"/>
      <c r="P77" s="46"/>
    </row>
    <row r="78" spans="1:16" s="75" customFormat="1" ht="29.4" customHeight="1" x14ac:dyDescent="0.25">
      <c r="A78" s="65">
        <v>307</v>
      </c>
      <c r="B78" s="65" t="s">
        <v>209</v>
      </c>
      <c r="C78" s="65" t="s">
        <v>18</v>
      </c>
      <c r="D78" s="46"/>
      <c r="E78" s="46"/>
      <c r="F78" s="46"/>
      <c r="G78" s="46"/>
      <c r="H78" s="46"/>
      <c r="I78" s="46"/>
      <c r="J78" s="46"/>
      <c r="K78" s="65">
        <f>IF(cava2[[#This Row],[U/m]]="Kilos",SUM(D78:G78)-($H$9*H78)-(I78*$I$9)-(J78*$J$9),SUM(D78:G78))</f>
        <v>0</v>
      </c>
      <c r="L78" s="46"/>
      <c r="M78" s="46"/>
      <c r="N78" s="46"/>
      <c r="O78" s="46"/>
      <c r="P78" s="46"/>
    </row>
    <row r="79" spans="1:16" s="75" customFormat="1" ht="29.4" customHeight="1" x14ac:dyDescent="0.25">
      <c r="A79" s="65">
        <v>310</v>
      </c>
      <c r="B79" s="65" t="s">
        <v>210</v>
      </c>
      <c r="C79" s="65" t="s">
        <v>18</v>
      </c>
      <c r="D79" s="46"/>
      <c r="E79" s="46"/>
      <c r="F79" s="46"/>
      <c r="G79" s="46"/>
      <c r="H79" s="46"/>
      <c r="I79" s="46"/>
      <c r="J79" s="46"/>
      <c r="K79" s="65">
        <f>IF(cava2[[#This Row],[U/m]]="Kilos",SUM(D79:G79)-($H$9*H79)-(I79*$I$9)-(J79*$J$9),SUM(D79:G79))</f>
        <v>0</v>
      </c>
      <c r="L79" s="46"/>
      <c r="M79" s="46"/>
      <c r="N79" s="46"/>
      <c r="O79" s="46"/>
      <c r="P79" s="46"/>
    </row>
    <row r="80" spans="1:16" s="75" customFormat="1" ht="29.4" customHeight="1" x14ac:dyDescent="0.25">
      <c r="A80" s="65">
        <v>311</v>
      </c>
      <c r="B80" s="65" t="s">
        <v>211</v>
      </c>
      <c r="C80" s="65" t="s">
        <v>18</v>
      </c>
      <c r="D80" s="46"/>
      <c r="E80" s="46"/>
      <c r="F80" s="46"/>
      <c r="G80" s="46"/>
      <c r="H80" s="46"/>
      <c r="I80" s="46"/>
      <c r="J80" s="46"/>
      <c r="K80" s="65">
        <f>IF(cava2[[#This Row],[U/m]]="Kilos",SUM(D80:G80)-($H$9*H80)-(I80*$I$9)-(J80*$J$9),SUM(D80:G80))</f>
        <v>0</v>
      </c>
      <c r="L80" s="46"/>
      <c r="M80" s="46"/>
      <c r="N80" s="46"/>
      <c r="O80" s="46"/>
      <c r="P80" s="46"/>
    </row>
    <row r="81" spans="1:16" s="75" customFormat="1" ht="29.4" customHeight="1" x14ac:dyDescent="0.25">
      <c r="A81" s="65">
        <v>312</v>
      </c>
      <c r="B81" s="65" t="s">
        <v>212</v>
      </c>
      <c r="C81" s="65" t="s">
        <v>18</v>
      </c>
      <c r="D81" s="46"/>
      <c r="E81" s="46"/>
      <c r="F81" s="46"/>
      <c r="G81" s="46"/>
      <c r="H81" s="46"/>
      <c r="I81" s="46"/>
      <c r="J81" s="46"/>
      <c r="K81" s="65">
        <f>IF(cava2[[#This Row],[U/m]]="Kilos",SUM(D81:G81)-($H$9*H81)-(I81*$I$9)-(J81*$J$9),SUM(D81:G81))</f>
        <v>0</v>
      </c>
      <c r="L81" s="46"/>
      <c r="M81" s="46"/>
      <c r="N81" s="46"/>
      <c r="O81" s="46"/>
      <c r="P81" s="46"/>
    </row>
    <row r="82" spans="1:16" s="75" customFormat="1" ht="29.4" customHeight="1" x14ac:dyDescent="0.25">
      <c r="A82" s="65">
        <v>313</v>
      </c>
      <c r="B82" s="65" t="s">
        <v>213</v>
      </c>
      <c r="C82" s="65" t="s">
        <v>18</v>
      </c>
      <c r="D82" s="46"/>
      <c r="E82" s="46"/>
      <c r="F82" s="46"/>
      <c r="G82" s="46"/>
      <c r="H82" s="46"/>
      <c r="I82" s="46"/>
      <c r="J82" s="46"/>
      <c r="K82" s="65">
        <f>IF(cava2[[#This Row],[U/m]]="Kilos",SUM(D82:G82)-($H$9*H82)-(I82*$I$9)-(J82*$J$9),SUM(D82:G82))</f>
        <v>0</v>
      </c>
      <c r="L82" s="46"/>
      <c r="M82" s="46"/>
      <c r="N82" s="46"/>
      <c r="O82" s="46"/>
      <c r="P82" s="46"/>
    </row>
    <row r="83" spans="1:16" s="75" customFormat="1" ht="29.4" customHeight="1" x14ac:dyDescent="0.25">
      <c r="A83" s="65">
        <v>314</v>
      </c>
      <c r="B83" s="65" t="s">
        <v>92</v>
      </c>
      <c r="C83" s="65" t="s">
        <v>18</v>
      </c>
      <c r="D83" s="46"/>
      <c r="E83" s="46"/>
      <c r="F83" s="46"/>
      <c r="G83" s="46"/>
      <c r="H83" s="46"/>
      <c r="I83" s="46"/>
      <c r="J83" s="46"/>
      <c r="K83" s="65">
        <f>IF(cava2[[#This Row],[U/m]]="Kilos",SUM(D83:G83)-($H$9*H83)-(I83*$I$9)-(J83*$J$9),SUM(D83:G83))</f>
        <v>0</v>
      </c>
      <c r="L83" s="46"/>
      <c r="M83" s="46"/>
      <c r="N83" s="46"/>
      <c r="O83" s="46"/>
      <c r="P83" s="46"/>
    </row>
    <row r="84" spans="1:16" s="75" customFormat="1" ht="29.4" customHeight="1" x14ac:dyDescent="0.25">
      <c r="A84" s="65">
        <v>315</v>
      </c>
      <c r="B84" s="65" t="s">
        <v>214</v>
      </c>
      <c r="C84" s="65" t="s">
        <v>18</v>
      </c>
      <c r="D84" s="46"/>
      <c r="E84" s="46"/>
      <c r="F84" s="46"/>
      <c r="G84" s="46"/>
      <c r="H84" s="46"/>
      <c r="I84" s="46"/>
      <c r="J84" s="46"/>
      <c r="K84" s="65">
        <f>IF(cava2[[#This Row],[U/m]]="Kilos",SUM(D84:G84)-($H$9*H84)-(I84*$I$9)-(J84*$J$9),SUM(D84:G84))</f>
        <v>0</v>
      </c>
      <c r="L84" s="46"/>
      <c r="M84" s="46"/>
      <c r="N84" s="46"/>
      <c r="O84" s="46"/>
      <c r="P84" s="46"/>
    </row>
    <row r="85" spans="1:16" s="75" customFormat="1" ht="29.4" customHeight="1" x14ac:dyDescent="0.25">
      <c r="A85" s="65">
        <v>316</v>
      </c>
      <c r="B85" s="65" t="s">
        <v>215</v>
      </c>
      <c r="C85" s="65" t="s">
        <v>18</v>
      </c>
      <c r="D85" s="46"/>
      <c r="E85" s="46"/>
      <c r="F85" s="46"/>
      <c r="G85" s="46"/>
      <c r="H85" s="46"/>
      <c r="I85" s="46"/>
      <c r="J85" s="46"/>
      <c r="K85" s="65">
        <f>IF(cava2[[#This Row],[U/m]]="Kilos",SUM(D85:G85)-($H$9*H85)-(I85*$I$9)-(J85*$J$9),SUM(D85:G85))</f>
        <v>0</v>
      </c>
      <c r="L85" s="46"/>
      <c r="M85" s="46"/>
      <c r="N85" s="46"/>
      <c r="O85" s="46"/>
      <c r="P85" s="46"/>
    </row>
    <row r="86" spans="1:16" s="75" customFormat="1" ht="29.4" customHeight="1" x14ac:dyDescent="0.25">
      <c r="A86" s="65">
        <v>317</v>
      </c>
      <c r="B86" s="65" t="s">
        <v>216</v>
      </c>
      <c r="C86" s="65" t="s">
        <v>18</v>
      </c>
      <c r="D86" s="46"/>
      <c r="E86" s="46"/>
      <c r="F86" s="46"/>
      <c r="G86" s="46"/>
      <c r="H86" s="46"/>
      <c r="I86" s="46"/>
      <c r="J86" s="46"/>
      <c r="K86" s="65">
        <f>IF(cava2[[#This Row],[U/m]]="Kilos",SUM(D86:G86)-($H$9*H86)-(I86*$I$9)-(J86*$J$9),SUM(D86:G86))</f>
        <v>0</v>
      </c>
      <c r="L86" s="46"/>
      <c r="M86" s="46"/>
      <c r="N86" s="46"/>
      <c r="O86" s="46"/>
      <c r="P86" s="46"/>
    </row>
    <row r="87" spans="1:16" s="75" customFormat="1" ht="29.4" customHeight="1" x14ac:dyDescent="0.25">
      <c r="A87" s="65">
        <v>318</v>
      </c>
      <c r="B87" s="65" t="s">
        <v>217</v>
      </c>
      <c r="C87" s="65" t="s">
        <v>18</v>
      </c>
      <c r="D87" s="46"/>
      <c r="E87" s="46"/>
      <c r="F87" s="46"/>
      <c r="G87" s="46"/>
      <c r="H87" s="46"/>
      <c r="I87" s="46"/>
      <c r="J87" s="46"/>
      <c r="K87" s="65">
        <f>IF(cava2[[#This Row],[U/m]]="Kilos",SUM(D87:G87)-($H$9*H87)-(I87*$I$9)-(J87*$J$9),SUM(D87:G87))</f>
        <v>0</v>
      </c>
      <c r="L87" s="46"/>
      <c r="M87" s="46"/>
      <c r="N87" s="46"/>
      <c r="O87" s="46"/>
      <c r="P87" s="46"/>
    </row>
    <row r="88" spans="1:16" s="75" customFormat="1" ht="29.4" customHeight="1" x14ac:dyDescent="0.25">
      <c r="A88" s="65">
        <v>320</v>
      </c>
      <c r="B88" s="65" t="s">
        <v>218</v>
      </c>
      <c r="C88" s="65" t="s">
        <v>18</v>
      </c>
      <c r="D88" s="46"/>
      <c r="E88" s="46"/>
      <c r="F88" s="46"/>
      <c r="G88" s="46"/>
      <c r="H88" s="46"/>
      <c r="I88" s="46"/>
      <c r="J88" s="46"/>
      <c r="K88" s="65">
        <f>IF(cava2[[#This Row],[U/m]]="Kilos",SUM(D88:G88)-($H$9*H88)-(I88*$I$9)-(J88*$J$9),SUM(D88:G88))</f>
        <v>0</v>
      </c>
      <c r="L88" s="46"/>
      <c r="M88" s="46"/>
      <c r="N88" s="46"/>
      <c r="O88" s="46"/>
      <c r="P88" s="46"/>
    </row>
    <row r="89" spans="1:16" s="75" customFormat="1" ht="29.4" customHeight="1" x14ac:dyDescent="0.25">
      <c r="A89" s="65">
        <v>322</v>
      </c>
      <c r="B89" s="65" t="s">
        <v>219</v>
      </c>
      <c r="C89" s="65" t="s">
        <v>18</v>
      </c>
      <c r="D89" s="46"/>
      <c r="E89" s="46"/>
      <c r="F89" s="46"/>
      <c r="G89" s="46"/>
      <c r="H89" s="46"/>
      <c r="I89" s="46"/>
      <c r="J89" s="46"/>
      <c r="K89" s="65">
        <f>IF(cava2[[#This Row],[U/m]]="Kilos",SUM(D89:G89)-($H$9*H89)-(I89*$I$9)-(J89*$J$9),SUM(D89:G89))</f>
        <v>0</v>
      </c>
      <c r="L89" s="46"/>
      <c r="M89" s="46"/>
      <c r="N89" s="46"/>
      <c r="O89" s="46"/>
      <c r="P89" s="46"/>
    </row>
    <row r="90" spans="1:16" s="75" customFormat="1" ht="29.4" customHeight="1" x14ac:dyDescent="0.25">
      <c r="A90" s="65">
        <v>323</v>
      </c>
      <c r="B90" s="65" t="s">
        <v>220</v>
      </c>
      <c r="C90" s="65" t="s">
        <v>18</v>
      </c>
      <c r="D90" s="46"/>
      <c r="E90" s="46"/>
      <c r="F90" s="46"/>
      <c r="G90" s="46"/>
      <c r="H90" s="46"/>
      <c r="I90" s="46"/>
      <c r="J90" s="46"/>
      <c r="K90" s="65">
        <f>IF(cava2[[#This Row],[U/m]]="Kilos",SUM(D90:G90)-($H$9*H90)-(I90*$I$9)-(J90*$J$9),SUM(D90:G90))</f>
        <v>0</v>
      </c>
      <c r="L90" s="46"/>
      <c r="M90" s="46"/>
      <c r="N90" s="46"/>
      <c r="O90" s="46"/>
      <c r="P90" s="46"/>
    </row>
    <row r="91" spans="1:16" s="75" customFormat="1" ht="29.4" customHeight="1" x14ac:dyDescent="0.25">
      <c r="A91" s="65">
        <v>325</v>
      </c>
      <c r="B91" s="65" t="s">
        <v>99</v>
      </c>
      <c r="C91" s="65" t="s">
        <v>18</v>
      </c>
      <c r="D91" s="46"/>
      <c r="E91" s="46"/>
      <c r="F91" s="46"/>
      <c r="G91" s="46"/>
      <c r="H91" s="46"/>
      <c r="I91" s="46"/>
      <c r="J91" s="46"/>
      <c r="K91" s="65">
        <f>IF(cava2[[#This Row],[U/m]]="Kilos",SUM(D91:G91)-($H$9*H91)-(I91*$I$9)-(J91*$J$9),SUM(D91:G91))</f>
        <v>0</v>
      </c>
      <c r="L91" s="46"/>
      <c r="M91" s="46"/>
      <c r="N91" s="46"/>
      <c r="O91" s="46"/>
      <c r="P91" s="46"/>
    </row>
    <row r="92" spans="1:16" s="75" customFormat="1" ht="29.4" customHeight="1" x14ac:dyDescent="0.25">
      <c r="A92" s="65">
        <v>327</v>
      </c>
      <c r="B92" s="65" t="s">
        <v>221</v>
      </c>
      <c r="C92" s="65" t="s">
        <v>18</v>
      </c>
      <c r="D92" s="46"/>
      <c r="E92" s="46"/>
      <c r="F92" s="46"/>
      <c r="G92" s="46"/>
      <c r="H92" s="46"/>
      <c r="I92" s="46"/>
      <c r="J92" s="46"/>
      <c r="K92" s="65">
        <f>IF(cava2[[#This Row],[U/m]]="Kilos",SUM(D92:G92)-($H$9*H92)-(I92*$I$9)-(J92*$J$9),SUM(D92:G92))</f>
        <v>0</v>
      </c>
      <c r="L92" s="46"/>
      <c r="M92" s="46"/>
      <c r="N92" s="46"/>
      <c r="O92" s="46"/>
      <c r="P92" s="46"/>
    </row>
    <row r="93" spans="1:16" s="75" customFormat="1" ht="29.4" customHeight="1" x14ac:dyDescent="0.25">
      <c r="A93" s="65">
        <v>328</v>
      </c>
      <c r="B93" s="65" t="s">
        <v>418</v>
      </c>
      <c r="C93" s="65" t="s">
        <v>18</v>
      </c>
      <c r="D93" s="46"/>
      <c r="E93" s="46"/>
      <c r="F93" s="46"/>
      <c r="G93" s="46"/>
      <c r="H93" s="46"/>
      <c r="I93" s="46"/>
      <c r="J93" s="46"/>
      <c r="K93" s="65">
        <f>IF(cava2[[#This Row],[U/m]]="Kilos",SUM(D93:G93)-($H$9*H93)-(I93*$I$9)-(J93*$J$9),SUM(D93:G93))</f>
        <v>0</v>
      </c>
      <c r="L93" s="46"/>
      <c r="M93" s="46"/>
      <c r="N93" s="46"/>
      <c r="O93" s="46"/>
      <c r="P93" s="46"/>
    </row>
    <row r="94" spans="1:16" s="75" customFormat="1" ht="29.4" customHeight="1" x14ac:dyDescent="0.25">
      <c r="A94" s="65">
        <v>332</v>
      </c>
      <c r="B94" s="65" t="s">
        <v>223</v>
      </c>
      <c r="C94" s="65" t="s">
        <v>18</v>
      </c>
      <c r="D94" s="46"/>
      <c r="E94" s="46"/>
      <c r="F94" s="46"/>
      <c r="G94" s="46"/>
      <c r="H94" s="46"/>
      <c r="I94" s="46"/>
      <c r="J94" s="46"/>
      <c r="K94" s="65">
        <f>IF(cava2[[#This Row],[U/m]]="Kilos",SUM(D94:G94)-($H$9*H94)-(I94*$I$9)-(J94*$J$9),SUM(D94:G94))</f>
        <v>0</v>
      </c>
      <c r="L94" s="46"/>
      <c r="M94" s="46"/>
      <c r="N94" s="46"/>
      <c r="O94" s="46"/>
      <c r="P94" s="46"/>
    </row>
    <row r="95" spans="1:16" s="75" customFormat="1" ht="29.4" customHeight="1" x14ac:dyDescent="0.25">
      <c r="A95" s="65">
        <v>333</v>
      </c>
      <c r="B95" s="65" t="s">
        <v>224</v>
      </c>
      <c r="C95" s="65" t="s">
        <v>18</v>
      </c>
      <c r="D95" s="46"/>
      <c r="E95" s="46"/>
      <c r="F95" s="46"/>
      <c r="G95" s="46"/>
      <c r="H95" s="46"/>
      <c r="I95" s="46"/>
      <c r="J95" s="46"/>
      <c r="K95" s="65">
        <f>IF(cava2[[#This Row],[U/m]]="Kilos",SUM(D95:G95)-($H$9*H95)-(I95*$I$9)-(J95*$J$9),SUM(D95:G95))</f>
        <v>0</v>
      </c>
      <c r="L95" s="46"/>
      <c r="M95" s="46"/>
      <c r="N95" s="46"/>
      <c r="O95" s="46"/>
      <c r="P95" s="46"/>
    </row>
    <row r="96" spans="1:16" s="75" customFormat="1" ht="29.4" customHeight="1" x14ac:dyDescent="0.25">
      <c r="A96" s="65">
        <v>352</v>
      </c>
      <c r="B96" s="65" t="s">
        <v>225</v>
      </c>
      <c r="C96" s="65" t="s">
        <v>18</v>
      </c>
      <c r="D96" s="46"/>
      <c r="E96" s="46"/>
      <c r="F96" s="46"/>
      <c r="G96" s="46"/>
      <c r="H96" s="46"/>
      <c r="I96" s="46"/>
      <c r="J96" s="46"/>
      <c r="K96" s="65">
        <f>IF(cava2[[#This Row],[U/m]]="Kilos",SUM(D96:G96)-($H$9*H96)-(I96*$I$9)-(J96*$J$9),SUM(D96:G96))</f>
        <v>0</v>
      </c>
      <c r="L96" s="46"/>
      <c r="M96" s="46"/>
      <c r="N96" s="46"/>
      <c r="O96" s="46"/>
      <c r="P96" s="46"/>
    </row>
    <row r="97" spans="1:16" s="75" customFormat="1" ht="29.4" customHeight="1" x14ac:dyDescent="0.25">
      <c r="A97" s="65">
        <v>353</v>
      </c>
      <c r="B97" s="65" t="s">
        <v>226</v>
      </c>
      <c r="C97" s="65" t="s">
        <v>18</v>
      </c>
      <c r="D97" s="46"/>
      <c r="E97" s="46"/>
      <c r="F97" s="46"/>
      <c r="G97" s="46"/>
      <c r="H97" s="46"/>
      <c r="I97" s="46"/>
      <c r="J97" s="46"/>
      <c r="K97" s="65">
        <f>IF(cava2[[#This Row],[U/m]]="Kilos",SUM(D97:G97)-($H$9*H97)-(I97*$I$9)-(J97*$J$9),SUM(D97:G97))</f>
        <v>0</v>
      </c>
      <c r="L97" s="46"/>
      <c r="M97" s="46"/>
      <c r="N97" s="46"/>
      <c r="O97" s="46"/>
      <c r="P97" s="46"/>
    </row>
    <row r="98" spans="1:16" s="75" customFormat="1" ht="29.4" customHeight="1" x14ac:dyDescent="0.25">
      <c r="A98" s="65">
        <v>354</v>
      </c>
      <c r="B98" s="65" t="s">
        <v>227</v>
      </c>
      <c r="C98" s="65" t="s">
        <v>18</v>
      </c>
      <c r="D98" s="46"/>
      <c r="E98" s="46"/>
      <c r="F98" s="46"/>
      <c r="G98" s="46"/>
      <c r="H98" s="46"/>
      <c r="I98" s="46"/>
      <c r="J98" s="46"/>
      <c r="K98" s="65">
        <f>IF(cava2[[#This Row],[U/m]]="Kilos",SUM(D98:G98)-($H$9*H98)-(I98*$I$9)-(J98*$J$9),SUM(D98:G98))</f>
        <v>0</v>
      </c>
      <c r="L98" s="46"/>
      <c r="M98" s="46"/>
      <c r="N98" s="46"/>
      <c r="O98" s="46"/>
      <c r="P98" s="46"/>
    </row>
    <row r="99" spans="1:16" s="75" customFormat="1" ht="29.4" customHeight="1" x14ac:dyDescent="0.25">
      <c r="A99" s="65">
        <v>355</v>
      </c>
      <c r="B99" s="65" t="s">
        <v>228</v>
      </c>
      <c r="C99" s="65" t="s">
        <v>18</v>
      </c>
      <c r="D99" s="46"/>
      <c r="E99" s="46"/>
      <c r="F99" s="46"/>
      <c r="G99" s="46"/>
      <c r="H99" s="46"/>
      <c r="I99" s="46"/>
      <c r="J99" s="46"/>
      <c r="K99" s="65">
        <f>IF(cava2[[#This Row],[U/m]]="Kilos",SUM(D99:G99)-($H$9*H99)-(I99*$I$9)-(J99*$J$9),SUM(D99:G99))</f>
        <v>0</v>
      </c>
      <c r="L99" s="46"/>
      <c r="M99" s="46"/>
      <c r="N99" s="46"/>
      <c r="O99" s="46"/>
      <c r="P99" s="46"/>
    </row>
    <row r="100" spans="1:16" s="75" customFormat="1" ht="29.4" customHeight="1" x14ac:dyDescent="0.25">
      <c r="A100" s="65">
        <v>356</v>
      </c>
      <c r="B100" s="65" t="s">
        <v>229</v>
      </c>
      <c r="C100" s="65" t="s">
        <v>18</v>
      </c>
      <c r="D100" s="46"/>
      <c r="E100" s="46"/>
      <c r="F100" s="46"/>
      <c r="G100" s="46"/>
      <c r="H100" s="46"/>
      <c r="I100" s="46"/>
      <c r="J100" s="46"/>
      <c r="K100" s="65">
        <f>IF(cava2[[#This Row],[U/m]]="Kilos",SUM(D100:G100)-($H$9*H100)-(I100*$I$9)-(J100*$J$9),SUM(D100:G100))</f>
        <v>0</v>
      </c>
      <c r="L100" s="46"/>
      <c r="M100" s="46"/>
      <c r="N100" s="46"/>
      <c r="O100" s="46"/>
      <c r="P100" s="46"/>
    </row>
    <row r="101" spans="1:16" s="75" customFormat="1" ht="29.4" customHeight="1" x14ac:dyDescent="0.25">
      <c r="A101" s="65">
        <v>357</v>
      </c>
      <c r="B101" s="65" t="s">
        <v>230</v>
      </c>
      <c r="C101" s="65" t="s">
        <v>18</v>
      </c>
      <c r="D101" s="46"/>
      <c r="E101" s="46"/>
      <c r="F101" s="46"/>
      <c r="G101" s="46"/>
      <c r="H101" s="46"/>
      <c r="I101" s="46"/>
      <c r="J101" s="46"/>
      <c r="K101" s="65">
        <f>IF(cava2[[#This Row],[U/m]]="Kilos",SUM(D101:G101)-($H$9*H101)-(I101*$I$9)-(J101*$J$9),SUM(D101:G101))</f>
        <v>0</v>
      </c>
      <c r="L101" s="46"/>
      <c r="M101" s="46"/>
      <c r="N101" s="46"/>
      <c r="O101" s="46"/>
      <c r="P101" s="46"/>
    </row>
    <row r="102" spans="1:16" s="75" customFormat="1" ht="29.4" customHeight="1" x14ac:dyDescent="0.25">
      <c r="A102" s="65">
        <v>358</v>
      </c>
      <c r="B102" s="65" t="s">
        <v>231</v>
      </c>
      <c r="C102" s="65" t="s">
        <v>18</v>
      </c>
      <c r="D102" s="46"/>
      <c r="E102" s="46"/>
      <c r="F102" s="46"/>
      <c r="G102" s="46"/>
      <c r="H102" s="46"/>
      <c r="I102" s="46"/>
      <c r="J102" s="46"/>
      <c r="K102" s="65">
        <f>IF(cava2[[#This Row],[U/m]]="Kilos",SUM(D102:G102)-($H$9*H102)-(I102*$I$9)-(J102*$J$9),SUM(D102:G102))</f>
        <v>0</v>
      </c>
      <c r="L102" s="46"/>
      <c r="M102" s="46"/>
      <c r="N102" s="46"/>
      <c r="O102" s="46"/>
      <c r="P102" s="46"/>
    </row>
    <row r="103" spans="1:16" s="75" customFormat="1" ht="29.4" customHeight="1" x14ac:dyDescent="0.25">
      <c r="A103" s="65">
        <v>359</v>
      </c>
      <c r="B103" s="65" t="s">
        <v>232</v>
      </c>
      <c r="C103" s="65" t="s">
        <v>18</v>
      </c>
      <c r="D103" s="46"/>
      <c r="E103" s="46"/>
      <c r="F103" s="46"/>
      <c r="G103" s="46"/>
      <c r="H103" s="46"/>
      <c r="I103" s="46"/>
      <c r="J103" s="46"/>
      <c r="K103" s="65">
        <f>IF(cava2[[#This Row],[U/m]]="Kilos",SUM(D103:G103)-($H$9*H103)-(I103*$I$9)-(J103*$J$9),SUM(D103:G103))</f>
        <v>0</v>
      </c>
      <c r="L103" s="46"/>
      <c r="M103" s="46"/>
      <c r="N103" s="46"/>
      <c r="O103" s="46"/>
      <c r="P103" s="46"/>
    </row>
    <row r="104" spans="1:16" s="75" customFormat="1" ht="29.4" customHeight="1" x14ac:dyDescent="0.25">
      <c r="A104" s="65">
        <v>360</v>
      </c>
      <c r="B104" s="65" t="s">
        <v>233</v>
      </c>
      <c r="C104" s="65" t="s">
        <v>18</v>
      </c>
      <c r="D104" s="46"/>
      <c r="E104" s="46"/>
      <c r="F104" s="46"/>
      <c r="G104" s="46"/>
      <c r="H104" s="46"/>
      <c r="I104" s="46"/>
      <c r="J104" s="46"/>
      <c r="K104" s="65">
        <f>IF(cava2[[#This Row],[U/m]]="Kilos",SUM(D104:G104)-($H$9*H104)-(I104*$I$9)-(J104*$J$9),SUM(D104:G104))</f>
        <v>0</v>
      </c>
      <c r="L104" s="46"/>
      <c r="M104" s="46"/>
      <c r="N104" s="46"/>
      <c r="O104" s="46"/>
      <c r="P104" s="46"/>
    </row>
    <row r="105" spans="1:16" s="75" customFormat="1" ht="29.4" customHeight="1" x14ac:dyDescent="0.25">
      <c r="A105" s="65">
        <v>361</v>
      </c>
      <c r="B105" s="65" t="s">
        <v>234</v>
      </c>
      <c r="C105" s="65" t="s">
        <v>18</v>
      </c>
      <c r="D105" s="46"/>
      <c r="E105" s="46"/>
      <c r="F105" s="46"/>
      <c r="G105" s="46"/>
      <c r="H105" s="46"/>
      <c r="I105" s="46"/>
      <c r="J105" s="46"/>
      <c r="K105" s="65">
        <f>IF(cava2[[#This Row],[U/m]]="Kilos",SUM(D105:G105)-($H$9*H105)-(I105*$I$9)-(J105*$J$9),SUM(D105:G105))</f>
        <v>0</v>
      </c>
      <c r="L105" s="46"/>
      <c r="M105" s="46"/>
      <c r="N105" s="46"/>
      <c r="O105" s="46"/>
      <c r="P105" s="46"/>
    </row>
    <row r="106" spans="1:16" s="75" customFormat="1" ht="29.4" customHeight="1" x14ac:dyDescent="0.25">
      <c r="A106" s="65">
        <v>362</v>
      </c>
      <c r="B106" s="65" t="s">
        <v>236</v>
      </c>
      <c r="C106" s="65" t="s">
        <v>18</v>
      </c>
      <c r="D106" s="46"/>
      <c r="E106" s="46"/>
      <c r="F106" s="46"/>
      <c r="G106" s="46"/>
      <c r="H106" s="46"/>
      <c r="I106" s="46"/>
      <c r="J106" s="46"/>
      <c r="K106" s="65">
        <f>IF(cava2[[#This Row],[U/m]]="Kilos",SUM(D106:G106)-($H$9*H106)-(I106*$I$9)-(J106*$J$9),SUM(D106:G106))</f>
        <v>0</v>
      </c>
      <c r="L106" s="46"/>
      <c r="M106" s="46"/>
      <c r="N106" s="46"/>
      <c r="O106" s="46"/>
      <c r="P106" s="46"/>
    </row>
    <row r="107" spans="1:16" s="75" customFormat="1" ht="29.4" customHeight="1" x14ac:dyDescent="0.25">
      <c r="A107" s="65">
        <v>363</v>
      </c>
      <c r="B107" s="65" t="s">
        <v>110</v>
      </c>
      <c r="C107" s="65" t="s">
        <v>18</v>
      </c>
      <c r="D107" s="46"/>
      <c r="E107" s="46"/>
      <c r="F107" s="46"/>
      <c r="G107" s="46"/>
      <c r="H107" s="46"/>
      <c r="I107" s="46"/>
      <c r="J107" s="46"/>
      <c r="K107" s="65">
        <f>IF(cava2[[#This Row],[U/m]]="Kilos",SUM(D107:G107)-($H$9*H107)-(I107*$I$9)-(J107*$J$9),SUM(D107:G107))</f>
        <v>0</v>
      </c>
      <c r="L107" s="46"/>
      <c r="M107" s="46"/>
      <c r="N107" s="46"/>
      <c r="O107" s="46"/>
      <c r="P107" s="46"/>
    </row>
    <row r="108" spans="1:16" s="75" customFormat="1" ht="29.4" customHeight="1" x14ac:dyDescent="0.25">
      <c r="A108" s="65">
        <v>364</v>
      </c>
      <c r="B108" s="65" t="s">
        <v>237</v>
      </c>
      <c r="C108" s="65" t="s">
        <v>18</v>
      </c>
      <c r="D108" s="46"/>
      <c r="E108" s="46"/>
      <c r="F108" s="46"/>
      <c r="G108" s="46"/>
      <c r="H108" s="46"/>
      <c r="I108" s="46"/>
      <c r="J108" s="46"/>
      <c r="K108" s="65">
        <f>IF(cava2[[#This Row],[U/m]]="Kilos",SUM(D108:G108)-($H$9*H108)-(I108*$I$9)-(J108*$J$9),SUM(D108:G108))</f>
        <v>0</v>
      </c>
      <c r="L108" s="46"/>
      <c r="M108" s="46"/>
      <c r="N108" s="46"/>
      <c r="O108" s="46"/>
      <c r="P108" s="46"/>
    </row>
    <row r="109" spans="1:16" s="75" customFormat="1" ht="29.4" customHeight="1" x14ac:dyDescent="0.25">
      <c r="A109" s="65">
        <v>365</v>
      </c>
      <c r="B109" s="65" t="s">
        <v>238</v>
      </c>
      <c r="C109" s="65" t="s">
        <v>18</v>
      </c>
      <c r="D109" s="46"/>
      <c r="E109" s="46"/>
      <c r="F109" s="46"/>
      <c r="G109" s="46"/>
      <c r="H109" s="46"/>
      <c r="I109" s="46"/>
      <c r="J109" s="46"/>
      <c r="K109" s="65">
        <f>IF(cava2[[#This Row],[U/m]]="Kilos",SUM(D109:G109)-($H$9*H109)-(I109*$I$9)-(J109*$J$9),SUM(D109:G109))</f>
        <v>0</v>
      </c>
      <c r="L109" s="46"/>
      <c r="M109" s="46"/>
      <c r="N109" s="46"/>
      <c r="O109" s="46"/>
      <c r="P109" s="46"/>
    </row>
    <row r="110" spans="1:16" s="75" customFormat="1" ht="29.4" customHeight="1" x14ac:dyDescent="0.25">
      <c r="A110" s="65">
        <v>367</v>
      </c>
      <c r="B110" s="65" t="s">
        <v>239</v>
      </c>
      <c r="C110" s="65" t="s">
        <v>18</v>
      </c>
      <c r="D110" s="46"/>
      <c r="E110" s="46"/>
      <c r="F110" s="46"/>
      <c r="G110" s="46"/>
      <c r="H110" s="46"/>
      <c r="I110" s="46"/>
      <c r="J110" s="46"/>
      <c r="K110" s="65">
        <f>IF(cava2[[#This Row],[U/m]]="Kilos",SUM(D110:G110)-($H$9*H110)-(I110*$I$9)-(J110*$J$9),SUM(D110:G110))</f>
        <v>0</v>
      </c>
      <c r="L110" s="46"/>
      <c r="M110" s="46"/>
      <c r="N110" s="46"/>
      <c r="O110" s="46"/>
      <c r="P110" s="46"/>
    </row>
    <row r="111" spans="1:16" s="75" customFormat="1" ht="29.4" customHeight="1" x14ac:dyDescent="0.25">
      <c r="A111" s="65">
        <v>400</v>
      </c>
      <c r="B111" s="65" t="s">
        <v>240</v>
      </c>
      <c r="C111" s="65" t="s">
        <v>115</v>
      </c>
      <c r="D111" s="46"/>
      <c r="E111" s="46"/>
      <c r="F111" s="46"/>
      <c r="G111" s="46"/>
      <c r="H111" s="46"/>
      <c r="I111" s="46"/>
      <c r="J111" s="46"/>
      <c r="K111" s="65">
        <f>IF(cava2[[#This Row],[U/m]]="Kilos",SUM(D111:G111)-($H$9*H111)-(I111*$I$9)-(J111*$J$9),SUM(D111:G111))</f>
        <v>0</v>
      </c>
      <c r="L111" s="46"/>
      <c r="M111" s="46"/>
      <c r="N111" s="46"/>
      <c r="O111" s="46"/>
      <c r="P111" s="46"/>
    </row>
    <row r="112" spans="1:16" s="75" customFormat="1" ht="29.4" customHeight="1" x14ac:dyDescent="0.25">
      <c r="A112" s="65">
        <v>404</v>
      </c>
      <c r="B112" s="65" t="s">
        <v>241</v>
      </c>
      <c r="C112" s="65" t="s">
        <v>115</v>
      </c>
      <c r="D112" s="46"/>
      <c r="E112" s="46"/>
      <c r="F112" s="46"/>
      <c r="G112" s="46"/>
      <c r="H112" s="46"/>
      <c r="I112" s="46"/>
      <c r="J112" s="46"/>
      <c r="K112" s="65">
        <f>IF(cava2[[#This Row],[U/m]]="Kilos",SUM(D112:G112)-($H$9*H112)-(I112*$I$9)-(J112*$J$9),SUM(D112:G112))</f>
        <v>0</v>
      </c>
      <c r="L112" s="46"/>
      <c r="M112" s="46"/>
      <c r="N112" s="46"/>
      <c r="O112" s="46"/>
      <c r="P112" s="46"/>
    </row>
    <row r="113" spans="1:16" s="75" customFormat="1" ht="29.4" customHeight="1" x14ac:dyDescent="0.25">
      <c r="A113" s="65">
        <v>405</v>
      </c>
      <c r="B113" s="65" t="s">
        <v>242</v>
      </c>
      <c r="C113" s="65" t="s">
        <v>115</v>
      </c>
      <c r="D113" s="46"/>
      <c r="E113" s="46"/>
      <c r="F113" s="46"/>
      <c r="G113" s="46"/>
      <c r="H113" s="46"/>
      <c r="I113" s="46"/>
      <c r="J113" s="46"/>
      <c r="K113" s="65">
        <f>IF(cava2[[#This Row],[U/m]]="Kilos",SUM(D113:G113)-($H$9*H113)-(I113*$I$9)-(J113*$J$9),SUM(D113:G113))</f>
        <v>0</v>
      </c>
      <c r="L113" s="46"/>
      <c r="M113" s="46"/>
      <c r="N113" s="46"/>
      <c r="O113" s="46"/>
      <c r="P113" s="46"/>
    </row>
    <row r="114" spans="1:16" s="75" customFormat="1" ht="29.4" customHeight="1" x14ac:dyDescent="0.25">
      <c r="A114" s="65">
        <v>406</v>
      </c>
      <c r="B114" s="65" t="s">
        <v>243</v>
      </c>
      <c r="C114" s="65" t="s">
        <v>115</v>
      </c>
      <c r="D114" s="46"/>
      <c r="E114" s="46"/>
      <c r="F114" s="46"/>
      <c r="G114" s="46"/>
      <c r="H114" s="46"/>
      <c r="I114" s="46"/>
      <c r="J114" s="46"/>
      <c r="K114" s="65">
        <f>IF(cava2[[#This Row],[U/m]]="Kilos",SUM(D114:G114)-($H$9*H114)-(I114*$I$9)-(J114*$J$9),SUM(D114:G114))</f>
        <v>0</v>
      </c>
      <c r="L114" s="46"/>
      <c r="M114" s="46"/>
      <c r="N114" s="46"/>
      <c r="O114" s="46"/>
      <c r="P114" s="46"/>
    </row>
    <row r="115" spans="1:16" s="75" customFormat="1" ht="29.4" customHeight="1" x14ac:dyDescent="0.25">
      <c r="A115" s="65">
        <v>407</v>
      </c>
      <c r="B115" s="65" t="s">
        <v>244</v>
      </c>
      <c r="C115" s="65" t="s">
        <v>115</v>
      </c>
      <c r="D115" s="46"/>
      <c r="E115" s="46"/>
      <c r="F115" s="46"/>
      <c r="G115" s="46"/>
      <c r="H115" s="46"/>
      <c r="I115" s="46"/>
      <c r="J115" s="46"/>
      <c r="K115" s="65">
        <f>IF(cava2[[#This Row],[U/m]]="Kilos",SUM(D115:G115)-($H$9*H115)-(I115*$I$9)-(J115*$J$9),SUM(D115:G115))</f>
        <v>0</v>
      </c>
      <c r="L115" s="46"/>
      <c r="M115" s="46"/>
      <c r="N115" s="46"/>
      <c r="O115" s="46"/>
      <c r="P115" s="46"/>
    </row>
    <row r="116" spans="1:16" s="75" customFormat="1" ht="29.4" customHeight="1" x14ac:dyDescent="0.25">
      <c r="A116" s="65">
        <v>408</v>
      </c>
      <c r="B116" s="65" t="s">
        <v>245</v>
      </c>
      <c r="C116" s="65" t="s">
        <v>115</v>
      </c>
      <c r="D116" s="46"/>
      <c r="E116" s="46"/>
      <c r="F116" s="46"/>
      <c r="G116" s="46"/>
      <c r="H116" s="46"/>
      <c r="I116" s="46"/>
      <c r="J116" s="46"/>
      <c r="K116" s="65">
        <f>IF(cava2[[#This Row],[U/m]]="Kilos",SUM(D116:G116)-($H$9*H116)-(I116*$I$9)-(J116*$J$9),SUM(D116:G116))</f>
        <v>0</v>
      </c>
      <c r="L116" s="46"/>
      <c r="M116" s="46"/>
      <c r="N116" s="46"/>
      <c r="O116" s="46"/>
      <c r="P116" s="46"/>
    </row>
    <row r="117" spans="1:16" s="75" customFormat="1" ht="29.4" customHeight="1" x14ac:dyDescent="0.25">
      <c r="A117" s="65">
        <v>409</v>
      </c>
      <c r="B117" s="65" t="s">
        <v>246</v>
      </c>
      <c r="C117" s="65" t="s">
        <v>115</v>
      </c>
      <c r="D117" s="46"/>
      <c r="E117" s="46"/>
      <c r="F117" s="46"/>
      <c r="G117" s="46"/>
      <c r="H117" s="46"/>
      <c r="I117" s="46"/>
      <c r="J117" s="46"/>
      <c r="K117" s="65">
        <f>IF(cava2[[#This Row],[U/m]]="Kilos",SUM(D117:G117)-($H$9*H117)-(I117*$I$9)-(J117*$J$9),SUM(D117:G117))</f>
        <v>0</v>
      </c>
      <c r="L117" s="46"/>
      <c r="M117" s="46"/>
      <c r="N117" s="46"/>
      <c r="O117" s="46"/>
      <c r="P117" s="46"/>
    </row>
    <row r="118" spans="1:16" s="75" customFormat="1" ht="29.4" customHeight="1" x14ac:dyDescent="0.25">
      <c r="A118" s="65">
        <v>410</v>
      </c>
      <c r="B118" s="65" t="s">
        <v>247</v>
      </c>
      <c r="C118" s="65" t="s">
        <v>115</v>
      </c>
      <c r="D118" s="46"/>
      <c r="E118" s="46"/>
      <c r="F118" s="46"/>
      <c r="G118" s="46"/>
      <c r="H118" s="46"/>
      <c r="I118" s="46"/>
      <c r="J118" s="46"/>
      <c r="K118" s="65">
        <f>IF(cava2[[#This Row],[U/m]]="Kilos",SUM(D118:G118)-($H$9*H118)-(I118*$I$9)-(J118*$J$9),SUM(D118:G118))</f>
        <v>0</v>
      </c>
      <c r="L118" s="46"/>
      <c r="M118" s="46"/>
      <c r="N118" s="46"/>
      <c r="O118" s="46"/>
      <c r="P118" s="46"/>
    </row>
    <row r="119" spans="1:16" s="75" customFormat="1" ht="29.4" customHeight="1" x14ac:dyDescent="0.25">
      <c r="A119" s="65">
        <v>411</v>
      </c>
      <c r="B119" s="65" t="s">
        <v>248</v>
      </c>
      <c r="C119" s="65" t="s">
        <v>115</v>
      </c>
      <c r="D119" s="46"/>
      <c r="E119" s="46"/>
      <c r="F119" s="46"/>
      <c r="G119" s="46"/>
      <c r="H119" s="46"/>
      <c r="I119" s="46"/>
      <c r="J119" s="46"/>
      <c r="K119" s="65">
        <f>IF(cava2[[#This Row],[U/m]]="Kilos",SUM(D119:G119)-($H$9*H119)-(I119*$I$9)-(J119*$J$9),SUM(D119:G119))</f>
        <v>0</v>
      </c>
      <c r="L119" s="46"/>
      <c r="M119" s="46"/>
      <c r="N119" s="46"/>
      <c r="O119" s="46"/>
      <c r="P119" s="46"/>
    </row>
    <row r="120" spans="1:16" s="75" customFormat="1" ht="29.4" customHeight="1" x14ac:dyDescent="0.25">
      <c r="A120" s="65">
        <v>412</v>
      </c>
      <c r="B120" s="65" t="s">
        <v>249</v>
      </c>
      <c r="C120" s="65" t="s">
        <v>115</v>
      </c>
      <c r="D120" s="46"/>
      <c r="E120" s="46"/>
      <c r="F120" s="46"/>
      <c r="G120" s="46"/>
      <c r="H120" s="46"/>
      <c r="I120" s="46"/>
      <c r="J120" s="46"/>
      <c r="K120" s="65">
        <f>IF(cava2[[#This Row],[U/m]]="Kilos",SUM(D120:G120)-($H$9*H120)-(I120*$I$9)-(J120*$J$9),SUM(D120:G120))</f>
        <v>0</v>
      </c>
      <c r="L120" s="46"/>
      <c r="M120" s="46"/>
      <c r="N120" s="46"/>
      <c r="O120" s="46"/>
      <c r="P120" s="46"/>
    </row>
    <row r="121" spans="1:16" s="75" customFormat="1" ht="29.4" customHeight="1" x14ac:dyDescent="0.25">
      <c r="A121" s="65">
        <v>413</v>
      </c>
      <c r="B121" s="65" t="s">
        <v>250</v>
      </c>
      <c r="C121" s="65" t="s">
        <v>115</v>
      </c>
      <c r="D121" s="46"/>
      <c r="E121" s="46"/>
      <c r="F121" s="46"/>
      <c r="G121" s="46"/>
      <c r="H121" s="46"/>
      <c r="I121" s="46"/>
      <c r="J121" s="46"/>
      <c r="K121" s="65">
        <f>IF(cava2[[#This Row],[U/m]]="Kilos",SUM(D121:G121)-($H$9*H121)-(I121*$I$9)-(J121*$J$9),SUM(D121:G121))</f>
        <v>0</v>
      </c>
      <c r="L121" s="46"/>
      <c r="M121" s="46"/>
      <c r="N121" s="46"/>
      <c r="O121" s="46"/>
      <c r="P121" s="46"/>
    </row>
    <row r="122" spans="1:16" s="75" customFormat="1" ht="29.4" customHeight="1" x14ac:dyDescent="0.25">
      <c r="A122" s="65">
        <v>414</v>
      </c>
      <c r="B122" s="65" t="s">
        <v>251</v>
      </c>
      <c r="C122" s="65" t="s">
        <v>115</v>
      </c>
      <c r="D122" s="46"/>
      <c r="E122" s="46"/>
      <c r="F122" s="46"/>
      <c r="G122" s="46"/>
      <c r="H122" s="46"/>
      <c r="I122" s="46"/>
      <c r="J122" s="46"/>
      <c r="K122" s="65">
        <f>IF(cava2[[#This Row],[U/m]]="Kilos",SUM(D122:G122)-($H$9*H122)-(I122*$I$9)-(J122*$J$9),SUM(D122:G122))</f>
        <v>0</v>
      </c>
      <c r="L122" s="46"/>
      <c r="M122" s="46"/>
      <c r="N122" s="46"/>
      <c r="O122" s="46"/>
      <c r="P122" s="46"/>
    </row>
    <row r="123" spans="1:16" s="75" customFormat="1" ht="29.4" customHeight="1" x14ac:dyDescent="0.25">
      <c r="A123" s="65">
        <v>415</v>
      </c>
      <c r="B123" s="65" t="s">
        <v>252</v>
      </c>
      <c r="C123" s="65" t="s">
        <v>18</v>
      </c>
      <c r="D123" s="46"/>
      <c r="E123" s="46"/>
      <c r="F123" s="46"/>
      <c r="G123" s="46"/>
      <c r="H123" s="46"/>
      <c r="I123" s="46"/>
      <c r="J123" s="46"/>
      <c r="K123" s="65">
        <f>IF(cava2[[#This Row],[U/m]]="Kilos",SUM(D123:G123)-($H$9*H123)-(I123*$I$9)-(J123*$J$9),SUM(D123:G123))</f>
        <v>0</v>
      </c>
      <c r="L123" s="46"/>
      <c r="M123" s="46"/>
      <c r="N123" s="46"/>
      <c r="O123" s="46"/>
      <c r="P123" s="46"/>
    </row>
    <row r="124" spans="1:16" s="75" customFormat="1" ht="29.4" customHeight="1" x14ac:dyDescent="0.25">
      <c r="A124" s="65">
        <v>416</v>
      </c>
      <c r="B124" s="65" t="s">
        <v>253</v>
      </c>
      <c r="C124" s="65" t="s">
        <v>18</v>
      </c>
      <c r="D124" s="46"/>
      <c r="E124" s="46"/>
      <c r="F124" s="46"/>
      <c r="G124" s="46"/>
      <c r="H124" s="46"/>
      <c r="I124" s="46"/>
      <c r="J124" s="46"/>
      <c r="K124" s="65">
        <f>IF(cava2[[#This Row],[U/m]]="Kilos",SUM(D124:G124)-($H$9*H124)-(I124*$I$9)-(J124*$J$9),SUM(D124:G124))</f>
        <v>0</v>
      </c>
      <c r="L124" s="46"/>
      <c r="M124" s="46"/>
      <c r="N124" s="46"/>
      <c r="O124" s="46"/>
      <c r="P124" s="46"/>
    </row>
    <row r="125" spans="1:16" s="75" customFormat="1" ht="29.4" customHeight="1" x14ac:dyDescent="0.25">
      <c r="A125" s="65">
        <v>417</v>
      </c>
      <c r="B125" s="65" t="s">
        <v>254</v>
      </c>
      <c r="C125" s="65" t="s">
        <v>18</v>
      </c>
      <c r="D125" s="46"/>
      <c r="E125" s="46"/>
      <c r="F125" s="46"/>
      <c r="G125" s="46"/>
      <c r="H125" s="46"/>
      <c r="I125" s="46"/>
      <c r="J125" s="46"/>
      <c r="K125" s="65">
        <f>IF(cava2[[#This Row],[U/m]]="Kilos",SUM(D125:G125)-($H$9*H125)-(I125*$I$9)-(J125*$J$9),SUM(D125:G125))</f>
        <v>0</v>
      </c>
      <c r="L125" s="46"/>
      <c r="M125" s="46"/>
      <c r="N125" s="46"/>
      <c r="O125" s="46"/>
      <c r="P125" s="46"/>
    </row>
    <row r="126" spans="1:16" s="75" customFormat="1" ht="29.4" customHeight="1" x14ac:dyDescent="0.25">
      <c r="A126" s="65">
        <v>418</v>
      </c>
      <c r="B126" s="65" t="s">
        <v>255</v>
      </c>
      <c r="C126" s="65" t="s">
        <v>115</v>
      </c>
      <c r="D126" s="46"/>
      <c r="E126" s="46"/>
      <c r="F126" s="46"/>
      <c r="G126" s="46"/>
      <c r="H126" s="46"/>
      <c r="I126" s="46"/>
      <c r="J126" s="46"/>
      <c r="K126" s="65">
        <f>IF(cava2[[#This Row],[U/m]]="Kilos",SUM(D126:G126)-($H$9*H126)-(I126*$I$9)-(J126*$J$9),SUM(D126:G126))</f>
        <v>0</v>
      </c>
      <c r="L126" s="46"/>
      <c r="M126" s="46"/>
      <c r="N126" s="46"/>
      <c r="O126" s="46"/>
      <c r="P126" s="46"/>
    </row>
    <row r="127" spans="1:16" ht="29.4" customHeight="1" x14ac:dyDescent="0.25">
      <c r="A127" s="65">
        <v>419</v>
      </c>
      <c r="B127" s="65" t="s">
        <v>256</v>
      </c>
      <c r="C127" s="65" t="s">
        <v>115</v>
      </c>
      <c r="D127" s="46"/>
      <c r="E127" s="46"/>
      <c r="F127" s="46"/>
      <c r="G127" s="46"/>
      <c r="H127" s="46"/>
      <c r="I127" s="46"/>
      <c r="J127" s="46"/>
      <c r="K127" s="65">
        <f>IF(cava2[[#This Row],[U/m]]="Kilos",SUM(D127:G127)-($H$9*H127)-(I127*$I$9)-(J127*$J$9),SUM(D127:G127))</f>
        <v>0</v>
      </c>
      <c r="L127" s="46"/>
      <c r="M127" s="46"/>
      <c r="N127" s="46"/>
      <c r="O127" s="46"/>
      <c r="P127" s="46"/>
    </row>
    <row r="128" spans="1:16" ht="29.4" customHeight="1" x14ac:dyDescent="0.25">
      <c r="A128" s="65">
        <v>420</v>
      </c>
      <c r="B128" s="65" t="s">
        <v>257</v>
      </c>
      <c r="C128" s="65" t="s">
        <v>115</v>
      </c>
      <c r="D128" s="46"/>
      <c r="E128" s="46"/>
      <c r="F128" s="46"/>
      <c r="G128" s="46"/>
      <c r="H128" s="46"/>
      <c r="I128" s="46"/>
      <c r="J128" s="46"/>
      <c r="K128" s="65">
        <f>IF(cava2[[#This Row],[U/m]]="Kilos",SUM(D128:G128)-($H$9*H128)-(I128*$I$9)-(J128*$J$9),SUM(D128:G128))</f>
        <v>0</v>
      </c>
      <c r="L128" s="46"/>
      <c r="M128" s="46"/>
      <c r="N128" s="46"/>
      <c r="O128" s="46"/>
      <c r="P128" s="46"/>
    </row>
    <row r="129" spans="1:16" ht="29.4" customHeight="1" x14ac:dyDescent="0.25">
      <c r="A129" s="65">
        <v>421</v>
      </c>
      <c r="B129" s="65" t="s">
        <v>444</v>
      </c>
      <c r="C129" s="65" t="s">
        <v>115</v>
      </c>
      <c r="D129" s="46"/>
      <c r="E129" s="46"/>
      <c r="F129" s="46"/>
      <c r="G129" s="46"/>
      <c r="H129" s="46"/>
      <c r="I129" s="46"/>
      <c r="J129" s="46"/>
      <c r="K129" s="65">
        <f>IF(cava2[[#This Row],[U/m]]="Kilos",SUM(D129:G129)-($H$9*H129)-(I129*$I$9)-(J129*$J$9),SUM(D129:G129))</f>
        <v>0</v>
      </c>
      <c r="L129" s="46"/>
      <c r="M129" s="46"/>
      <c r="N129" s="46"/>
      <c r="O129" s="46"/>
      <c r="P129" s="46"/>
    </row>
    <row r="130" spans="1:16" ht="29.4" customHeight="1" x14ac:dyDescent="0.25">
      <c r="A130" s="65">
        <v>500</v>
      </c>
      <c r="B130" s="65" t="s">
        <v>258</v>
      </c>
      <c r="C130" s="65" t="s">
        <v>115</v>
      </c>
      <c r="D130" s="46"/>
      <c r="E130" s="46"/>
      <c r="F130" s="46"/>
      <c r="G130" s="46"/>
      <c r="H130" s="46"/>
      <c r="I130" s="46"/>
      <c r="J130" s="46"/>
      <c r="K130" s="65">
        <f>IF(cava2[[#This Row],[U/m]]="Kilos",SUM(D130:G130)-($H$9*H130)-(I130*$I$9)-(J130*$J$9),SUM(D130:G130))</f>
        <v>0</v>
      </c>
      <c r="L130" s="46"/>
      <c r="M130" s="46"/>
      <c r="N130" s="46"/>
      <c r="O130" s="46"/>
      <c r="P130" s="46"/>
    </row>
    <row r="131" spans="1:16" ht="29.4" customHeight="1" x14ac:dyDescent="0.25">
      <c r="A131" s="65">
        <v>501</v>
      </c>
      <c r="B131" s="65" t="s">
        <v>259</v>
      </c>
      <c r="C131" s="65" t="s">
        <v>115</v>
      </c>
      <c r="D131" s="46"/>
      <c r="E131" s="46"/>
      <c r="F131" s="46"/>
      <c r="G131" s="46"/>
      <c r="H131" s="46"/>
      <c r="I131" s="46"/>
      <c r="J131" s="46"/>
      <c r="K131" s="65">
        <f>IF(cava2[[#This Row],[U/m]]="Kilos",SUM(D131:G131)-($H$9*H131)-(I131*$I$9)-(J131*$J$9),SUM(D131:G131))</f>
        <v>0</v>
      </c>
      <c r="L131" s="46"/>
      <c r="M131" s="46"/>
      <c r="N131" s="46"/>
      <c r="O131" s="46"/>
      <c r="P131" s="46"/>
    </row>
    <row r="132" spans="1:16" ht="29.4" customHeight="1" x14ac:dyDescent="0.25">
      <c r="A132" s="65">
        <v>502</v>
      </c>
      <c r="B132" s="65" t="s">
        <v>117</v>
      </c>
      <c r="C132" s="65" t="s">
        <v>115</v>
      </c>
      <c r="D132" s="46"/>
      <c r="E132" s="46"/>
      <c r="F132" s="46"/>
      <c r="G132" s="46"/>
      <c r="H132" s="46"/>
      <c r="I132" s="46"/>
      <c r="J132" s="46"/>
      <c r="K132" s="65">
        <f>IF(cava2[[#This Row],[U/m]]="Kilos",SUM(D132:G132)-($H$9*H132)-(I132*$I$9)-(J132*$J$9),SUM(D132:G132))</f>
        <v>0</v>
      </c>
      <c r="L132" s="46"/>
      <c r="M132" s="46"/>
      <c r="N132" s="46"/>
      <c r="O132" s="46"/>
      <c r="P132" s="46"/>
    </row>
    <row r="133" spans="1:16" ht="29.4" customHeight="1" x14ac:dyDescent="0.25">
      <c r="A133" s="65">
        <v>503</v>
      </c>
      <c r="B133" s="65" t="s">
        <v>118</v>
      </c>
      <c r="C133" s="65" t="s">
        <v>115</v>
      </c>
      <c r="D133" s="46"/>
      <c r="E133" s="46"/>
      <c r="F133" s="46"/>
      <c r="G133" s="46"/>
      <c r="H133" s="46"/>
      <c r="I133" s="46"/>
      <c r="J133" s="46"/>
      <c r="K133" s="65">
        <f>IF(cava2[[#This Row],[U/m]]="Kilos",SUM(D133:G133)-($H$9*H133)-(I133*$I$9)-(J133*$J$9),SUM(D133:G133))</f>
        <v>0</v>
      </c>
      <c r="L133" s="46"/>
      <c r="M133" s="46"/>
      <c r="N133" s="46"/>
      <c r="O133" s="46"/>
      <c r="P133" s="46"/>
    </row>
    <row r="134" spans="1:16" ht="29.4" customHeight="1" x14ac:dyDescent="0.25">
      <c r="A134" s="65">
        <v>504</v>
      </c>
      <c r="B134" s="65" t="s">
        <v>121</v>
      </c>
      <c r="C134" s="65" t="s">
        <v>115</v>
      </c>
      <c r="D134" s="46"/>
      <c r="E134" s="46"/>
      <c r="F134" s="46"/>
      <c r="G134" s="46"/>
      <c r="H134" s="46"/>
      <c r="I134" s="46"/>
      <c r="J134" s="46"/>
      <c r="K134" s="65">
        <f>IF(cava2[[#This Row],[U/m]]="Kilos",SUM(D134:G134)-($H$9*H134)-(I134*$I$9)-(J134*$J$9),SUM(D134:G134))</f>
        <v>0</v>
      </c>
      <c r="L134" s="46"/>
      <c r="M134" s="46"/>
      <c r="N134" s="46"/>
      <c r="O134" s="46"/>
      <c r="P134" s="46"/>
    </row>
    <row r="135" spans="1:16" ht="29.4" customHeight="1" x14ac:dyDescent="0.25">
      <c r="A135" s="65">
        <v>505</v>
      </c>
      <c r="B135" s="65" t="s">
        <v>122</v>
      </c>
      <c r="C135" s="65" t="s">
        <v>115</v>
      </c>
      <c r="D135" s="46"/>
      <c r="E135" s="46"/>
      <c r="F135" s="46"/>
      <c r="G135" s="46"/>
      <c r="H135" s="46"/>
      <c r="I135" s="46"/>
      <c r="J135" s="46"/>
      <c r="K135" s="65">
        <f>IF(cava2[[#This Row],[U/m]]="Kilos",SUM(D135:G135)-($H$9*H135)-(I135*$I$9)-(J135*$J$9),SUM(D135:G135))</f>
        <v>0</v>
      </c>
      <c r="L135" s="46"/>
      <c r="M135" s="46"/>
      <c r="N135" s="46"/>
      <c r="O135" s="46"/>
      <c r="P135" s="46"/>
    </row>
    <row r="136" spans="1:16" ht="29.4" customHeight="1" x14ac:dyDescent="0.25">
      <c r="A136" s="65">
        <v>506</v>
      </c>
      <c r="B136" s="65" t="s">
        <v>260</v>
      </c>
      <c r="C136" s="65" t="s">
        <v>18</v>
      </c>
      <c r="D136" s="46"/>
      <c r="E136" s="46"/>
      <c r="F136" s="46"/>
      <c r="G136" s="46"/>
      <c r="H136" s="46"/>
      <c r="I136" s="46"/>
      <c r="J136" s="46"/>
      <c r="K136" s="65">
        <f>IF(cava2[[#This Row],[U/m]]="Kilos",SUM(D136:G136)-($H$9*H136)-(I136*$I$9)-(J136*$J$9),SUM(D136:G136))</f>
        <v>0</v>
      </c>
      <c r="L136" s="46"/>
      <c r="M136" s="46"/>
      <c r="N136" s="46"/>
      <c r="O136" s="46"/>
      <c r="P136" s="46"/>
    </row>
    <row r="137" spans="1:16" ht="29.4" customHeight="1" x14ac:dyDescent="0.25">
      <c r="A137" s="65">
        <v>508</v>
      </c>
      <c r="B137" s="65" t="s">
        <v>261</v>
      </c>
      <c r="C137" s="65" t="s">
        <v>115</v>
      </c>
      <c r="D137" s="46"/>
      <c r="E137" s="46"/>
      <c r="F137" s="46"/>
      <c r="G137" s="46"/>
      <c r="H137" s="46"/>
      <c r="I137" s="46"/>
      <c r="J137" s="46"/>
      <c r="K137" s="65">
        <f>IF(cava2[[#This Row],[U/m]]="Kilos",SUM(D137:G137)-($H$9*H137)-(I137*$I$9)-(J137*$J$9),SUM(D137:G137))</f>
        <v>0</v>
      </c>
      <c r="L137" s="46"/>
      <c r="M137" s="46"/>
      <c r="N137" s="46"/>
      <c r="O137" s="46"/>
      <c r="P137" s="46"/>
    </row>
    <row r="138" spans="1:16" ht="29.4" customHeight="1" x14ac:dyDescent="0.25">
      <c r="A138" s="65">
        <v>510</v>
      </c>
      <c r="B138" s="65" t="s">
        <v>262</v>
      </c>
      <c r="C138" s="65" t="s">
        <v>115</v>
      </c>
      <c r="D138" s="46"/>
      <c r="E138" s="46"/>
      <c r="F138" s="46"/>
      <c r="G138" s="46"/>
      <c r="H138" s="46"/>
      <c r="I138" s="46"/>
      <c r="J138" s="46"/>
      <c r="K138" s="65">
        <f>IF(cava2[[#This Row],[U/m]]="Kilos",SUM(D138:G138)-($H$9*H138)-(I138*$I$9)-(J138*$J$9),SUM(D138:G138))</f>
        <v>0</v>
      </c>
      <c r="L138" s="46"/>
      <c r="M138" s="46"/>
      <c r="N138" s="46"/>
      <c r="O138" s="46"/>
      <c r="P138" s="46"/>
    </row>
    <row r="139" spans="1:16" ht="29.4" customHeight="1" x14ac:dyDescent="0.25">
      <c r="A139" s="65">
        <v>511</v>
      </c>
      <c r="B139" s="65" t="s">
        <v>263</v>
      </c>
      <c r="C139" s="65" t="s">
        <v>115</v>
      </c>
      <c r="D139" s="46"/>
      <c r="E139" s="46"/>
      <c r="F139" s="46"/>
      <c r="G139" s="46"/>
      <c r="H139" s="46"/>
      <c r="I139" s="46"/>
      <c r="J139" s="46"/>
      <c r="K139" s="65">
        <f>IF(cava2[[#This Row],[U/m]]="Kilos",SUM(D139:G139)-($H$9*H139)-(I139*$I$9)-(J139*$J$9),SUM(D139:G139))</f>
        <v>0</v>
      </c>
      <c r="L139" s="46"/>
      <c r="M139" s="46"/>
      <c r="N139" s="46"/>
      <c r="O139" s="46"/>
      <c r="P139" s="46"/>
    </row>
    <row r="140" spans="1:16" ht="29.4" customHeight="1" x14ac:dyDescent="0.25">
      <c r="A140" s="65">
        <v>512</v>
      </c>
      <c r="B140" s="65" t="s">
        <v>264</v>
      </c>
      <c r="C140" s="65" t="s">
        <v>115</v>
      </c>
      <c r="D140" s="46"/>
      <c r="E140" s="46"/>
      <c r="F140" s="46"/>
      <c r="G140" s="46"/>
      <c r="H140" s="46"/>
      <c r="I140" s="46"/>
      <c r="J140" s="46"/>
      <c r="K140" s="65">
        <f>IF(cava2[[#This Row],[U/m]]="Kilos",SUM(D140:G140)-($H$9*H140)-(I140*$I$9)-(J140*$J$9),SUM(D140:G140))</f>
        <v>0</v>
      </c>
      <c r="L140" s="46"/>
      <c r="M140" s="46"/>
      <c r="N140" s="46"/>
      <c r="O140" s="46"/>
      <c r="P140" s="46"/>
    </row>
    <row r="141" spans="1:16" ht="29.4" customHeight="1" x14ac:dyDescent="0.25">
      <c r="A141" s="65">
        <v>513</v>
      </c>
      <c r="B141" s="65" t="s">
        <v>265</v>
      </c>
      <c r="C141" s="65" t="s">
        <v>115</v>
      </c>
      <c r="D141" s="46"/>
      <c r="E141" s="46"/>
      <c r="F141" s="46"/>
      <c r="G141" s="46"/>
      <c r="H141" s="46"/>
      <c r="I141" s="46"/>
      <c r="J141" s="46"/>
      <c r="K141" s="65">
        <f>IF(cava2[[#This Row],[U/m]]="Kilos",SUM(D141:G141)-($H$9*H141)-(I141*$I$9)-(J141*$J$9),SUM(D141:G141))</f>
        <v>0</v>
      </c>
      <c r="L141" s="46"/>
      <c r="M141" s="46"/>
      <c r="N141" s="46"/>
      <c r="O141" s="46"/>
      <c r="P141" s="46"/>
    </row>
    <row r="142" spans="1:16" ht="29.4" customHeight="1" x14ac:dyDescent="0.25">
      <c r="A142" s="65">
        <v>514</v>
      </c>
      <c r="B142" s="65" t="s">
        <v>266</v>
      </c>
      <c r="C142" s="65" t="s">
        <v>115</v>
      </c>
      <c r="D142" s="46"/>
      <c r="E142" s="46"/>
      <c r="F142" s="46"/>
      <c r="G142" s="46"/>
      <c r="H142" s="46"/>
      <c r="I142" s="46"/>
      <c r="J142" s="46"/>
      <c r="K142" s="65">
        <f>IF(cava2[[#This Row],[U/m]]="Kilos",SUM(D142:G142)-($H$9*H142)-(I142*$I$9)-(J142*$J$9),SUM(D142:G142))</f>
        <v>0</v>
      </c>
      <c r="L142" s="46"/>
      <c r="M142" s="46"/>
      <c r="N142" s="46"/>
      <c r="O142" s="46"/>
      <c r="P142" s="46"/>
    </row>
    <row r="143" spans="1:16" ht="29.4" customHeight="1" x14ac:dyDescent="0.25">
      <c r="A143" s="65">
        <v>515</v>
      </c>
      <c r="B143" s="65" t="s">
        <v>267</v>
      </c>
      <c r="C143" s="65" t="s">
        <v>18</v>
      </c>
      <c r="D143" s="46"/>
      <c r="E143" s="46"/>
      <c r="F143" s="46"/>
      <c r="G143" s="46"/>
      <c r="H143" s="46"/>
      <c r="I143" s="46"/>
      <c r="J143" s="46"/>
      <c r="K143" s="65">
        <f>IF(cava2[[#This Row],[U/m]]="Kilos",SUM(D143:G143)-($H$9*H143)-(I143*$I$9)-(J143*$J$9),SUM(D143:G143))</f>
        <v>0</v>
      </c>
      <c r="L143" s="46"/>
      <c r="M143" s="46"/>
      <c r="N143" s="46"/>
      <c r="O143" s="46"/>
      <c r="P143" s="46"/>
    </row>
    <row r="144" spans="1:16" ht="29.4" customHeight="1" x14ac:dyDescent="0.25">
      <c r="A144" s="65">
        <v>524</v>
      </c>
      <c r="B144" s="65" t="s">
        <v>268</v>
      </c>
      <c r="C144" s="65" t="s">
        <v>115</v>
      </c>
      <c r="D144" s="46"/>
      <c r="E144" s="46"/>
      <c r="F144" s="46"/>
      <c r="G144" s="46"/>
      <c r="H144" s="46"/>
      <c r="I144" s="46"/>
      <c r="J144" s="46"/>
      <c r="K144" s="65">
        <f>IF(cava2[[#This Row],[U/m]]="Kilos",SUM(D144:G144)-($H$9*H144)-(I144*$I$9)-(J144*$J$9),SUM(D144:G144))</f>
        <v>0</v>
      </c>
      <c r="L144" s="46"/>
      <c r="M144" s="46"/>
      <c r="N144" s="46"/>
      <c r="O144" s="46"/>
      <c r="P144" s="46"/>
    </row>
    <row r="145" spans="1:16" ht="29.4" customHeight="1" x14ac:dyDescent="0.25">
      <c r="A145" s="65">
        <v>525</v>
      </c>
      <c r="B145" s="65" t="s">
        <v>269</v>
      </c>
      <c r="C145" s="65" t="s">
        <v>115</v>
      </c>
      <c r="D145" s="46"/>
      <c r="E145" s="46"/>
      <c r="F145" s="46"/>
      <c r="G145" s="46"/>
      <c r="H145" s="46"/>
      <c r="I145" s="46"/>
      <c r="J145" s="46"/>
      <c r="K145" s="65">
        <f>IF(cava2[[#This Row],[U/m]]="Kilos",SUM(D145:G145)-($H$9*H145)-(I145*$I$9)-(J145*$J$9),SUM(D145:G145))</f>
        <v>0</v>
      </c>
      <c r="L145" s="46"/>
      <c r="M145" s="46"/>
      <c r="N145" s="46"/>
      <c r="O145" s="46"/>
      <c r="P145" s="46"/>
    </row>
    <row r="146" spans="1:16" ht="29.4" customHeight="1" x14ac:dyDescent="0.25">
      <c r="A146" s="65">
        <v>526</v>
      </c>
      <c r="B146" s="65" t="s">
        <v>270</v>
      </c>
      <c r="C146" s="65" t="s">
        <v>115</v>
      </c>
      <c r="D146" s="46"/>
      <c r="E146" s="46"/>
      <c r="F146" s="46"/>
      <c r="G146" s="46"/>
      <c r="H146" s="46"/>
      <c r="I146" s="46"/>
      <c r="J146" s="46"/>
      <c r="K146" s="65">
        <f>IF(cava2[[#This Row],[U/m]]="Kilos",SUM(D146:G146)-($H$9*H146)-(I146*$I$9)-(J146*$J$9),SUM(D146:G146))</f>
        <v>0</v>
      </c>
      <c r="L146" s="46"/>
      <c r="M146" s="46"/>
      <c r="N146" s="46"/>
      <c r="O146" s="46"/>
      <c r="P146" s="46"/>
    </row>
    <row r="147" spans="1:16" ht="29.4" customHeight="1" x14ac:dyDescent="0.25">
      <c r="A147" s="65">
        <v>527</v>
      </c>
      <c r="B147" s="65" t="s">
        <v>271</v>
      </c>
      <c r="C147" s="65" t="s">
        <v>115</v>
      </c>
      <c r="D147" s="46"/>
      <c r="E147" s="46"/>
      <c r="F147" s="46"/>
      <c r="G147" s="46"/>
      <c r="H147" s="46"/>
      <c r="I147" s="46"/>
      <c r="J147" s="46"/>
      <c r="K147" s="65">
        <f>IF(cava2[[#This Row],[U/m]]="Kilos",SUM(D147:G147)-($H$9*H147)-(I147*$I$9)-(J147*$J$9),SUM(D147:G147))</f>
        <v>0</v>
      </c>
      <c r="L147" s="46"/>
      <c r="M147" s="46"/>
      <c r="N147" s="46"/>
      <c r="O147" s="46"/>
      <c r="P147" s="46"/>
    </row>
    <row r="148" spans="1:16" ht="29.4" customHeight="1" x14ac:dyDescent="0.25">
      <c r="A148" s="46">
        <v>528</v>
      </c>
      <c r="B148" s="47" t="s">
        <v>272</v>
      </c>
      <c r="C148" s="46" t="s">
        <v>115</v>
      </c>
      <c r="D148" s="46"/>
      <c r="E148" s="46"/>
      <c r="F148" s="46"/>
      <c r="G148" s="46"/>
      <c r="H148" s="46"/>
      <c r="I148" s="46"/>
      <c r="J148" s="46"/>
      <c r="K148" s="65">
        <f>IF(cava2[[#This Row],[U/m]]="Kilos",SUM(D148:G148)-($H$9*H148)-(I148*$I$9)-(J148*$J$9),SUM(D148:G148))</f>
        <v>0</v>
      </c>
      <c r="L148" s="46"/>
      <c r="M148" s="46"/>
      <c r="N148" s="46"/>
      <c r="O148" s="46"/>
      <c r="P148" s="46"/>
    </row>
    <row r="149" spans="1:16" ht="29.4" customHeight="1" x14ac:dyDescent="0.25">
      <c r="A149" s="46">
        <v>529</v>
      </c>
      <c r="B149" s="47" t="s">
        <v>273</v>
      </c>
      <c r="C149" s="46" t="s">
        <v>115</v>
      </c>
      <c r="D149" s="46"/>
      <c r="E149" s="46"/>
      <c r="F149" s="46"/>
      <c r="G149" s="46"/>
      <c r="H149" s="46"/>
      <c r="I149" s="46"/>
      <c r="J149" s="46"/>
      <c r="K149" s="65">
        <f>IF(cava2[[#This Row],[U/m]]="Kilos",SUM(D149:G149)-($H$9*H149)-(I149*$I$9)-(J149*$J$9),SUM(D149:G149))</f>
        <v>0</v>
      </c>
      <c r="L149" s="46"/>
      <c r="M149" s="46"/>
      <c r="N149" s="46"/>
      <c r="O149" s="46"/>
      <c r="P149" s="46"/>
    </row>
    <row r="150" spans="1:16" ht="29.4" customHeight="1" x14ac:dyDescent="0.25">
      <c r="A150" s="46">
        <v>530</v>
      </c>
      <c r="B150" s="47" t="s">
        <v>274</v>
      </c>
      <c r="C150" s="46" t="s">
        <v>115</v>
      </c>
      <c r="D150" s="46"/>
      <c r="E150" s="46"/>
      <c r="F150" s="46"/>
      <c r="G150" s="46"/>
      <c r="H150" s="46"/>
      <c r="I150" s="46"/>
      <c r="J150" s="46"/>
      <c r="K150" s="65">
        <f>IF(cava2[[#This Row],[U/m]]="Kilos",SUM(D150:G150)-($H$9*H150)-(I150*$I$9)-(J150*$J$9),SUM(D150:G150))</f>
        <v>0</v>
      </c>
      <c r="L150" s="46"/>
      <c r="M150" s="46"/>
      <c r="N150" s="46"/>
      <c r="O150" s="46"/>
      <c r="P150" s="46"/>
    </row>
    <row r="151" spans="1:16" ht="29.4" customHeight="1" x14ac:dyDescent="0.25">
      <c r="A151" s="46">
        <v>531</v>
      </c>
      <c r="B151" s="47" t="s">
        <v>448</v>
      </c>
      <c r="C151" s="46" t="s">
        <v>115</v>
      </c>
      <c r="D151" s="46"/>
      <c r="E151" s="46"/>
      <c r="F151" s="46"/>
      <c r="G151" s="46"/>
      <c r="H151" s="46"/>
      <c r="I151" s="46"/>
      <c r="J151" s="46"/>
      <c r="K151" s="65">
        <f>IF(cava2[[#This Row],[U/m]]="Kilos",SUM(D151:G151)-($H$9*H151)-(I151*$I$9)-(J151*$J$9),SUM(D151:G151))</f>
        <v>0</v>
      </c>
      <c r="L151" s="46"/>
      <c r="M151" s="46"/>
      <c r="N151" s="46"/>
      <c r="O151" s="46"/>
      <c r="P151" s="46"/>
    </row>
    <row r="152" spans="1:16" ht="29.4" customHeight="1" x14ac:dyDescent="0.25">
      <c r="A152" s="56">
        <v>532</v>
      </c>
      <c r="B152" s="87" t="s">
        <v>275</v>
      </c>
      <c r="C152" s="56" t="s">
        <v>115</v>
      </c>
      <c r="D152" s="46"/>
      <c r="E152" s="46"/>
      <c r="F152" s="46"/>
      <c r="G152" s="46"/>
      <c r="H152" s="46"/>
      <c r="I152" s="46"/>
      <c r="J152" s="46"/>
      <c r="K152" s="65">
        <f>IF(cava2[[#This Row],[U/m]]="Kilos",SUM(D152:G152)-($H$9*H152)-(I152*$I$9)-(J152*$J$9),SUM(D152:G152))</f>
        <v>0</v>
      </c>
      <c r="L152" s="46"/>
      <c r="M152" s="46"/>
      <c r="N152" s="46"/>
      <c r="O152" s="46"/>
      <c r="P152" s="46"/>
    </row>
    <row r="153" spans="1:16" ht="29.4" customHeight="1" x14ac:dyDescent="0.25">
      <c r="A153" s="56">
        <v>533</v>
      </c>
      <c r="B153" s="87" t="s">
        <v>276</v>
      </c>
      <c r="C153" s="56" t="s">
        <v>115</v>
      </c>
      <c r="D153" s="46"/>
      <c r="E153" s="46"/>
      <c r="F153" s="46"/>
      <c r="G153" s="46"/>
      <c r="H153" s="46"/>
      <c r="I153" s="46"/>
      <c r="J153" s="46"/>
      <c r="K153" s="65">
        <f>IF(cava2[[#This Row],[U/m]]="Kilos",SUM(D153:G153)-($H$9*H153)-(I153*$I$9)-(J153*$J$9),SUM(D153:G153))</f>
        <v>0</v>
      </c>
      <c r="L153" s="46"/>
      <c r="M153" s="46"/>
      <c r="N153" s="46"/>
      <c r="O153" s="46"/>
      <c r="P153" s="46"/>
    </row>
    <row r="154" spans="1:16" ht="29.4" customHeight="1" x14ac:dyDescent="0.25">
      <c r="A154" s="46">
        <v>600</v>
      </c>
      <c r="B154" s="47" t="s">
        <v>277</v>
      </c>
      <c r="C154" s="46" t="s">
        <v>115</v>
      </c>
      <c r="D154" s="46"/>
      <c r="E154" s="46"/>
      <c r="F154" s="46"/>
      <c r="G154" s="46"/>
      <c r="H154" s="46"/>
      <c r="I154" s="46"/>
      <c r="J154" s="46"/>
      <c r="K154" s="65">
        <f>IF(cava2[[#This Row],[U/m]]="Kilos",SUM(D154:G154)-($H$9*H154)-(I154*$I$9)-(J154*$J$9),SUM(D154:G154))</f>
        <v>0</v>
      </c>
      <c r="L154" s="46"/>
      <c r="M154" s="46"/>
      <c r="N154" s="46"/>
      <c r="O154" s="46"/>
      <c r="P154" s="46"/>
    </row>
    <row r="155" spans="1:16" ht="29.4" customHeight="1" x14ac:dyDescent="0.25">
      <c r="A155" s="46">
        <v>601</v>
      </c>
      <c r="B155" s="47" t="s">
        <v>278</v>
      </c>
      <c r="C155" s="46" t="s">
        <v>115</v>
      </c>
      <c r="D155" s="46"/>
      <c r="E155" s="46"/>
      <c r="F155" s="46"/>
      <c r="G155" s="46"/>
      <c r="H155" s="46"/>
      <c r="I155" s="46"/>
      <c r="J155" s="46"/>
      <c r="K155" s="65">
        <f>IF(cava2[[#This Row],[U/m]]="Kilos",SUM(D155:G155)-($H$9*H155)-(I155*$I$9)-(J155*$J$9),SUM(D155:G155))</f>
        <v>0</v>
      </c>
      <c r="L155" s="46"/>
      <c r="M155" s="46"/>
      <c r="N155" s="46"/>
      <c r="O155" s="46"/>
      <c r="P155" s="46"/>
    </row>
    <row r="156" spans="1:16" ht="29.4" customHeight="1" x14ac:dyDescent="0.25">
      <c r="A156" s="46">
        <v>602</v>
      </c>
      <c r="B156" s="47" t="s">
        <v>279</v>
      </c>
      <c r="C156" s="46" t="s">
        <v>115</v>
      </c>
      <c r="D156" s="46"/>
      <c r="E156" s="46"/>
      <c r="F156" s="46"/>
      <c r="G156" s="46"/>
      <c r="H156" s="46"/>
      <c r="I156" s="46"/>
      <c r="J156" s="46"/>
      <c r="K156" s="65">
        <f>IF(cava2[[#This Row],[U/m]]="Kilos",SUM(D156:G156)-($H$9*H156)-(I156*$I$9)-(J156*$J$9),SUM(D156:G156))</f>
        <v>0</v>
      </c>
      <c r="L156" s="46"/>
      <c r="M156" s="46"/>
      <c r="N156" s="46"/>
      <c r="O156" s="46"/>
      <c r="P156" s="46"/>
    </row>
    <row r="157" spans="1:16" ht="29.4" customHeight="1" x14ac:dyDescent="0.25">
      <c r="A157" s="46">
        <v>603</v>
      </c>
      <c r="B157" s="47" t="s">
        <v>280</v>
      </c>
      <c r="C157" s="46" t="s">
        <v>115</v>
      </c>
      <c r="D157" s="46"/>
      <c r="E157" s="46"/>
      <c r="F157" s="46"/>
      <c r="G157" s="46"/>
      <c r="H157" s="46"/>
      <c r="I157" s="46"/>
      <c r="J157" s="46"/>
      <c r="K157" s="65">
        <f>IF(cava2[[#This Row],[U/m]]="Kilos",SUM(D157:G157)-($H$9*H157)-(I157*$I$9)-(J157*$J$9),SUM(D157:G157))</f>
        <v>0</v>
      </c>
      <c r="L157" s="46"/>
      <c r="M157" s="46"/>
      <c r="N157" s="46"/>
      <c r="O157" s="46"/>
      <c r="P157" s="46"/>
    </row>
    <row r="158" spans="1:16" ht="29.4" customHeight="1" x14ac:dyDescent="0.25">
      <c r="A158" s="46">
        <v>604</v>
      </c>
      <c r="B158" s="47" t="s">
        <v>281</v>
      </c>
      <c r="C158" s="46" t="s">
        <v>115</v>
      </c>
      <c r="D158" s="46"/>
      <c r="E158" s="46"/>
      <c r="F158" s="46"/>
      <c r="G158" s="46"/>
      <c r="H158" s="46"/>
      <c r="I158" s="46"/>
      <c r="J158" s="46"/>
      <c r="K158" s="65">
        <f>IF(cava2[[#This Row],[U/m]]="Kilos",SUM(D158:G158)-($H$9*H158)-(I158*$I$9)-(J158*$J$9),SUM(D158:G158))</f>
        <v>0</v>
      </c>
      <c r="L158" s="46"/>
      <c r="M158" s="46"/>
      <c r="N158" s="46"/>
      <c r="O158" s="46"/>
      <c r="P158" s="46"/>
    </row>
    <row r="159" spans="1:16" ht="29.4" customHeight="1" x14ac:dyDescent="0.25">
      <c r="A159" s="46">
        <v>605</v>
      </c>
      <c r="B159" s="47" t="s">
        <v>282</v>
      </c>
      <c r="C159" s="46" t="s">
        <v>115</v>
      </c>
      <c r="D159" s="46"/>
      <c r="E159" s="46"/>
      <c r="F159" s="46"/>
      <c r="G159" s="46"/>
      <c r="H159" s="46"/>
      <c r="I159" s="46"/>
      <c r="J159" s="46"/>
      <c r="K159" s="65">
        <f>IF(cava2[[#This Row],[U/m]]="Kilos",SUM(D159:G159)-($H$9*H159)-(I159*$I$9)-(J159*$J$9),SUM(D159:G159))</f>
        <v>0</v>
      </c>
      <c r="L159" s="46"/>
      <c r="M159" s="46"/>
      <c r="N159" s="46"/>
      <c r="O159" s="46"/>
      <c r="P159" s="46"/>
    </row>
    <row r="160" spans="1:16" ht="29.4" customHeight="1" x14ac:dyDescent="0.25">
      <c r="A160" s="46">
        <v>606</v>
      </c>
      <c r="B160" s="47" t="s">
        <v>283</v>
      </c>
      <c r="C160" s="46" t="s">
        <v>115</v>
      </c>
      <c r="D160" s="46"/>
      <c r="E160" s="46"/>
      <c r="F160" s="46"/>
      <c r="G160" s="46"/>
      <c r="H160" s="46"/>
      <c r="I160" s="46"/>
      <c r="J160" s="46"/>
      <c r="K160" s="65">
        <f>IF(cava2[[#This Row],[U/m]]="Kilos",SUM(D160:G160)-($H$9*H160)-(I160*$I$9)-(J160*$J$9),SUM(D160:G160))</f>
        <v>0</v>
      </c>
      <c r="L160" s="46"/>
      <c r="M160" s="46"/>
      <c r="N160" s="46"/>
      <c r="O160" s="46"/>
      <c r="P160" s="46"/>
    </row>
    <row r="161" spans="1:16" ht="29.4" customHeight="1" x14ac:dyDescent="0.25">
      <c r="A161" s="46">
        <v>607</v>
      </c>
      <c r="B161" s="47" t="s">
        <v>284</v>
      </c>
      <c r="C161" s="46" t="s">
        <v>115</v>
      </c>
      <c r="D161" s="46"/>
      <c r="E161" s="46"/>
      <c r="F161" s="46"/>
      <c r="G161" s="46"/>
      <c r="H161" s="46"/>
      <c r="I161" s="46"/>
      <c r="J161" s="46"/>
      <c r="K161" s="65">
        <f>IF(cava2[[#This Row],[U/m]]="Kilos",SUM(D161:G161)-($H$9*H161)-(I161*$I$9)-(J161*$J$9),SUM(D161:G161))</f>
        <v>0</v>
      </c>
      <c r="L161" s="46"/>
      <c r="M161" s="46"/>
      <c r="N161" s="46"/>
      <c r="O161" s="46"/>
      <c r="P161" s="46"/>
    </row>
    <row r="162" spans="1:16" ht="29.4" customHeight="1" x14ac:dyDescent="0.25">
      <c r="A162" s="46">
        <v>608</v>
      </c>
      <c r="B162" s="47" t="s">
        <v>285</v>
      </c>
      <c r="C162" s="46" t="s">
        <v>115</v>
      </c>
      <c r="D162" s="46"/>
      <c r="E162" s="46"/>
      <c r="F162" s="46"/>
      <c r="G162" s="46"/>
      <c r="H162" s="46"/>
      <c r="I162" s="46"/>
      <c r="J162" s="46"/>
      <c r="K162" s="65">
        <f>IF(cava2[[#This Row],[U/m]]="Kilos",SUM(D162:G162)-($H$9*H162)-(I162*$I$9)-(J162*$J$9),SUM(D162:G162))</f>
        <v>0</v>
      </c>
      <c r="L162" s="46"/>
      <c r="M162" s="46"/>
      <c r="N162" s="46"/>
      <c r="O162" s="46"/>
      <c r="P162" s="46"/>
    </row>
    <row r="163" spans="1:16" ht="29.4" customHeight="1" x14ac:dyDescent="0.25">
      <c r="A163" s="46">
        <v>609</v>
      </c>
      <c r="B163" s="47" t="s">
        <v>286</v>
      </c>
      <c r="C163" s="46" t="s">
        <v>115</v>
      </c>
      <c r="D163" s="46"/>
      <c r="E163" s="46"/>
      <c r="F163" s="46"/>
      <c r="G163" s="46"/>
      <c r="H163" s="46"/>
      <c r="I163" s="46"/>
      <c r="J163" s="46"/>
      <c r="K163" s="65">
        <f>IF(cava2[[#This Row],[U/m]]="Kilos",SUM(D163:G163)-($H$9*H163)-(I163*$I$9)-(J163*$J$9),SUM(D163:G163))</f>
        <v>0</v>
      </c>
      <c r="L163" s="46"/>
      <c r="M163" s="46"/>
      <c r="N163" s="46"/>
      <c r="O163" s="46"/>
      <c r="P163" s="46"/>
    </row>
    <row r="164" spans="1:16" ht="29.4" customHeight="1" x14ac:dyDescent="0.25">
      <c r="A164" s="46">
        <v>610</v>
      </c>
      <c r="B164" s="47" t="s">
        <v>287</v>
      </c>
      <c r="C164" s="46" t="s">
        <v>115</v>
      </c>
      <c r="D164" s="46"/>
      <c r="E164" s="46"/>
      <c r="F164" s="46"/>
      <c r="G164" s="46"/>
      <c r="H164" s="46"/>
      <c r="I164" s="46"/>
      <c r="J164" s="46"/>
      <c r="K164" s="65">
        <f>IF(cava2[[#This Row],[U/m]]="Kilos",SUM(D164:G164)-($H$9*H164)-(I164*$I$9)-(J164*$J$9),SUM(D164:G164))</f>
        <v>0</v>
      </c>
      <c r="L164" s="46"/>
      <c r="M164" s="46"/>
      <c r="N164" s="46"/>
      <c r="O164" s="46"/>
      <c r="P164" s="46"/>
    </row>
    <row r="165" spans="1:16" ht="29.4" customHeight="1" x14ac:dyDescent="0.25">
      <c r="A165" s="46">
        <v>611</v>
      </c>
      <c r="B165" s="47" t="s">
        <v>288</v>
      </c>
      <c r="C165" s="46" t="s">
        <v>115</v>
      </c>
      <c r="D165" s="46"/>
      <c r="E165" s="46"/>
      <c r="F165" s="46"/>
      <c r="G165" s="46"/>
      <c r="H165" s="46"/>
      <c r="I165" s="46"/>
      <c r="J165" s="46"/>
      <c r="K165" s="65">
        <f>IF(cava2[[#This Row],[U/m]]="Kilos",SUM(D165:G165)-($H$9*H165)-(I165*$I$9)-(J165*$J$9),SUM(D165:G165))</f>
        <v>0</v>
      </c>
      <c r="L165" s="46"/>
      <c r="M165" s="46"/>
      <c r="N165" s="46"/>
      <c r="O165" s="46"/>
      <c r="P165" s="46"/>
    </row>
    <row r="166" spans="1:16" ht="29.4" customHeight="1" x14ac:dyDescent="0.25">
      <c r="A166" s="46">
        <v>612</v>
      </c>
      <c r="B166" s="47" t="s">
        <v>289</v>
      </c>
      <c r="C166" s="46" t="s">
        <v>115</v>
      </c>
      <c r="D166" s="46"/>
      <c r="E166" s="46"/>
      <c r="F166" s="46"/>
      <c r="G166" s="46"/>
      <c r="H166" s="46"/>
      <c r="I166" s="46"/>
      <c r="J166" s="46"/>
      <c r="K166" s="65">
        <f>IF(cava2[[#This Row],[U/m]]="Kilos",SUM(D166:G166)-($H$9*H166)-(I166*$I$9)-(J166*$J$9),SUM(D166:G166))</f>
        <v>0</v>
      </c>
      <c r="L166" s="46"/>
      <c r="M166" s="46"/>
      <c r="N166" s="46"/>
      <c r="O166" s="46"/>
      <c r="P166" s="46"/>
    </row>
    <row r="167" spans="1:16" ht="29.4" customHeight="1" x14ac:dyDescent="0.25">
      <c r="A167" s="46">
        <v>613</v>
      </c>
      <c r="B167" s="47" t="s">
        <v>290</v>
      </c>
      <c r="C167" s="46" t="s">
        <v>115</v>
      </c>
      <c r="D167" s="46"/>
      <c r="E167" s="46"/>
      <c r="F167" s="46"/>
      <c r="G167" s="46"/>
      <c r="H167" s="46"/>
      <c r="I167" s="46"/>
      <c r="J167" s="46"/>
      <c r="K167" s="65">
        <f>IF(cava2[[#This Row],[U/m]]="Kilos",SUM(D167:G167)-($H$9*H167)-(I167*$I$9)-(J167*$J$9),SUM(D167:G167))</f>
        <v>0</v>
      </c>
      <c r="L167" s="46"/>
      <c r="M167" s="46"/>
      <c r="N167" s="46"/>
      <c r="O167" s="46"/>
      <c r="P167" s="46"/>
    </row>
    <row r="168" spans="1:16" ht="29.4" customHeight="1" x14ac:dyDescent="0.25">
      <c r="A168" s="46">
        <v>614</v>
      </c>
      <c r="B168" s="47" t="s">
        <v>291</v>
      </c>
      <c r="C168" s="46" t="s">
        <v>115</v>
      </c>
      <c r="D168" s="46"/>
      <c r="E168" s="46"/>
      <c r="F168" s="46"/>
      <c r="G168" s="46"/>
      <c r="H168" s="46"/>
      <c r="I168" s="46"/>
      <c r="J168" s="46"/>
      <c r="K168" s="65">
        <f>IF(cava2[[#This Row],[U/m]]="Kilos",SUM(D168:G168)-($H$9*H168)-(I168*$I$9)-(J168*$J$9),SUM(D168:G168))</f>
        <v>0</v>
      </c>
      <c r="L168" s="46"/>
      <c r="M168" s="46"/>
      <c r="N168" s="46"/>
      <c r="O168" s="46"/>
      <c r="P168" s="46"/>
    </row>
    <row r="169" spans="1:16" ht="29.4" customHeight="1" x14ac:dyDescent="0.25">
      <c r="A169" s="46">
        <v>615</v>
      </c>
      <c r="B169" s="47" t="s">
        <v>292</v>
      </c>
      <c r="C169" s="46" t="s">
        <v>115</v>
      </c>
      <c r="D169" s="46"/>
      <c r="E169" s="46"/>
      <c r="F169" s="46"/>
      <c r="G169" s="46"/>
      <c r="H169" s="46"/>
      <c r="I169" s="46"/>
      <c r="J169" s="46"/>
      <c r="K169" s="65">
        <f>IF(cava2[[#This Row],[U/m]]="Kilos",SUM(D169:G169)-($H$9*H169)-(I169*$I$9)-(J169*$J$9),SUM(D169:G169))</f>
        <v>0</v>
      </c>
      <c r="L169" s="46"/>
      <c r="M169" s="46"/>
      <c r="N169" s="46"/>
      <c r="O169" s="46"/>
      <c r="P169" s="46"/>
    </row>
    <row r="170" spans="1:16" ht="29.4" customHeight="1" x14ac:dyDescent="0.25">
      <c r="A170" s="46">
        <v>616</v>
      </c>
      <c r="B170" s="47" t="s">
        <v>293</v>
      </c>
      <c r="C170" s="46" t="s">
        <v>115</v>
      </c>
      <c r="D170" s="46"/>
      <c r="E170" s="46"/>
      <c r="F170" s="46"/>
      <c r="G170" s="46"/>
      <c r="H170" s="46"/>
      <c r="I170" s="46"/>
      <c r="J170" s="46"/>
      <c r="K170" s="65">
        <f>IF(cava2[[#This Row],[U/m]]="Kilos",SUM(D170:G170)-($H$9*H170)-(I170*$I$9)-(J170*$J$9),SUM(D170:G170))</f>
        <v>0</v>
      </c>
      <c r="L170" s="46"/>
      <c r="M170" s="46"/>
      <c r="N170" s="46"/>
      <c r="O170" s="46"/>
      <c r="P170" s="46"/>
    </row>
    <row r="171" spans="1:16" ht="29.4" customHeight="1" x14ac:dyDescent="0.25">
      <c r="A171" s="46">
        <v>700</v>
      </c>
      <c r="B171" s="47" t="s">
        <v>213</v>
      </c>
      <c r="C171" s="46" t="s">
        <v>115</v>
      </c>
      <c r="D171" s="46"/>
      <c r="E171" s="46"/>
      <c r="F171" s="46"/>
      <c r="G171" s="46"/>
      <c r="H171" s="46"/>
      <c r="I171" s="46"/>
      <c r="J171" s="46"/>
      <c r="K171" s="65">
        <f>IF(cava2[[#This Row],[U/m]]="Kilos",SUM(D171:G171)-($H$9*H171)-(I171*$I$9)-(J171*$J$9),SUM(D171:G171))</f>
        <v>0</v>
      </c>
      <c r="L171" s="46"/>
      <c r="M171" s="46"/>
      <c r="N171" s="46"/>
      <c r="O171" s="46"/>
      <c r="P171" s="46"/>
    </row>
    <row r="172" spans="1:16" ht="29.4" customHeight="1" x14ac:dyDescent="0.25">
      <c r="A172" s="46">
        <v>701</v>
      </c>
      <c r="B172" s="47" t="s">
        <v>294</v>
      </c>
      <c r="C172" s="46" t="s">
        <v>115</v>
      </c>
      <c r="D172" s="46"/>
      <c r="E172" s="46"/>
      <c r="F172" s="46"/>
      <c r="G172" s="46"/>
      <c r="H172" s="46"/>
      <c r="I172" s="46"/>
      <c r="J172" s="46"/>
      <c r="K172" s="65">
        <f>IF(cava2[[#This Row],[U/m]]="Kilos",SUM(D172:G172)-($H$9*H172)-(I172*$I$9)-(J172*$J$9),SUM(D172:G172))</f>
        <v>0</v>
      </c>
      <c r="L172" s="46"/>
      <c r="M172" s="46"/>
      <c r="N172" s="46"/>
      <c r="O172" s="46"/>
      <c r="P172" s="46"/>
    </row>
    <row r="173" spans="1:16" ht="29.4" customHeight="1" x14ac:dyDescent="0.25">
      <c r="A173" s="46">
        <v>702</v>
      </c>
      <c r="B173" s="47" t="s">
        <v>295</v>
      </c>
      <c r="C173" s="46" t="s">
        <v>115</v>
      </c>
      <c r="D173" s="46"/>
      <c r="E173" s="46"/>
      <c r="F173" s="46"/>
      <c r="G173" s="46"/>
      <c r="H173" s="46"/>
      <c r="I173" s="46"/>
      <c r="J173" s="46"/>
      <c r="K173" s="65">
        <f>IF(cava2[[#This Row],[U/m]]="Kilos",SUM(D173:G173)-($H$9*H173)-(I173*$I$9)-(J173*$J$9),SUM(D173:G173))</f>
        <v>0</v>
      </c>
      <c r="L173" s="46"/>
      <c r="M173" s="46"/>
      <c r="N173" s="46"/>
      <c r="O173" s="46"/>
      <c r="P173" s="46"/>
    </row>
    <row r="174" spans="1:16" ht="29.4" customHeight="1" x14ac:dyDescent="0.25">
      <c r="A174" s="46">
        <v>703</v>
      </c>
      <c r="B174" s="47" t="s">
        <v>206</v>
      </c>
      <c r="C174" s="46" t="s">
        <v>115</v>
      </c>
      <c r="D174" s="46"/>
      <c r="E174" s="46"/>
      <c r="F174" s="46"/>
      <c r="G174" s="46"/>
      <c r="H174" s="46"/>
      <c r="I174" s="46"/>
      <c r="J174" s="46"/>
      <c r="K174" s="65">
        <f>IF(cava2[[#This Row],[U/m]]="Kilos",SUM(D174:G174)-($H$9*H174)-(I174*$I$9)-(J174*$J$9),SUM(D174:G174))</f>
        <v>0</v>
      </c>
      <c r="L174" s="46"/>
      <c r="M174" s="46"/>
      <c r="N174" s="46"/>
      <c r="O174" s="46"/>
      <c r="P174" s="46"/>
    </row>
    <row r="175" spans="1:16" ht="29.4" customHeight="1" x14ac:dyDescent="0.25">
      <c r="A175" s="46">
        <v>704</v>
      </c>
      <c r="B175" s="47" t="s">
        <v>155</v>
      </c>
      <c r="C175" s="46" t="s">
        <v>115</v>
      </c>
      <c r="D175" s="46"/>
      <c r="E175" s="46"/>
      <c r="F175" s="46"/>
      <c r="G175" s="46"/>
      <c r="H175" s="46"/>
      <c r="I175" s="46"/>
      <c r="J175" s="46"/>
      <c r="K175" s="65">
        <f>IF(cava2[[#This Row],[U/m]]="Kilos",SUM(D175:G175)-($H$9*H175)-(I175*$I$9)-(J175*$J$9),SUM(D175:G175))</f>
        <v>0</v>
      </c>
      <c r="L175" s="46"/>
      <c r="M175" s="46"/>
      <c r="N175" s="46"/>
      <c r="O175" s="46"/>
      <c r="P175" s="46"/>
    </row>
    <row r="176" spans="1:16" ht="29.4" customHeight="1" x14ac:dyDescent="0.25">
      <c r="A176" s="46">
        <v>705</v>
      </c>
      <c r="B176" s="47" t="s">
        <v>162</v>
      </c>
      <c r="C176" s="46" t="s">
        <v>115</v>
      </c>
      <c r="D176" s="46"/>
      <c r="E176" s="46"/>
      <c r="F176" s="46"/>
      <c r="G176" s="46"/>
      <c r="H176" s="46"/>
      <c r="I176" s="46"/>
      <c r="J176" s="46"/>
      <c r="K176" s="65">
        <f>IF(cava2[[#This Row],[U/m]]="Kilos",SUM(D176:G176)-($H$9*H176)-(I176*$I$9)-(J176*$J$9),SUM(D176:G176))</f>
        <v>0</v>
      </c>
      <c r="L176" s="46"/>
      <c r="M176" s="46"/>
      <c r="N176" s="46"/>
      <c r="O176" s="46"/>
      <c r="P176" s="46"/>
    </row>
    <row r="177" spans="1:16" ht="29.4" customHeight="1" x14ac:dyDescent="0.25">
      <c r="A177" s="46">
        <v>706</v>
      </c>
      <c r="B177" s="47" t="s">
        <v>296</v>
      </c>
      <c r="C177" s="46" t="s">
        <v>115</v>
      </c>
      <c r="D177" s="46"/>
      <c r="E177" s="46"/>
      <c r="F177" s="46"/>
      <c r="G177" s="46"/>
      <c r="H177" s="46"/>
      <c r="I177" s="46"/>
      <c r="J177" s="46"/>
      <c r="K177" s="65">
        <f>IF(cava2[[#This Row],[U/m]]="Kilos",SUM(D177:G177)-($H$9*H177)-(I177*$I$9)-(J177*$J$9),SUM(D177:G177))</f>
        <v>0</v>
      </c>
      <c r="L177" s="46"/>
      <c r="M177" s="46"/>
      <c r="N177" s="46"/>
      <c r="O177" s="46"/>
      <c r="P177" s="46"/>
    </row>
    <row r="178" spans="1:16" ht="29.4" customHeight="1" x14ac:dyDescent="0.25">
      <c r="A178" s="46">
        <v>707</v>
      </c>
      <c r="B178" s="47" t="s">
        <v>297</v>
      </c>
      <c r="C178" s="46" t="s">
        <v>115</v>
      </c>
      <c r="D178" s="46"/>
      <c r="E178" s="46"/>
      <c r="F178" s="46"/>
      <c r="G178" s="46"/>
      <c r="H178" s="46"/>
      <c r="I178" s="46"/>
      <c r="J178" s="46"/>
      <c r="K178" s="65">
        <f>IF(cava2[[#This Row],[U/m]]="Kilos",SUM(D178:G178)-($H$9*H178)-(I178*$I$9)-(J178*$J$9),SUM(D178:G178))</f>
        <v>0</v>
      </c>
      <c r="L178" s="46"/>
      <c r="M178" s="46"/>
      <c r="N178" s="46"/>
      <c r="O178" s="46"/>
      <c r="P178" s="46"/>
    </row>
    <row r="179" spans="1:16" ht="29.4" customHeight="1" x14ac:dyDescent="0.25">
      <c r="A179" s="46">
        <v>708</v>
      </c>
      <c r="B179" s="47" t="s">
        <v>298</v>
      </c>
      <c r="C179" s="46" t="s">
        <v>115</v>
      </c>
      <c r="D179" s="46"/>
      <c r="E179" s="46"/>
      <c r="F179" s="46"/>
      <c r="G179" s="46"/>
      <c r="H179" s="46"/>
      <c r="I179" s="46"/>
      <c r="J179" s="46"/>
      <c r="K179" s="65">
        <f>IF(cava2[[#This Row],[U/m]]="Kilos",SUM(D179:G179)-($H$9*H179)-(I179*$I$9)-(J179*$J$9),SUM(D179:G179))</f>
        <v>0</v>
      </c>
      <c r="L179" s="46"/>
      <c r="M179" s="46"/>
      <c r="N179" s="46"/>
      <c r="O179" s="46"/>
      <c r="P179" s="46"/>
    </row>
    <row r="180" spans="1:16" ht="29.4" customHeight="1" x14ac:dyDescent="0.25">
      <c r="A180" s="46">
        <v>709</v>
      </c>
      <c r="B180" s="47" t="s">
        <v>299</v>
      </c>
      <c r="C180" s="46" t="s">
        <v>115</v>
      </c>
      <c r="D180" s="46"/>
      <c r="E180" s="46"/>
      <c r="F180" s="46"/>
      <c r="G180" s="46"/>
      <c r="H180" s="46"/>
      <c r="I180" s="46"/>
      <c r="J180" s="46"/>
      <c r="K180" s="65">
        <f>IF(cava2[[#This Row],[U/m]]="Kilos",SUM(D180:G180)-($H$9*H180)-(I180*$I$9)-(J180*$J$9),SUM(D180:G180))</f>
        <v>0</v>
      </c>
      <c r="L180" s="46"/>
      <c r="M180" s="46"/>
      <c r="N180" s="46"/>
      <c r="O180" s="46"/>
      <c r="P180" s="46"/>
    </row>
    <row r="181" spans="1:16" ht="29.4" customHeight="1" x14ac:dyDescent="0.25">
      <c r="A181" s="46">
        <v>710</v>
      </c>
      <c r="B181" s="47" t="s">
        <v>300</v>
      </c>
      <c r="C181" s="46" t="s">
        <v>115</v>
      </c>
      <c r="D181" s="46"/>
      <c r="E181" s="46"/>
      <c r="F181" s="46"/>
      <c r="G181" s="46"/>
      <c r="H181" s="46"/>
      <c r="I181" s="46"/>
      <c r="J181" s="46"/>
      <c r="K181" s="65">
        <f>IF(cava2[[#This Row],[U/m]]="Kilos",SUM(D181:G181)-($H$9*H181)-(I181*$I$9)-(J181*$J$9),SUM(D181:G181))</f>
        <v>0</v>
      </c>
      <c r="L181" s="46"/>
      <c r="M181" s="46"/>
      <c r="N181" s="46"/>
      <c r="O181" s="46"/>
      <c r="P181" s="46"/>
    </row>
    <row r="182" spans="1:16" ht="29.4" customHeight="1" x14ac:dyDescent="0.25">
      <c r="A182" s="46">
        <v>711</v>
      </c>
      <c r="B182" s="47" t="s">
        <v>301</v>
      </c>
      <c r="C182" s="46" t="s">
        <v>115</v>
      </c>
      <c r="D182" s="46"/>
      <c r="E182" s="46"/>
      <c r="F182" s="46"/>
      <c r="G182" s="46"/>
      <c r="H182" s="46"/>
      <c r="I182" s="46"/>
      <c r="J182" s="46"/>
      <c r="K182" s="65">
        <f>IF(cava2[[#This Row],[U/m]]="Kilos",SUM(D182:G182)-($H$9*H182)-(I182*$I$9)-(J182*$J$9),SUM(D182:G182))</f>
        <v>0</v>
      </c>
      <c r="L182" s="46"/>
      <c r="M182" s="46"/>
      <c r="N182" s="46"/>
      <c r="O182" s="46"/>
      <c r="P182" s="46"/>
    </row>
    <row r="183" spans="1:16" ht="29.4" customHeight="1" x14ac:dyDescent="0.25">
      <c r="A183" s="46">
        <v>712</v>
      </c>
      <c r="B183" s="47" t="s">
        <v>302</v>
      </c>
      <c r="C183" s="46" t="s">
        <v>115</v>
      </c>
      <c r="D183" s="46"/>
      <c r="E183" s="46"/>
      <c r="F183" s="46"/>
      <c r="G183" s="46"/>
      <c r="H183" s="46"/>
      <c r="I183" s="46"/>
      <c r="J183" s="46"/>
      <c r="K183" s="65">
        <f>IF(cava2[[#This Row],[U/m]]="Kilos",SUM(D183:G183)-($H$9*H183)-(I183*$I$9)-(J183*$J$9),SUM(D183:G183))</f>
        <v>0</v>
      </c>
      <c r="L183" s="46"/>
      <c r="M183" s="46"/>
      <c r="N183" s="46"/>
      <c r="O183" s="46"/>
      <c r="P183" s="46"/>
    </row>
    <row r="184" spans="1:16" ht="29.4" customHeight="1" x14ac:dyDescent="0.25">
      <c r="A184" s="46">
        <v>713</v>
      </c>
      <c r="B184" s="47" t="s">
        <v>303</v>
      </c>
      <c r="C184" s="46" t="s">
        <v>115</v>
      </c>
      <c r="D184" s="46"/>
      <c r="E184" s="46"/>
      <c r="F184" s="46"/>
      <c r="G184" s="46"/>
      <c r="H184" s="46"/>
      <c r="I184" s="46"/>
      <c r="J184" s="46"/>
      <c r="K184" s="65">
        <f>IF(cava2[[#This Row],[U/m]]="Kilos",SUM(D184:G184)-($H$9*H184)-(I184*$I$9)-(J184*$J$9),SUM(D184:G184))</f>
        <v>0</v>
      </c>
      <c r="L184" s="46"/>
      <c r="M184" s="46"/>
      <c r="N184" s="46"/>
      <c r="O184" s="46"/>
      <c r="P184" s="46"/>
    </row>
    <row r="185" spans="1:16" ht="29.4" customHeight="1" x14ac:dyDescent="0.25">
      <c r="A185" s="46">
        <v>714</v>
      </c>
      <c r="B185" s="47" t="s">
        <v>304</v>
      </c>
      <c r="C185" s="46" t="s">
        <v>115</v>
      </c>
      <c r="D185" s="46"/>
      <c r="E185" s="46"/>
      <c r="F185" s="46"/>
      <c r="G185" s="46"/>
      <c r="H185" s="46"/>
      <c r="I185" s="46"/>
      <c r="J185" s="46"/>
      <c r="K185" s="65">
        <f>IF(cava2[[#This Row],[U/m]]="Kilos",SUM(D185:G185)-($H$9*H185)-(I185*$I$9)-(J185*$J$9),SUM(D185:G185))</f>
        <v>0</v>
      </c>
      <c r="L185" s="46"/>
      <c r="M185" s="46"/>
      <c r="N185" s="46"/>
      <c r="O185" s="46"/>
      <c r="P185" s="46"/>
    </row>
    <row r="186" spans="1:16" ht="29.4" customHeight="1" x14ac:dyDescent="0.25">
      <c r="A186" s="46">
        <v>715</v>
      </c>
      <c r="B186" s="47" t="s">
        <v>305</v>
      </c>
      <c r="C186" s="46" t="s">
        <v>115</v>
      </c>
      <c r="D186" s="46"/>
      <c r="E186" s="46"/>
      <c r="F186" s="46"/>
      <c r="G186" s="46"/>
      <c r="H186" s="46"/>
      <c r="I186" s="46"/>
      <c r="J186" s="46"/>
      <c r="K186" s="65">
        <f>IF(cava2[[#This Row],[U/m]]="Kilos",SUM(D186:G186)-($H$9*H186)-(I186*$I$9)-(J186*$J$9),SUM(D186:G186))</f>
        <v>0</v>
      </c>
      <c r="L186" s="46"/>
      <c r="M186" s="46"/>
      <c r="N186" s="46"/>
      <c r="O186" s="46"/>
      <c r="P186" s="46"/>
    </row>
    <row r="187" spans="1:16" ht="29.4" customHeight="1" x14ac:dyDescent="0.25">
      <c r="A187" s="46">
        <v>716</v>
      </c>
      <c r="B187" s="47" t="s">
        <v>306</v>
      </c>
      <c r="C187" s="46" t="s">
        <v>115</v>
      </c>
      <c r="D187" s="46"/>
      <c r="E187" s="46"/>
      <c r="F187" s="46"/>
      <c r="G187" s="46"/>
      <c r="H187" s="46"/>
      <c r="I187" s="46"/>
      <c r="J187" s="46"/>
      <c r="K187" s="65">
        <f>IF(cava2[[#This Row],[U/m]]="Kilos",SUM(D187:G187)-($H$9*H187)-(I187*$I$9)-(J187*$J$9),SUM(D187:G187))</f>
        <v>0</v>
      </c>
      <c r="L187" s="46"/>
      <c r="M187" s="46"/>
      <c r="N187" s="46"/>
      <c r="O187" s="46"/>
      <c r="P187" s="46"/>
    </row>
    <row r="188" spans="1:16" ht="29.4" customHeight="1" x14ac:dyDescent="0.25">
      <c r="A188" s="46">
        <v>717</v>
      </c>
      <c r="B188" s="47" t="s">
        <v>307</v>
      </c>
      <c r="C188" s="46" t="s">
        <v>115</v>
      </c>
      <c r="D188" s="46"/>
      <c r="E188" s="46"/>
      <c r="F188" s="46"/>
      <c r="G188" s="46"/>
      <c r="H188" s="46"/>
      <c r="I188" s="46"/>
      <c r="J188" s="46"/>
      <c r="K188" s="65">
        <f>IF(cava2[[#This Row],[U/m]]="Kilos",SUM(D188:G188)-($H$9*H188)-(I188*$I$9)-(J188*$J$9),SUM(D188:G188))</f>
        <v>0</v>
      </c>
      <c r="L188" s="46"/>
      <c r="M188" s="46"/>
      <c r="N188" s="46"/>
      <c r="O188" s="46"/>
      <c r="P188" s="46"/>
    </row>
    <row r="189" spans="1:16" ht="29.4" customHeight="1" x14ac:dyDescent="0.25">
      <c r="A189" s="46">
        <v>718</v>
      </c>
      <c r="B189" s="47" t="s">
        <v>308</v>
      </c>
      <c r="C189" s="46" t="s">
        <v>115</v>
      </c>
      <c r="D189" s="46"/>
      <c r="E189" s="46"/>
      <c r="F189" s="46"/>
      <c r="G189" s="46"/>
      <c r="H189" s="46"/>
      <c r="I189" s="46"/>
      <c r="J189" s="46"/>
      <c r="K189" s="65">
        <f>IF(cava2[[#This Row],[U/m]]="Kilos",SUM(D189:G189)-($H$9*H189)-(I189*$I$9)-(J189*$J$9),SUM(D189:G189))</f>
        <v>0</v>
      </c>
      <c r="L189" s="46"/>
      <c r="M189" s="46"/>
      <c r="N189" s="46"/>
      <c r="O189" s="46"/>
      <c r="P189" s="46"/>
    </row>
    <row r="190" spans="1:16" ht="29.4" customHeight="1" x14ac:dyDescent="0.25">
      <c r="A190" s="46">
        <v>719</v>
      </c>
      <c r="B190" s="47" t="s">
        <v>309</v>
      </c>
      <c r="C190" s="46" t="s">
        <v>115</v>
      </c>
      <c r="D190" s="46"/>
      <c r="E190" s="46"/>
      <c r="F190" s="46"/>
      <c r="G190" s="46"/>
      <c r="H190" s="46"/>
      <c r="I190" s="46"/>
      <c r="J190" s="46"/>
      <c r="K190" s="65">
        <f>IF(cava2[[#This Row],[U/m]]="Kilos",SUM(D190:G190)-($H$9*H190)-(I190*$I$9)-(J190*$J$9),SUM(D190:G190))</f>
        <v>0</v>
      </c>
      <c r="L190" s="46"/>
      <c r="M190" s="46"/>
      <c r="N190" s="46"/>
      <c r="O190" s="46"/>
      <c r="P190" s="46"/>
    </row>
    <row r="191" spans="1:16" ht="29.4" customHeight="1" x14ac:dyDescent="0.25">
      <c r="A191" s="46">
        <v>720</v>
      </c>
      <c r="B191" s="47" t="s">
        <v>310</v>
      </c>
      <c r="C191" s="46" t="s">
        <v>115</v>
      </c>
      <c r="D191" s="46"/>
      <c r="E191" s="46"/>
      <c r="F191" s="46"/>
      <c r="G191" s="46"/>
      <c r="H191" s="46"/>
      <c r="I191" s="46"/>
      <c r="J191" s="46"/>
      <c r="K191" s="65">
        <f>IF(cava2[[#This Row],[U/m]]="Kilos",SUM(D191:G191)-($H$9*H191)-(I191*$I$9)-(J191*$J$9),SUM(D191:G191))</f>
        <v>0</v>
      </c>
      <c r="L191" s="46"/>
      <c r="M191" s="46"/>
      <c r="N191" s="46"/>
      <c r="O191" s="46"/>
      <c r="P191" s="46"/>
    </row>
    <row r="192" spans="1:16" ht="29.4" customHeight="1" x14ac:dyDescent="0.25">
      <c r="A192" s="46">
        <v>721</v>
      </c>
      <c r="B192" s="47" t="s">
        <v>311</v>
      </c>
      <c r="C192" s="46" t="s">
        <v>115</v>
      </c>
      <c r="D192" s="46"/>
      <c r="E192" s="46"/>
      <c r="F192" s="46"/>
      <c r="G192" s="46"/>
      <c r="H192" s="46"/>
      <c r="I192" s="46"/>
      <c r="J192" s="46"/>
      <c r="K192" s="65">
        <f>IF(cava2[[#This Row],[U/m]]="Kilos",SUM(D192:G192)-($H$9*H192)-(I192*$I$9)-(J192*$J$9),SUM(D192:G192))</f>
        <v>0</v>
      </c>
      <c r="L192" s="46"/>
      <c r="M192" s="46"/>
      <c r="N192" s="46"/>
      <c r="O192" s="46"/>
      <c r="P192" s="46"/>
    </row>
    <row r="193" spans="1:16" ht="29.4" customHeight="1" x14ac:dyDescent="0.25">
      <c r="A193" s="46">
        <v>722</v>
      </c>
      <c r="B193" s="47" t="s">
        <v>312</v>
      </c>
      <c r="C193" s="46" t="s">
        <v>115</v>
      </c>
      <c r="D193" s="46"/>
      <c r="E193" s="46"/>
      <c r="F193" s="46"/>
      <c r="G193" s="46"/>
      <c r="H193" s="46"/>
      <c r="I193" s="46"/>
      <c r="J193" s="46"/>
      <c r="K193" s="65">
        <f>IF(cava2[[#This Row],[U/m]]="Kilos",SUM(D193:G193)-($H$9*H193)-(I193*$I$9)-(J193*$J$9),SUM(D193:G193))</f>
        <v>0</v>
      </c>
      <c r="L193" s="46"/>
      <c r="M193" s="46"/>
      <c r="N193" s="46"/>
      <c r="O193" s="46"/>
      <c r="P193" s="46"/>
    </row>
    <row r="194" spans="1:16" ht="29.4" customHeight="1" x14ac:dyDescent="0.25">
      <c r="A194" s="46">
        <v>723</v>
      </c>
      <c r="B194" s="47" t="s">
        <v>313</v>
      </c>
      <c r="C194" s="46" t="s">
        <v>115</v>
      </c>
      <c r="D194" s="46"/>
      <c r="E194" s="46"/>
      <c r="F194" s="46"/>
      <c r="G194" s="46"/>
      <c r="H194" s="46"/>
      <c r="I194" s="46"/>
      <c r="J194" s="46"/>
      <c r="K194" s="65">
        <f>IF(cava2[[#This Row],[U/m]]="Kilos",SUM(D194:G194)-($H$9*H194)-(I194*$I$9)-(J194*$J$9),SUM(D194:G194))</f>
        <v>0</v>
      </c>
      <c r="L194" s="46"/>
      <c r="M194" s="46"/>
      <c r="N194" s="46"/>
      <c r="O194" s="46"/>
      <c r="P194" s="46"/>
    </row>
    <row r="195" spans="1:16" ht="29.4" customHeight="1" x14ac:dyDescent="0.25">
      <c r="A195" s="46">
        <v>724</v>
      </c>
      <c r="B195" s="47" t="s">
        <v>314</v>
      </c>
      <c r="C195" s="46" t="s">
        <v>115</v>
      </c>
      <c r="D195" s="46"/>
      <c r="E195" s="46"/>
      <c r="F195" s="46"/>
      <c r="G195" s="46"/>
      <c r="H195" s="46"/>
      <c r="I195" s="46"/>
      <c r="J195" s="46"/>
      <c r="K195" s="65">
        <f>IF(cava2[[#This Row],[U/m]]="Kilos",SUM(D195:G195)-($H$9*H195)-(I195*$I$9)-(J195*$J$9),SUM(D195:G195))</f>
        <v>0</v>
      </c>
      <c r="L195" s="46"/>
      <c r="M195" s="46"/>
      <c r="N195" s="46"/>
      <c r="O195" s="46"/>
      <c r="P195" s="46"/>
    </row>
    <row r="196" spans="1:16" ht="29.4" customHeight="1" x14ac:dyDescent="0.25">
      <c r="A196" s="46">
        <v>725</v>
      </c>
      <c r="B196" s="47" t="s">
        <v>315</v>
      </c>
      <c r="C196" s="46" t="s">
        <v>115</v>
      </c>
      <c r="D196" s="46"/>
      <c r="E196" s="46"/>
      <c r="F196" s="46"/>
      <c r="G196" s="46"/>
      <c r="H196" s="46"/>
      <c r="I196" s="46"/>
      <c r="J196" s="46"/>
      <c r="K196" s="65">
        <f>IF(cava2[[#This Row],[U/m]]="Kilos",SUM(D196:G196)-($H$9*H196)-(I196*$I$9)-(J196*$J$9),SUM(D196:G196))</f>
        <v>0</v>
      </c>
      <c r="L196" s="46"/>
      <c r="M196" s="46"/>
      <c r="N196" s="46"/>
      <c r="O196" s="46"/>
      <c r="P196" s="46"/>
    </row>
    <row r="197" spans="1:16" ht="29.4" customHeight="1" x14ac:dyDescent="0.25">
      <c r="A197" s="46">
        <v>726</v>
      </c>
      <c r="B197" s="47" t="s">
        <v>316</v>
      </c>
      <c r="C197" s="46" t="s">
        <v>115</v>
      </c>
      <c r="D197" s="46"/>
      <c r="E197" s="46"/>
      <c r="F197" s="46"/>
      <c r="G197" s="46"/>
      <c r="H197" s="46"/>
      <c r="I197" s="46"/>
      <c r="J197" s="46"/>
      <c r="K197" s="65">
        <f>IF(cava2[[#This Row],[U/m]]="Kilos",SUM(D197:G197)-($H$9*H197)-(I197*$I$9)-(J197*$J$9),SUM(D197:G197))</f>
        <v>0</v>
      </c>
      <c r="L197" s="46"/>
      <c r="M197" s="46"/>
      <c r="N197" s="46"/>
      <c r="O197" s="46"/>
      <c r="P197" s="46"/>
    </row>
    <row r="198" spans="1:16" ht="29.4" customHeight="1" x14ac:dyDescent="0.25">
      <c r="A198" s="46">
        <v>727</v>
      </c>
      <c r="B198" s="47" t="s">
        <v>317</v>
      </c>
      <c r="C198" s="46" t="s">
        <v>115</v>
      </c>
      <c r="D198" s="46"/>
      <c r="E198" s="46"/>
      <c r="F198" s="46"/>
      <c r="G198" s="46"/>
      <c r="H198" s="46"/>
      <c r="I198" s="46"/>
      <c r="J198" s="46"/>
      <c r="K198" s="65">
        <f>IF(cava2[[#This Row],[U/m]]="Kilos",SUM(D198:G198)-($H$9*H198)-(I198*$I$9)-(J198*$J$9),SUM(D198:G198))</f>
        <v>0</v>
      </c>
      <c r="L198" s="46"/>
      <c r="M198" s="46"/>
      <c r="N198" s="46"/>
      <c r="O198" s="46"/>
      <c r="P198" s="46"/>
    </row>
    <row r="199" spans="1:16" ht="29.4" customHeight="1" x14ac:dyDescent="0.25">
      <c r="A199" s="46">
        <v>728</v>
      </c>
      <c r="B199" s="47" t="s">
        <v>318</v>
      </c>
      <c r="C199" s="46" t="s">
        <v>115</v>
      </c>
      <c r="D199" s="46"/>
      <c r="E199" s="46"/>
      <c r="F199" s="46"/>
      <c r="G199" s="46"/>
      <c r="H199" s="46"/>
      <c r="I199" s="46"/>
      <c r="J199" s="46"/>
      <c r="K199" s="65">
        <f>IF(cava2[[#This Row],[U/m]]="Kilos",SUM(D199:G199)-($H$9*H199)-(I199*$I$9)-(J199*$J$9),SUM(D199:G199))</f>
        <v>0</v>
      </c>
      <c r="L199" s="46"/>
      <c r="M199" s="46"/>
      <c r="N199" s="46"/>
      <c r="O199" s="46"/>
      <c r="P199" s="46"/>
    </row>
    <row r="200" spans="1:16" ht="29.4" customHeight="1" x14ac:dyDescent="0.25">
      <c r="A200" s="46">
        <v>729</v>
      </c>
      <c r="B200" s="47" t="s">
        <v>319</v>
      </c>
      <c r="C200" s="46" t="s">
        <v>115</v>
      </c>
      <c r="D200" s="46"/>
      <c r="E200" s="46"/>
      <c r="F200" s="46"/>
      <c r="G200" s="46"/>
      <c r="H200" s="46"/>
      <c r="I200" s="46"/>
      <c r="J200" s="46"/>
      <c r="K200" s="65">
        <f>IF(cava2[[#This Row],[U/m]]="Kilos",SUM(D200:G200)-($H$9*H200)-(I200*$I$9)-(J200*$J$9),SUM(D200:G200))</f>
        <v>0</v>
      </c>
      <c r="L200" s="46"/>
      <c r="M200" s="46"/>
      <c r="N200" s="46"/>
      <c r="O200" s="46"/>
      <c r="P200" s="46"/>
    </row>
    <row r="201" spans="1:16" ht="29.4" customHeight="1" x14ac:dyDescent="0.25">
      <c r="A201" s="46">
        <v>730</v>
      </c>
      <c r="B201" s="47" t="s">
        <v>320</v>
      </c>
      <c r="C201" s="46" t="s">
        <v>115</v>
      </c>
      <c r="D201" s="46"/>
      <c r="E201" s="46"/>
      <c r="F201" s="46"/>
      <c r="G201" s="46"/>
      <c r="H201" s="46"/>
      <c r="I201" s="46"/>
      <c r="J201" s="46"/>
      <c r="K201" s="65">
        <f>IF(cava2[[#This Row],[U/m]]="Kilos",SUM(D201:G201)-($H$9*H201)-(I201*$I$9)-(J201*$J$9),SUM(D201:G201))</f>
        <v>0</v>
      </c>
      <c r="L201" s="46"/>
      <c r="M201" s="46"/>
      <c r="N201" s="46"/>
      <c r="O201" s="46"/>
      <c r="P201" s="46"/>
    </row>
    <row r="202" spans="1:16" ht="29.4" customHeight="1" x14ac:dyDescent="0.25">
      <c r="A202" s="46">
        <v>731</v>
      </c>
      <c r="B202" s="47" t="s">
        <v>321</v>
      </c>
      <c r="C202" s="46" t="s">
        <v>115</v>
      </c>
      <c r="D202" s="46"/>
      <c r="E202" s="46"/>
      <c r="F202" s="46"/>
      <c r="G202" s="46"/>
      <c r="H202" s="46"/>
      <c r="I202" s="46"/>
      <c r="J202" s="46"/>
      <c r="K202" s="65">
        <f>IF(cava2[[#This Row],[U/m]]="Kilos",SUM(D202:G202)-($H$9*H202)-(I202*$I$9)-(J202*$J$9),SUM(D202:G202))</f>
        <v>0</v>
      </c>
      <c r="L202" s="46"/>
      <c r="M202" s="46"/>
      <c r="N202" s="46"/>
      <c r="O202" s="46"/>
      <c r="P202" s="46"/>
    </row>
    <row r="203" spans="1:16" ht="29.4" customHeight="1" x14ac:dyDescent="0.25">
      <c r="A203" s="46">
        <v>732</v>
      </c>
      <c r="B203" s="47" t="s">
        <v>322</v>
      </c>
      <c r="C203" s="46" t="s">
        <v>115</v>
      </c>
      <c r="D203" s="46"/>
      <c r="E203" s="46"/>
      <c r="F203" s="46"/>
      <c r="G203" s="46"/>
      <c r="H203" s="46"/>
      <c r="I203" s="46"/>
      <c r="J203" s="46"/>
      <c r="K203" s="65">
        <f>IF(cava2[[#This Row],[U/m]]="Kilos",SUM(D203:G203)-($H$9*H203)-(I203*$I$9)-(J203*$J$9),SUM(D203:G203))</f>
        <v>0</v>
      </c>
      <c r="L203" s="46"/>
      <c r="M203" s="46"/>
      <c r="N203" s="46"/>
      <c r="O203" s="46"/>
      <c r="P203" s="46"/>
    </row>
    <row r="204" spans="1:16" ht="29.4" customHeight="1" x14ac:dyDescent="0.25">
      <c r="A204" s="46">
        <v>733</v>
      </c>
      <c r="B204" s="47" t="s">
        <v>323</v>
      </c>
      <c r="C204" s="46" t="s">
        <v>115</v>
      </c>
      <c r="D204" s="46"/>
      <c r="E204" s="46"/>
      <c r="F204" s="46"/>
      <c r="G204" s="46"/>
      <c r="H204" s="46"/>
      <c r="I204" s="46"/>
      <c r="J204" s="46"/>
      <c r="K204" s="65">
        <f>IF(cava2[[#This Row],[U/m]]="Kilos",SUM(D204:G204)-($H$9*H204)-(I204*$I$9)-(J204*$J$9),SUM(D204:G204))</f>
        <v>0</v>
      </c>
      <c r="L204" s="46"/>
      <c r="M204" s="46"/>
      <c r="N204" s="46"/>
      <c r="O204" s="46"/>
      <c r="P204" s="46"/>
    </row>
    <row r="205" spans="1:16" ht="29.4" customHeight="1" x14ac:dyDescent="0.25">
      <c r="A205" s="46">
        <v>734</v>
      </c>
      <c r="B205" s="47" t="s">
        <v>324</v>
      </c>
      <c r="C205" s="46" t="s">
        <v>115</v>
      </c>
      <c r="D205" s="46"/>
      <c r="E205" s="46"/>
      <c r="F205" s="46"/>
      <c r="G205" s="46"/>
      <c r="H205" s="46"/>
      <c r="I205" s="46"/>
      <c r="J205" s="46"/>
      <c r="K205" s="65">
        <f>IF(cava2[[#This Row],[U/m]]="Kilos",SUM(D205:G205)-($H$9*H205)-(I205*$I$9)-(J205*$J$9),SUM(D205:G205))</f>
        <v>0</v>
      </c>
      <c r="L205" s="46"/>
      <c r="M205" s="46"/>
      <c r="N205" s="46"/>
      <c r="O205" s="46"/>
      <c r="P205" s="46"/>
    </row>
    <row r="206" spans="1:16" ht="29.4" customHeight="1" x14ac:dyDescent="0.25">
      <c r="A206" s="46">
        <v>735</v>
      </c>
      <c r="B206" s="47" t="s">
        <v>325</v>
      </c>
      <c r="C206" s="46" t="s">
        <v>115</v>
      </c>
      <c r="D206" s="46"/>
      <c r="E206" s="46"/>
      <c r="F206" s="46"/>
      <c r="G206" s="46"/>
      <c r="H206" s="46"/>
      <c r="I206" s="46"/>
      <c r="J206" s="46"/>
      <c r="K206" s="65">
        <f>IF(cava2[[#This Row],[U/m]]="Kilos",SUM(D206:G206)-($H$9*H206)-(I206*$I$9)-(J206*$J$9),SUM(D206:G206))</f>
        <v>0</v>
      </c>
      <c r="L206" s="46"/>
      <c r="M206" s="46"/>
      <c r="N206" s="46"/>
      <c r="O206" s="46"/>
      <c r="P206" s="46"/>
    </row>
    <row r="207" spans="1:16" ht="29.4" customHeight="1" x14ac:dyDescent="0.25">
      <c r="A207" s="46">
        <v>736</v>
      </c>
      <c r="B207" s="47" t="s">
        <v>326</v>
      </c>
      <c r="C207" s="46" t="s">
        <v>115</v>
      </c>
      <c r="D207" s="46"/>
      <c r="E207" s="46"/>
      <c r="F207" s="46"/>
      <c r="G207" s="46"/>
      <c r="H207" s="46"/>
      <c r="I207" s="46"/>
      <c r="J207" s="46"/>
      <c r="K207" s="65">
        <f>IF(cava2[[#This Row],[U/m]]="Kilos",SUM(D207:G207)-($H$9*H207)-(I207*$I$9)-(J207*$J$9),SUM(D207:G207))</f>
        <v>0</v>
      </c>
      <c r="L207" s="46"/>
      <c r="M207" s="46"/>
      <c r="N207" s="46"/>
      <c r="O207" s="46"/>
      <c r="P207" s="46"/>
    </row>
    <row r="208" spans="1:16" ht="29.4" customHeight="1" x14ac:dyDescent="0.25">
      <c r="A208" s="46">
        <v>737</v>
      </c>
      <c r="B208" s="47" t="s">
        <v>327</v>
      </c>
      <c r="C208" s="46" t="s">
        <v>115</v>
      </c>
      <c r="D208" s="46"/>
      <c r="E208" s="46"/>
      <c r="F208" s="46"/>
      <c r="G208" s="46"/>
      <c r="H208" s="46"/>
      <c r="I208" s="46"/>
      <c r="J208" s="46"/>
      <c r="K208" s="65">
        <f>IF(cava2[[#This Row],[U/m]]="Kilos",SUM(D208:G208)-($H$9*H208)-(I208*$I$9)-(J208*$J$9),SUM(D208:G208))</f>
        <v>0</v>
      </c>
      <c r="L208" s="46"/>
      <c r="M208" s="46"/>
      <c r="N208" s="46"/>
      <c r="O208" s="46"/>
      <c r="P208" s="46"/>
    </row>
    <row r="209" spans="1:16" ht="29.4" customHeight="1" x14ac:dyDescent="0.25">
      <c r="A209" s="46">
        <v>738</v>
      </c>
      <c r="B209" s="47" t="s">
        <v>328</v>
      </c>
      <c r="C209" s="46" t="s">
        <v>115</v>
      </c>
      <c r="D209" s="46"/>
      <c r="E209" s="46"/>
      <c r="F209" s="46"/>
      <c r="G209" s="46"/>
      <c r="H209" s="46"/>
      <c r="I209" s="46"/>
      <c r="J209" s="46"/>
      <c r="K209" s="65">
        <f>IF(cava2[[#This Row],[U/m]]="Kilos",SUM(D209:G209)-($H$9*H209)-(I209*$I$9)-(J209*$J$9),SUM(D209:G209))</f>
        <v>0</v>
      </c>
      <c r="L209" s="46"/>
      <c r="M209" s="46"/>
      <c r="N209" s="46"/>
      <c r="O209" s="46"/>
      <c r="P209" s="46"/>
    </row>
    <row r="210" spans="1:16" ht="29.4" customHeight="1" x14ac:dyDescent="0.25">
      <c r="A210" s="46">
        <v>739</v>
      </c>
      <c r="B210" s="47" t="s">
        <v>329</v>
      </c>
      <c r="C210" s="46" t="s">
        <v>115</v>
      </c>
      <c r="D210" s="46"/>
      <c r="E210" s="46"/>
      <c r="F210" s="46"/>
      <c r="G210" s="46"/>
      <c r="H210" s="46"/>
      <c r="I210" s="46"/>
      <c r="J210" s="46"/>
      <c r="K210" s="65">
        <f>IF(cava2[[#This Row],[U/m]]="Kilos",SUM(D210:G210)-($H$9*H210)-(I210*$I$9)-(J210*$J$9),SUM(D210:G210))</f>
        <v>0</v>
      </c>
      <c r="L210" s="46"/>
      <c r="M210" s="46"/>
      <c r="N210" s="46"/>
      <c r="O210" s="46"/>
      <c r="P210" s="46"/>
    </row>
    <row r="211" spans="1:16" ht="29.4" customHeight="1" x14ac:dyDescent="0.25">
      <c r="A211" s="46">
        <v>740</v>
      </c>
      <c r="B211" s="47" t="s">
        <v>121</v>
      </c>
      <c r="C211" s="46" t="s">
        <v>115</v>
      </c>
      <c r="D211" s="46"/>
      <c r="E211" s="46"/>
      <c r="F211" s="46"/>
      <c r="G211" s="46"/>
      <c r="H211" s="46"/>
      <c r="I211" s="46"/>
      <c r="J211" s="46"/>
      <c r="K211" s="65">
        <f>IF(cava2[[#This Row],[U/m]]="Kilos",SUM(D211:G211)-($H$9*H211)-(I211*$I$9)-(J211*$J$9),SUM(D211:G211))</f>
        <v>0</v>
      </c>
      <c r="L211" s="46"/>
      <c r="M211" s="46"/>
      <c r="N211" s="46"/>
      <c r="O211" s="46"/>
      <c r="P211" s="46"/>
    </row>
    <row r="212" spans="1:16" ht="29.4" customHeight="1" x14ac:dyDescent="0.25">
      <c r="A212" s="46">
        <v>741</v>
      </c>
      <c r="B212" s="47" t="s">
        <v>330</v>
      </c>
      <c r="C212" s="46" t="s">
        <v>115</v>
      </c>
      <c r="D212" s="46"/>
      <c r="E212" s="46"/>
      <c r="F212" s="46"/>
      <c r="G212" s="46"/>
      <c r="H212" s="46"/>
      <c r="I212" s="46"/>
      <c r="J212" s="46"/>
      <c r="K212" s="65">
        <f>IF(cava2[[#This Row],[U/m]]="Kilos",SUM(D212:G212)-($H$9*H212)-(I212*$I$9)-(J212*$J$9),SUM(D212:G212))</f>
        <v>0</v>
      </c>
      <c r="L212" s="46"/>
      <c r="M212" s="46"/>
      <c r="N212" s="46"/>
      <c r="O212" s="46"/>
      <c r="P212" s="46"/>
    </row>
    <row r="213" spans="1:16" ht="29.4" customHeight="1" x14ac:dyDescent="0.25">
      <c r="A213" s="46">
        <v>742</v>
      </c>
      <c r="B213" s="47" t="s">
        <v>331</v>
      </c>
      <c r="C213" s="46" t="s">
        <v>115</v>
      </c>
      <c r="D213" s="46"/>
      <c r="E213" s="46"/>
      <c r="F213" s="46"/>
      <c r="G213" s="46"/>
      <c r="H213" s="46"/>
      <c r="I213" s="46"/>
      <c r="J213" s="46"/>
      <c r="K213" s="65">
        <f>IF(cava2[[#This Row],[U/m]]="Kilos",SUM(D213:G213)-($H$9*H213)-(I213*$I$9)-(J213*$J$9),SUM(D213:G213))</f>
        <v>0</v>
      </c>
      <c r="L213" s="46"/>
      <c r="M213" s="46"/>
      <c r="N213" s="46"/>
      <c r="O213" s="46"/>
      <c r="P213" s="46"/>
    </row>
    <row r="214" spans="1:16" ht="29.4" customHeight="1" x14ac:dyDescent="0.25">
      <c r="A214" s="46">
        <v>743</v>
      </c>
      <c r="B214" s="47" t="s">
        <v>117</v>
      </c>
      <c r="C214" s="46" t="s">
        <v>115</v>
      </c>
      <c r="D214" s="46"/>
      <c r="E214" s="46"/>
      <c r="F214" s="46"/>
      <c r="G214" s="46"/>
      <c r="H214" s="46"/>
      <c r="I214" s="46"/>
      <c r="J214" s="46"/>
      <c r="K214" s="65">
        <f>IF(cava2[[#This Row],[U/m]]="Kilos",SUM(D214:G214)-($H$9*H214)-(I214*$I$9)-(J214*$J$9),SUM(D214:G214))</f>
        <v>0</v>
      </c>
      <c r="L214" s="46"/>
      <c r="M214" s="46"/>
      <c r="N214" s="46"/>
      <c r="O214" s="46"/>
      <c r="P214" s="46"/>
    </row>
    <row r="215" spans="1:16" ht="29.4" customHeight="1" x14ac:dyDescent="0.25">
      <c r="A215" s="46">
        <v>744</v>
      </c>
      <c r="B215" s="47" t="s">
        <v>332</v>
      </c>
      <c r="C215" s="46" t="s">
        <v>115</v>
      </c>
      <c r="D215" s="46"/>
      <c r="E215" s="46"/>
      <c r="F215" s="46"/>
      <c r="G215" s="46"/>
      <c r="H215" s="46"/>
      <c r="I215" s="46"/>
      <c r="J215" s="46"/>
      <c r="K215" s="65">
        <f>IF(cava2[[#This Row],[U/m]]="Kilos",SUM(D215:G215)-($H$9*H215)-(I215*$I$9)-(J215*$J$9),SUM(D215:G215))</f>
        <v>0</v>
      </c>
      <c r="L215" s="46"/>
      <c r="M215" s="46"/>
      <c r="N215" s="46"/>
      <c r="O215" s="46"/>
      <c r="P215" s="46"/>
    </row>
    <row r="216" spans="1:16" ht="29.4" customHeight="1" x14ac:dyDescent="0.25">
      <c r="A216" s="46">
        <v>745</v>
      </c>
      <c r="B216" s="47" t="s">
        <v>333</v>
      </c>
      <c r="C216" s="46" t="s">
        <v>115</v>
      </c>
      <c r="D216" s="46"/>
      <c r="E216" s="46"/>
      <c r="F216" s="46"/>
      <c r="G216" s="46"/>
      <c r="H216" s="46"/>
      <c r="I216" s="46"/>
      <c r="J216" s="46"/>
      <c r="K216" s="65">
        <f>IF(cava2[[#This Row],[U/m]]="Kilos",SUM(D216:G216)-($H$9*H216)-(I216*$I$9)-(J216*$J$9),SUM(D216:G216))</f>
        <v>0</v>
      </c>
      <c r="L216" s="46"/>
      <c r="M216" s="46"/>
      <c r="N216" s="46"/>
      <c r="O216" s="46"/>
      <c r="P216" s="46"/>
    </row>
    <row r="217" spans="1:16" ht="29.4" customHeight="1" x14ac:dyDescent="0.25">
      <c r="A217" s="46">
        <v>746</v>
      </c>
      <c r="B217" s="47" t="s">
        <v>334</v>
      </c>
      <c r="C217" s="46" t="s">
        <v>115</v>
      </c>
      <c r="D217" s="46"/>
      <c r="E217" s="46"/>
      <c r="F217" s="46"/>
      <c r="G217" s="46"/>
      <c r="H217" s="46"/>
      <c r="I217" s="46"/>
      <c r="J217" s="46"/>
      <c r="K217" s="65">
        <f>IF(cava2[[#This Row],[U/m]]="Kilos",SUM(D217:G217)-($H$9*H217)-(I217*$I$9)-(J217*$J$9),SUM(D217:G217))</f>
        <v>0</v>
      </c>
      <c r="L217" s="46"/>
      <c r="M217" s="46"/>
      <c r="N217" s="46"/>
      <c r="O217" s="46"/>
      <c r="P217" s="46"/>
    </row>
    <row r="218" spans="1:16" ht="29.4" customHeight="1" x14ac:dyDescent="0.25">
      <c r="A218" s="46">
        <v>747</v>
      </c>
      <c r="B218" s="47" t="s">
        <v>335</v>
      </c>
      <c r="C218" s="46" t="s">
        <v>115</v>
      </c>
      <c r="D218" s="46"/>
      <c r="E218" s="46"/>
      <c r="F218" s="46"/>
      <c r="G218" s="46"/>
      <c r="H218" s="46"/>
      <c r="I218" s="46"/>
      <c r="J218" s="46"/>
      <c r="K218" s="65">
        <f>IF(cava2[[#This Row],[U/m]]="Kilos",SUM(D218:G218)-($H$9*H218)-(I218*$I$9)-(J218*$J$9),SUM(D218:G218))</f>
        <v>0</v>
      </c>
      <c r="L218" s="46"/>
      <c r="M218" s="46"/>
      <c r="N218" s="46"/>
      <c r="O218" s="46"/>
      <c r="P218" s="46"/>
    </row>
    <row r="219" spans="1:16" ht="29.4" customHeight="1" x14ac:dyDescent="0.25">
      <c r="A219" s="46">
        <v>748</v>
      </c>
      <c r="B219" s="47" t="s">
        <v>336</v>
      </c>
      <c r="C219" s="46" t="s">
        <v>18</v>
      </c>
      <c r="D219" s="46"/>
      <c r="E219" s="46"/>
      <c r="F219" s="46"/>
      <c r="G219" s="46"/>
      <c r="H219" s="46"/>
      <c r="I219" s="46"/>
      <c r="J219" s="46"/>
      <c r="K219" s="65">
        <f>IF(cava2[[#This Row],[U/m]]="Kilos",SUM(D219:G219)-($H$9*H219)-(I219*$I$9)-(J219*$J$9),SUM(D219:G219))</f>
        <v>0</v>
      </c>
      <c r="L219" s="46"/>
      <c r="M219" s="46"/>
      <c r="N219" s="46"/>
      <c r="O219" s="46"/>
      <c r="P219" s="46"/>
    </row>
    <row r="220" spans="1:16" ht="29.4" customHeight="1" x14ac:dyDescent="0.25">
      <c r="A220" s="46">
        <v>749</v>
      </c>
      <c r="B220" s="47" t="s">
        <v>337</v>
      </c>
      <c r="C220" s="46" t="s">
        <v>18</v>
      </c>
      <c r="D220" s="46"/>
      <c r="E220" s="46"/>
      <c r="F220" s="46"/>
      <c r="G220" s="46"/>
      <c r="H220" s="46"/>
      <c r="I220" s="46"/>
      <c r="J220" s="46"/>
      <c r="K220" s="65">
        <f>IF(cava2[[#This Row],[U/m]]="Kilos",SUM(D220:G220)-($H$9*H220)-(I220*$I$9)-(J220*$J$9),SUM(D220:G220))</f>
        <v>0</v>
      </c>
      <c r="L220" s="46"/>
      <c r="M220" s="46"/>
      <c r="N220" s="46"/>
      <c r="O220" s="46"/>
      <c r="P220" s="46"/>
    </row>
    <row r="221" spans="1:16" ht="29.4" customHeight="1" x14ac:dyDescent="0.25">
      <c r="A221" s="46">
        <v>750</v>
      </c>
      <c r="B221" s="47" t="s">
        <v>338</v>
      </c>
      <c r="C221" s="46" t="s">
        <v>115</v>
      </c>
      <c r="D221" s="46"/>
      <c r="E221" s="46"/>
      <c r="F221" s="46"/>
      <c r="G221" s="46"/>
      <c r="H221" s="46"/>
      <c r="I221" s="46"/>
      <c r="J221" s="46"/>
      <c r="K221" s="65">
        <f>IF(cava2[[#This Row],[U/m]]="Kilos",SUM(D221:G221)-($H$9*H221)-(I221*$I$9)-(J221*$J$9),SUM(D221:G221))</f>
        <v>0</v>
      </c>
      <c r="L221" s="46"/>
      <c r="M221" s="46"/>
      <c r="N221" s="46"/>
      <c r="O221" s="46"/>
      <c r="P221" s="46"/>
    </row>
    <row r="222" spans="1:16" ht="29.4" customHeight="1" x14ac:dyDescent="0.25">
      <c r="A222" s="46">
        <v>751</v>
      </c>
      <c r="B222" s="47" t="s">
        <v>339</v>
      </c>
      <c r="C222" s="46" t="s">
        <v>18</v>
      </c>
      <c r="D222" s="46"/>
      <c r="E222" s="46"/>
      <c r="F222" s="46"/>
      <c r="G222" s="46"/>
      <c r="H222" s="46"/>
      <c r="I222" s="46"/>
      <c r="J222" s="46"/>
      <c r="K222" s="65">
        <f>IF(cava2[[#This Row],[U/m]]="Kilos",SUM(D222:G222)-($H$9*H222)-(I222*$I$9)-(J222*$J$9),SUM(D222:G222))</f>
        <v>0</v>
      </c>
      <c r="L222" s="46"/>
      <c r="M222" s="46"/>
      <c r="N222" s="46"/>
      <c r="O222" s="46"/>
      <c r="P222" s="46"/>
    </row>
    <row r="223" spans="1:16" ht="29.4" customHeight="1" x14ac:dyDescent="0.25">
      <c r="A223" s="46">
        <v>752</v>
      </c>
      <c r="B223" s="47" t="s">
        <v>220</v>
      </c>
      <c r="C223" s="46" t="s">
        <v>115</v>
      </c>
      <c r="D223" s="46"/>
      <c r="E223" s="46"/>
      <c r="F223" s="46"/>
      <c r="G223" s="46"/>
      <c r="H223" s="46"/>
      <c r="I223" s="46"/>
      <c r="J223" s="46"/>
      <c r="K223" s="65">
        <f>IF(cava2[[#This Row],[U/m]]="Kilos",SUM(D223:G223)-($H$9*H223)-(I223*$I$9)-(J223*$J$9),SUM(D223:G223))</f>
        <v>0</v>
      </c>
      <c r="L223" s="46"/>
      <c r="M223" s="46"/>
      <c r="N223" s="46"/>
      <c r="O223" s="46"/>
      <c r="P223" s="46"/>
    </row>
    <row r="224" spans="1:16" ht="29.4" customHeight="1" x14ac:dyDescent="0.25">
      <c r="A224" s="46">
        <v>753</v>
      </c>
      <c r="B224" s="47" t="s">
        <v>337</v>
      </c>
      <c r="C224" s="46" t="s">
        <v>115</v>
      </c>
      <c r="D224" s="46"/>
      <c r="E224" s="46"/>
      <c r="F224" s="46"/>
      <c r="G224" s="46"/>
      <c r="H224" s="46"/>
      <c r="I224" s="46"/>
      <c r="J224" s="46"/>
      <c r="K224" s="65">
        <f>IF(cava2[[#This Row],[U/m]]="Kilos",SUM(D224:G224)-($H$9*H224)-(I224*$I$9)-(J224*$J$9),SUM(D224:G224))</f>
        <v>0</v>
      </c>
      <c r="L224" s="46"/>
      <c r="M224" s="46"/>
      <c r="N224" s="46"/>
      <c r="O224" s="46"/>
      <c r="P224" s="46"/>
    </row>
    <row r="225" spans="1:16" ht="29.4" customHeight="1" x14ac:dyDescent="0.25">
      <c r="A225" s="46">
        <v>754</v>
      </c>
      <c r="B225" s="47" t="s">
        <v>339</v>
      </c>
      <c r="C225" s="46" t="s">
        <v>115</v>
      </c>
      <c r="D225" s="46"/>
      <c r="E225" s="46"/>
      <c r="F225" s="46"/>
      <c r="G225" s="46"/>
      <c r="H225" s="46"/>
      <c r="I225" s="46"/>
      <c r="J225" s="46"/>
      <c r="K225" s="65">
        <f>IF(cava2[[#This Row],[U/m]]="Kilos",SUM(D225:G225)-($H$9*H225)-(I225*$I$9)-(J225*$J$9),SUM(D225:G225))</f>
        <v>0</v>
      </c>
      <c r="L225" s="46"/>
      <c r="M225" s="46"/>
      <c r="N225" s="46"/>
      <c r="O225" s="46"/>
      <c r="P225" s="46"/>
    </row>
    <row r="226" spans="1:16" ht="29.4" customHeight="1" x14ac:dyDescent="0.25">
      <c r="A226" s="46">
        <v>755</v>
      </c>
      <c r="B226" s="47" t="s">
        <v>340</v>
      </c>
      <c r="C226" s="46" t="s">
        <v>115</v>
      </c>
      <c r="D226" s="46"/>
      <c r="E226" s="46"/>
      <c r="F226" s="46"/>
      <c r="G226" s="46"/>
      <c r="H226" s="46"/>
      <c r="I226" s="46"/>
      <c r="J226" s="46"/>
      <c r="K226" s="65">
        <f>IF(cava2[[#This Row],[U/m]]="Kilos",SUM(D226:G226)-($H$9*H226)-(I226*$I$9)-(J226*$J$9),SUM(D226:G226))</f>
        <v>0</v>
      </c>
      <c r="L226" s="46"/>
      <c r="M226" s="46"/>
      <c r="N226" s="46"/>
      <c r="O226" s="46"/>
      <c r="P226" s="46"/>
    </row>
    <row r="227" spans="1:16" ht="29.4" customHeight="1" x14ac:dyDescent="0.25">
      <c r="A227" s="46">
        <v>756</v>
      </c>
      <c r="B227" s="47" t="s">
        <v>341</v>
      </c>
      <c r="C227" s="46" t="s">
        <v>115</v>
      </c>
      <c r="D227" s="46"/>
      <c r="E227" s="46"/>
      <c r="F227" s="46"/>
      <c r="G227" s="46"/>
      <c r="H227" s="46"/>
      <c r="I227" s="46"/>
      <c r="J227" s="46"/>
      <c r="K227" s="65">
        <f>IF(cava2[[#This Row],[U/m]]="Kilos",SUM(D227:G227)-($H$9*H227)-(I227*$I$9)-(J227*$J$9),SUM(D227:G227))</f>
        <v>0</v>
      </c>
      <c r="L227" s="46"/>
      <c r="M227" s="46"/>
      <c r="N227" s="46"/>
      <c r="O227" s="46"/>
      <c r="P227" s="46"/>
    </row>
    <row r="228" spans="1:16" ht="29.4" customHeight="1" x14ac:dyDescent="0.25">
      <c r="A228" s="46">
        <v>757</v>
      </c>
      <c r="B228" s="47" t="s">
        <v>342</v>
      </c>
      <c r="C228" s="46" t="s">
        <v>115</v>
      </c>
      <c r="D228" s="46"/>
      <c r="E228" s="46"/>
      <c r="F228" s="46"/>
      <c r="G228" s="46"/>
      <c r="H228" s="46"/>
      <c r="I228" s="46"/>
      <c r="J228" s="46"/>
      <c r="K228" s="65">
        <f>IF(cava2[[#This Row],[U/m]]="Kilos",SUM(D228:G228)-($H$9*H228)-(I228*$I$9)-(J228*$J$9),SUM(D228:G228))</f>
        <v>0</v>
      </c>
      <c r="L228" s="46"/>
      <c r="M228" s="46"/>
      <c r="N228" s="46"/>
      <c r="O228" s="46"/>
      <c r="P228" s="46"/>
    </row>
    <row r="229" spans="1:16" ht="29.4" customHeight="1" x14ac:dyDescent="0.25">
      <c r="A229" s="46">
        <v>758</v>
      </c>
      <c r="B229" s="47" t="s">
        <v>343</v>
      </c>
      <c r="C229" s="46" t="s">
        <v>115</v>
      </c>
      <c r="D229" s="46"/>
      <c r="E229" s="46"/>
      <c r="F229" s="46"/>
      <c r="G229" s="46"/>
      <c r="H229" s="46"/>
      <c r="I229" s="46"/>
      <c r="J229" s="46"/>
      <c r="K229" s="65">
        <f>IF(cava2[[#This Row],[U/m]]="Kilos",SUM(D229:G229)-($H$9*H229)-(I229*$I$9)-(J229*$J$9),SUM(D229:G229))</f>
        <v>0</v>
      </c>
      <c r="L229" s="46"/>
      <c r="M229" s="46"/>
      <c r="N229" s="46"/>
      <c r="O229" s="46"/>
      <c r="P229" s="46"/>
    </row>
    <row r="230" spans="1:16" ht="29.4" customHeight="1" x14ac:dyDescent="0.25">
      <c r="A230" s="46">
        <v>759</v>
      </c>
      <c r="B230" s="47" t="s">
        <v>344</v>
      </c>
      <c r="C230" s="46" t="s">
        <v>115</v>
      </c>
      <c r="D230" s="46"/>
      <c r="E230" s="46"/>
      <c r="F230" s="46"/>
      <c r="G230" s="46"/>
      <c r="H230" s="46"/>
      <c r="I230" s="46"/>
      <c r="J230" s="46"/>
      <c r="K230" s="65">
        <f>IF(cava2[[#This Row],[U/m]]="Kilos",SUM(D230:G230)-($H$9*H230)-(I230*$I$9)-(J230*$J$9),SUM(D230:G230))</f>
        <v>0</v>
      </c>
      <c r="L230" s="46"/>
      <c r="M230" s="46"/>
      <c r="N230" s="46"/>
      <c r="O230" s="46"/>
      <c r="P230" s="46"/>
    </row>
    <row r="231" spans="1:16" ht="29.4" customHeight="1" x14ac:dyDescent="0.25">
      <c r="A231" s="46">
        <v>760</v>
      </c>
      <c r="B231" s="47" t="s">
        <v>153</v>
      </c>
      <c r="C231" s="46" t="s">
        <v>115</v>
      </c>
      <c r="D231" s="46"/>
      <c r="E231" s="46"/>
      <c r="F231" s="46"/>
      <c r="G231" s="46"/>
      <c r="H231" s="46"/>
      <c r="I231" s="46"/>
      <c r="J231" s="46"/>
      <c r="K231" s="65">
        <f>IF(cava2[[#This Row],[U/m]]="Kilos",SUM(D231:G231)-($H$9*H231)-(I231*$I$9)-(J231*$J$9),SUM(D231:G231))</f>
        <v>0</v>
      </c>
      <c r="L231" s="46"/>
      <c r="M231" s="46"/>
      <c r="N231" s="46"/>
      <c r="O231" s="46"/>
      <c r="P231" s="46"/>
    </row>
    <row r="232" spans="1:16" ht="29.4" customHeight="1" x14ac:dyDescent="0.25">
      <c r="A232" s="46">
        <v>761</v>
      </c>
      <c r="B232" s="47" t="s">
        <v>345</v>
      </c>
      <c r="C232" s="46" t="s">
        <v>115</v>
      </c>
      <c r="D232" s="46"/>
      <c r="E232" s="46"/>
      <c r="F232" s="46"/>
      <c r="G232" s="46"/>
      <c r="H232" s="46"/>
      <c r="I232" s="46"/>
      <c r="J232" s="46"/>
      <c r="K232" s="65">
        <f>IF(cava2[[#This Row],[U/m]]="Kilos",SUM(D232:G232)-($H$9*H232)-(I232*$I$9)-(J232*$J$9),SUM(D232:G232))</f>
        <v>0</v>
      </c>
      <c r="L232" s="46"/>
      <c r="M232" s="46"/>
      <c r="N232" s="46"/>
      <c r="O232" s="46"/>
      <c r="P232" s="46"/>
    </row>
    <row r="233" spans="1:16" ht="29.4" customHeight="1" x14ac:dyDescent="0.25">
      <c r="A233" s="46">
        <v>762</v>
      </c>
      <c r="B233" s="47" t="s">
        <v>346</v>
      </c>
      <c r="C233" s="46" t="s">
        <v>115</v>
      </c>
      <c r="D233" s="46"/>
      <c r="E233" s="46"/>
      <c r="F233" s="46"/>
      <c r="G233" s="46"/>
      <c r="H233" s="46"/>
      <c r="I233" s="46"/>
      <c r="J233" s="46"/>
      <c r="K233" s="65">
        <f>IF(cava2[[#This Row],[U/m]]="Kilos",SUM(D233:G233)-($H$9*H233)-(I233*$I$9)-(J233*$J$9),SUM(D233:G233))</f>
        <v>0</v>
      </c>
      <c r="L233" s="46"/>
      <c r="M233" s="46"/>
      <c r="N233" s="46"/>
      <c r="O233" s="46"/>
      <c r="P233" s="46"/>
    </row>
    <row r="234" spans="1:16" ht="29.4" customHeight="1" x14ac:dyDescent="0.25">
      <c r="A234" s="46">
        <v>763</v>
      </c>
      <c r="B234" s="47" t="s">
        <v>347</v>
      </c>
      <c r="C234" s="46" t="s">
        <v>115</v>
      </c>
      <c r="D234" s="46"/>
      <c r="E234" s="46"/>
      <c r="F234" s="46"/>
      <c r="G234" s="46"/>
      <c r="H234" s="46"/>
      <c r="I234" s="46"/>
      <c r="J234" s="46"/>
      <c r="K234" s="65">
        <f>IF(cava2[[#This Row],[U/m]]="Kilos",SUM(D234:G234)-($H$9*H234)-(I234*$I$9)-(J234*$J$9),SUM(D234:G234))</f>
        <v>0</v>
      </c>
      <c r="L234" s="46"/>
      <c r="M234" s="46"/>
      <c r="N234" s="46"/>
      <c r="O234" s="46"/>
      <c r="P234" s="46"/>
    </row>
    <row r="235" spans="1:16" ht="29.4" customHeight="1" x14ac:dyDescent="0.25">
      <c r="A235" s="46">
        <v>764</v>
      </c>
      <c r="B235" s="47" t="s">
        <v>348</v>
      </c>
      <c r="C235" s="46" t="s">
        <v>115</v>
      </c>
      <c r="D235" s="46"/>
      <c r="E235" s="46"/>
      <c r="F235" s="46"/>
      <c r="G235" s="46"/>
      <c r="H235" s="46"/>
      <c r="I235" s="46"/>
      <c r="J235" s="46"/>
      <c r="K235" s="65">
        <f>IF(cava2[[#This Row],[U/m]]="Kilos",SUM(D235:G235)-($H$9*H235)-(I235*$I$9)-(J235*$J$9),SUM(D235:G235))</f>
        <v>0</v>
      </c>
      <c r="L235" s="46"/>
      <c r="M235" s="46"/>
      <c r="N235" s="46"/>
      <c r="O235" s="46"/>
      <c r="P235" s="46"/>
    </row>
    <row r="236" spans="1:16" ht="29.4" customHeight="1" x14ac:dyDescent="0.25">
      <c r="A236" s="46">
        <v>765</v>
      </c>
      <c r="B236" s="47" t="s">
        <v>349</v>
      </c>
      <c r="C236" s="46" t="s">
        <v>115</v>
      </c>
      <c r="D236" s="46"/>
      <c r="E236" s="46"/>
      <c r="F236" s="46"/>
      <c r="G236" s="46"/>
      <c r="H236" s="46"/>
      <c r="I236" s="46"/>
      <c r="J236" s="46"/>
      <c r="K236" s="65">
        <f>IF(cava2[[#This Row],[U/m]]="Kilos",SUM(D236:G236)-($H$9*H236)-(I236*$I$9)-(J236*$J$9),SUM(D236:G236))</f>
        <v>0</v>
      </c>
      <c r="L236" s="46"/>
      <c r="M236" s="46"/>
      <c r="N236" s="46"/>
      <c r="O236" s="46"/>
      <c r="P236" s="46"/>
    </row>
    <row r="237" spans="1:16" ht="29.4" customHeight="1" x14ac:dyDescent="0.25">
      <c r="A237" s="46">
        <v>766</v>
      </c>
      <c r="B237" s="47" t="s">
        <v>350</v>
      </c>
      <c r="C237" s="46" t="s">
        <v>115</v>
      </c>
      <c r="D237" s="46"/>
      <c r="E237" s="46"/>
      <c r="F237" s="46"/>
      <c r="G237" s="46"/>
      <c r="H237" s="46"/>
      <c r="I237" s="46"/>
      <c r="J237" s="46"/>
      <c r="K237" s="65">
        <f>IF(cava2[[#This Row],[U/m]]="Kilos",SUM(D237:G237)-($H$9*H237)-(I237*$I$9)-(J237*$J$9),SUM(D237:G237))</f>
        <v>0</v>
      </c>
      <c r="L237" s="46"/>
      <c r="M237" s="46"/>
      <c r="N237" s="46"/>
      <c r="O237" s="46"/>
      <c r="P237" s="46"/>
    </row>
    <row r="238" spans="1:16" ht="29.4" customHeight="1" x14ac:dyDescent="0.25">
      <c r="A238" s="46">
        <v>767</v>
      </c>
      <c r="B238" s="47" t="s">
        <v>351</v>
      </c>
      <c r="C238" s="46" t="s">
        <v>115</v>
      </c>
      <c r="D238" s="46"/>
      <c r="E238" s="46"/>
      <c r="F238" s="46"/>
      <c r="G238" s="46"/>
      <c r="H238" s="46"/>
      <c r="I238" s="46"/>
      <c r="J238" s="46"/>
      <c r="K238" s="65">
        <f>IF(cava2[[#This Row],[U/m]]="Kilos",SUM(D238:G238)-($H$9*H238)-(I238*$I$9)-(J238*$J$9),SUM(D238:G238))</f>
        <v>0</v>
      </c>
      <c r="L238" s="46"/>
      <c r="M238" s="46"/>
      <c r="N238" s="46"/>
      <c r="O238" s="46"/>
      <c r="P238" s="46"/>
    </row>
    <row r="239" spans="1:16" ht="29.4" customHeight="1" x14ac:dyDescent="0.25">
      <c r="A239" s="46">
        <v>768</v>
      </c>
      <c r="B239" s="47" t="s">
        <v>352</v>
      </c>
      <c r="C239" s="46" t="s">
        <v>115</v>
      </c>
      <c r="D239" s="46"/>
      <c r="E239" s="46"/>
      <c r="F239" s="46"/>
      <c r="G239" s="46"/>
      <c r="H239" s="46"/>
      <c r="I239" s="46"/>
      <c r="J239" s="46"/>
      <c r="K239" s="65">
        <f>IF(cava2[[#This Row],[U/m]]="Kilos",SUM(D239:G239)-($H$9*H239)-(I239*$I$9)-(J239*$J$9),SUM(D239:G239))</f>
        <v>0</v>
      </c>
      <c r="L239" s="46"/>
      <c r="M239" s="46"/>
      <c r="N239" s="46"/>
      <c r="O239" s="46"/>
      <c r="P239" s="46"/>
    </row>
    <row r="240" spans="1:16" ht="29.4" customHeight="1" x14ac:dyDescent="0.25">
      <c r="A240" s="46">
        <v>769</v>
      </c>
      <c r="B240" s="47" t="s">
        <v>335</v>
      </c>
      <c r="C240" s="46" t="s">
        <v>115</v>
      </c>
      <c r="D240" s="46"/>
      <c r="E240" s="46"/>
      <c r="F240" s="46"/>
      <c r="G240" s="46"/>
      <c r="H240" s="46"/>
      <c r="I240" s="46"/>
      <c r="J240" s="46"/>
      <c r="K240" s="65">
        <f>IF(cava2[[#This Row],[U/m]]="Kilos",SUM(D240:G240)-($H$9*H240)-(I240*$I$9)-(J240*$J$9),SUM(D240:G240))</f>
        <v>0</v>
      </c>
      <c r="L240" s="46"/>
      <c r="M240" s="46"/>
      <c r="N240" s="46"/>
      <c r="O240" s="46"/>
      <c r="P240" s="46"/>
    </row>
    <row r="241" spans="1:16" ht="29.4" customHeight="1" x14ac:dyDescent="0.25">
      <c r="A241" s="46">
        <v>770</v>
      </c>
      <c r="B241" s="47" t="s">
        <v>353</v>
      </c>
      <c r="C241" s="46" t="s">
        <v>115</v>
      </c>
      <c r="D241" s="46"/>
      <c r="E241" s="46"/>
      <c r="F241" s="46"/>
      <c r="G241" s="46"/>
      <c r="H241" s="46"/>
      <c r="I241" s="46"/>
      <c r="J241" s="46"/>
      <c r="K241" s="65">
        <f>IF(cava2[[#This Row],[U/m]]="Kilos",SUM(D241:G241)-($H$9*H241)-(I241*$I$9)-(J241*$J$9),SUM(D241:G241))</f>
        <v>0</v>
      </c>
      <c r="L241" s="46"/>
      <c r="M241" s="46"/>
      <c r="N241" s="46"/>
      <c r="O241" s="46"/>
      <c r="P241" s="46"/>
    </row>
    <row r="242" spans="1:16" ht="29.4" customHeight="1" x14ac:dyDescent="0.25">
      <c r="A242" s="46">
        <v>771</v>
      </c>
      <c r="B242" s="47" t="s">
        <v>121</v>
      </c>
      <c r="C242" s="46" t="s">
        <v>115</v>
      </c>
      <c r="D242" s="46"/>
      <c r="E242" s="46"/>
      <c r="F242" s="46"/>
      <c r="G242" s="46"/>
      <c r="H242" s="46"/>
      <c r="I242" s="46"/>
      <c r="J242" s="46"/>
      <c r="K242" s="65">
        <f>IF(cava2[[#This Row],[U/m]]="Kilos",SUM(D242:G242)-($H$9*H242)-(I242*$I$9)-(J242*$J$9),SUM(D242:G242))</f>
        <v>0</v>
      </c>
      <c r="L242" s="46"/>
      <c r="M242" s="46"/>
      <c r="N242" s="46"/>
      <c r="O242" s="46"/>
      <c r="P242" s="46"/>
    </row>
    <row r="243" spans="1:16" ht="29.4" customHeight="1" x14ac:dyDescent="0.25">
      <c r="A243" s="46">
        <v>772</v>
      </c>
      <c r="B243" s="47" t="s">
        <v>354</v>
      </c>
      <c r="C243" s="46" t="s">
        <v>115</v>
      </c>
      <c r="D243" s="46"/>
      <c r="E243" s="46"/>
      <c r="F243" s="46"/>
      <c r="G243" s="46"/>
      <c r="H243" s="46"/>
      <c r="I243" s="46"/>
      <c r="J243" s="46"/>
      <c r="K243" s="65">
        <f>IF(cava2[[#This Row],[U/m]]="Kilos",SUM(D243:G243)-($H$9*H243)-(I243*$I$9)-(J243*$J$9),SUM(D243:G243))</f>
        <v>0</v>
      </c>
      <c r="L243" s="46"/>
      <c r="M243" s="46"/>
      <c r="N243" s="46"/>
      <c r="O243" s="46"/>
      <c r="P243" s="46"/>
    </row>
    <row r="244" spans="1:16" ht="29.4" customHeight="1" x14ac:dyDescent="0.25">
      <c r="A244" s="46">
        <v>773</v>
      </c>
      <c r="B244" s="47" t="s">
        <v>355</v>
      </c>
      <c r="C244" s="46" t="s">
        <v>115</v>
      </c>
      <c r="D244" s="46"/>
      <c r="E244" s="46"/>
      <c r="F244" s="46"/>
      <c r="G244" s="46"/>
      <c r="H244" s="46"/>
      <c r="I244" s="46"/>
      <c r="J244" s="46"/>
      <c r="K244" s="65">
        <f>IF(cava2[[#This Row],[U/m]]="Kilos",SUM(D244:G244)-($H$9*H244)-(I244*$I$9)-(J244*$J$9),SUM(D244:G244))</f>
        <v>0</v>
      </c>
      <c r="L244" s="46"/>
      <c r="M244" s="46"/>
      <c r="N244" s="46"/>
      <c r="O244" s="46"/>
      <c r="P244" s="46"/>
    </row>
    <row r="245" spans="1:16" ht="29.4" customHeight="1" x14ac:dyDescent="0.25">
      <c r="A245" s="46">
        <v>774</v>
      </c>
      <c r="B245" s="47" t="s">
        <v>356</v>
      </c>
      <c r="C245" s="46" t="s">
        <v>115</v>
      </c>
      <c r="D245" s="46"/>
      <c r="E245" s="46"/>
      <c r="F245" s="46"/>
      <c r="G245" s="46"/>
      <c r="H245" s="46"/>
      <c r="I245" s="46"/>
      <c r="J245" s="46"/>
      <c r="K245" s="65">
        <f>IF(cava2[[#This Row],[U/m]]="Kilos",SUM(D245:G245)-($H$9*H245)-(I245*$I$9)-(J245*$J$9),SUM(D245:G245))</f>
        <v>0</v>
      </c>
      <c r="L245" s="46"/>
      <c r="M245" s="46"/>
      <c r="N245" s="46"/>
      <c r="O245" s="46"/>
      <c r="P245" s="46"/>
    </row>
    <row r="246" spans="1:16" ht="29.4" customHeight="1" x14ac:dyDescent="0.25">
      <c r="A246" s="46">
        <v>775</v>
      </c>
      <c r="B246" s="47" t="s">
        <v>357</v>
      </c>
      <c r="C246" s="46" t="s">
        <v>115</v>
      </c>
      <c r="D246" s="46"/>
      <c r="E246" s="46"/>
      <c r="F246" s="46"/>
      <c r="G246" s="46"/>
      <c r="H246" s="46"/>
      <c r="I246" s="46"/>
      <c r="J246" s="46"/>
      <c r="K246" s="65">
        <f>IF(cava2[[#This Row],[U/m]]="Kilos",SUM(D246:G246)-($H$9*H246)-(I246*$I$9)-(J246*$J$9),SUM(D246:G246))</f>
        <v>0</v>
      </c>
      <c r="L246" s="46"/>
      <c r="M246" s="46"/>
      <c r="N246" s="46"/>
      <c r="O246" s="46"/>
      <c r="P246" s="46"/>
    </row>
    <row r="247" spans="1:16" ht="29.4" customHeight="1" x14ac:dyDescent="0.25">
      <c r="A247" s="46">
        <v>776</v>
      </c>
      <c r="B247" s="47" t="s">
        <v>358</v>
      </c>
      <c r="C247" s="46" t="s">
        <v>115</v>
      </c>
      <c r="D247" s="46"/>
      <c r="E247" s="46"/>
      <c r="F247" s="46"/>
      <c r="G247" s="46"/>
      <c r="H247" s="46"/>
      <c r="I247" s="46"/>
      <c r="J247" s="46"/>
      <c r="K247" s="65">
        <f>IF(cava2[[#This Row],[U/m]]="Kilos",SUM(D247:G247)-($H$9*H247)-(I247*$I$9)-(J247*$J$9),SUM(D247:G247))</f>
        <v>0</v>
      </c>
      <c r="L247" s="46"/>
      <c r="M247" s="46"/>
      <c r="N247" s="46"/>
      <c r="O247" s="46"/>
      <c r="P247" s="46"/>
    </row>
    <row r="248" spans="1:16" ht="29.4" customHeight="1" x14ac:dyDescent="0.25">
      <c r="A248" s="46">
        <v>777</v>
      </c>
      <c r="B248" s="47" t="s">
        <v>359</v>
      </c>
      <c r="C248" s="46" t="s">
        <v>115</v>
      </c>
      <c r="D248" s="46"/>
      <c r="E248" s="46"/>
      <c r="F248" s="46"/>
      <c r="G248" s="46"/>
      <c r="H248" s="46"/>
      <c r="I248" s="46"/>
      <c r="J248" s="46"/>
      <c r="K248" s="65">
        <f>IF(cava2[[#This Row],[U/m]]="Kilos",SUM(D248:G248)-($H$9*H248)-(I248*$I$9)-(J248*$J$9),SUM(D248:G248))</f>
        <v>0</v>
      </c>
      <c r="L248" s="46"/>
      <c r="M248" s="46"/>
      <c r="N248" s="46"/>
      <c r="O248" s="46"/>
      <c r="P248" s="46"/>
    </row>
    <row r="249" spans="1:16" ht="29.4" customHeight="1" x14ac:dyDescent="0.25">
      <c r="A249" s="46">
        <v>778</v>
      </c>
      <c r="B249" s="47" t="s">
        <v>360</v>
      </c>
      <c r="C249" s="46" t="s">
        <v>115</v>
      </c>
      <c r="D249" s="46"/>
      <c r="E249" s="46"/>
      <c r="F249" s="46"/>
      <c r="G249" s="46"/>
      <c r="H249" s="46"/>
      <c r="I249" s="46"/>
      <c r="J249" s="46"/>
      <c r="K249" s="65">
        <f>IF(cava2[[#This Row],[U/m]]="Kilos",SUM(D249:G249)-($H$9*H249)-(I249*$I$9)-(J249*$J$9),SUM(D249:G249))</f>
        <v>0</v>
      </c>
      <c r="L249" s="46"/>
      <c r="M249" s="46"/>
      <c r="N249" s="46"/>
      <c r="O249" s="46"/>
      <c r="P249" s="46"/>
    </row>
    <row r="250" spans="1:16" ht="29.4" customHeight="1" x14ac:dyDescent="0.25">
      <c r="A250" s="46">
        <v>779</v>
      </c>
      <c r="B250" s="47" t="s">
        <v>361</v>
      </c>
      <c r="C250" s="46" t="s">
        <v>115</v>
      </c>
      <c r="D250" s="46"/>
      <c r="E250" s="46"/>
      <c r="F250" s="46"/>
      <c r="G250" s="46"/>
      <c r="H250" s="46"/>
      <c r="I250" s="46"/>
      <c r="J250" s="46"/>
      <c r="K250" s="65">
        <f>IF(cava2[[#This Row],[U/m]]="Kilos",SUM(D250:G250)-($H$9*H250)-(I250*$I$9)-(J250*$J$9),SUM(D250:G250))</f>
        <v>0</v>
      </c>
      <c r="L250" s="46"/>
      <c r="M250" s="46"/>
      <c r="N250" s="46"/>
      <c r="O250" s="46"/>
      <c r="P250" s="46"/>
    </row>
    <row r="251" spans="1:16" ht="29.4" customHeight="1" x14ac:dyDescent="0.25">
      <c r="A251" s="46">
        <v>780</v>
      </c>
      <c r="B251" s="47" t="s">
        <v>362</v>
      </c>
      <c r="C251" s="46" t="s">
        <v>115</v>
      </c>
      <c r="D251" s="46"/>
      <c r="E251" s="46"/>
      <c r="F251" s="46"/>
      <c r="G251" s="46"/>
      <c r="H251" s="46"/>
      <c r="I251" s="46"/>
      <c r="J251" s="46"/>
      <c r="K251" s="65">
        <f>IF(cava2[[#This Row],[U/m]]="Kilos",SUM(D251:G251)-($H$9*H251)-(I251*$I$9)-(J251*$J$9),SUM(D251:G251))</f>
        <v>0</v>
      </c>
      <c r="L251" s="46"/>
      <c r="M251" s="46"/>
      <c r="N251" s="46"/>
      <c r="O251" s="46"/>
      <c r="P251" s="46"/>
    </row>
    <row r="252" spans="1:16" ht="29.4" customHeight="1" x14ac:dyDescent="0.25">
      <c r="A252" s="46">
        <v>781</v>
      </c>
      <c r="B252" s="47" t="s">
        <v>363</v>
      </c>
      <c r="C252" s="46" t="s">
        <v>115</v>
      </c>
      <c r="D252" s="46"/>
      <c r="E252" s="46"/>
      <c r="F252" s="46"/>
      <c r="G252" s="46"/>
      <c r="H252" s="46"/>
      <c r="I252" s="46"/>
      <c r="J252" s="46"/>
      <c r="K252" s="65">
        <f>IF(cava2[[#This Row],[U/m]]="Kilos",SUM(D252:G252)-($H$9*H252)-(I252*$I$9)-(J252*$J$9),SUM(D252:G252))</f>
        <v>0</v>
      </c>
      <c r="L252" s="46"/>
      <c r="M252" s="46"/>
      <c r="N252" s="46"/>
      <c r="O252" s="46"/>
      <c r="P252" s="46"/>
    </row>
    <row r="253" spans="1:16" ht="29.4" customHeight="1" x14ac:dyDescent="0.25">
      <c r="A253" s="46">
        <v>782</v>
      </c>
      <c r="B253" s="47" t="s">
        <v>364</v>
      </c>
      <c r="C253" s="46" t="s">
        <v>115</v>
      </c>
      <c r="D253" s="46"/>
      <c r="E253" s="46"/>
      <c r="F253" s="46"/>
      <c r="G253" s="46"/>
      <c r="H253" s="46"/>
      <c r="I253" s="46"/>
      <c r="J253" s="46"/>
      <c r="K253" s="65">
        <f>IF(cava2[[#This Row],[U/m]]="Kilos",SUM(D253:G253)-($H$9*H253)-(I253*$I$9)-(J253*$J$9),SUM(D253:G253))</f>
        <v>0</v>
      </c>
      <c r="L253" s="46"/>
      <c r="M253" s="46"/>
      <c r="N253" s="46"/>
      <c r="O253" s="46"/>
      <c r="P253" s="46"/>
    </row>
    <row r="254" spans="1:16" ht="29.4" customHeight="1" x14ac:dyDescent="0.25">
      <c r="A254" s="46">
        <v>783</v>
      </c>
      <c r="B254" s="47" t="s">
        <v>365</v>
      </c>
      <c r="C254" s="46" t="s">
        <v>115</v>
      </c>
      <c r="D254" s="46"/>
      <c r="E254" s="46"/>
      <c r="F254" s="46"/>
      <c r="G254" s="46"/>
      <c r="H254" s="46"/>
      <c r="I254" s="46"/>
      <c r="J254" s="46"/>
      <c r="K254" s="65">
        <f>IF(cava2[[#This Row],[U/m]]="Kilos",SUM(D254:G254)-($H$9*H254)-(I254*$I$9)-(J254*$J$9),SUM(D254:G254))</f>
        <v>0</v>
      </c>
      <c r="L254" s="46"/>
      <c r="M254" s="46"/>
      <c r="N254" s="46"/>
      <c r="O254" s="46"/>
      <c r="P254" s="46"/>
    </row>
    <row r="255" spans="1:16" ht="29.4" customHeight="1" x14ac:dyDescent="0.25">
      <c r="A255" s="46">
        <v>784</v>
      </c>
      <c r="B255" s="47" t="s">
        <v>366</v>
      </c>
      <c r="C255" s="46" t="s">
        <v>115</v>
      </c>
      <c r="D255" s="46"/>
      <c r="E255" s="46"/>
      <c r="F255" s="46"/>
      <c r="G255" s="46"/>
      <c r="H255" s="46"/>
      <c r="I255" s="46"/>
      <c r="J255" s="46"/>
      <c r="K255" s="65">
        <f>IF(cava2[[#This Row],[U/m]]="Kilos",SUM(D255:G255)-($H$9*H255)-(I255*$I$9)-(J255*$J$9),SUM(D255:G255))</f>
        <v>0</v>
      </c>
      <c r="L255" s="46"/>
      <c r="M255" s="46"/>
      <c r="N255" s="46"/>
      <c r="O255" s="46"/>
      <c r="P255" s="46"/>
    </row>
    <row r="256" spans="1:16" ht="29.4" customHeight="1" x14ac:dyDescent="0.25">
      <c r="A256" s="46">
        <v>785</v>
      </c>
      <c r="B256" s="47" t="s">
        <v>367</v>
      </c>
      <c r="C256" s="46" t="s">
        <v>115</v>
      </c>
      <c r="D256" s="46"/>
      <c r="E256" s="46"/>
      <c r="F256" s="46"/>
      <c r="G256" s="46"/>
      <c r="H256" s="46"/>
      <c r="I256" s="46"/>
      <c r="J256" s="46"/>
      <c r="K256" s="65">
        <f>IF(cava2[[#This Row],[U/m]]="Kilos",SUM(D256:G256)-($H$9*H256)-(I256*$I$9)-(J256*$J$9),SUM(D256:G256))</f>
        <v>0</v>
      </c>
      <c r="L256" s="46"/>
      <c r="M256" s="46"/>
      <c r="N256" s="46"/>
      <c r="O256" s="46"/>
      <c r="P256" s="46"/>
    </row>
    <row r="257" spans="1:16" ht="29.4" customHeight="1" x14ac:dyDescent="0.25">
      <c r="A257" s="46">
        <v>786</v>
      </c>
      <c r="B257" s="47" t="s">
        <v>368</v>
      </c>
      <c r="C257" s="46" t="s">
        <v>115</v>
      </c>
      <c r="D257" s="46"/>
      <c r="E257" s="46"/>
      <c r="F257" s="46"/>
      <c r="G257" s="46"/>
      <c r="H257" s="46"/>
      <c r="I257" s="46"/>
      <c r="J257" s="46"/>
      <c r="K257" s="65">
        <f>IF(cava2[[#This Row],[U/m]]="Kilos",SUM(D257:G257)-($H$9*H257)-(I257*$I$9)-(J257*$J$9),SUM(D257:G257))</f>
        <v>0</v>
      </c>
      <c r="L257" s="46"/>
      <c r="M257" s="46"/>
      <c r="N257" s="46"/>
      <c r="O257" s="46"/>
      <c r="P257" s="46"/>
    </row>
    <row r="258" spans="1:16" ht="29.4" customHeight="1" x14ac:dyDescent="0.25">
      <c r="A258" s="46">
        <v>787</v>
      </c>
      <c r="B258" s="47" t="s">
        <v>369</v>
      </c>
      <c r="C258" s="46" t="s">
        <v>18</v>
      </c>
      <c r="D258" s="46"/>
      <c r="E258" s="46"/>
      <c r="F258" s="46"/>
      <c r="G258" s="46"/>
      <c r="H258" s="46"/>
      <c r="I258" s="46"/>
      <c r="J258" s="46"/>
      <c r="K258" s="65">
        <f>IF(cava2[[#This Row],[U/m]]="Kilos",SUM(D258:G258)-($H$9*H258)-(I258*$I$9)-(J258*$J$9),SUM(D258:G258))</f>
        <v>0</v>
      </c>
      <c r="L258" s="46"/>
      <c r="M258" s="46"/>
      <c r="N258" s="46"/>
      <c r="O258" s="46"/>
      <c r="P258" s="46"/>
    </row>
    <row r="259" spans="1:16" ht="29.4" customHeight="1" x14ac:dyDescent="0.25">
      <c r="A259" s="46">
        <v>788</v>
      </c>
      <c r="B259" s="47" t="s">
        <v>307</v>
      </c>
      <c r="C259" s="46" t="s">
        <v>18</v>
      </c>
      <c r="D259" s="46"/>
      <c r="E259" s="46"/>
      <c r="F259" s="46"/>
      <c r="G259" s="46"/>
      <c r="H259" s="46"/>
      <c r="I259" s="46"/>
      <c r="J259" s="46"/>
      <c r="K259" s="65">
        <f>IF(cava2[[#This Row],[U/m]]="Kilos",SUM(D259:G259)-($H$9*H259)-(I259*$I$9)-(J259*$J$9),SUM(D259:G259))</f>
        <v>0</v>
      </c>
      <c r="L259" s="46"/>
      <c r="M259" s="46"/>
      <c r="N259" s="46"/>
      <c r="O259" s="46"/>
      <c r="P259" s="46"/>
    </row>
    <row r="260" spans="1:16" ht="29.4" customHeight="1" x14ac:dyDescent="0.25">
      <c r="A260" s="46">
        <v>789</v>
      </c>
      <c r="B260" s="47" t="s">
        <v>370</v>
      </c>
      <c r="C260" s="46" t="s">
        <v>18</v>
      </c>
      <c r="D260" s="46"/>
      <c r="E260" s="46"/>
      <c r="F260" s="46"/>
      <c r="G260" s="46"/>
      <c r="H260" s="46"/>
      <c r="I260" s="46"/>
      <c r="J260" s="46"/>
      <c r="K260" s="65">
        <f>IF(cava2[[#This Row],[U/m]]="Kilos",SUM(D260:G260)-($H$9*H260)-(I260*$I$9)-(J260*$J$9),SUM(D260:G260))</f>
        <v>0</v>
      </c>
      <c r="L260" s="46"/>
      <c r="M260" s="46"/>
      <c r="N260" s="46"/>
      <c r="O260" s="46"/>
      <c r="P260" s="46"/>
    </row>
    <row r="261" spans="1:16" ht="29.4" customHeight="1" x14ac:dyDescent="0.25">
      <c r="A261" s="46">
        <v>790</v>
      </c>
      <c r="B261" s="47" t="s">
        <v>371</v>
      </c>
      <c r="C261" s="46" t="s">
        <v>18</v>
      </c>
      <c r="D261" s="46"/>
      <c r="E261" s="46"/>
      <c r="F261" s="46"/>
      <c r="G261" s="46"/>
      <c r="H261" s="46"/>
      <c r="I261" s="46"/>
      <c r="J261" s="46"/>
      <c r="K261" s="65">
        <f>IF(cava2[[#This Row],[U/m]]="Kilos",SUM(D261:G261)-($H$9*H261)-(I261*$I$9)-(J261*$J$9),SUM(D261:G261))</f>
        <v>0</v>
      </c>
      <c r="L261" s="46"/>
      <c r="M261" s="46"/>
      <c r="N261" s="46"/>
      <c r="O261" s="46"/>
      <c r="P261" s="46"/>
    </row>
    <row r="262" spans="1:16" ht="29.4" customHeight="1" x14ac:dyDescent="0.25">
      <c r="A262" s="46">
        <v>791</v>
      </c>
      <c r="B262" s="47" t="s">
        <v>372</v>
      </c>
      <c r="C262" s="46" t="s">
        <v>18</v>
      </c>
      <c r="D262" s="46"/>
      <c r="E262" s="46"/>
      <c r="F262" s="46"/>
      <c r="G262" s="46"/>
      <c r="H262" s="46"/>
      <c r="I262" s="46"/>
      <c r="J262" s="46"/>
      <c r="K262" s="65">
        <f>IF(cava2[[#This Row],[U/m]]="Kilos",SUM(D262:G262)-($H$9*H262)-(I262*$I$9)-(J262*$J$9),SUM(D262:G262))</f>
        <v>0</v>
      </c>
      <c r="L262" s="46"/>
      <c r="M262" s="46"/>
      <c r="N262" s="46"/>
      <c r="O262" s="46"/>
      <c r="P262" s="46"/>
    </row>
    <row r="263" spans="1:16" ht="29.4" customHeight="1" x14ac:dyDescent="0.25">
      <c r="A263" s="46">
        <v>793</v>
      </c>
      <c r="B263" s="47" t="s">
        <v>373</v>
      </c>
      <c r="C263" s="46" t="s">
        <v>18</v>
      </c>
      <c r="D263" s="46"/>
      <c r="E263" s="46"/>
      <c r="F263" s="46"/>
      <c r="G263" s="46"/>
      <c r="H263" s="46"/>
      <c r="I263" s="46"/>
      <c r="J263" s="46"/>
      <c r="K263" s="65">
        <f>IF(cava2[[#This Row],[U/m]]="Kilos",SUM(D263:G263)-($H$9*H263)-(I263*$I$9)-(J263*$J$9),SUM(D263:G263))</f>
        <v>0</v>
      </c>
      <c r="L263" s="46"/>
      <c r="M263" s="46"/>
      <c r="N263" s="46"/>
      <c r="O263" s="46"/>
      <c r="P263" s="46"/>
    </row>
    <row r="264" spans="1:16" ht="29.4" customHeight="1" x14ac:dyDescent="0.25">
      <c r="A264" s="46">
        <v>794</v>
      </c>
      <c r="B264" s="47" t="s">
        <v>374</v>
      </c>
      <c r="C264" s="46" t="s">
        <v>18</v>
      </c>
      <c r="D264" s="46"/>
      <c r="E264" s="46"/>
      <c r="F264" s="46"/>
      <c r="G264" s="46"/>
      <c r="H264" s="46"/>
      <c r="I264" s="46"/>
      <c r="J264" s="46"/>
      <c r="K264" s="65">
        <f>IF(cava2[[#This Row],[U/m]]="Kilos",SUM(D264:G264)-($H$9*H264)-(I264*$I$9)-(J264*$J$9),SUM(D264:G264))</f>
        <v>0</v>
      </c>
      <c r="L264" s="46"/>
      <c r="M264" s="46"/>
      <c r="N264" s="46"/>
      <c r="O264" s="46"/>
      <c r="P264" s="46"/>
    </row>
    <row r="265" spans="1:16" ht="29.4" customHeight="1" x14ac:dyDescent="0.25">
      <c r="A265" s="46">
        <v>795</v>
      </c>
      <c r="B265" s="47" t="s">
        <v>375</v>
      </c>
      <c r="C265" s="46" t="s">
        <v>18</v>
      </c>
      <c r="D265" s="46"/>
      <c r="E265" s="46"/>
      <c r="F265" s="46"/>
      <c r="G265" s="46"/>
      <c r="H265" s="46"/>
      <c r="I265" s="46"/>
      <c r="J265" s="46"/>
      <c r="K265" s="65">
        <f>IF(cava2[[#This Row],[U/m]]="Kilos",SUM(D265:G265)-($H$9*H265)-(I265*$I$9)-(J265*$J$9),SUM(D265:G265))</f>
        <v>0</v>
      </c>
      <c r="L265" s="46"/>
      <c r="M265" s="46"/>
      <c r="N265" s="46"/>
      <c r="O265" s="46"/>
      <c r="P265" s="46"/>
    </row>
    <row r="266" spans="1:16" ht="29.4" customHeight="1" x14ac:dyDescent="0.25">
      <c r="A266" s="46">
        <v>796</v>
      </c>
      <c r="B266" s="47" t="s">
        <v>376</v>
      </c>
      <c r="C266" s="46" t="s">
        <v>18</v>
      </c>
      <c r="D266" s="46"/>
      <c r="E266" s="46"/>
      <c r="F266" s="46"/>
      <c r="G266" s="46"/>
      <c r="H266" s="46"/>
      <c r="I266" s="46"/>
      <c r="J266" s="46"/>
      <c r="K266" s="65">
        <f>IF(cava2[[#This Row],[U/m]]="Kilos",SUM(D266:G266)-($H$9*H266)-(I266*$I$9)-(J266*$J$9),SUM(D266:G266))</f>
        <v>0</v>
      </c>
      <c r="L266" s="46"/>
      <c r="M266" s="46"/>
      <c r="N266" s="46"/>
      <c r="O266" s="46"/>
      <c r="P266" s="46"/>
    </row>
    <row r="267" spans="1:16" ht="29.4" customHeight="1" x14ac:dyDescent="0.25">
      <c r="A267" s="46">
        <v>797</v>
      </c>
      <c r="B267" s="47" t="s">
        <v>377</v>
      </c>
      <c r="C267" s="46" t="s">
        <v>18</v>
      </c>
      <c r="D267" s="46"/>
      <c r="E267" s="46"/>
      <c r="F267" s="46"/>
      <c r="G267" s="46"/>
      <c r="H267" s="46"/>
      <c r="I267" s="46"/>
      <c r="J267" s="46"/>
      <c r="K267" s="65">
        <f>IF(cava2[[#This Row],[U/m]]="Kilos",SUM(D267:G267)-($H$9*H267)-(I267*$I$9)-(J267*$J$9),SUM(D267:G267))</f>
        <v>0</v>
      </c>
      <c r="L267" s="46"/>
      <c r="M267" s="46"/>
      <c r="N267" s="46"/>
      <c r="O267" s="46"/>
      <c r="P267" s="46"/>
    </row>
    <row r="268" spans="1:16" ht="29.4" customHeight="1" x14ac:dyDescent="0.25">
      <c r="A268" s="46">
        <v>798</v>
      </c>
      <c r="B268" s="47" t="s">
        <v>131</v>
      </c>
      <c r="C268" s="46" t="s">
        <v>18</v>
      </c>
      <c r="D268" s="46"/>
      <c r="E268" s="46"/>
      <c r="F268" s="46"/>
      <c r="G268" s="46"/>
      <c r="H268" s="46"/>
      <c r="I268" s="46"/>
      <c r="J268" s="46"/>
      <c r="K268" s="65">
        <f>IF(cava2[[#This Row],[U/m]]="Kilos",SUM(D268:G268)-($H$9*H268)-(I268*$I$9)-(J268*$J$9),SUM(D268:G268))</f>
        <v>0</v>
      </c>
      <c r="L268" s="46"/>
      <c r="M268" s="46"/>
      <c r="N268" s="46"/>
      <c r="O268" s="46"/>
      <c r="P268" s="46"/>
    </row>
    <row r="269" spans="1:16" ht="29.4" customHeight="1" x14ac:dyDescent="0.25">
      <c r="A269" s="46">
        <v>799</v>
      </c>
      <c r="B269" s="47" t="s">
        <v>378</v>
      </c>
      <c r="C269" s="46" t="s">
        <v>18</v>
      </c>
      <c r="D269" s="46"/>
      <c r="E269" s="46"/>
      <c r="F269" s="46"/>
      <c r="G269" s="46"/>
      <c r="H269" s="46"/>
      <c r="I269" s="46"/>
      <c r="J269" s="46"/>
      <c r="K269" s="65">
        <f>IF(cava2[[#This Row],[U/m]]="Kilos",SUM(D269:G269)-($H$9*H269)-(I269*$I$9)-(J269*$J$9),SUM(D269:G269))</f>
        <v>0</v>
      </c>
      <c r="L269" s="46"/>
      <c r="M269" s="46"/>
      <c r="N269" s="46"/>
      <c r="O269" s="46"/>
      <c r="P269" s="46"/>
    </row>
    <row r="270" spans="1:16" ht="29.4" customHeight="1" x14ac:dyDescent="0.25">
      <c r="A270" s="46">
        <v>800</v>
      </c>
      <c r="B270" s="47" t="s">
        <v>379</v>
      </c>
      <c r="C270" s="46" t="s">
        <v>18</v>
      </c>
      <c r="D270" s="46"/>
      <c r="E270" s="46"/>
      <c r="F270" s="46"/>
      <c r="G270" s="46"/>
      <c r="H270" s="46"/>
      <c r="I270" s="46"/>
      <c r="J270" s="46"/>
      <c r="K270" s="65">
        <f>IF(cava2[[#This Row],[U/m]]="Kilos",SUM(D270:G270)-($H$9*H270)-(I270*$I$9)-(J270*$J$9),SUM(D270:G270))</f>
        <v>0</v>
      </c>
      <c r="L270" s="46"/>
      <c r="M270" s="46"/>
      <c r="N270" s="46"/>
      <c r="O270" s="46"/>
      <c r="P270" s="46"/>
    </row>
    <row r="271" spans="1:16" ht="29.4" customHeight="1" x14ac:dyDescent="0.25">
      <c r="A271" s="46">
        <v>801</v>
      </c>
      <c r="B271" s="47" t="s">
        <v>380</v>
      </c>
      <c r="C271" s="46" t="s">
        <v>18</v>
      </c>
      <c r="D271" s="46"/>
      <c r="E271" s="46"/>
      <c r="F271" s="46"/>
      <c r="G271" s="46"/>
      <c r="H271" s="46"/>
      <c r="I271" s="46"/>
      <c r="J271" s="46"/>
      <c r="K271" s="65">
        <f>IF(cava2[[#This Row],[U/m]]="Kilos",SUM(D271:G271)-($H$9*H271)-(I271*$I$9)-(J271*$J$9),SUM(D271:G271))</f>
        <v>0</v>
      </c>
      <c r="L271" s="46"/>
      <c r="M271" s="46"/>
      <c r="N271" s="46"/>
      <c r="O271" s="46"/>
      <c r="P271" s="46"/>
    </row>
    <row r="272" spans="1:16" ht="29.4" customHeight="1" x14ac:dyDescent="0.25">
      <c r="A272" s="46">
        <v>802</v>
      </c>
      <c r="B272" s="47" t="s">
        <v>381</v>
      </c>
      <c r="C272" s="46" t="s">
        <v>115</v>
      </c>
      <c r="D272" s="46"/>
      <c r="E272" s="46"/>
      <c r="F272" s="46"/>
      <c r="G272" s="46"/>
      <c r="H272" s="46"/>
      <c r="I272" s="46"/>
      <c r="J272" s="46"/>
      <c r="K272" s="65">
        <f>IF(cava2[[#This Row],[U/m]]="Kilos",SUM(D272:G272)-($H$9*H272)-(I272*$I$9)-(J272*$J$9),SUM(D272:G272))</f>
        <v>0</v>
      </c>
      <c r="L272" s="46"/>
      <c r="M272" s="46"/>
      <c r="N272" s="46"/>
      <c r="O272" s="46"/>
      <c r="P272" s="46"/>
    </row>
    <row r="273" spans="1:16" ht="29.4" customHeight="1" x14ac:dyDescent="0.25">
      <c r="A273" s="46">
        <v>805</v>
      </c>
      <c r="B273" s="47" t="s">
        <v>382</v>
      </c>
      <c r="C273" s="46" t="s">
        <v>115</v>
      </c>
      <c r="D273" s="46"/>
      <c r="E273" s="46"/>
      <c r="F273" s="46"/>
      <c r="G273" s="46"/>
      <c r="H273" s="46"/>
      <c r="I273" s="46"/>
      <c r="J273" s="46"/>
      <c r="K273" s="65">
        <f>IF(cava2[[#This Row],[U/m]]="Kilos",SUM(D273:G273)-($H$9*H273)-(I273*$I$9)-(J273*$J$9),SUM(D273:G273))</f>
        <v>0</v>
      </c>
      <c r="L273" s="46"/>
      <c r="M273" s="46"/>
      <c r="N273" s="46"/>
      <c r="O273" s="46"/>
      <c r="P273" s="46"/>
    </row>
    <row r="274" spans="1:16" ht="29.4" customHeight="1" x14ac:dyDescent="0.25">
      <c r="A274" s="46">
        <v>806</v>
      </c>
      <c r="B274" s="47" t="s">
        <v>383</v>
      </c>
      <c r="C274" s="46" t="s">
        <v>115</v>
      </c>
      <c r="D274" s="46"/>
      <c r="E274" s="46"/>
      <c r="F274" s="46"/>
      <c r="G274" s="46"/>
      <c r="H274" s="46"/>
      <c r="I274" s="46"/>
      <c r="J274" s="46"/>
      <c r="K274" s="65">
        <f>IF(cava2[[#This Row],[U/m]]="Kilos",SUM(D274:G274)-($H$9*H274)-(I274*$I$9)-(J274*$J$9),SUM(D274:G274))</f>
        <v>0</v>
      </c>
      <c r="L274" s="46"/>
      <c r="M274" s="46"/>
      <c r="N274" s="46"/>
      <c r="O274" s="46"/>
      <c r="P274" s="46"/>
    </row>
    <row r="275" spans="1:16" ht="29.4" customHeight="1" x14ac:dyDescent="0.25">
      <c r="A275" s="46">
        <v>807</v>
      </c>
      <c r="B275" s="47" t="s">
        <v>384</v>
      </c>
      <c r="C275" s="46" t="s">
        <v>115</v>
      </c>
      <c r="D275" s="46"/>
      <c r="E275" s="46"/>
      <c r="F275" s="46"/>
      <c r="G275" s="46"/>
      <c r="H275" s="46"/>
      <c r="I275" s="46"/>
      <c r="J275" s="46"/>
      <c r="K275" s="65">
        <f>IF(cava2[[#This Row],[U/m]]="Kilos",SUM(D275:G275)-($H$9*H275)-(I275*$I$9)-(J275*$J$9),SUM(D275:G275))</f>
        <v>0</v>
      </c>
      <c r="L275" s="46"/>
      <c r="M275" s="46"/>
      <c r="N275" s="46"/>
      <c r="O275" s="46"/>
      <c r="P275" s="46"/>
    </row>
    <row r="276" spans="1:16" ht="29.4" customHeight="1" x14ac:dyDescent="0.25">
      <c r="A276" s="46">
        <v>808</v>
      </c>
      <c r="B276" s="47" t="s">
        <v>385</v>
      </c>
      <c r="C276" s="46" t="s">
        <v>115</v>
      </c>
      <c r="D276" s="46"/>
      <c r="E276" s="46"/>
      <c r="F276" s="46"/>
      <c r="G276" s="46"/>
      <c r="H276" s="46"/>
      <c r="I276" s="46"/>
      <c r="J276" s="46"/>
      <c r="K276" s="65">
        <f>IF(cava2[[#This Row],[U/m]]="Kilos",SUM(D276:G276)-($H$9*H276)-(I276*$I$9)-(J276*$J$9),SUM(D276:G276))</f>
        <v>0</v>
      </c>
      <c r="L276" s="46"/>
      <c r="M276" s="46"/>
      <c r="N276" s="46"/>
      <c r="O276" s="46"/>
      <c r="P276" s="46"/>
    </row>
    <row r="277" spans="1:16" ht="29.4" customHeight="1" x14ac:dyDescent="0.25">
      <c r="A277" s="46">
        <v>809</v>
      </c>
      <c r="B277" s="47" t="s">
        <v>386</v>
      </c>
      <c r="C277" s="46" t="s">
        <v>115</v>
      </c>
      <c r="D277" s="46"/>
      <c r="E277" s="46"/>
      <c r="F277" s="46"/>
      <c r="G277" s="46"/>
      <c r="H277" s="46"/>
      <c r="I277" s="46"/>
      <c r="J277" s="46"/>
      <c r="K277" s="65">
        <f>IF(cava2[[#This Row],[U/m]]="Kilos",SUM(D277:G277)-($H$9*H277)-(I277*$I$9)-(J277*$J$9),SUM(D277:G277))</f>
        <v>0</v>
      </c>
      <c r="L277" s="46"/>
      <c r="M277" s="46"/>
      <c r="N277" s="46"/>
      <c r="O277" s="46"/>
      <c r="P277" s="46"/>
    </row>
    <row r="278" spans="1:16" ht="29.4" customHeight="1" x14ac:dyDescent="0.25">
      <c r="A278" s="46">
        <v>810</v>
      </c>
      <c r="B278" s="47" t="s">
        <v>387</v>
      </c>
      <c r="C278" s="46" t="s">
        <v>115</v>
      </c>
      <c r="D278" s="46"/>
      <c r="E278" s="46"/>
      <c r="F278" s="46"/>
      <c r="G278" s="46"/>
      <c r="H278" s="46"/>
      <c r="I278" s="46"/>
      <c r="J278" s="46"/>
      <c r="K278" s="65">
        <f>IF(cava2[[#This Row],[U/m]]="Kilos",SUM(D278:G278)-($H$9*H278)-(I278*$I$9)-(J278*$J$9),SUM(D278:G278))</f>
        <v>0</v>
      </c>
      <c r="L278" s="46"/>
      <c r="M278" s="46"/>
      <c r="N278" s="46"/>
      <c r="O278" s="46"/>
      <c r="P278" s="46"/>
    </row>
    <row r="279" spans="1:16" ht="29.4" customHeight="1" x14ac:dyDescent="0.25">
      <c r="A279" s="46">
        <v>813</v>
      </c>
      <c r="B279" s="47" t="s">
        <v>388</v>
      </c>
      <c r="C279" s="46" t="s">
        <v>115</v>
      </c>
      <c r="D279" s="46"/>
      <c r="E279" s="46"/>
      <c r="F279" s="46"/>
      <c r="G279" s="46"/>
      <c r="H279" s="46"/>
      <c r="I279" s="46"/>
      <c r="J279" s="46"/>
      <c r="K279" s="65">
        <f>IF(cava2[[#This Row],[U/m]]="Kilos",SUM(D279:G279)-($H$9*H279)-(I279*$I$9)-(J279*$J$9),SUM(D279:G279))</f>
        <v>0</v>
      </c>
      <c r="L279" s="46"/>
      <c r="M279" s="46"/>
      <c r="N279" s="46"/>
      <c r="O279" s="46"/>
      <c r="P279" s="46"/>
    </row>
    <row r="280" spans="1:16" ht="29.4" customHeight="1" x14ac:dyDescent="0.25">
      <c r="A280" s="46">
        <v>814</v>
      </c>
      <c r="B280" s="47" t="s">
        <v>389</v>
      </c>
      <c r="C280" s="46" t="s">
        <v>18</v>
      </c>
      <c r="D280" s="46"/>
      <c r="E280" s="46"/>
      <c r="F280" s="46"/>
      <c r="G280" s="46"/>
      <c r="H280" s="46"/>
      <c r="I280" s="46"/>
      <c r="J280" s="46"/>
      <c r="K280" s="65">
        <f>IF(cava2[[#This Row],[U/m]]="Kilos",SUM(D280:G280)-($H$9*H280)-(I280*$I$9)-(J280*$J$9),SUM(D280:G280))</f>
        <v>0</v>
      </c>
      <c r="L280" s="46"/>
      <c r="M280" s="46"/>
      <c r="N280" s="46"/>
      <c r="O280" s="46"/>
      <c r="P280" s="46"/>
    </row>
    <row r="281" spans="1:16" ht="29.4" customHeight="1" x14ac:dyDescent="0.25">
      <c r="A281" s="46">
        <v>816</v>
      </c>
      <c r="B281" s="47" t="s">
        <v>390</v>
      </c>
      <c r="C281" s="46" t="s">
        <v>18</v>
      </c>
      <c r="D281" s="46"/>
      <c r="E281" s="46"/>
      <c r="F281" s="46"/>
      <c r="G281" s="46"/>
      <c r="H281" s="46"/>
      <c r="I281" s="46"/>
      <c r="J281" s="46"/>
      <c r="K281" s="65">
        <f>IF(cava2[[#This Row],[U/m]]="Kilos",SUM(D281:G281)-($H$9*H281)-(I281*$I$9)-(J281*$J$9),SUM(D281:G281))</f>
        <v>0</v>
      </c>
      <c r="L281" s="46"/>
      <c r="M281" s="46"/>
      <c r="N281" s="46"/>
      <c r="O281" s="46"/>
      <c r="P281" s="46"/>
    </row>
    <row r="282" spans="1:16" ht="29.4" customHeight="1" x14ac:dyDescent="0.25">
      <c r="A282" s="46">
        <v>817</v>
      </c>
      <c r="B282" s="47" t="s">
        <v>391</v>
      </c>
      <c r="C282" s="46" t="s">
        <v>18</v>
      </c>
      <c r="D282" s="46"/>
      <c r="E282" s="46"/>
      <c r="F282" s="46"/>
      <c r="G282" s="46"/>
      <c r="H282" s="46"/>
      <c r="I282" s="46"/>
      <c r="J282" s="46"/>
      <c r="K282" s="65">
        <f>IF(cava2[[#This Row],[U/m]]="Kilos",SUM(D282:G282)-($H$9*H282)-(I282*$I$9)-(J282*$J$9),SUM(D282:G282))</f>
        <v>0</v>
      </c>
      <c r="L282" s="46"/>
      <c r="M282" s="46"/>
      <c r="N282" s="46"/>
      <c r="O282" s="46"/>
      <c r="P282" s="46"/>
    </row>
    <row r="283" spans="1:16" ht="29.4" customHeight="1" x14ac:dyDescent="0.25">
      <c r="A283" s="46">
        <v>819</v>
      </c>
      <c r="B283" s="47" t="s">
        <v>392</v>
      </c>
      <c r="C283" s="46" t="s">
        <v>18</v>
      </c>
      <c r="D283" s="46"/>
      <c r="E283" s="46"/>
      <c r="F283" s="46"/>
      <c r="G283" s="46"/>
      <c r="H283" s="46"/>
      <c r="I283" s="46"/>
      <c r="J283" s="46"/>
      <c r="K283" s="65">
        <f>IF(cava2[[#This Row],[U/m]]="Kilos",SUM(D283:G283)-($H$9*H283)-(I283*$I$9)-(J283*$J$9),SUM(D283:G283))</f>
        <v>0</v>
      </c>
      <c r="L283" s="46"/>
      <c r="M283" s="46"/>
      <c r="N283" s="46"/>
      <c r="O283" s="46"/>
      <c r="P283" s="46"/>
    </row>
    <row r="284" spans="1:16" ht="29.4" customHeight="1" x14ac:dyDescent="0.25">
      <c r="A284" s="46">
        <v>823</v>
      </c>
      <c r="B284" s="47" t="s">
        <v>393</v>
      </c>
      <c r="C284" s="46" t="s">
        <v>115</v>
      </c>
      <c r="D284" s="46"/>
      <c r="E284" s="46"/>
      <c r="F284" s="46"/>
      <c r="G284" s="46"/>
      <c r="H284" s="46"/>
      <c r="I284" s="46"/>
      <c r="J284" s="46"/>
      <c r="K284" s="65">
        <f>IF(cava2[[#This Row],[U/m]]="Kilos",SUM(D284:G284)-($H$9*H284)-(I284*$I$9)-(J284*$J$9),SUM(D284:G284))</f>
        <v>0</v>
      </c>
      <c r="L284" s="46"/>
      <c r="M284" s="46"/>
      <c r="N284" s="46"/>
      <c r="O284" s="46"/>
      <c r="P284" s="46"/>
    </row>
    <row r="285" spans="1:16" ht="29.4" customHeight="1" x14ac:dyDescent="0.25">
      <c r="A285" s="46">
        <v>824</v>
      </c>
      <c r="B285" s="47" t="s">
        <v>394</v>
      </c>
      <c r="C285" s="46" t="s">
        <v>18</v>
      </c>
      <c r="D285" s="46"/>
      <c r="E285" s="46"/>
      <c r="F285" s="46"/>
      <c r="G285" s="46"/>
      <c r="H285" s="46"/>
      <c r="I285" s="46"/>
      <c r="J285" s="46"/>
      <c r="K285" s="65">
        <f>IF(cava2[[#This Row],[U/m]]="Kilos",SUM(D285:G285)-($H$9*H285)-(I285*$I$9)-(J285*$J$9),SUM(D285:G285))</f>
        <v>0</v>
      </c>
      <c r="L285" s="46"/>
      <c r="M285" s="46"/>
      <c r="N285" s="46"/>
      <c r="O285" s="46"/>
      <c r="P285" s="46"/>
    </row>
    <row r="286" spans="1:16" ht="29.4" customHeight="1" x14ac:dyDescent="0.25">
      <c r="A286" s="46">
        <v>900</v>
      </c>
      <c r="B286" s="47" t="s">
        <v>395</v>
      </c>
      <c r="C286" s="46" t="s">
        <v>18</v>
      </c>
      <c r="D286" s="46"/>
      <c r="E286" s="46"/>
      <c r="F286" s="46"/>
      <c r="G286" s="46"/>
      <c r="H286" s="46"/>
      <c r="I286" s="46"/>
      <c r="J286" s="46"/>
      <c r="K286" s="65">
        <f>IF(cava2[[#This Row],[U/m]]="Kilos",SUM(D286:G286)-($H$9*H286)-(I286*$I$9)-(J286*$J$9),SUM(D286:G286))</f>
        <v>0</v>
      </c>
      <c r="L286" s="46"/>
      <c r="M286" s="46"/>
      <c r="N286" s="46"/>
      <c r="O286" s="46"/>
      <c r="P286" s="46"/>
    </row>
    <row r="287" spans="1:16" ht="29.4" customHeight="1" x14ac:dyDescent="0.25">
      <c r="A287" s="46">
        <v>901</v>
      </c>
      <c r="B287" s="47" t="s">
        <v>396</v>
      </c>
      <c r="C287" s="46" t="s">
        <v>18</v>
      </c>
      <c r="D287" s="46"/>
      <c r="E287" s="46"/>
      <c r="F287" s="46"/>
      <c r="G287" s="46"/>
      <c r="H287" s="46"/>
      <c r="I287" s="46"/>
      <c r="J287" s="46"/>
      <c r="K287" s="65">
        <f>IF(cava2[[#This Row],[U/m]]="Kilos",SUM(D287:G287)-($H$9*H287)-(I287*$I$9)-(J287*$J$9),SUM(D287:G287))</f>
        <v>0</v>
      </c>
      <c r="L287" s="46"/>
      <c r="M287" s="46"/>
      <c r="N287" s="46"/>
      <c r="O287" s="46"/>
      <c r="P287" s="46"/>
    </row>
    <row r="288" spans="1:16" ht="29.4" customHeight="1" x14ac:dyDescent="0.25">
      <c r="A288" s="46">
        <v>902</v>
      </c>
      <c r="B288" s="47" t="s">
        <v>397</v>
      </c>
      <c r="C288" s="46" t="s">
        <v>18</v>
      </c>
      <c r="D288" s="46"/>
      <c r="E288" s="46"/>
      <c r="F288" s="46"/>
      <c r="G288" s="46"/>
      <c r="H288" s="46"/>
      <c r="I288" s="46"/>
      <c r="J288" s="46"/>
      <c r="K288" s="65">
        <f>IF(cava2[[#This Row],[U/m]]="Kilos",SUM(D288:G288)-($H$9*H288)-(I288*$I$9)-(J288*$J$9),SUM(D288:G288))</f>
        <v>0</v>
      </c>
      <c r="L288" s="46"/>
      <c r="M288" s="46"/>
      <c r="N288" s="46"/>
      <c r="O288" s="46"/>
      <c r="P288" s="46"/>
    </row>
    <row r="289" spans="1:16" ht="29.4" customHeight="1" x14ac:dyDescent="0.25">
      <c r="A289" s="46">
        <v>903</v>
      </c>
      <c r="B289" s="47" t="s">
        <v>398</v>
      </c>
      <c r="C289" s="46" t="s">
        <v>18</v>
      </c>
      <c r="D289" s="46"/>
      <c r="E289" s="46"/>
      <c r="F289" s="46"/>
      <c r="G289" s="46"/>
      <c r="H289" s="46"/>
      <c r="I289" s="46"/>
      <c r="J289" s="46"/>
      <c r="K289" s="65">
        <f>IF(cava2[[#This Row],[U/m]]="Kilos",SUM(D289:G289)-($H$9*H289)-(I289*$I$9)-(J289*$J$9),SUM(D289:G289))</f>
        <v>0</v>
      </c>
      <c r="L289" s="46"/>
      <c r="M289" s="46"/>
      <c r="N289" s="46"/>
      <c r="O289" s="46"/>
      <c r="P289" s="46"/>
    </row>
    <row r="290" spans="1:16" ht="29.4" customHeight="1" x14ac:dyDescent="0.25">
      <c r="A290" s="46">
        <v>906</v>
      </c>
      <c r="B290" s="47" t="s">
        <v>353</v>
      </c>
      <c r="C290" s="46" t="s">
        <v>18</v>
      </c>
      <c r="D290" s="78"/>
      <c r="E290" s="78"/>
      <c r="F290" s="78"/>
      <c r="G290" s="78"/>
      <c r="H290" s="78"/>
      <c r="I290" s="78"/>
      <c r="J290" s="78"/>
      <c r="K290" s="65">
        <f>IF(cava2[[#This Row],[U/m]]="Kilos",SUM(D290:G290)-($H$9*H290)-(I290*$I$9)-(J290*$J$9),SUM(D290:G290))</f>
        <v>0</v>
      </c>
      <c r="L290" s="46"/>
      <c r="M290" s="78"/>
      <c r="N290" s="78"/>
      <c r="O290" s="78"/>
      <c r="P290" s="78"/>
    </row>
    <row r="291" spans="1:16" ht="29.4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SUBTOTAL(109,CAVA3[Total])</f>
        <v>0</v>
      </c>
      <c r="L291" s="49"/>
      <c r="M291" s="49"/>
      <c r="N291" s="49"/>
      <c r="O291" s="49"/>
      <c r="P291" s="49"/>
    </row>
  </sheetData>
  <sheetProtection selectLockedCells="1" autoFilter="0"/>
  <mergeCells count="1">
    <mergeCell ref="A2:I2"/>
  </mergeCells>
  <phoneticPr fontId="7" type="noConversion"/>
  <conditionalFormatting sqref="A152:A153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AAD-C4E5-4943-BCE6-1A4B092F96E4}">
  <sheetPr>
    <pageSetUpPr fitToPage="1"/>
  </sheetPr>
  <dimension ref="A2:Q291"/>
  <sheetViews>
    <sheetView zoomScale="70" zoomScaleNormal="70" workbookViewId="0">
      <pane xSplit="3" ySplit="10" topLeftCell="D11" activePane="bottomRight" state="frozen"/>
      <selection activeCell="E154" sqref="E154"/>
      <selection pane="topRight" activeCell="E154" sqref="E154"/>
      <selection pane="bottomLeft" activeCell="E154" sqref="E154"/>
      <selection pane="bottomRight" activeCell="K11" sqref="K11"/>
    </sheetView>
  </sheetViews>
  <sheetFormatPr baseColWidth="10" defaultColWidth="11.44140625" defaultRowHeight="27" customHeight="1" x14ac:dyDescent="0.25"/>
  <cols>
    <col min="1" max="1" width="8" style="66" bestFit="1" customWidth="1"/>
    <col min="2" max="2" width="47.33203125" style="66" customWidth="1"/>
    <col min="3" max="3" width="10.6640625" style="66" bestFit="1" customWidth="1"/>
    <col min="4" max="7" width="17" style="66" customWidth="1"/>
    <col min="8" max="10" width="20.6640625" style="66" customWidth="1"/>
    <col min="11" max="11" width="11.44140625" style="66"/>
    <col min="12" max="12" width="40.6640625" style="66" bestFit="1" customWidth="1"/>
    <col min="13" max="13" width="13.33203125" style="66" bestFit="1" customWidth="1"/>
    <col min="14" max="16384" width="11.44140625" style="66"/>
  </cols>
  <sheetData>
    <row r="2" spans="1:17" ht="27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80"/>
    </row>
    <row r="3" spans="1:17" ht="27" customHeight="1" x14ac:dyDescent="0.3">
      <c r="B3" s="43" t="s">
        <v>1</v>
      </c>
    </row>
    <row r="5" spans="1:17" ht="27" customHeight="1" x14ac:dyDescent="0.3">
      <c r="B5" s="43" t="s">
        <v>136</v>
      </c>
      <c r="C5" s="68"/>
      <c r="D5" s="68"/>
    </row>
    <row r="7" spans="1:17" ht="27" customHeight="1" x14ac:dyDescent="0.3">
      <c r="B7" s="43" t="s">
        <v>137</v>
      </c>
      <c r="C7" s="69"/>
      <c r="D7" s="69"/>
    </row>
    <row r="8" spans="1:17" ht="27" customHeight="1" x14ac:dyDescent="0.3">
      <c r="B8" s="43" t="s">
        <v>4</v>
      </c>
      <c r="C8" s="70"/>
      <c r="D8" s="70"/>
    </row>
    <row r="9" spans="1:17" ht="27" customHeight="1" x14ac:dyDescent="0.3">
      <c r="H9" s="42">
        <v>2.2999999999999998</v>
      </c>
      <c r="I9" s="42">
        <v>1.85</v>
      </c>
      <c r="J9" s="42">
        <v>1.25</v>
      </c>
      <c r="L9" s="42"/>
    </row>
    <row r="10" spans="1:17" ht="27" customHeight="1" x14ac:dyDescent="0.3">
      <c r="A10" s="71" t="s">
        <v>5</v>
      </c>
      <c r="B10" s="71" t="s">
        <v>138</v>
      </c>
      <c r="C10" s="71" t="s">
        <v>399</v>
      </c>
      <c r="D10" s="72" t="s">
        <v>419</v>
      </c>
      <c r="E10" s="72" t="s">
        <v>9</v>
      </c>
      <c r="F10" s="72" t="s">
        <v>10</v>
      </c>
      <c r="G10" s="72" t="s">
        <v>11</v>
      </c>
      <c r="H10" s="44" t="s">
        <v>140</v>
      </c>
      <c r="I10" s="44" t="s">
        <v>141</v>
      </c>
      <c r="J10" s="44" t="s">
        <v>142</v>
      </c>
      <c r="K10" s="45" t="s">
        <v>143</v>
      </c>
      <c r="L10" s="44" t="s">
        <v>16</v>
      </c>
      <c r="M10" s="81" t="s">
        <v>420</v>
      </c>
      <c r="N10" s="66" t="s">
        <v>400</v>
      </c>
      <c r="O10" s="66" t="s">
        <v>145</v>
      </c>
      <c r="P10" s="66" t="s">
        <v>146</v>
      </c>
      <c r="Q10" s="66" t="s">
        <v>147</v>
      </c>
    </row>
    <row r="11" spans="1:17" s="75" customFormat="1" ht="27" customHeight="1" x14ac:dyDescent="0.25">
      <c r="A11" s="65">
        <v>3</v>
      </c>
      <c r="B11" s="65" t="s">
        <v>148</v>
      </c>
      <c r="C11" s="65" t="s">
        <v>18</v>
      </c>
      <c r="K11" s="65">
        <f>IF(cava2[[#This Row],[U/m]]="Kilos",SUM(D11:G11)-($H$9*H11)-(I11*$I$9)-(J11*$J$9),SUM(D11:G11))</f>
        <v>0</v>
      </c>
      <c r="L11" s="46"/>
      <c r="M11" s="74"/>
    </row>
    <row r="12" spans="1:17" s="75" customFormat="1" ht="27" customHeight="1" x14ac:dyDescent="0.25">
      <c r="A12" s="65">
        <v>4</v>
      </c>
      <c r="B12" s="65" t="s">
        <v>149</v>
      </c>
      <c r="C12" s="65" t="s">
        <v>18</v>
      </c>
      <c r="K12" s="65">
        <f>IF(cava2[[#This Row],[U/m]]="Kilos",SUM(D12:G12)-($H$9*H12)-(I12*$I$9)-(J12*$J$9),SUM(D12:G12))</f>
        <v>0</v>
      </c>
      <c r="L12" s="46"/>
      <c r="M12" s="46"/>
    </row>
    <row r="13" spans="1:17" s="75" customFormat="1" ht="27" customHeight="1" x14ac:dyDescent="0.25">
      <c r="A13" s="65">
        <v>5</v>
      </c>
      <c r="B13" s="65" t="s">
        <v>150</v>
      </c>
      <c r="C13" s="65" t="s">
        <v>18</v>
      </c>
      <c r="K13" s="65">
        <f>IF(cava2[[#This Row],[U/m]]="Kilos",SUM(D13:G13)-($H$9*H13)-(I13*$I$9)-(J13*$J$9),SUM(D13:G13))</f>
        <v>0</v>
      </c>
      <c r="L13" s="46"/>
      <c r="M13" s="46"/>
    </row>
    <row r="14" spans="1:17" s="75" customFormat="1" ht="27" customHeight="1" x14ac:dyDescent="0.25">
      <c r="A14" s="65">
        <v>6</v>
      </c>
      <c r="B14" s="65" t="s">
        <v>151</v>
      </c>
      <c r="C14" s="65" t="s">
        <v>18</v>
      </c>
      <c r="K14" s="65">
        <f>IF(cava2[[#This Row],[U/m]]="Kilos",SUM(D14:G14)-($H$9*H14)-(I14*$I$9)-(J14*$J$9),SUM(D14:G14))</f>
        <v>0</v>
      </c>
      <c r="L14" s="46"/>
      <c r="M14" s="46"/>
    </row>
    <row r="15" spans="1:17" s="75" customFormat="1" ht="27" customHeight="1" x14ac:dyDescent="0.25">
      <c r="A15" s="65">
        <v>9</v>
      </c>
      <c r="B15" s="65" t="s">
        <v>152</v>
      </c>
      <c r="C15" s="65" t="s">
        <v>18</v>
      </c>
      <c r="K15" s="65">
        <f>IF(cava2[[#This Row],[U/m]]="Kilos",SUM(D15:G15)-($H$9*H15)-(I15*$I$9)-(J15*$J$9),SUM(D15:G15))</f>
        <v>0</v>
      </c>
      <c r="L15" s="46"/>
      <c r="M15" s="46"/>
    </row>
    <row r="16" spans="1:17" s="75" customFormat="1" ht="27" customHeight="1" x14ac:dyDescent="0.25">
      <c r="A16" s="65">
        <v>10</v>
      </c>
      <c r="B16" s="65" t="s">
        <v>445</v>
      </c>
      <c r="C16" s="65" t="s">
        <v>403</v>
      </c>
      <c r="K16" s="65">
        <f>IF(cava2[[#This Row],[U/m]]="Kilos",SUM(D16:G16)-($H$9*H16)-(I16*$I$9)-(J16*$J$9),SUM(D16:G16))</f>
        <v>0</v>
      </c>
      <c r="L16" s="46"/>
      <c r="M16" s="46"/>
    </row>
    <row r="17" spans="1:13" s="75" customFormat="1" ht="27" customHeight="1" x14ac:dyDescent="0.25">
      <c r="A17" s="65">
        <v>22</v>
      </c>
      <c r="B17" s="65" t="s">
        <v>153</v>
      </c>
      <c r="C17" s="65" t="s">
        <v>18</v>
      </c>
      <c r="K17" s="65">
        <f>IF(cava2[[#This Row],[U/m]]="Kilos",SUM(D17:G17)-($H$9*H17)-(I17*$I$9)-(J17*$J$9),SUM(D17:G17))</f>
        <v>0</v>
      </c>
      <c r="L17" s="46"/>
      <c r="M17" s="46"/>
    </row>
    <row r="18" spans="1:13" s="75" customFormat="1" ht="27" customHeight="1" x14ac:dyDescent="0.25">
      <c r="A18" s="65">
        <v>51</v>
      </c>
      <c r="B18" s="65" t="s">
        <v>401</v>
      </c>
      <c r="C18" s="65" t="s">
        <v>18</v>
      </c>
      <c r="K18" s="65">
        <f>IF(cava2[[#This Row],[U/m]]="Kilos",SUM(D18:G18)-($H$9*H18)-(I18*$I$9)-(J18*$J$9),SUM(D18:G18))</f>
        <v>0</v>
      </c>
      <c r="L18" s="46"/>
      <c r="M18" s="46"/>
    </row>
    <row r="19" spans="1:13" s="75" customFormat="1" ht="27" customHeight="1" x14ac:dyDescent="0.25">
      <c r="A19" s="65">
        <v>52</v>
      </c>
      <c r="B19" s="65" t="s">
        <v>155</v>
      </c>
      <c r="C19" s="65" t="s">
        <v>18</v>
      </c>
      <c r="K19" s="65">
        <f>IF(cava2[[#This Row],[U/m]]="Kilos",SUM(D19:G19)-($H$9*H19)-(I19*$I$9)-(J19*$J$9),SUM(D19:G19))</f>
        <v>0</v>
      </c>
      <c r="L19" s="46"/>
      <c r="M19" s="46"/>
    </row>
    <row r="20" spans="1:13" s="75" customFormat="1" ht="27" customHeight="1" x14ac:dyDescent="0.25">
      <c r="A20" s="65">
        <v>53</v>
      </c>
      <c r="B20" s="65" t="s">
        <v>156</v>
      </c>
      <c r="C20" s="65" t="s">
        <v>18</v>
      </c>
      <c r="K20" s="65">
        <f>IF(cava2[[#This Row],[U/m]]="Kilos",SUM(D20:G20)-($H$9*H20)-(I20*$I$9)-(J20*$J$9),SUM(D20:G20))</f>
        <v>0</v>
      </c>
      <c r="L20" s="46"/>
      <c r="M20" s="46"/>
    </row>
    <row r="21" spans="1:13" s="75" customFormat="1" ht="27" customHeight="1" x14ac:dyDescent="0.25">
      <c r="A21" s="65">
        <v>54</v>
      </c>
      <c r="B21" s="65" t="s">
        <v>157</v>
      </c>
      <c r="C21" s="65" t="s">
        <v>18</v>
      </c>
      <c r="K21" s="65">
        <f>IF(cava2[[#This Row],[U/m]]="Kilos",SUM(D21:G21)-($H$9*H21)-(I21*$I$9)-(J21*$J$9),SUM(D21:G21))</f>
        <v>0</v>
      </c>
      <c r="L21" s="46"/>
      <c r="M21" s="46"/>
    </row>
    <row r="22" spans="1:13" s="75" customFormat="1" ht="27" customHeight="1" x14ac:dyDescent="0.25">
      <c r="A22" s="65">
        <v>55</v>
      </c>
      <c r="B22" s="65" t="s">
        <v>158</v>
      </c>
      <c r="C22" s="65" t="s">
        <v>18</v>
      </c>
      <c r="K22" s="65">
        <f>IF(cava2[[#This Row],[U/m]]="Kilos",SUM(D22:G22)-($H$9*H22)-(I22*$I$9)-(J22*$J$9),SUM(D22:G22))</f>
        <v>0</v>
      </c>
      <c r="L22" s="46"/>
      <c r="M22" s="46"/>
    </row>
    <row r="23" spans="1:13" s="75" customFormat="1" ht="27" customHeight="1" x14ac:dyDescent="0.25">
      <c r="A23" s="65">
        <v>57</v>
      </c>
      <c r="B23" s="65" t="s">
        <v>159</v>
      </c>
      <c r="C23" s="65" t="s">
        <v>18</v>
      </c>
      <c r="K23" s="65">
        <f>IF(cava2[[#This Row],[U/m]]="Kilos",SUM(D23:G23)-($H$9*H23)-(I23*$I$9)-(J23*$J$9),SUM(D23:G23))</f>
        <v>0</v>
      </c>
      <c r="L23" s="46"/>
      <c r="M23" s="46"/>
    </row>
    <row r="24" spans="1:13" s="75" customFormat="1" ht="27" customHeight="1" x14ac:dyDescent="0.25">
      <c r="A24" s="65">
        <v>58</v>
      </c>
      <c r="B24" s="65" t="s">
        <v>160</v>
      </c>
      <c r="C24" s="65" t="s">
        <v>18</v>
      </c>
      <c r="K24" s="65">
        <f>IF(cava2[[#This Row],[U/m]]="Kilos",SUM(D24:G24)-($H$9*H24)-(I24*$I$9)-(J24*$J$9),SUM(D24:G24))</f>
        <v>0</v>
      </c>
      <c r="L24" s="46"/>
      <c r="M24" s="46"/>
    </row>
    <row r="25" spans="1:13" s="75" customFormat="1" ht="27" customHeight="1" x14ac:dyDescent="0.25">
      <c r="A25" s="65">
        <v>60</v>
      </c>
      <c r="B25" s="65" t="s">
        <v>161</v>
      </c>
      <c r="C25" s="65" t="s">
        <v>18</v>
      </c>
      <c r="K25" s="65">
        <f>IF(cava2[[#This Row],[U/m]]="Kilos",SUM(D25:G25)-($H$9*H25)-(I25*$I$9)-(J25*$J$9),SUM(D25:G25))</f>
        <v>0</v>
      </c>
      <c r="L25" s="46"/>
      <c r="M25" s="46"/>
    </row>
    <row r="26" spans="1:13" s="75" customFormat="1" ht="27" customHeight="1" x14ac:dyDescent="0.25">
      <c r="A26" s="65">
        <v>61</v>
      </c>
      <c r="B26" s="65" t="s">
        <v>162</v>
      </c>
      <c r="C26" s="65" t="s">
        <v>18</v>
      </c>
      <c r="K26" s="65">
        <f>IF(cava2[[#This Row],[U/m]]="Kilos",SUM(D26:G26)-($H$9*H26)-(I26*$I$9)-(J26*$J$9),SUM(D26:G26))</f>
        <v>0</v>
      </c>
      <c r="L26" s="46"/>
      <c r="M26" s="46"/>
    </row>
    <row r="27" spans="1:13" s="75" customFormat="1" ht="27" customHeight="1" x14ac:dyDescent="0.25">
      <c r="A27" s="65">
        <v>64</v>
      </c>
      <c r="B27" s="65" t="s">
        <v>37</v>
      </c>
      <c r="C27" s="65" t="s">
        <v>18</v>
      </c>
      <c r="K27" s="65">
        <f>IF(cava2[[#This Row],[U/m]]="Kilos",SUM(D27:G27)-($H$9*H27)-(I27*$I$9)-(J27*$J$9),SUM(D27:G27))</f>
        <v>0</v>
      </c>
      <c r="L27" s="46"/>
      <c r="M27" s="46"/>
    </row>
    <row r="28" spans="1:13" s="75" customFormat="1" ht="27" customHeight="1" x14ac:dyDescent="0.25">
      <c r="A28" s="65">
        <v>65</v>
      </c>
      <c r="B28" s="65" t="s">
        <v>163</v>
      </c>
      <c r="C28" s="65" t="s">
        <v>115</v>
      </c>
      <c r="K28" s="65">
        <f>IF(cava2[[#This Row],[U/m]]="Kilos",SUM(D28:G28)-($H$9*H28)-(I28*$I$9)-(J28*$J$9),SUM(D28:G28))</f>
        <v>0</v>
      </c>
      <c r="L28" s="46"/>
      <c r="M28" s="46"/>
    </row>
    <row r="29" spans="1:13" s="75" customFormat="1" ht="27" customHeight="1" x14ac:dyDescent="0.25">
      <c r="A29" s="65">
        <v>68</v>
      </c>
      <c r="B29" s="65" t="s">
        <v>421</v>
      </c>
      <c r="C29" s="65" t="s">
        <v>422</v>
      </c>
      <c r="K29" s="65">
        <f>IF(cava2[[#This Row],[U/m]]="Kilos",SUM(D29:G29)-($H$9*H29)-(I29*$I$9)-(J29*$J$9),SUM(D29:G29))</f>
        <v>0</v>
      </c>
      <c r="L29" s="46"/>
      <c r="M29" s="46"/>
    </row>
    <row r="30" spans="1:13" s="75" customFormat="1" ht="27" customHeight="1" x14ac:dyDescent="0.25">
      <c r="A30" s="65">
        <v>69</v>
      </c>
      <c r="B30" s="65" t="s">
        <v>165</v>
      </c>
      <c r="C30" s="65" t="s">
        <v>18</v>
      </c>
      <c r="K30" s="65">
        <f>IF(cava2[[#This Row],[U/m]]="Kilos",SUM(D30:G30)-($H$9*H30)-(I30*$I$9)-(J30*$J$9),SUM(D30:G30))</f>
        <v>0</v>
      </c>
      <c r="L30" s="46"/>
      <c r="M30" s="46"/>
    </row>
    <row r="31" spans="1:13" s="75" customFormat="1" ht="27" customHeight="1" x14ac:dyDescent="0.25">
      <c r="A31" s="65">
        <v>71</v>
      </c>
      <c r="B31" s="65" t="s">
        <v>166</v>
      </c>
      <c r="C31" s="65" t="s">
        <v>18</v>
      </c>
      <c r="K31" s="65">
        <f>IF(cava2[[#This Row],[U/m]]="Kilos",SUM(D31:G31)-($H$9*H31)-(I31*$I$9)-(J31*$J$9),SUM(D31:G31))</f>
        <v>0</v>
      </c>
      <c r="L31" s="46"/>
      <c r="M31" s="46"/>
    </row>
    <row r="32" spans="1:13" s="75" customFormat="1" ht="27" customHeight="1" x14ac:dyDescent="0.25">
      <c r="A32" s="65">
        <v>72</v>
      </c>
      <c r="B32" s="65" t="s">
        <v>167</v>
      </c>
      <c r="C32" s="65" t="s">
        <v>18</v>
      </c>
      <c r="K32" s="65">
        <f>IF(cava2[[#This Row],[U/m]]="Kilos",SUM(D32:G32)-($H$9*H32)-(I32*$I$9)-(J32*$J$9),SUM(D32:G32))</f>
        <v>0</v>
      </c>
      <c r="L32" s="46"/>
      <c r="M32" s="46"/>
    </row>
    <row r="33" spans="1:13" s="75" customFormat="1" ht="27" customHeight="1" x14ac:dyDescent="0.25">
      <c r="A33" s="65">
        <v>74</v>
      </c>
      <c r="B33" s="65" t="s">
        <v>168</v>
      </c>
      <c r="C33" s="65" t="s">
        <v>18</v>
      </c>
      <c r="K33" s="65">
        <f>IF(cava2[[#This Row],[U/m]]="Kilos",SUM(D33:G33)-($H$9*H33)-(I33*$I$9)-(J33*$J$9),SUM(D33:G33))</f>
        <v>0</v>
      </c>
      <c r="L33" s="46"/>
      <c r="M33" s="46"/>
    </row>
    <row r="34" spans="1:13" s="75" customFormat="1" ht="27" customHeight="1" x14ac:dyDescent="0.25">
      <c r="A34" s="65">
        <v>83</v>
      </c>
      <c r="B34" s="65" t="s">
        <v>169</v>
      </c>
      <c r="C34" s="65" t="s">
        <v>18</v>
      </c>
      <c r="K34" s="65">
        <f>IF(cava2[[#This Row],[U/m]]="Kilos",SUM(D34:G34)-($H$9*H34)-(I34*$I$9)-(J34*$J$9),SUM(D34:G34))</f>
        <v>0</v>
      </c>
      <c r="L34" s="46"/>
      <c r="M34" s="46"/>
    </row>
    <row r="35" spans="1:13" s="75" customFormat="1" ht="27" customHeight="1" x14ac:dyDescent="0.25">
      <c r="A35" s="65">
        <v>101</v>
      </c>
      <c r="B35" s="65" t="s">
        <v>170</v>
      </c>
      <c r="C35" s="65" t="s">
        <v>18</v>
      </c>
      <c r="K35" s="65">
        <f>IF(cava2[[#This Row],[U/m]]="Kilos",SUM(D35:G35)-($H$9*H35)-(I35*$I$9)-(J35*$J$9),SUM(D35:G35))</f>
        <v>0</v>
      </c>
      <c r="L35" s="46"/>
      <c r="M35" s="46"/>
    </row>
    <row r="36" spans="1:13" s="75" customFormat="1" ht="27" customHeight="1" x14ac:dyDescent="0.25">
      <c r="A36" s="65">
        <v>102</v>
      </c>
      <c r="B36" s="65" t="s">
        <v>171</v>
      </c>
      <c r="C36" s="65" t="s">
        <v>18</v>
      </c>
      <c r="K36" s="65">
        <f>IF(cava2[[#This Row],[U/m]]="Kilos",SUM(D36:G36)-($H$9*H36)-(I36*$I$9)-(J36*$J$9),SUM(D36:G36))</f>
        <v>0</v>
      </c>
      <c r="L36" s="46"/>
      <c r="M36" s="46"/>
    </row>
    <row r="37" spans="1:13" s="75" customFormat="1" ht="27" customHeight="1" x14ac:dyDescent="0.25">
      <c r="A37" s="65">
        <v>103</v>
      </c>
      <c r="B37" s="65" t="s">
        <v>52</v>
      </c>
      <c r="C37" s="65" t="s">
        <v>18</v>
      </c>
      <c r="K37" s="65">
        <f>IF(cava2[[#This Row],[U/m]]="Kilos",SUM(D37:G37)-($H$9*H37)-(I37*$I$9)-(J37*$J$9),SUM(D37:G37))</f>
        <v>0</v>
      </c>
      <c r="L37" s="46"/>
      <c r="M37" s="46"/>
    </row>
    <row r="38" spans="1:13" s="75" customFormat="1" ht="27" customHeight="1" x14ac:dyDescent="0.25">
      <c r="A38" s="65">
        <v>152</v>
      </c>
      <c r="B38" s="65" t="s">
        <v>172</v>
      </c>
      <c r="C38" s="65" t="s">
        <v>18</v>
      </c>
      <c r="K38" s="65">
        <f>IF(cava2[[#This Row],[U/m]]="Kilos",SUM(D38:G38)-($H$9*H38)-(I38*$I$9)-(J38*$J$9),SUM(D38:G38))</f>
        <v>0</v>
      </c>
      <c r="L38" s="46"/>
      <c r="M38" s="46"/>
    </row>
    <row r="39" spans="1:13" s="75" customFormat="1" ht="27" customHeight="1" x14ac:dyDescent="0.25">
      <c r="A39" s="65">
        <v>153</v>
      </c>
      <c r="B39" s="65" t="s">
        <v>173</v>
      </c>
      <c r="C39" s="65" t="s">
        <v>18</v>
      </c>
      <c r="K39" s="65">
        <f>IF(cava2[[#This Row],[U/m]]="Kilos",SUM(D39:G39)-($H$9*H39)-(I39*$I$9)-(J39*$J$9),SUM(D39:G39))</f>
        <v>0</v>
      </c>
      <c r="L39" s="46"/>
      <c r="M39" s="46"/>
    </row>
    <row r="40" spans="1:13" s="75" customFormat="1" ht="27" customHeight="1" x14ac:dyDescent="0.25">
      <c r="A40" s="65">
        <v>201</v>
      </c>
      <c r="B40" s="65" t="s">
        <v>174</v>
      </c>
      <c r="C40" s="65" t="s">
        <v>18</v>
      </c>
      <c r="K40" s="65">
        <f>IF(cava2[[#This Row],[U/m]]="Kilos",SUM(D40:G40)-($H$9*H40)-(I40*$I$9)-(J40*$J$9),SUM(D40:G40))</f>
        <v>0</v>
      </c>
      <c r="L40" s="46"/>
      <c r="M40" s="46"/>
    </row>
    <row r="41" spans="1:13" s="75" customFormat="1" ht="27" customHeight="1" x14ac:dyDescent="0.25">
      <c r="A41" s="65">
        <v>202</v>
      </c>
      <c r="B41" s="65" t="s">
        <v>175</v>
      </c>
      <c r="C41" s="65" t="s">
        <v>18</v>
      </c>
      <c r="K41" s="65">
        <f>IF(cava2[[#This Row],[U/m]]="Kilos",SUM(D41:G41)-($H$9*H41)-(I41*$I$9)-(J41*$J$9),SUM(D41:G41))</f>
        <v>0</v>
      </c>
      <c r="L41" s="46"/>
      <c r="M41" s="46"/>
    </row>
    <row r="42" spans="1:13" s="75" customFormat="1" ht="27" customHeight="1" x14ac:dyDescent="0.25">
      <c r="A42" s="65">
        <v>203</v>
      </c>
      <c r="B42" s="65" t="s">
        <v>176</v>
      </c>
      <c r="C42" s="65" t="s">
        <v>18</v>
      </c>
      <c r="K42" s="65">
        <f>IF(cava2[[#This Row],[U/m]]="Kilos",SUM(D42:G42)-($H$9*H42)-(I42*$I$9)-(J42*$J$9),SUM(D42:G42))</f>
        <v>0</v>
      </c>
      <c r="L42" s="46"/>
      <c r="M42" s="46"/>
    </row>
    <row r="43" spans="1:13" s="75" customFormat="1" ht="27" customHeight="1" x14ac:dyDescent="0.25">
      <c r="A43" s="65">
        <v>204</v>
      </c>
      <c r="B43" s="65" t="s">
        <v>177</v>
      </c>
      <c r="C43" s="65" t="s">
        <v>18</v>
      </c>
      <c r="K43" s="65">
        <f>IF(cava2[[#This Row],[U/m]]="Kilos",SUM(D43:G43)-($H$9*H43)-(I43*$I$9)-(J43*$J$9),SUM(D43:G43))</f>
        <v>0</v>
      </c>
      <c r="L43" s="46"/>
      <c r="M43" s="46"/>
    </row>
    <row r="44" spans="1:13" s="75" customFormat="1" ht="27" customHeight="1" x14ac:dyDescent="0.25">
      <c r="A44" s="65">
        <v>205</v>
      </c>
      <c r="B44" s="65" t="s">
        <v>178</v>
      </c>
      <c r="C44" s="65" t="s">
        <v>18</v>
      </c>
      <c r="K44" s="65">
        <f>IF(cava2[[#This Row],[U/m]]="Kilos",SUM(D44:G44)-($H$9*H44)-(I44*$I$9)-(J44*$J$9),SUM(D44:G44))</f>
        <v>0</v>
      </c>
      <c r="L44" s="46"/>
      <c r="M44" s="46"/>
    </row>
    <row r="45" spans="1:13" s="75" customFormat="1" ht="27" customHeight="1" x14ac:dyDescent="0.25">
      <c r="A45" s="65">
        <v>206</v>
      </c>
      <c r="B45" s="65" t="s">
        <v>179</v>
      </c>
      <c r="C45" s="65" t="s">
        <v>18</v>
      </c>
      <c r="K45" s="65">
        <f>IF(cava2[[#This Row],[U/m]]="Kilos",SUM(D45:G45)-($H$9*H45)-(I45*$I$9)-(J45*$J$9),SUM(D45:G45))</f>
        <v>0</v>
      </c>
      <c r="L45" s="46"/>
      <c r="M45" s="46"/>
    </row>
    <row r="46" spans="1:13" s="75" customFormat="1" ht="27" customHeight="1" x14ac:dyDescent="0.25">
      <c r="A46" s="65">
        <v>207</v>
      </c>
      <c r="B46" s="65" t="s">
        <v>180</v>
      </c>
      <c r="C46" s="65" t="s">
        <v>18</v>
      </c>
      <c r="K46" s="65">
        <f>IF(cava2[[#This Row],[U/m]]="Kilos",SUM(D46:G46)-($H$9*H46)-(I46*$I$9)-(J46*$J$9),SUM(D46:G46))</f>
        <v>0</v>
      </c>
      <c r="L46" s="46"/>
      <c r="M46" s="46"/>
    </row>
    <row r="47" spans="1:13" s="75" customFormat="1" ht="27" customHeight="1" x14ac:dyDescent="0.25">
      <c r="A47" s="65">
        <v>208</v>
      </c>
      <c r="B47" s="65" t="s">
        <v>181</v>
      </c>
      <c r="C47" s="65" t="s">
        <v>18</v>
      </c>
      <c r="K47" s="65">
        <f>IF(cava2[[#This Row],[U/m]]="Kilos",SUM(D47:G47)-($H$9*H47)-(I47*$I$9)-(J47*$J$9),SUM(D47:G47))</f>
        <v>0</v>
      </c>
      <c r="L47" s="46"/>
      <c r="M47" s="46"/>
    </row>
    <row r="48" spans="1:13" s="75" customFormat="1" ht="27" customHeight="1" x14ac:dyDescent="0.25">
      <c r="A48" s="65">
        <v>211</v>
      </c>
      <c r="B48" s="65" t="s">
        <v>182</v>
      </c>
      <c r="C48" s="65" t="s">
        <v>18</v>
      </c>
      <c r="K48" s="65">
        <f>IF(cava2[[#This Row],[U/m]]="Kilos",SUM(D48:G48)-($H$9*H48)-(I48*$I$9)-(J48*$J$9),SUM(D48:G48))</f>
        <v>0</v>
      </c>
      <c r="L48" s="46"/>
      <c r="M48" s="46"/>
    </row>
    <row r="49" spans="1:13" s="75" customFormat="1" ht="27" customHeight="1" x14ac:dyDescent="0.25">
      <c r="A49" s="65">
        <v>235</v>
      </c>
      <c r="B49" s="65" t="s">
        <v>183</v>
      </c>
      <c r="C49" s="65" t="s">
        <v>18</v>
      </c>
      <c r="K49" s="65">
        <f>IF(cava2[[#This Row],[U/m]]="Kilos",SUM(D49:G49)-($H$9*H49)-(I49*$I$9)-(J49*$J$9),SUM(D49:G49))</f>
        <v>0</v>
      </c>
      <c r="L49" s="46"/>
      <c r="M49" s="46"/>
    </row>
    <row r="50" spans="1:13" s="75" customFormat="1" ht="27" customHeight="1" x14ac:dyDescent="0.25">
      <c r="A50" s="65">
        <v>251</v>
      </c>
      <c r="B50" s="65" t="s">
        <v>184</v>
      </c>
      <c r="C50" s="65" t="s">
        <v>18</v>
      </c>
      <c r="K50" s="65">
        <f>IF(cava2[[#This Row],[U/m]]="Kilos",SUM(D50:G50)-($H$9*H50)-(I50*$I$9)-(J50*$J$9),SUM(D50:G50))</f>
        <v>0</v>
      </c>
      <c r="L50" s="46"/>
      <c r="M50" s="46"/>
    </row>
    <row r="51" spans="1:13" s="75" customFormat="1" ht="27" customHeight="1" x14ac:dyDescent="0.25">
      <c r="A51" s="65">
        <v>253</v>
      </c>
      <c r="B51" s="65" t="s">
        <v>185</v>
      </c>
      <c r="C51" s="65" t="s">
        <v>18</v>
      </c>
      <c r="K51" s="65">
        <f>IF(cava2[[#This Row],[U/m]]="Kilos",SUM(D51:G51)-($H$9*H51)-(I51*$I$9)-(J51*$J$9),SUM(D51:G51))</f>
        <v>0</v>
      </c>
      <c r="L51" s="46"/>
      <c r="M51" s="46"/>
    </row>
    <row r="52" spans="1:13" s="75" customFormat="1" ht="27" customHeight="1" x14ac:dyDescent="0.25">
      <c r="A52" s="65">
        <v>254</v>
      </c>
      <c r="B52" s="65" t="s">
        <v>186</v>
      </c>
      <c r="C52" s="65" t="s">
        <v>18</v>
      </c>
      <c r="K52" s="65">
        <f>IF(cava2[[#This Row],[U/m]]="Kilos",SUM(D52:G52)-($H$9*H52)-(I52*$I$9)-(J52*$J$9),SUM(D52:G52))</f>
        <v>0</v>
      </c>
      <c r="L52" s="46"/>
      <c r="M52" s="46"/>
    </row>
    <row r="53" spans="1:13" s="75" customFormat="1" ht="27" customHeight="1" x14ac:dyDescent="0.25">
      <c r="A53" s="65">
        <v>255</v>
      </c>
      <c r="B53" s="65" t="s">
        <v>187</v>
      </c>
      <c r="C53" s="65" t="s">
        <v>115</v>
      </c>
      <c r="K53" s="65">
        <f>IF(cava2[[#This Row],[U/m]]="Kilos",SUM(D53:G53)-($H$9*H53)-(I53*$I$9)-(J53*$J$9),SUM(D53:G53))</f>
        <v>0</v>
      </c>
      <c r="L53" s="46"/>
      <c r="M53" s="46"/>
    </row>
    <row r="54" spans="1:13" s="75" customFormat="1" ht="27" customHeight="1" x14ac:dyDescent="0.25">
      <c r="A54" s="65">
        <v>256</v>
      </c>
      <c r="B54" s="65" t="s">
        <v>188</v>
      </c>
      <c r="C54" s="65" t="s">
        <v>18</v>
      </c>
      <c r="K54" s="65">
        <f>IF(cava2[[#This Row],[U/m]]="Kilos",SUM(D54:G54)-($H$9*H54)-(I54*$I$9)-(J54*$J$9),SUM(D54:G54))</f>
        <v>0</v>
      </c>
      <c r="L54" s="46"/>
      <c r="M54" s="46"/>
    </row>
    <row r="55" spans="1:13" s="75" customFormat="1" ht="27" customHeight="1" x14ac:dyDescent="0.25">
      <c r="A55" s="65">
        <v>257</v>
      </c>
      <c r="B55" s="65" t="s">
        <v>189</v>
      </c>
      <c r="C55" s="65" t="s">
        <v>18</v>
      </c>
      <c r="K55" s="65">
        <f>IF(cava2[[#This Row],[U/m]]="Kilos",SUM(D55:G55)-($H$9*H55)-(I55*$I$9)-(J55*$J$9),SUM(D55:G55))</f>
        <v>0</v>
      </c>
      <c r="L55" s="46"/>
      <c r="M55" s="46"/>
    </row>
    <row r="56" spans="1:13" s="75" customFormat="1" ht="27" customHeight="1" x14ac:dyDescent="0.25">
      <c r="A56" s="65">
        <v>258</v>
      </c>
      <c r="B56" s="65" t="s">
        <v>190</v>
      </c>
      <c r="C56" s="65" t="s">
        <v>18</v>
      </c>
      <c r="K56" s="65">
        <f>IF(cava2[[#This Row],[U/m]]="Kilos",SUM(D56:G56)-($H$9*H56)-(I56*$I$9)-(J56*$J$9),SUM(D56:G56))</f>
        <v>0</v>
      </c>
      <c r="L56" s="46"/>
      <c r="M56" s="46"/>
    </row>
    <row r="57" spans="1:13" s="75" customFormat="1" ht="27" customHeight="1" x14ac:dyDescent="0.25">
      <c r="A57" s="65">
        <v>259</v>
      </c>
      <c r="B57" s="65" t="s">
        <v>191</v>
      </c>
      <c r="C57" s="65" t="s">
        <v>18</v>
      </c>
      <c r="K57" s="65">
        <f>IF(cava2[[#This Row],[U/m]]="Kilos",SUM(D57:G57)-($H$9*H57)-(I57*$I$9)-(J57*$J$9),SUM(D57:G57))</f>
        <v>0</v>
      </c>
      <c r="L57" s="46"/>
      <c r="M57" s="46"/>
    </row>
    <row r="58" spans="1:13" s="75" customFormat="1" ht="27" customHeight="1" x14ac:dyDescent="0.25">
      <c r="A58" s="65">
        <v>262</v>
      </c>
      <c r="B58" s="65" t="s">
        <v>192</v>
      </c>
      <c r="C58" s="65" t="s">
        <v>18</v>
      </c>
      <c r="K58" s="65">
        <f>IF(cava2[[#This Row],[U/m]]="Kilos",SUM(D58:G58)-($H$9*H58)-(I58*$I$9)-(J58*$J$9),SUM(D58:G58))</f>
        <v>0</v>
      </c>
      <c r="L58" s="46"/>
      <c r="M58" s="46"/>
    </row>
    <row r="59" spans="1:13" s="75" customFormat="1" ht="27" customHeight="1" x14ac:dyDescent="0.25">
      <c r="A59" s="65">
        <v>263</v>
      </c>
      <c r="B59" s="65" t="s">
        <v>193</v>
      </c>
      <c r="C59" s="65" t="s">
        <v>18</v>
      </c>
      <c r="K59" s="65">
        <f>IF(cava2[[#This Row],[U/m]]="Kilos",SUM(D59:G59)-($H$9*H59)-(I59*$I$9)-(J59*$J$9),SUM(D59:G59))</f>
        <v>0</v>
      </c>
      <c r="L59" s="46"/>
      <c r="M59" s="46"/>
    </row>
    <row r="60" spans="1:13" s="75" customFormat="1" ht="27" customHeight="1" x14ac:dyDescent="0.25">
      <c r="A60" s="65">
        <v>264</v>
      </c>
      <c r="B60" s="65" t="s">
        <v>194</v>
      </c>
      <c r="C60" s="65" t="s">
        <v>18</v>
      </c>
      <c r="K60" s="65">
        <f>IF(cava2[[#This Row],[U/m]]="Kilos",SUM(D60:G60)-($H$9*H60)-(I60*$I$9)-(J60*$J$9),SUM(D60:G60))</f>
        <v>0</v>
      </c>
      <c r="L60" s="46"/>
      <c r="M60" s="46"/>
    </row>
    <row r="61" spans="1:13" s="75" customFormat="1" ht="27" customHeight="1" x14ac:dyDescent="0.25">
      <c r="A61" s="65">
        <v>266</v>
      </c>
      <c r="B61" s="65" t="s">
        <v>195</v>
      </c>
      <c r="C61" s="65" t="s">
        <v>18</v>
      </c>
      <c r="K61" s="65">
        <f>IF(cava2[[#This Row],[U/m]]="Kilos",SUM(D61:G61)-($H$9*H61)-(I61*$I$9)-(J61*$J$9),SUM(D61:G61))</f>
        <v>0</v>
      </c>
      <c r="L61" s="46"/>
      <c r="M61" s="46"/>
    </row>
    <row r="62" spans="1:13" s="75" customFormat="1" ht="27" customHeight="1" x14ac:dyDescent="0.25">
      <c r="A62" s="65">
        <v>268</v>
      </c>
      <c r="B62" s="65" t="s">
        <v>80</v>
      </c>
      <c r="C62" s="65" t="s">
        <v>18</v>
      </c>
      <c r="K62" s="65">
        <f>IF(cava2[[#This Row],[U/m]]="Kilos",SUM(D62:G62)-($H$9*H62)-(I62*$I$9)-(J62*$J$9),SUM(D62:G62))</f>
        <v>0</v>
      </c>
      <c r="L62" s="46"/>
      <c r="M62" s="46"/>
    </row>
    <row r="63" spans="1:13" s="75" customFormat="1" ht="27" customHeight="1" x14ac:dyDescent="0.25">
      <c r="A63" s="65">
        <v>270</v>
      </c>
      <c r="B63" s="65" t="s">
        <v>196</v>
      </c>
      <c r="C63" s="65" t="s">
        <v>18</v>
      </c>
      <c r="K63" s="65">
        <f>IF(cava2[[#This Row],[U/m]]="Kilos",SUM(D63:G63)-($H$9*H63)-(I63*$I$9)-(J63*$J$9),SUM(D63:G63))</f>
        <v>0</v>
      </c>
      <c r="L63" s="46"/>
      <c r="M63" s="46"/>
    </row>
    <row r="64" spans="1:13" s="75" customFormat="1" ht="27" customHeight="1" x14ac:dyDescent="0.25">
      <c r="A64" s="65">
        <v>271</v>
      </c>
      <c r="B64" s="65" t="s">
        <v>197</v>
      </c>
      <c r="C64" s="65" t="s">
        <v>18</v>
      </c>
      <c r="K64" s="65">
        <f>IF(cava2[[#This Row],[U/m]]="Kilos",SUM(D64:G64)-($H$9*H64)-(I64*$I$9)-(J64*$J$9),SUM(D64:G64))</f>
        <v>0</v>
      </c>
      <c r="L64" s="46"/>
      <c r="M64" s="46"/>
    </row>
    <row r="65" spans="1:13" s="75" customFormat="1" ht="27" customHeight="1" x14ac:dyDescent="0.25">
      <c r="A65" s="65">
        <v>272</v>
      </c>
      <c r="B65" s="65" t="s">
        <v>198</v>
      </c>
      <c r="C65" s="65" t="s">
        <v>18</v>
      </c>
      <c r="K65" s="65">
        <f>IF(cava2[[#This Row],[U/m]]="Kilos",SUM(D65:G65)-($H$9*H65)-(I65*$I$9)-(J65*$J$9),SUM(D65:G65))</f>
        <v>0</v>
      </c>
      <c r="L65" s="46"/>
      <c r="M65" s="46"/>
    </row>
    <row r="66" spans="1:13" s="75" customFormat="1" ht="27" customHeight="1" x14ac:dyDescent="0.25">
      <c r="A66" s="65">
        <v>273</v>
      </c>
      <c r="B66" s="65" t="s">
        <v>199</v>
      </c>
      <c r="C66" s="65" t="s">
        <v>18</v>
      </c>
      <c r="K66" s="65">
        <f>IF(cava2[[#This Row],[U/m]]="Kilos",SUM(D66:G66)-($H$9*H66)-(I66*$I$9)-(J66*$J$9),SUM(D66:G66))</f>
        <v>0</v>
      </c>
      <c r="L66" s="46"/>
      <c r="M66" s="46"/>
    </row>
    <row r="67" spans="1:13" s="75" customFormat="1" ht="27" customHeight="1" x14ac:dyDescent="0.25">
      <c r="A67" s="65">
        <v>274</v>
      </c>
      <c r="B67" s="65" t="s">
        <v>200</v>
      </c>
      <c r="C67" s="65" t="s">
        <v>18</v>
      </c>
      <c r="K67" s="65">
        <f>IF(cava2[[#This Row],[U/m]]="Kilos",SUM(D67:G67)-($H$9*H67)-(I67*$I$9)-(J67*$J$9),SUM(D67:G67))</f>
        <v>0</v>
      </c>
      <c r="L67" s="46"/>
      <c r="M67" s="46"/>
    </row>
    <row r="68" spans="1:13" s="75" customFormat="1" ht="27" customHeight="1" x14ac:dyDescent="0.25">
      <c r="A68" s="65">
        <v>275</v>
      </c>
      <c r="B68" s="65" t="s">
        <v>201</v>
      </c>
      <c r="C68" s="65" t="s">
        <v>18</v>
      </c>
      <c r="K68" s="65">
        <f>IF(cava2[[#This Row],[U/m]]="Kilos",SUM(D68:G68)-($H$9*H68)-(I68*$I$9)-(J68*$J$9),SUM(D68:G68))</f>
        <v>0</v>
      </c>
      <c r="L68" s="46"/>
      <c r="M68" s="46"/>
    </row>
    <row r="69" spans="1:13" s="75" customFormat="1" ht="27" customHeight="1" x14ac:dyDescent="0.25">
      <c r="A69" s="65">
        <v>276</v>
      </c>
      <c r="B69" s="65" t="s">
        <v>202</v>
      </c>
      <c r="C69" s="65" t="s">
        <v>18</v>
      </c>
      <c r="K69" s="65">
        <f>IF(cava2[[#This Row],[U/m]]="Kilos",SUM(D69:G69)-($H$9*H69)-(I69*$I$9)-(J69*$J$9),SUM(D69:G69))</f>
        <v>0</v>
      </c>
      <c r="L69" s="46"/>
      <c r="M69" s="46"/>
    </row>
    <row r="70" spans="1:13" s="75" customFormat="1" ht="27" customHeight="1" x14ac:dyDescent="0.25">
      <c r="A70" s="65">
        <v>277</v>
      </c>
      <c r="B70" s="65" t="s">
        <v>203</v>
      </c>
      <c r="C70" s="65" t="s">
        <v>18</v>
      </c>
      <c r="K70" s="65">
        <f>IF(cava2[[#This Row],[U/m]]="Kilos",SUM(D70:G70)-($H$9*H70)-(I70*$I$9)-(J70*$J$9),SUM(D70:G70))</f>
        <v>0</v>
      </c>
      <c r="L70" s="46"/>
      <c r="M70" s="46"/>
    </row>
    <row r="71" spans="1:13" s="75" customFormat="1" ht="27" customHeight="1" x14ac:dyDescent="0.25">
      <c r="A71" s="65">
        <v>280</v>
      </c>
      <c r="B71" s="65" t="s">
        <v>204</v>
      </c>
      <c r="C71" s="65" t="s">
        <v>18</v>
      </c>
      <c r="K71" s="65">
        <f>IF(cava2[[#This Row],[U/m]]="Kilos",SUM(D71:G71)-($H$9*H71)-(I71*$I$9)-(J71*$J$9),SUM(D71:G71))</f>
        <v>0</v>
      </c>
      <c r="L71" s="46"/>
      <c r="M71" s="46"/>
    </row>
    <row r="72" spans="1:13" s="75" customFormat="1" ht="27" customHeight="1" x14ac:dyDescent="0.25">
      <c r="A72" s="65">
        <v>299</v>
      </c>
      <c r="B72" s="65" t="s">
        <v>82</v>
      </c>
      <c r="C72" s="65" t="s">
        <v>18</v>
      </c>
      <c r="K72" s="65">
        <f>IF(cava2[[#This Row],[U/m]]="Kilos",SUM(D72:G72)-($H$9*H72)-(I72*$I$9)-(J72*$J$9),SUM(D72:G72))</f>
        <v>0</v>
      </c>
      <c r="L72" s="46"/>
      <c r="M72" s="46"/>
    </row>
    <row r="73" spans="1:13" s="75" customFormat="1" ht="27" customHeight="1" x14ac:dyDescent="0.25">
      <c r="A73" s="65">
        <v>300</v>
      </c>
      <c r="B73" s="65" t="s">
        <v>83</v>
      </c>
      <c r="C73" s="65" t="s">
        <v>18</v>
      </c>
      <c r="K73" s="65">
        <f>IF(cava2[[#This Row],[U/m]]="Kilos",SUM(D73:G73)-($H$9*H73)-(I73*$I$9)-(J73*$J$9),SUM(D73:G73))</f>
        <v>0</v>
      </c>
      <c r="L73" s="46"/>
      <c r="M73" s="46"/>
    </row>
    <row r="74" spans="1:13" s="75" customFormat="1" ht="27" customHeight="1" x14ac:dyDescent="0.25">
      <c r="A74" s="65">
        <v>302</v>
      </c>
      <c r="B74" s="65" t="s">
        <v>205</v>
      </c>
      <c r="C74" s="65" t="s">
        <v>18</v>
      </c>
      <c r="K74" s="65">
        <f>IF(cava2[[#This Row],[U/m]]="Kilos",SUM(D74:G74)-($H$9*H74)-(I74*$I$9)-(J74*$J$9),SUM(D74:G74))</f>
        <v>0</v>
      </c>
      <c r="L74" s="46"/>
      <c r="M74" s="46"/>
    </row>
    <row r="75" spans="1:13" s="75" customFormat="1" ht="27" customHeight="1" x14ac:dyDescent="0.25">
      <c r="A75" s="65">
        <v>303</v>
      </c>
      <c r="B75" s="65" t="s">
        <v>206</v>
      </c>
      <c r="C75" s="65" t="s">
        <v>18</v>
      </c>
      <c r="K75" s="65">
        <f>IF(cava2[[#This Row],[U/m]]="Kilos",SUM(D75:G75)-($H$9*H75)-(I75*$I$9)-(J75*$J$9),SUM(D75:G75))</f>
        <v>0</v>
      </c>
      <c r="L75" s="46"/>
      <c r="M75" s="46"/>
    </row>
    <row r="76" spans="1:13" s="75" customFormat="1" ht="27" customHeight="1" x14ac:dyDescent="0.25">
      <c r="A76" s="65">
        <v>304</v>
      </c>
      <c r="B76" s="65" t="s">
        <v>207</v>
      </c>
      <c r="C76" s="65" t="s">
        <v>18</v>
      </c>
      <c r="K76" s="65">
        <f>IF(cava2[[#This Row],[U/m]]="Kilos",SUM(D76:G76)-($H$9*H76)-(I76*$I$9)-(J76*$J$9),SUM(D76:G76))</f>
        <v>0</v>
      </c>
      <c r="L76" s="46"/>
      <c r="M76" s="46"/>
    </row>
    <row r="77" spans="1:13" s="75" customFormat="1" ht="27" customHeight="1" x14ac:dyDescent="0.25">
      <c r="A77" s="65">
        <v>305</v>
      </c>
      <c r="B77" s="65" t="s">
        <v>208</v>
      </c>
      <c r="C77" s="65" t="s">
        <v>18</v>
      </c>
      <c r="K77" s="65">
        <f>IF(cava2[[#This Row],[U/m]]="Kilos",SUM(D77:G77)-($H$9*H77)-(I77*$I$9)-(J77*$J$9),SUM(D77:G77))</f>
        <v>0</v>
      </c>
      <c r="L77" s="46"/>
      <c r="M77" s="46"/>
    </row>
    <row r="78" spans="1:13" s="75" customFormat="1" ht="27" customHeight="1" x14ac:dyDescent="0.25">
      <c r="A78" s="65">
        <v>307</v>
      </c>
      <c r="B78" s="65" t="s">
        <v>209</v>
      </c>
      <c r="C78" s="65" t="s">
        <v>18</v>
      </c>
      <c r="K78" s="65">
        <f>IF(cava2[[#This Row],[U/m]]="Kilos",SUM(D78:G78)-($H$9*H78)-(I78*$I$9)-(J78*$J$9),SUM(D78:G78))</f>
        <v>0</v>
      </c>
      <c r="L78" s="46"/>
      <c r="M78" s="46"/>
    </row>
    <row r="79" spans="1:13" s="75" customFormat="1" ht="27" customHeight="1" x14ac:dyDescent="0.25">
      <c r="A79" s="65">
        <v>310</v>
      </c>
      <c r="B79" s="65" t="s">
        <v>210</v>
      </c>
      <c r="C79" s="65" t="s">
        <v>18</v>
      </c>
      <c r="K79" s="65">
        <f>IF(cava2[[#This Row],[U/m]]="Kilos",SUM(D79:G79)-($H$9*H79)-(I79*$I$9)-(J79*$J$9),SUM(D79:G79))</f>
        <v>0</v>
      </c>
      <c r="L79" s="46"/>
      <c r="M79" s="46"/>
    </row>
    <row r="80" spans="1:13" s="75" customFormat="1" ht="27" customHeight="1" x14ac:dyDescent="0.25">
      <c r="A80" s="65">
        <v>311</v>
      </c>
      <c r="B80" s="65" t="s">
        <v>211</v>
      </c>
      <c r="C80" s="65" t="s">
        <v>18</v>
      </c>
      <c r="K80" s="65">
        <f>IF(cava2[[#This Row],[U/m]]="Kilos",SUM(D80:G80)-($H$9*H80)-(I80*$I$9)-(J80*$J$9),SUM(D80:G80))</f>
        <v>0</v>
      </c>
      <c r="L80" s="46"/>
      <c r="M80" s="46"/>
    </row>
    <row r="81" spans="1:13" s="75" customFormat="1" ht="27" customHeight="1" x14ac:dyDescent="0.25">
      <c r="A81" s="65">
        <v>312</v>
      </c>
      <c r="B81" s="65" t="s">
        <v>212</v>
      </c>
      <c r="C81" s="65" t="s">
        <v>18</v>
      </c>
      <c r="K81" s="65">
        <f>IF(cava2[[#This Row],[U/m]]="Kilos",SUM(D81:G81)-($H$9*H81)-(I81*$I$9)-(J81*$J$9),SUM(D81:G81))</f>
        <v>0</v>
      </c>
      <c r="L81" s="46"/>
      <c r="M81" s="46"/>
    </row>
    <row r="82" spans="1:13" s="75" customFormat="1" ht="27" customHeight="1" x14ac:dyDescent="0.25">
      <c r="A82" s="65">
        <v>313</v>
      </c>
      <c r="B82" s="65" t="s">
        <v>213</v>
      </c>
      <c r="C82" s="65" t="s">
        <v>18</v>
      </c>
      <c r="K82" s="65">
        <f>IF(cava2[[#This Row],[U/m]]="Kilos",SUM(D82:G82)-($H$9*H82)-(I82*$I$9)-(J82*$J$9),SUM(D82:G82))</f>
        <v>0</v>
      </c>
      <c r="L82" s="46"/>
      <c r="M82" s="46"/>
    </row>
    <row r="83" spans="1:13" s="75" customFormat="1" ht="27" customHeight="1" x14ac:dyDescent="0.25">
      <c r="A83" s="65">
        <v>314</v>
      </c>
      <c r="B83" s="65" t="s">
        <v>92</v>
      </c>
      <c r="C83" s="65" t="s">
        <v>18</v>
      </c>
      <c r="K83" s="65">
        <f>IF(cava2[[#This Row],[U/m]]="Kilos",SUM(D83:G83)-($H$9*H83)-(I83*$I$9)-(J83*$J$9),SUM(D83:G83))</f>
        <v>0</v>
      </c>
      <c r="L83" s="46"/>
      <c r="M83" s="46"/>
    </row>
    <row r="84" spans="1:13" s="75" customFormat="1" ht="27" customHeight="1" x14ac:dyDescent="0.25">
      <c r="A84" s="65">
        <v>315</v>
      </c>
      <c r="B84" s="65" t="s">
        <v>214</v>
      </c>
      <c r="C84" s="65" t="s">
        <v>18</v>
      </c>
      <c r="K84" s="65">
        <f>IF(cava2[[#This Row],[U/m]]="Kilos",SUM(D84:G84)-($H$9*H84)-(I84*$I$9)-(J84*$J$9),SUM(D84:G84))</f>
        <v>0</v>
      </c>
      <c r="L84" s="46"/>
      <c r="M84" s="46"/>
    </row>
    <row r="85" spans="1:13" s="75" customFormat="1" ht="27" customHeight="1" x14ac:dyDescent="0.25">
      <c r="A85" s="65">
        <v>316</v>
      </c>
      <c r="B85" s="65" t="s">
        <v>215</v>
      </c>
      <c r="C85" s="65" t="s">
        <v>18</v>
      </c>
      <c r="K85" s="65">
        <f>IF(cava2[[#This Row],[U/m]]="Kilos",SUM(D85:G85)-($H$9*H85)-(I85*$I$9)-(J85*$J$9),SUM(D85:G85))</f>
        <v>0</v>
      </c>
      <c r="L85" s="46"/>
      <c r="M85" s="46"/>
    </row>
    <row r="86" spans="1:13" s="75" customFormat="1" ht="27" customHeight="1" x14ac:dyDescent="0.25">
      <c r="A86" s="65">
        <v>317</v>
      </c>
      <c r="B86" s="65" t="s">
        <v>216</v>
      </c>
      <c r="C86" s="65" t="s">
        <v>18</v>
      </c>
      <c r="K86" s="65">
        <f>IF(cava2[[#This Row],[U/m]]="Kilos",SUM(D86:G86)-($H$9*H86)-(I86*$I$9)-(J86*$J$9),SUM(D86:G86))</f>
        <v>0</v>
      </c>
      <c r="L86" s="46"/>
      <c r="M86" s="46"/>
    </row>
    <row r="87" spans="1:13" s="75" customFormat="1" ht="27" customHeight="1" x14ac:dyDescent="0.25">
      <c r="A87" s="65">
        <v>318</v>
      </c>
      <c r="B87" s="65" t="s">
        <v>217</v>
      </c>
      <c r="C87" s="65" t="s">
        <v>18</v>
      </c>
      <c r="K87" s="65">
        <f>IF(cava2[[#This Row],[U/m]]="Kilos",SUM(D87:G87)-($H$9*H87)-(I87*$I$9)-(J87*$J$9),SUM(D87:G87))</f>
        <v>0</v>
      </c>
      <c r="L87" s="46"/>
      <c r="M87" s="46"/>
    </row>
    <row r="88" spans="1:13" s="75" customFormat="1" ht="27" customHeight="1" x14ac:dyDescent="0.25">
      <c r="A88" s="65">
        <v>320</v>
      </c>
      <c r="B88" s="65" t="s">
        <v>218</v>
      </c>
      <c r="C88" s="65" t="s">
        <v>18</v>
      </c>
      <c r="K88" s="65">
        <f>IF(cava2[[#This Row],[U/m]]="Kilos",SUM(D88:G88)-($H$9*H88)-(I88*$I$9)-(J88*$J$9),SUM(D88:G88))</f>
        <v>0</v>
      </c>
      <c r="L88" s="46"/>
      <c r="M88" s="46"/>
    </row>
    <row r="89" spans="1:13" s="75" customFormat="1" ht="27" customHeight="1" x14ac:dyDescent="0.25">
      <c r="A89" s="65">
        <v>322</v>
      </c>
      <c r="B89" s="65" t="s">
        <v>219</v>
      </c>
      <c r="C89" s="65" t="s">
        <v>18</v>
      </c>
      <c r="K89" s="65">
        <f>IF(cava2[[#This Row],[U/m]]="Kilos",SUM(D89:G89)-($H$9*H89)-(I89*$I$9)-(J89*$J$9),SUM(D89:G89))</f>
        <v>0</v>
      </c>
      <c r="L89" s="46"/>
      <c r="M89" s="46"/>
    </row>
    <row r="90" spans="1:13" s="75" customFormat="1" ht="27" customHeight="1" x14ac:dyDescent="0.25">
      <c r="A90" s="65">
        <v>323</v>
      </c>
      <c r="B90" s="65" t="s">
        <v>220</v>
      </c>
      <c r="C90" s="65" t="s">
        <v>18</v>
      </c>
      <c r="K90" s="65">
        <f>IF(cava2[[#This Row],[U/m]]="Kilos",SUM(D90:G90)-($H$9*H90)-(I90*$I$9)-(J90*$J$9),SUM(D90:G90))</f>
        <v>0</v>
      </c>
      <c r="L90" s="46"/>
      <c r="M90" s="46"/>
    </row>
    <row r="91" spans="1:13" s="75" customFormat="1" ht="27" customHeight="1" x14ac:dyDescent="0.25">
      <c r="A91" s="65">
        <v>325</v>
      </c>
      <c r="B91" s="65" t="s">
        <v>99</v>
      </c>
      <c r="C91" s="65" t="s">
        <v>18</v>
      </c>
      <c r="K91" s="65">
        <f>IF(cava2[[#This Row],[U/m]]="Kilos",SUM(D91:G91)-($H$9*H91)-(I91*$I$9)-(J91*$J$9),SUM(D91:G91))</f>
        <v>0</v>
      </c>
      <c r="L91" s="46"/>
      <c r="M91" s="46"/>
    </row>
    <row r="92" spans="1:13" s="75" customFormat="1" ht="27" customHeight="1" x14ac:dyDescent="0.25">
      <c r="A92" s="65">
        <v>327</v>
      </c>
      <c r="B92" s="65" t="s">
        <v>221</v>
      </c>
      <c r="C92" s="65" t="s">
        <v>18</v>
      </c>
      <c r="K92" s="65">
        <f>IF(cava2[[#This Row],[U/m]]="Kilos",SUM(D92:G92)-($H$9*H92)-(I92*$I$9)-(J92*$J$9),SUM(D92:G92))</f>
        <v>0</v>
      </c>
      <c r="L92" s="46"/>
      <c r="M92" s="46"/>
    </row>
    <row r="93" spans="1:13" s="75" customFormat="1" ht="27" customHeight="1" x14ac:dyDescent="0.25">
      <c r="A93" s="65">
        <v>328</v>
      </c>
      <c r="B93" s="65" t="s">
        <v>423</v>
      </c>
      <c r="C93" s="65" t="s">
        <v>424</v>
      </c>
      <c r="K93" s="65">
        <f>IF(cava2[[#This Row],[U/m]]="Kilos",SUM(D93:G93)-($H$9*H93)-(I93*$I$9)-(J93*$J$9),SUM(D93:G93))</f>
        <v>0</v>
      </c>
      <c r="L93" s="46"/>
      <c r="M93" s="46"/>
    </row>
    <row r="94" spans="1:13" s="75" customFormat="1" ht="27" customHeight="1" x14ac:dyDescent="0.25">
      <c r="A94" s="65">
        <v>332</v>
      </c>
      <c r="B94" s="65" t="s">
        <v>223</v>
      </c>
      <c r="C94" s="65" t="s">
        <v>18</v>
      </c>
      <c r="K94" s="65">
        <f>IF(cava2[[#This Row],[U/m]]="Kilos",SUM(D94:G94)-($H$9*H94)-(I94*$I$9)-(J94*$J$9),SUM(D94:G94))</f>
        <v>0</v>
      </c>
      <c r="L94" s="46"/>
      <c r="M94" s="46"/>
    </row>
    <row r="95" spans="1:13" s="75" customFormat="1" ht="27" customHeight="1" x14ac:dyDescent="0.25">
      <c r="A95" s="65">
        <v>333</v>
      </c>
      <c r="B95" s="65" t="s">
        <v>224</v>
      </c>
      <c r="C95" s="65" t="s">
        <v>18</v>
      </c>
      <c r="K95" s="65">
        <f>IF(cava2[[#This Row],[U/m]]="Kilos",SUM(D95:G95)-($H$9*H95)-(I95*$I$9)-(J95*$J$9),SUM(D95:G95))</f>
        <v>0</v>
      </c>
      <c r="L95" s="46"/>
      <c r="M95" s="46"/>
    </row>
    <row r="96" spans="1:13" s="75" customFormat="1" ht="27" customHeight="1" x14ac:dyDescent="0.25">
      <c r="A96" s="65">
        <v>352</v>
      </c>
      <c r="B96" s="65" t="s">
        <v>225</v>
      </c>
      <c r="C96" s="65" t="s">
        <v>18</v>
      </c>
      <c r="K96" s="65">
        <f>IF(cava2[[#This Row],[U/m]]="Kilos",SUM(D96:G96)-($H$9*H96)-(I96*$I$9)-(J96*$J$9),SUM(D96:G96))</f>
        <v>0</v>
      </c>
      <c r="L96" s="46"/>
      <c r="M96" s="46"/>
    </row>
    <row r="97" spans="1:13" s="75" customFormat="1" ht="27" customHeight="1" x14ac:dyDescent="0.25">
      <c r="A97" s="65">
        <v>353</v>
      </c>
      <c r="B97" s="65" t="s">
        <v>226</v>
      </c>
      <c r="C97" s="65" t="s">
        <v>18</v>
      </c>
      <c r="K97" s="65">
        <f>IF(cava2[[#This Row],[U/m]]="Kilos",SUM(D97:G97)-($H$9*H97)-(I97*$I$9)-(J97*$J$9),SUM(D97:G97))</f>
        <v>0</v>
      </c>
      <c r="L97" s="46"/>
      <c r="M97" s="46"/>
    </row>
    <row r="98" spans="1:13" s="75" customFormat="1" ht="27" customHeight="1" x14ac:dyDescent="0.25">
      <c r="A98" s="65">
        <v>354</v>
      </c>
      <c r="B98" s="65" t="s">
        <v>227</v>
      </c>
      <c r="C98" s="65" t="s">
        <v>18</v>
      </c>
      <c r="K98" s="65">
        <f>IF(cava2[[#This Row],[U/m]]="Kilos",SUM(D98:G98)-($H$9*H98)-(I98*$I$9)-(J98*$J$9),SUM(D98:G98))</f>
        <v>0</v>
      </c>
      <c r="L98" s="46"/>
      <c r="M98" s="46"/>
    </row>
    <row r="99" spans="1:13" s="75" customFormat="1" ht="27" customHeight="1" x14ac:dyDescent="0.25">
      <c r="A99" s="65">
        <v>355</v>
      </c>
      <c r="B99" s="65" t="s">
        <v>228</v>
      </c>
      <c r="C99" s="65" t="s">
        <v>18</v>
      </c>
      <c r="K99" s="65">
        <f>IF(cava2[[#This Row],[U/m]]="Kilos",SUM(D99:G99)-($H$9*H99)-(I99*$I$9)-(J99*$J$9),SUM(D99:G99))</f>
        <v>0</v>
      </c>
      <c r="L99" s="46"/>
      <c r="M99" s="46"/>
    </row>
    <row r="100" spans="1:13" s="75" customFormat="1" ht="27" customHeight="1" x14ac:dyDescent="0.25">
      <c r="A100" s="65">
        <v>356</v>
      </c>
      <c r="B100" s="65" t="s">
        <v>229</v>
      </c>
      <c r="C100" s="65" t="s">
        <v>18</v>
      </c>
      <c r="K100" s="65">
        <f>IF(cava2[[#This Row],[U/m]]="Kilos",SUM(D100:G100)-($H$9*H100)-(I100*$I$9)-(J100*$J$9),SUM(D100:G100))</f>
        <v>0</v>
      </c>
      <c r="L100" s="46"/>
      <c r="M100" s="46"/>
    </row>
    <row r="101" spans="1:13" s="75" customFormat="1" ht="27" customHeight="1" x14ac:dyDescent="0.25">
      <c r="A101" s="65">
        <v>357</v>
      </c>
      <c r="B101" s="65" t="s">
        <v>230</v>
      </c>
      <c r="C101" s="65" t="s">
        <v>18</v>
      </c>
      <c r="K101" s="65">
        <f>IF(cava2[[#This Row],[U/m]]="Kilos",SUM(D101:G101)-($H$9*H101)-(I101*$I$9)-(J101*$J$9),SUM(D101:G101))</f>
        <v>0</v>
      </c>
      <c r="L101" s="46"/>
      <c r="M101" s="46"/>
    </row>
    <row r="102" spans="1:13" s="75" customFormat="1" ht="27" customHeight="1" x14ac:dyDescent="0.25">
      <c r="A102" s="65">
        <v>358</v>
      </c>
      <c r="B102" s="65" t="s">
        <v>231</v>
      </c>
      <c r="C102" s="65" t="s">
        <v>18</v>
      </c>
      <c r="K102" s="65">
        <f>IF(cava2[[#This Row],[U/m]]="Kilos",SUM(D102:G102)-($H$9*H102)-(I102*$I$9)-(J102*$J$9),SUM(D102:G102))</f>
        <v>0</v>
      </c>
      <c r="L102" s="46"/>
      <c r="M102" s="46"/>
    </row>
    <row r="103" spans="1:13" s="75" customFormat="1" ht="27" customHeight="1" x14ac:dyDescent="0.25">
      <c r="A103" s="65">
        <v>359</v>
      </c>
      <c r="B103" s="65" t="s">
        <v>232</v>
      </c>
      <c r="C103" s="65" t="s">
        <v>18</v>
      </c>
      <c r="K103" s="65">
        <f>IF(cava2[[#This Row],[U/m]]="Kilos",SUM(D103:G103)-($H$9*H103)-(I103*$I$9)-(J103*$J$9),SUM(D103:G103))</f>
        <v>0</v>
      </c>
      <c r="L103" s="46"/>
      <c r="M103" s="46"/>
    </row>
    <row r="104" spans="1:13" s="75" customFormat="1" ht="27" customHeight="1" x14ac:dyDescent="0.25">
      <c r="A104" s="65">
        <v>360</v>
      </c>
      <c r="B104" s="65" t="s">
        <v>233</v>
      </c>
      <c r="C104" s="65" t="s">
        <v>18</v>
      </c>
      <c r="K104" s="65">
        <f>IF(cava2[[#This Row],[U/m]]="Kilos",SUM(D104:G104)-($H$9*H104)-(I104*$I$9)-(J104*$J$9),SUM(D104:G104))</f>
        <v>0</v>
      </c>
      <c r="L104" s="46"/>
      <c r="M104" s="46"/>
    </row>
    <row r="105" spans="1:13" s="75" customFormat="1" ht="27" customHeight="1" x14ac:dyDescent="0.25">
      <c r="A105" s="65">
        <v>361</v>
      </c>
      <c r="B105" s="65" t="s">
        <v>425</v>
      </c>
      <c r="C105" s="65" t="s">
        <v>18</v>
      </c>
      <c r="K105" s="65">
        <f>IF(cava2[[#This Row],[U/m]]="Kilos",SUM(D105:G105)-($H$9*H105)-(I105*$I$9)-(J105*$J$9),SUM(D105:G105))</f>
        <v>0</v>
      </c>
      <c r="L105" s="46"/>
      <c r="M105" s="46"/>
    </row>
    <row r="106" spans="1:13" s="75" customFormat="1" ht="27" customHeight="1" x14ac:dyDescent="0.25">
      <c r="A106" s="65">
        <v>362</v>
      </c>
      <c r="B106" s="65" t="s">
        <v>236</v>
      </c>
      <c r="C106" s="65" t="s">
        <v>18</v>
      </c>
      <c r="K106" s="65">
        <f>IF(cava2[[#This Row],[U/m]]="Kilos",SUM(D106:G106)-($H$9*H106)-(I106*$I$9)-(J106*$J$9),SUM(D106:G106))</f>
        <v>0</v>
      </c>
      <c r="L106" s="46"/>
      <c r="M106" s="46"/>
    </row>
    <row r="107" spans="1:13" s="75" customFormat="1" ht="27" customHeight="1" x14ac:dyDescent="0.25">
      <c r="A107" s="65">
        <v>363</v>
      </c>
      <c r="B107" s="65" t="s">
        <v>110</v>
      </c>
      <c r="C107" s="65" t="s">
        <v>18</v>
      </c>
      <c r="K107" s="65">
        <f>IF(cava2[[#This Row],[U/m]]="Kilos",SUM(D107:G107)-($H$9*H107)-(I107*$I$9)-(J107*$J$9),SUM(D107:G107))</f>
        <v>0</v>
      </c>
      <c r="L107" s="46"/>
      <c r="M107" s="46"/>
    </row>
    <row r="108" spans="1:13" s="75" customFormat="1" ht="27" customHeight="1" x14ac:dyDescent="0.25">
      <c r="A108" s="65">
        <v>364</v>
      </c>
      <c r="B108" s="65" t="s">
        <v>237</v>
      </c>
      <c r="C108" s="65" t="s">
        <v>18</v>
      </c>
      <c r="K108" s="65">
        <f>IF(cava2[[#This Row],[U/m]]="Kilos",SUM(D108:G108)-($H$9*H108)-(I108*$I$9)-(J108*$J$9),SUM(D108:G108))</f>
        <v>0</v>
      </c>
      <c r="L108" s="46"/>
      <c r="M108" s="46"/>
    </row>
    <row r="109" spans="1:13" s="75" customFormat="1" ht="27" customHeight="1" x14ac:dyDescent="0.25">
      <c r="A109" s="65">
        <v>365</v>
      </c>
      <c r="B109" s="65" t="s">
        <v>238</v>
      </c>
      <c r="C109" s="65" t="s">
        <v>18</v>
      </c>
      <c r="K109" s="65">
        <f>IF(cava2[[#This Row],[U/m]]="Kilos",SUM(D109:G109)-($H$9*H109)-(I109*$I$9)-(J109*$J$9),SUM(D109:G109))</f>
        <v>0</v>
      </c>
      <c r="L109" s="46"/>
      <c r="M109" s="46"/>
    </row>
    <row r="110" spans="1:13" s="75" customFormat="1" ht="27" customHeight="1" x14ac:dyDescent="0.25">
      <c r="A110" s="65">
        <v>367</v>
      </c>
      <c r="B110" s="65" t="s">
        <v>239</v>
      </c>
      <c r="C110" s="65" t="s">
        <v>18</v>
      </c>
      <c r="K110" s="65">
        <f>IF(cava2[[#This Row],[U/m]]="Kilos",SUM(D110:G110)-($H$9*H110)-(I110*$I$9)-(J110*$J$9),SUM(D110:G110))</f>
        <v>0</v>
      </c>
      <c r="L110" s="46"/>
      <c r="M110" s="46"/>
    </row>
    <row r="111" spans="1:13" s="75" customFormat="1" ht="27" customHeight="1" x14ac:dyDescent="0.25">
      <c r="A111" s="65">
        <v>400</v>
      </c>
      <c r="B111" s="65" t="s">
        <v>240</v>
      </c>
      <c r="C111" s="65" t="s">
        <v>115</v>
      </c>
      <c r="K111" s="65">
        <f>IF(cava2[[#This Row],[U/m]]="Kilos",SUM(D111:G111)-($H$9*H111)-(I111*$I$9)-(J111*$J$9),SUM(D111:G111))</f>
        <v>0</v>
      </c>
      <c r="L111" s="46"/>
      <c r="M111" s="46"/>
    </row>
    <row r="112" spans="1:13" s="75" customFormat="1" ht="27" customHeight="1" x14ac:dyDescent="0.25">
      <c r="A112" s="65">
        <v>404</v>
      </c>
      <c r="B112" s="65" t="s">
        <v>241</v>
      </c>
      <c r="C112" s="65" t="s">
        <v>115</v>
      </c>
      <c r="K112" s="65">
        <f>IF(cava2[[#This Row],[U/m]]="Kilos",SUM(D112:G112)-($H$9*H112)-(I112*$I$9)-(J112*$J$9),SUM(D112:G112))</f>
        <v>0</v>
      </c>
      <c r="L112" s="46"/>
      <c r="M112" s="46"/>
    </row>
    <row r="113" spans="1:13" s="75" customFormat="1" ht="27" customHeight="1" x14ac:dyDescent="0.25">
      <c r="A113" s="65">
        <v>405</v>
      </c>
      <c r="B113" s="65" t="s">
        <v>242</v>
      </c>
      <c r="C113" s="65" t="s">
        <v>115</v>
      </c>
      <c r="K113" s="65">
        <f>IF(cava2[[#This Row],[U/m]]="Kilos",SUM(D113:G113)-($H$9*H113)-(I113*$I$9)-(J113*$J$9),SUM(D113:G113))</f>
        <v>0</v>
      </c>
      <c r="L113" s="46"/>
      <c r="M113" s="46"/>
    </row>
    <row r="114" spans="1:13" s="75" customFormat="1" ht="27" customHeight="1" x14ac:dyDescent="0.25">
      <c r="A114" s="65">
        <v>406</v>
      </c>
      <c r="B114" s="65" t="s">
        <v>243</v>
      </c>
      <c r="C114" s="65" t="s">
        <v>115</v>
      </c>
      <c r="K114" s="65">
        <f>IF(cava2[[#This Row],[U/m]]="Kilos",SUM(D114:G114)-($H$9*H114)-(I114*$I$9)-(J114*$J$9),SUM(D114:G114))</f>
        <v>0</v>
      </c>
      <c r="L114" s="46"/>
      <c r="M114" s="46"/>
    </row>
    <row r="115" spans="1:13" s="75" customFormat="1" ht="27" customHeight="1" x14ac:dyDescent="0.25">
      <c r="A115" s="65">
        <v>407</v>
      </c>
      <c r="B115" s="65" t="s">
        <v>244</v>
      </c>
      <c r="C115" s="65" t="s">
        <v>115</v>
      </c>
      <c r="K115" s="65">
        <f>IF(cava2[[#This Row],[U/m]]="Kilos",SUM(D115:G115)-($H$9*H115)-(I115*$I$9)-(J115*$J$9),SUM(D115:G115))</f>
        <v>0</v>
      </c>
      <c r="L115" s="46"/>
      <c r="M115" s="46"/>
    </row>
    <row r="116" spans="1:13" s="75" customFormat="1" ht="27" customHeight="1" x14ac:dyDescent="0.25">
      <c r="A116" s="65">
        <v>408</v>
      </c>
      <c r="B116" s="65" t="s">
        <v>245</v>
      </c>
      <c r="C116" s="65" t="s">
        <v>115</v>
      </c>
      <c r="K116" s="65">
        <f>IF(cava2[[#This Row],[U/m]]="Kilos",SUM(D116:G116)-($H$9*H116)-(I116*$I$9)-(J116*$J$9),SUM(D116:G116))</f>
        <v>0</v>
      </c>
      <c r="L116" s="46"/>
      <c r="M116" s="46"/>
    </row>
    <row r="117" spans="1:13" s="75" customFormat="1" ht="27" customHeight="1" x14ac:dyDescent="0.25">
      <c r="A117" s="65">
        <v>409</v>
      </c>
      <c r="B117" s="65" t="s">
        <v>246</v>
      </c>
      <c r="C117" s="65" t="s">
        <v>115</v>
      </c>
      <c r="K117" s="65">
        <f>IF(cava2[[#This Row],[U/m]]="Kilos",SUM(D117:G117)-($H$9*H117)-(I117*$I$9)-(J117*$J$9),SUM(D117:G117))</f>
        <v>0</v>
      </c>
      <c r="L117" s="46"/>
      <c r="M117" s="46"/>
    </row>
    <row r="118" spans="1:13" s="75" customFormat="1" ht="27" customHeight="1" x14ac:dyDescent="0.25">
      <c r="A118" s="65">
        <v>410</v>
      </c>
      <c r="B118" s="65" t="s">
        <v>247</v>
      </c>
      <c r="C118" s="65" t="s">
        <v>115</v>
      </c>
      <c r="K118" s="65">
        <f>IF(cava2[[#This Row],[U/m]]="Kilos",SUM(D118:G118)-($H$9*H118)-(I118*$I$9)-(J118*$J$9),SUM(D118:G118))</f>
        <v>0</v>
      </c>
      <c r="L118" s="46"/>
      <c r="M118" s="46"/>
    </row>
    <row r="119" spans="1:13" s="75" customFormat="1" ht="27" customHeight="1" x14ac:dyDescent="0.25">
      <c r="A119" s="65">
        <v>411</v>
      </c>
      <c r="B119" s="65" t="s">
        <v>248</v>
      </c>
      <c r="C119" s="65" t="s">
        <v>115</v>
      </c>
      <c r="K119" s="65">
        <f>IF(cava2[[#This Row],[U/m]]="Kilos",SUM(D119:G119)-($H$9*H119)-(I119*$I$9)-(J119*$J$9),SUM(D119:G119))</f>
        <v>0</v>
      </c>
      <c r="L119" s="46"/>
      <c r="M119" s="46"/>
    </row>
    <row r="120" spans="1:13" s="75" customFormat="1" ht="27" customHeight="1" x14ac:dyDescent="0.25">
      <c r="A120" s="65">
        <v>412</v>
      </c>
      <c r="B120" s="65" t="s">
        <v>249</v>
      </c>
      <c r="C120" s="65" t="s">
        <v>115</v>
      </c>
      <c r="K120" s="65">
        <f>IF(cava2[[#This Row],[U/m]]="Kilos",SUM(D120:G120)-($H$9*H120)-(I120*$I$9)-(J120*$J$9),SUM(D120:G120))</f>
        <v>0</v>
      </c>
      <c r="L120" s="46"/>
      <c r="M120" s="46"/>
    </row>
    <row r="121" spans="1:13" s="75" customFormat="1" ht="27" customHeight="1" x14ac:dyDescent="0.25">
      <c r="A121" s="65">
        <v>413</v>
      </c>
      <c r="B121" s="65" t="s">
        <v>250</v>
      </c>
      <c r="C121" s="65" t="s">
        <v>115</v>
      </c>
      <c r="K121" s="65">
        <f>IF(cava2[[#This Row],[U/m]]="Kilos",SUM(D121:G121)-($H$9*H121)-(I121*$I$9)-(J121*$J$9),SUM(D121:G121))</f>
        <v>0</v>
      </c>
      <c r="L121" s="46"/>
      <c r="M121" s="46"/>
    </row>
    <row r="122" spans="1:13" s="75" customFormat="1" ht="27" customHeight="1" x14ac:dyDescent="0.25">
      <c r="A122" s="65">
        <v>414</v>
      </c>
      <c r="B122" s="65" t="s">
        <v>251</v>
      </c>
      <c r="C122" s="65" t="s">
        <v>115</v>
      </c>
      <c r="K122" s="65">
        <f>IF(cava2[[#This Row],[U/m]]="Kilos",SUM(D122:G122)-($H$9*H122)-(I122*$I$9)-(J122*$J$9),SUM(D122:G122))</f>
        <v>0</v>
      </c>
      <c r="L122" s="46"/>
      <c r="M122" s="46"/>
    </row>
    <row r="123" spans="1:13" s="75" customFormat="1" ht="27" customHeight="1" x14ac:dyDescent="0.25">
      <c r="A123" s="65">
        <v>415</v>
      </c>
      <c r="B123" s="65" t="s">
        <v>252</v>
      </c>
      <c r="C123" s="65" t="s">
        <v>18</v>
      </c>
      <c r="K123" s="65">
        <f>IF(cava2[[#This Row],[U/m]]="Kilos",SUM(D123:G123)-($H$9*H123)-(I123*$I$9)-(J123*$J$9),SUM(D123:G123))</f>
        <v>0</v>
      </c>
      <c r="L123" s="46"/>
      <c r="M123" s="46"/>
    </row>
    <row r="124" spans="1:13" s="75" customFormat="1" ht="27" customHeight="1" x14ac:dyDescent="0.25">
      <c r="A124" s="65">
        <v>416</v>
      </c>
      <c r="B124" s="65" t="s">
        <v>253</v>
      </c>
      <c r="C124" s="65" t="s">
        <v>18</v>
      </c>
      <c r="K124" s="65">
        <f>IF(cava2[[#This Row],[U/m]]="Kilos",SUM(D124:G124)-($H$9*H124)-(I124*$I$9)-(J124*$J$9),SUM(D124:G124))</f>
        <v>0</v>
      </c>
      <c r="L124" s="46"/>
      <c r="M124" s="46"/>
    </row>
    <row r="125" spans="1:13" s="75" customFormat="1" ht="27" customHeight="1" x14ac:dyDescent="0.25">
      <c r="A125" s="65">
        <v>417</v>
      </c>
      <c r="B125" s="65" t="s">
        <v>254</v>
      </c>
      <c r="C125" s="65" t="s">
        <v>18</v>
      </c>
      <c r="K125" s="65">
        <f>IF(cava2[[#This Row],[U/m]]="Kilos",SUM(D125:G125)-($H$9*H125)-(I125*$I$9)-(J125*$J$9),SUM(D125:G125))</f>
        <v>0</v>
      </c>
      <c r="L125" s="46"/>
      <c r="M125" s="46"/>
    </row>
    <row r="126" spans="1:13" s="75" customFormat="1" ht="27" customHeight="1" x14ac:dyDescent="0.25">
      <c r="A126" s="65">
        <v>418</v>
      </c>
      <c r="B126" s="65" t="s">
        <v>255</v>
      </c>
      <c r="C126" s="65" t="s">
        <v>115</v>
      </c>
      <c r="K126" s="65">
        <f>IF(cava2[[#This Row],[U/m]]="Kilos",SUM(D126:G126)-($H$9*H126)-(I126*$I$9)-(J126*$J$9),SUM(D126:G126))</f>
        <v>0</v>
      </c>
      <c r="L126" s="46"/>
      <c r="M126" s="46"/>
    </row>
    <row r="127" spans="1:13" ht="27" customHeight="1" x14ac:dyDescent="0.25">
      <c r="A127" s="65">
        <v>419</v>
      </c>
      <c r="B127" s="65" t="s">
        <v>256</v>
      </c>
      <c r="C127" s="65" t="s">
        <v>115</v>
      </c>
      <c r="K127" s="65">
        <f>IF(cava2[[#This Row],[U/m]]="Kilos",SUM(D127:G127)-($H$9*H127)-(I127*$I$9)-(J127*$J$9),SUM(D127:G127))</f>
        <v>0</v>
      </c>
      <c r="L127" s="46"/>
      <c r="M127" s="46"/>
    </row>
    <row r="128" spans="1:13" ht="27" customHeight="1" x14ac:dyDescent="0.25">
      <c r="A128" s="65">
        <v>420</v>
      </c>
      <c r="B128" s="65" t="s">
        <v>257</v>
      </c>
      <c r="C128" s="65" t="s">
        <v>115</v>
      </c>
      <c r="K128" s="65">
        <f>IF(cava2[[#This Row],[U/m]]="Kilos",SUM(D128:G128)-($H$9*H128)-(I128*$I$9)-(J128*$J$9),SUM(D128:G128))</f>
        <v>0</v>
      </c>
      <c r="L128" s="46"/>
      <c r="M128" s="46"/>
    </row>
    <row r="129" spans="1:13" ht="27" customHeight="1" x14ac:dyDescent="0.25">
      <c r="A129" s="65">
        <v>421</v>
      </c>
      <c r="B129" s="65" t="s">
        <v>443</v>
      </c>
      <c r="C129" s="65" t="s">
        <v>115</v>
      </c>
      <c r="K129" s="65">
        <f>IF(cava2[[#This Row],[U/m]]="Kilos",SUM(D129:G129)-($H$9*H129)-(I129*$I$9)-(J129*$J$9),SUM(D129:G129))</f>
        <v>0</v>
      </c>
      <c r="L129" s="46"/>
      <c r="M129" s="46"/>
    </row>
    <row r="130" spans="1:13" ht="27" customHeight="1" x14ac:dyDescent="0.25">
      <c r="A130" s="65">
        <v>500</v>
      </c>
      <c r="B130" s="65" t="s">
        <v>258</v>
      </c>
      <c r="C130" s="65" t="s">
        <v>115</v>
      </c>
      <c r="K130" s="65">
        <f>IF(cava2[[#This Row],[U/m]]="Kilos",SUM(D130:G130)-($H$9*H130)-(I130*$I$9)-(J130*$J$9),SUM(D130:G130))</f>
        <v>0</v>
      </c>
      <c r="L130" s="46"/>
      <c r="M130" s="46"/>
    </row>
    <row r="131" spans="1:13" ht="27" customHeight="1" x14ac:dyDescent="0.25">
      <c r="A131" s="65">
        <v>501</v>
      </c>
      <c r="B131" s="65" t="s">
        <v>259</v>
      </c>
      <c r="C131" s="65" t="s">
        <v>115</v>
      </c>
      <c r="K131" s="65">
        <f>IF(cava2[[#This Row],[U/m]]="Kilos",SUM(D131:G131)-($H$9*H131)-(I131*$I$9)-(J131*$J$9),SUM(D131:G131))</f>
        <v>0</v>
      </c>
      <c r="L131" s="46"/>
      <c r="M131" s="46"/>
    </row>
    <row r="132" spans="1:13" ht="27" customHeight="1" x14ac:dyDescent="0.25">
      <c r="A132" s="65">
        <v>502</v>
      </c>
      <c r="B132" s="65" t="s">
        <v>117</v>
      </c>
      <c r="C132" s="65" t="s">
        <v>115</v>
      </c>
      <c r="K132" s="65">
        <f>IF(cava2[[#This Row],[U/m]]="Kilos",SUM(D132:G132)-($H$9*H132)-(I132*$I$9)-(J132*$J$9),SUM(D132:G132))</f>
        <v>0</v>
      </c>
      <c r="L132" s="46"/>
      <c r="M132" s="46"/>
    </row>
    <row r="133" spans="1:13" ht="27" customHeight="1" x14ac:dyDescent="0.25">
      <c r="A133" s="65">
        <v>503</v>
      </c>
      <c r="B133" s="65" t="s">
        <v>118</v>
      </c>
      <c r="C133" s="65" t="s">
        <v>115</v>
      </c>
      <c r="K133" s="65">
        <f>IF(cava2[[#This Row],[U/m]]="Kilos",SUM(D133:G133)-($H$9*H133)-(I133*$I$9)-(J133*$J$9),SUM(D133:G133))</f>
        <v>0</v>
      </c>
      <c r="L133" s="46"/>
      <c r="M133" s="46"/>
    </row>
    <row r="134" spans="1:13" ht="27" customHeight="1" x14ac:dyDescent="0.25">
      <c r="A134" s="65">
        <v>504</v>
      </c>
      <c r="B134" s="65" t="s">
        <v>121</v>
      </c>
      <c r="C134" s="65" t="s">
        <v>115</v>
      </c>
      <c r="K134" s="65">
        <f>IF(cava2[[#This Row],[U/m]]="Kilos",SUM(D134:G134)-($H$9*H134)-(I134*$I$9)-(J134*$J$9),SUM(D134:G134))</f>
        <v>0</v>
      </c>
      <c r="L134" s="46"/>
      <c r="M134" s="46"/>
    </row>
    <row r="135" spans="1:13" ht="27" customHeight="1" x14ac:dyDescent="0.25">
      <c r="A135" s="65">
        <v>505</v>
      </c>
      <c r="B135" s="65" t="s">
        <v>122</v>
      </c>
      <c r="C135" s="65" t="s">
        <v>115</v>
      </c>
      <c r="K135" s="65">
        <f>IF(cava2[[#This Row],[U/m]]="Kilos",SUM(D135:G135)-($H$9*H135)-(I135*$I$9)-(J135*$J$9),SUM(D135:G135))</f>
        <v>0</v>
      </c>
      <c r="L135" s="46"/>
      <c r="M135" s="46"/>
    </row>
    <row r="136" spans="1:13" ht="27" customHeight="1" x14ac:dyDescent="0.25">
      <c r="A136" s="65">
        <v>506</v>
      </c>
      <c r="B136" s="65" t="s">
        <v>260</v>
      </c>
      <c r="C136" s="65" t="s">
        <v>18</v>
      </c>
      <c r="K136" s="65">
        <f>IF(cava2[[#This Row],[U/m]]="Kilos",SUM(D136:G136)-($H$9*H136)-(I136*$I$9)-(J136*$J$9),SUM(D136:G136))</f>
        <v>0</v>
      </c>
      <c r="L136" s="46"/>
      <c r="M136" s="46"/>
    </row>
    <row r="137" spans="1:13" ht="27" customHeight="1" x14ac:dyDescent="0.25">
      <c r="A137" s="65">
        <v>508</v>
      </c>
      <c r="B137" s="65" t="s">
        <v>261</v>
      </c>
      <c r="C137" s="65" t="s">
        <v>115</v>
      </c>
      <c r="K137" s="65">
        <f>IF(cava2[[#This Row],[U/m]]="Kilos",SUM(D137:G137)-($H$9*H137)-(I137*$I$9)-(J137*$J$9),SUM(D137:G137))</f>
        <v>0</v>
      </c>
      <c r="L137" s="46"/>
      <c r="M137" s="46"/>
    </row>
    <row r="138" spans="1:13" ht="27" customHeight="1" x14ac:dyDescent="0.25">
      <c r="A138" s="65">
        <v>510</v>
      </c>
      <c r="B138" s="65" t="s">
        <v>262</v>
      </c>
      <c r="C138" s="65" t="s">
        <v>115</v>
      </c>
      <c r="K138" s="65">
        <f>IF(cava2[[#This Row],[U/m]]="Kilos",SUM(D138:G138)-($H$9*H138)-(I138*$I$9)-(J138*$J$9),SUM(D138:G138))</f>
        <v>0</v>
      </c>
      <c r="L138" s="46"/>
      <c r="M138" s="46"/>
    </row>
    <row r="139" spans="1:13" ht="27" customHeight="1" x14ac:dyDescent="0.25">
      <c r="A139" s="65">
        <v>511</v>
      </c>
      <c r="B139" s="65" t="s">
        <v>263</v>
      </c>
      <c r="C139" s="65" t="s">
        <v>115</v>
      </c>
      <c r="K139" s="65">
        <f>IF(cava2[[#This Row],[U/m]]="Kilos",SUM(D139:G139)-($H$9*H139)-(I139*$I$9)-(J139*$J$9),SUM(D139:G139))</f>
        <v>0</v>
      </c>
      <c r="L139" s="46"/>
      <c r="M139" s="46"/>
    </row>
    <row r="140" spans="1:13" ht="27" customHeight="1" x14ac:dyDescent="0.25">
      <c r="A140" s="65">
        <v>512</v>
      </c>
      <c r="B140" s="65" t="s">
        <v>264</v>
      </c>
      <c r="C140" s="65" t="s">
        <v>115</v>
      </c>
      <c r="K140" s="65">
        <f>IF(cava2[[#This Row],[U/m]]="Kilos",SUM(D140:G140)-($H$9*H140)-(I140*$I$9)-(J140*$J$9),SUM(D140:G140))</f>
        <v>0</v>
      </c>
      <c r="L140" s="46"/>
      <c r="M140" s="46"/>
    </row>
    <row r="141" spans="1:13" ht="27" customHeight="1" x14ac:dyDescent="0.25">
      <c r="A141" s="65">
        <v>513</v>
      </c>
      <c r="B141" s="65" t="s">
        <v>265</v>
      </c>
      <c r="C141" s="65" t="s">
        <v>115</v>
      </c>
      <c r="K141" s="65">
        <f>IF(cava2[[#This Row],[U/m]]="Kilos",SUM(D141:G141)-($H$9*H141)-(I141*$I$9)-(J141*$J$9),SUM(D141:G141))</f>
        <v>0</v>
      </c>
      <c r="L141" s="46"/>
      <c r="M141" s="46"/>
    </row>
    <row r="142" spans="1:13" ht="27" customHeight="1" x14ac:dyDescent="0.25">
      <c r="A142" s="65">
        <v>514</v>
      </c>
      <c r="B142" s="65" t="s">
        <v>266</v>
      </c>
      <c r="C142" s="65" t="s">
        <v>115</v>
      </c>
      <c r="K142" s="65">
        <f>IF(cava2[[#This Row],[U/m]]="Kilos",SUM(D142:G142)-($H$9*H142)-(I142*$I$9)-(J142*$J$9),SUM(D142:G142))</f>
        <v>0</v>
      </c>
      <c r="L142" s="46"/>
      <c r="M142" s="46"/>
    </row>
    <row r="143" spans="1:13" ht="27" customHeight="1" x14ac:dyDescent="0.25">
      <c r="A143" s="65">
        <v>515</v>
      </c>
      <c r="B143" s="65" t="s">
        <v>267</v>
      </c>
      <c r="C143" s="65" t="s">
        <v>18</v>
      </c>
      <c r="K143" s="65">
        <f>IF(cava2[[#This Row],[U/m]]="Kilos",SUM(D143:G143)-($H$9*H143)-(I143*$I$9)-(J143*$J$9),SUM(D143:G143))</f>
        <v>0</v>
      </c>
      <c r="L143" s="46"/>
      <c r="M143" s="46"/>
    </row>
    <row r="144" spans="1:13" ht="27" customHeight="1" x14ac:dyDescent="0.25">
      <c r="A144" s="65">
        <v>524</v>
      </c>
      <c r="B144" s="65" t="s">
        <v>268</v>
      </c>
      <c r="C144" s="65" t="s">
        <v>115</v>
      </c>
      <c r="K144" s="65">
        <f>IF(cava2[[#This Row],[U/m]]="Kilos",SUM(D144:G144)-($H$9*H144)-(I144*$I$9)-(J144*$J$9),SUM(D144:G144))</f>
        <v>0</v>
      </c>
      <c r="L144" s="46"/>
      <c r="M144" s="46"/>
    </row>
    <row r="145" spans="1:13" ht="27" customHeight="1" x14ac:dyDescent="0.25">
      <c r="A145" s="65">
        <v>525</v>
      </c>
      <c r="B145" s="65" t="s">
        <v>269</v>
      </c>
      <c r="C145" s="65" t="s">
        <v>115</v>
      </c>
      <c r="K145" s="65">
        <f>IF(cava2[[#This Row],[U/m]]="Kilos",SUM(D145:G145)-($H$9*H145)-(I145*$I$9)-(J145*$J$9),SUM(D145:G145))</f>
        <v>0</v>
      </c>
      <c r="L145" s="46"/>
      <c r="M145" s="46"/>
    </row>
    <row r="146" spans="1:13" ht="27" customHeight="1" x14ac:dyDescent="0.25">
      <c r="A146" s="65">
        <v>526</v>
      </c>
      <c r="B146" s="65" t="s">
        <v>270</v>
      </c>
      <c r="C146" s="65" t="s">
        <v>115</v>
      </c>
      <c r="K146" s="65">
        <f>IF(cava2[[#This Row],[U/m]]="Kilos",SUM(D146:G146)-($H$9*H146)-(I146*$I$9)-(J146*$J$9),SUM(D146:G146))</f>
        <v>0</v>
      </c>
      <c r="L146" s="46"/>
      <c r="M146" s="46"/>
    </row>
    <row r="147" spans="1:13" ht="27" customHeight="1" x14ac:dyDescent="0.25">
      <c r="A147" s="65">
        <v>527</v>
      </c>
      <c r="B147" s="65" t="s">
        <v>271</v>
      </c>
      <c r="C147" s="65" t="s">
        <v>115</v>
      </c>
      <c r="K147" s="65">
        <f>IF(cava2[[#This Row],[U/m]]="Kilos",SUM(D147:G147)-($H$9*H147)-(I147*$I$9)-(J147*$J$9),SUM(D147:G147))</f>
        <v>0</v>
      </c>
      <c r="L147" s="46"/>
      <c r="M147" s="46"/>
    </row>
    <row r="148" spans="1:13" ht="27" customHeight="1" x14ac:dyDescent="0.25">
      <c r="A148" s="82">
        <v>528</v>
      </c>
      <c r="B148" s="47" t="s">
        <v>272</v>
      </c>
      <c r="C148" s="46" t="s">
        <v>115</v>
      </c>
      <c r="K148" s="65">
        <f>IF(cava2[[#This Row],[U/m]]="Kilos",SUM(D148:G148)-($H$9*H148)-(I148*$I$9)-(J148*$J$9),SUM(D148:G148))</f>
        <v>0</v>
      </c>
      <c r="L148" s="46"/>
      <c r="M148" s="46"/>
    </row>
    <row r="149" spans="1:13" ht="27" customHeight="1" x14ac:dyDescent="0.25">
      <c r="A149" s="82">
        <v>529</v>
      </c>
      <c r="B149" s="47" t="s">
        <v>273</v>
      </c>
      <c r="C149" s="46" t="s">
        <v>115</v>
      </c>
      <c r="K149" s="65">
        <f>IF(cava2[[#This Row],[U/m]]="Kilos",SUM(D149:G149)-($H$9*H149)-(I149*$I$9)-(J149*$J$9),SUM(D149:G149))</f>
        <v>0</v>
      </c>
      <c r="L149" s="46"/>
      <c r="M149" s="46"/>
    </row>
    <row r="150" spans="1:13" ht="27" customHeight="1" x14ac:dyDescent="0.25">
      <c r="A150" s="82">
        <v>530</v>
      </c>
      <c r="B150" s="47" t="s">
        <v>274</v>
      </c>
      <c r="C150" s="46" t="s">
        <v>115</v>
      </c>
      <c r="K150" s="65">
        <f>IF(cava2[[#This Row],[U/m]]="Kilos",SUM(D150:G150)-($H$9*H150)-(I150*$I$9)-(J150*$J$9),SUM(D150:G150))</f>
        <v>0</v>
      </c>
      <c r="L150" s="46"/>
      <c r="M150" s="46"/>
    </row>
    <row r="151" spans="1:13" ht="27" customHeight="1" x14ac:dyDescent="0.25">
      <c r="A151" s="82">
        <v>531</v>
      </c>
      <c r="B151" s="47" t="s">
        <v>449</v>
      </c>
      <c r="C151" s="46" t="s">
        <v>115</v>
      </c>
      <c r="K151" s="65">
        <f>IF(cava2[[#This Row],[U/m]]="Kilos",SUM(D151:G151)-($H$9*H151)-(I151*$I$9)-(J151*$J$9),SUM(D151:G151))</f>
        <v>0</v>
      </c>
      <c r="L151" s="46"/>
      <c r="M151" s="46"/>
    </row>
    <row r="152" spans="1:13" ht="27" customHeight="1" x14ac:dyDescent="0.25">
      <c r="A152" s="56">
        <v>532</v>
      </c>
      <c r="B152" s="87" t="s">
        <v>275</v>
      </c>
      <c r="C152" s="56" t="s">
        <v>115</v>
      </c>
      <c r="K152" s="65">
        <f>IF(cava2[[#This Row],[U/m]]="Kilos",SUM(D152:G152)-($H$9*H152)-(I152*$I$9)-(J152*$J$9),SUM(D152:G152))</f>
        <v>0</v>
      </c>
      <c r="L152" s="46"/>
      <c r="M152" s="46"/>
    </row>
    <row r="153" spans="1:13" ht="27" customHeight="1" x14ac:dyDescent="0.25">
      <c r="A153" s="56">
        <v>533</v>
      </c>
      <c r="B153" s="87" t="s">
        <v>276</v>
      </c>
      <c r="C153" s="56" t="s">
        <v>115</v>
      </c>
      <c r="K153" s="65">
        <f>IF(cava2[[#This Row],[U/m]]="Kilos",SUM(D153:G153)-($H$9*H153)-(I153*$I$9)-(J153*$J$9),SUM(D153:G153))</f>
        <v>0</v>
      </c>
      <c r="L153" s="46"/>
      <c r="M153" s="46"/>
    </row>
    <row r="154" spans="1:13" ht="27" customHeight="1" x14ac:dyDescent="0.25">
      <c r="A154" s="82">
        <v>600</v>
      </c>
      <c r="B154" s="47" t="s">
        <v>277</v>
      </c>
      <c r="C154" s="46" t="s">
        <v>115</v>
      </c>
      <c r="K154" s="65">
        <f>IF(cava2[[#This Row],[U/m]]="Kilos",SUM(D154:G154)-($H$9*H154)-(I154*$I$9)-(J154*$J$9),SUM(D154:G154))</f>
        <v>0</v>
      </c>
      <c r="L154" s="46"/>
      <c r="M154" s="46"/>
    </row>
    <row r="155" spans="1:13" ht="27" customHeight="1" x14ac:dyDescent="0.25">
      <c r="A155" s="82">
        <v>601</v>
      </c>
      <c r="B155" s="47" t="s">
        <v>278</v>
      </c>
      <c r="C155" s="46" t="s">
        <v>115</v>
      </c>
      <c r="K155" s="65">
        <f>IF(cava2[[#This Row],[U/m]]="Kilos",SUM(D155:G155)-($H$9*H155)-(I155*$I$9)-(J155*$J$9),SUM(D155:G155))</f>
        <v>0</v>
      </c>
      <c r="L155" s="46"/>
      <c r="M155" s="46"/>
    </row>
    <row r="156" spans="1:13" ht="27" customHeight="1" x14ac:dyDescent="0.25">
      <c r="A156" s="82">
        <v>602</v>
      </c>
      <c r="B156" s="47" t="s">
        <v>279</v>
      </c>
      <c r="C156" s="46" t="s">
        <v>115</v>
      </c>
      <c r="K156" s="65">
        <f>IF(cava2[[#This Row],[U/m]]="Kilos",SUM(D156:G156)-($H$9*H156)-(I156*$I$9)-(J156*$J$9),SUM(D156:G156))</f>
        <v>0</v>
      </c>
      <c r="L156" s="46"/>
      <c r="M156" s="46"/>
    </row>
    <row r="157" spans="1:13" ht="27" customHeight="1" x14ac:dyDescent="0.25">
      <c r="A157" s="82">
        <v>603</v>
      </c>
      <c r="B157" s="47" t="s">
        <v>280</v>
      </c>
      <c r="C157" s="46" t="s">
        <v>115</v>
      </c>
      <c r="K157" s="65">
        <f>IF(cava2[[#This Row],[U/m]]="Kilos",SUM(D157:G157)-($H$9*H157)-(I157*$I$9)-(J157*$J$9),SUM(D157:G157))</f>
        <v>0</v>
      </c>
      <c r="L157" s="46"/>
      <c r="M157" s="46"/>
    </row>
    <row r="158" spans="1:13" ht="27" customHeight="1" x14ac:dyDescent="0.25">
      <c r="A158" s="82">
        <v>604</v>
      </c>
      <c r="B158" s="47" t="s">
        <v>281</v>
      </c>
      <c r="C158" s="46" t="s">
        <v>115</v>
      </c>
      <c r="K158" s="65">
        <f>IF(cava2[[#This Row],[U/m]]="Kilos",SUM(D158:G158)-($H$9*H158)-(I158*$I$9)-(J158*$J$9),SUM(D158:G158))</f>
        <v>0</v>
      </c>
      <c r="L158" s="46"/>
      <c r="M158" s="46"/>
    </row>
    <row r="159" spans="1:13" ht="27" customHeight="1" x14ac:dyDescent="0.25">
      <c r="A159" s="82">
        <v>605</v>
      </c>
      <c r="B159" s="47" t="s">
        <v>282</v>
      </c>
      <c r="C159" s="46" t="s">
        <v>115</v>
      </c>
      <c r="K159" s="65">
        <f>IF(cava2[[#This Row],[U/m]]="Kilos",SUM(D159:G159)-($H$9*H159)-(I159*$I$9)-(J159*$J$9),SUM(D159:G159))</f>
        <v>0</v>
      </c>
      <c r="L159" s="46"/>
      <c r="M159" s="46"/>
    </row>
    <row r="160" spans="1:13" ht="27" customHeight="1" x14ac:dyDescent="0.25">
      <c r="A160" s="82">
        <v>606</v>
      </c>
      <c r="B160" s="47" t="s">
        <v>283</v>
      </c>
      <c r="C160" s="46" t="s">
        <v>115</v>
      </c>
      <c r="K160" s="65">
        <f>IF(cava2[[#This Row],[U/m]]="Kilos",SUM(D160:G160)-($H$9*H160)-(I160*$I$9)-(J160*$J$9),SUM(D160:G160))</f>
        <v>0</v>
      </c>
      <c r="L160" s="46"/>
      <c r="M160" s="46"/>
    </row>
    <row r="161" spans="1:13" ht="27" customHeight="1" x14ac:dyDescent="0.25">
      <c r="A161" s="82">
        <v>607</v>
      </c>
      <c r="B161" s="47" t="s">
        <v>284</v>
      </c>
      <c r="C161" s="46" t="s">
        <v>115</v>
      </c>
      <c r="K161" s="65">
        <f>IF(cava2[[#This Row],[U/m]]="Kilos",SUM(D161:G161)-($H$9*H161)-(I161*$I$9)-(J161*$J$9),SUM(D161:G161))</f>
        <v>0</v>
      </c>
      <c r="L161" s="46"/>
      <c r="M161" s="46"/>
    </row>
    <row r="162" spans="1:13" ht="27" customHeight="1" x14ac:dyDescent="0.25">
      <c r="A162" s="82">
        <v>608</v>
      </c>
      <c r="B162" s="47" t="s">
        <v>285</v>
      </c>
      <c r="C162" s="46" t="s">
        <v>115</v>
      </c>
      <c r="K162" s="65">
        <f>IF(cava2[[#This Row],[U/m]]="Kilos",SUM(D162:G162)-($H$9*H162)-(I162*$I$9)-(J162*$J$9),SUM(D162:G162))</f>
        <v>0</v>
      </c>
      <c r="L162" s="46"/>
      <c r="M162" s="46"/>
    </row>
    <row r="163" spans="1:13" ht="27" customHeight="1" x14ac:dyDescent="0.25">
      <c r="A163" s="82">
        <v>609</v>
      </c>
      <c r="B163" s="47" t="s">
        <v>286</v>
      </c>
      <c r="C163" s="46" t="s">
        <v>115</v>
      </c>
      <c r="K163" s="65">
        <f>IF(cava2[[#This Row],[U/m]]="Kilos",SUM(D163:G163)-($H$9*H163)-(I163*$I$9)-(J163*$J$9),SUM(D163:G163))</f>
        <v>0</v>
      </c>
      <c r="L163" s="46"/>
      <c r="M163" s="46"/>
    </row>
    <row r="164" spans="1:13" ht="27" customHeight="1" x14ac:dyDescent="0.25">
      <c r="A164" s="82">
        <v>610</v>
      </c>
      <c r="B164" s="47" t="s">
        <v>287</v>
      </c>
      <c r="C164" s="46" t="s">
        <v>115</v>
      </c>
      <c r="K164" s="65">
        <f>IF(cava2[[#This Row],[U/m]]="Kilos",SUM(D164:G164)-($H$9*H164)-(I164*$I$9)-(J164*$J$9),SUM(D164:G164))</f>
        <v>0</v>
      </c>
      <c r="L164" s="46"/>
      <c r="M164" s="46"/>
    </row>
    <row r="165" spans="1:13" ht="27" customHeight="1" x14ac:dyDescent="0.25">
      <c r="A165" s="82">
        <v>611</v>
      </c>
      <c r="B165" s="47" t="s">
        <v>288</v>
      </c>
      <c r="C165" s="46" t="s">
        <v>115</v>
      </c>
      <c r="K165" s="65">
        <f>IF(cava2[[#This Row],[U/m]]="Kilos",SUM(D165:G165)-($H$9*H165)-(I165*$I$9)-(J165*$J$9),SUM(D165:G165))</f>
        <v>0</v>
      </c>
      <c r="L165" s="46"/>
      <c r="M165" s="46"/>
    </row>
    <row r="166" spans="1:13" ht="27" customHeight="1" x14ac:dyDescent="0.25">
      <c r="A166" s="82">
        <v>612</v>
      </c>
      <c r="B166" s="47" t="s">
        <v>289</v>
      </c>
      <c r="C166" s="46" t="s">
        <v>115</v>
      </c>
      <c r="K166" s="65">
        <f>IF(cava2[[#This Row],[U/m]]="Kilos",SUM(D166:G166)-($H$9*H166)-(I166*$I$9)-(J166*$J$9),SUM(D166:G166))</f>
        <v>0</v>
      </c>
      <c r="L166" s="46"/>
      <c r="M166" s="46"/>
    </row>
    <row r="167" spans="1:13" ht="27" customHeight="1" x14ac:dyDescent="0.25">
      <c r="A167" s="82">
        <v>613</v>
      </c>
      <c r="B167" s="47" t="s">
        <v>290</v>
      </c>
      <c r="C167" s="46" t="s">
        <v>115</v>
      </c>
      <c r="K167" s="65">
        <f>IF(cava2[[#This Row],[U/m]]="Kilos",SUM(D167:G167)-($H$9*H167)-(I167*$I$9)-(J167*$J$9),SUM(D167:G167))</f>
        <v>0</v>
      </c>
      <c r="L167" s="46"/>
      <c r="M167" s="46"/>
    </row>
    <row r="168" spans="1:13" ht="27" customHeight="1" x14ac:dyDescent="0.25">
      <c r="A168" s="82">
        <v>614</v>
      </c>
      <c r="B168" s="47" t="s">
        <v>291</v>
      </c>
      <c r="C168" s="46" t="s">
        <v>115</v>
      </c>
      <c r="K168" s="65">
        <f>IF(cava2[[#This Row],[U/m]]="Kilos",SUM(D168:G168)-($H$9*H168)-(I168*$I$9)-(J168*$J$9),SUM(D168:G168))</f>
        <v>0</v>
      </c>
      <c r="L168" s="46"/>
      <c r="M168" s="46"/>
    </row>
    <row r="169" spans="1:13" ht="27" customHeight="1" x14ac:dyDescent="0.25">
      <c r="A169" s="82">
        <v>615</v>
      </c>
      <c r="B169" s="47" t="s">
        <v>292</v>
      </c>
      <c r="C169" s="46" t="s">
        <v>115</v>
      </c>
      <c r="K169" s="65">
        <f>IF(cava2[[#This Row],[U/m]]="Kilos",SUM(D169:G169)-($H$9*H169)-(I169*$I$9)-(J169*$J$9),SUM(D169:G169))</f>
        <v>0</v>
      </c>
      <c r="L169" s="46"/>
      <c r="M169" s="46"/>
    </row>
    <row r="170" spans="1:13" ht="27" customHeight="1" x14ac:dyDescent="0.25">
      <c r="A170" s="82">
        <v>616</v>
      </c>
      <c r="B170" s="47" t="s">
        <v>293</v>
      </c>
      <c r="C170" s="46" t="s">
        <v>115</v>
      </c>
      <c r="K170" s="65">
        <f>IF(cava2[[#This Row],[U/m]]="Kilos",SUM(D170:G170)-($H$9*H170)-(I170*$I$9)-(J170*$J$9),SUM(D170:G170))</f>
        <v>0</v>
      </c>
      <c r="L170" s="46"/>
      <c r="M170" s="46"/>
    </row>
    <row r="171" spans="1:13" ht="27" customHeight="1" x14ac:dyDescent="0.25">
      <c r="A171" s="82">
        <v>700</v>
      </c>
      <c r="B171" s="47" t="s">
        <v>213</v>
      </c>
      <c r="C171" s="46" t="s">
        <v>115</v>
      </c>
      <c r="K171" s="65">
        <f>IF(cava2[[#This Row],[U/m]]="Kilos",SUM(D171:G171)-($H$9*H171)-(I171*$I$9)-(J171*$J$9),SUM(D171:G171))</f>
        <v>0</v>
      </c>
      <c r="L171" s="46"/>
      <c r="M171" s="46"/>
    </row>
    <row r="172" spans="1:13" ht="27" customHeight="1" x14ac:dyDescent="0.25">
      <c r="A172" s="82">
        <v>701</v>
      </c>
      <c r="B172" s="47" t="s">
        <v>294</v>
      </c>
      <c r="C172" s="46" t="s">
        <v>115</v>
      </c>
      <c r="K172" s="65">
        <f>IF(cava2[[#This Row],[U/m]]="Kilos",SUM(D172:G172)-($H$9*H172)-(I172*$I$9)-(J172*$J$9),SUM(D172:G172))</f>
        <v>0</v>
      </c>
      <c r="L172" s="46"/>
      <c r="M172" s="46"/>
    </row>
    <row r="173" spans="1:13" ht="27" customHeight="1" x14ac:dyDescent="0.25">
      <c r="A173" s="82">
        <v>702</v>
      </c>
      <c r="B173" s="47" t="s">
        <v>295</v>
      </c>
      <c r="C173" s="46" t="s">
        <v>115</v>
      </c>
      <c r="K173" s="65">
        <f>IF(cava2[[#This Row],[U/m]]="Kilos",SUM(D173:G173)-($H$9*H173)-(I173*$I$9)-(J173*$J$9),SUM(D173:G173))</f>
        <v>0</v>
      </c>
      <c r="L173" s="46"/>
      <c r="M173" s="46"/>
    </row>
    <row r="174" spans="1:13" ht="27" customHeight="1" x14ac:dyDescent="0.25">
      <c r="A174" s="82">
        <v>703</v>
      </c>
      <c r="B174" s="47" t="s">
        <v>206</v>
      </c>
      <c r="C174" s="46" t="s">
        <v>115</v>
      </c>
      <c r="K174" s="65">
        <f>IF(cava2[[#This Row],[U/m]]="Kilos",SUM(D174:G174)-($H$9*H174)-(I174*$I$9)-(J174*$J$9),SUM(D174:G174))</f>
        <v>0</v>
      </c>
      <c r="L174" s="46"/>
      <c r="M174" s="46"/>
    </row>
    <row r="175" spans="1:13" ht="27" customHeight="1" x14ac:dyDescent="0.25">
      <c r="A175" s="82">
        <v>704</v>
      </c>
      <c r="B175" s="47" t="s">
        <v>155</v>
      </c>
      <c r="C175" s="46" t="s">
        <v>115</v>
      </c>
      <c r="K175" s="65">
        <f>IF(cava2[[#This Row],[U/m]]="Kilos",SUM(D175:G175)-($H$9*H175)-(I175*$I$9)-(J175*$J$9),SUM(D175:G175))</f>
        <v>0</v>
      </c>
      <c r="L175" s="46"/>
      <c r="M175" s="46"/>
    </row>
    <row r="176" spans="1:13" ht="27" customHeight="1" x14ac:dyDescent="0.25">
      <c r="A176" s="82">
        <v>705</v>
      </c>
      <c r="B176" s="47" t="s">
        <v>162</v>
      </c>
      <c r="C176" s="46" t="s">
        <v>115</v>
      </c>
      <c r="K176" s="65">
        <f>IF(cava2[[#This Row],[U/m]]="Kilos",SUM(D176:G176)-($H$9*H176)-(I176*$I$9)-(J176*$J$9),SUM(D176:G176))</f>
        <v>0</v>
      </c>
      <c r="L176" s="46"/>
      <c r="M176" s="46"/>
    </row>
    <row r="177" spans="1:13" ht="27" customHeight="1" x14ac:dyDescent="0.25">
      <c r="A177" s="82">
        <v>706</v>
      </c>
      <c r="B177" s="47" t="s">
        <v>296</v>
      </c>
      <c r="C177" s="46" t="s">
        <v>115</v>
      </c>
      <c r="K177" s="65">
        <f>IF(cava2[[#This Row],[U/m]]="Kilos",SUM(D177:G177)-($H$9*H177)-(I177*$I$9)-(J177*$J$9),SUM(D177:G177))</f>
        <v>0</v>
      </c>
      <c r="L177" s="46"/>
      <c r="M177" s="46"/>
    </row>
    <row r="178" spans="1:13" ht="27" customHeight="1" x14ac:dyDescent="0.25">
      <c r="A178" s="82">
        <v>707</v>
      </c>
      <c r="B178" s="47" t="s">
        <v>297</v>
      </c>
      <c r="C178" s="46" t="s">
        <v>115</v>
      </c>
      <c r="K178" s="65">
        <f>IF(cava2[[#This Row],[U/m]]="Kilos",SUM(D178:G178)-($H$9*H178)-(I178*$I$9)-(J178*$J$9),SUM(D178:G178))</f>
        <v>0</v>
      </c>
      <c r="L178" s="46"/>
      <c r="M178" s="46"/>
    </row>
    <row r="179" spans="1:13" ht="27" customHeight="1" x14ac:dyDescent="0.25">
      <c r="A179" s="82">
        <v>708</v>
      </c>
      <c r="B179" s="47" t="s">
        <v>298</v>
      </c>
      <c r="C179" s="46" t="s">
        <v>115</v>
      </c>
      <c r="K179" s="65">
        <f>IF(cava2[[#This Row],[U/m]]="Kilos",SUM(D179:G179)-($H$9*H179)-(I179*$I$9)-(J179*$J$9),SUM(D179:G179))</f>
        <v>0</v>
      </c>
      <c r="L179" s="46"/>
      <c r="M179" s="46"/>
    </row>
    <row r="180" spans="1:13" ht="27" customHeight="1" x14ac:dyDescent="0.25">
      <c r="A180" s="82">
        <v>709</v>
      </c>
      <c r="B180" s="47" t="s">
        <v>299</v>
      </c>
      <c r="C180" s="46" t="s">
        <v>115</v>
      </c>
      <c r="K180" s="65">
        <f>IF(cava2[[#This Row],[U/m]]="Kilos",SUM(D180:G180)-($H$9*H180)-(I180*$I$9)-(J180*$J$9),SUM(D180:G180))</f>
        <v>0</v>
      </c>
      <c r="L180" s="46"/>
      <c r="M180" s="46"/>
    </row>
    <row r="181" spans="1:13" ht="27" customHeight="1" x14ac:dyDescent="0.25">
      <c r="A181" s="82">
        <v>710</v>
      </c>
      <c r="B181" s="47" t="s">
        <v>300</v>
      </c>
      <c r="C181" s="46" t="s">
        <v>115</v>
      </c>
      <c r="K181" s="65">
        <f>IF(cava2[[#This Row],[U/m]]="Kilos",SUM(D181:G181)-($H$9*H181)-(I181*$I$9)-(J181*$J$9),SUM(D181:G181))</f>
        <v>0</v>
      </c>
      <c r="L181" s="46"/>
      <c r="M181" s="46"/>
    </row>
    <row r="182" spans="1:13" ht="27" customHeight="1" x14ac:dyDescent="0.25">
      <c r="A182" s="82">
        <v>711</v>
      </c>
      <c r="B182" s="47" t="s">
        <v>301</v>
      </c>
      <c r="C182" s="46" t="s">
        <v>115</v>
      </c>
      <c r="K182" s="65">
        <f>IF(cava2[[#This Row],[U/m]]="Kilos",SUM(D182:G182)-($H$9*H182)-(I182*$I$9)-(J182*$J$9),SUM(D182:G182))</f>
        <v>0</v>
      </c>
      <c r="L182" s="46"/>
      <c r="M182" s="46"/>
    </row>
    <row r="183" spans="1:13" ht="27" customHeight="1" x14ac:dyDescent="0.25">
      <c r="A183" s="82">
        <v>712</v>
      </c>
      <c r="B183" s="47" t="s">
        <v>302</v>
      </c>
      <c r="C183" s="46" t="s">
        <v>115</v>
      </c>
      <c r="K183" s="65">
        <f>IF(cava2[[#This Row],[U/m]]="Kilos",SUM(D183:G183)-($H$9*H183)-(I183*$I$9)-(J183*$J$9),SUM(D183:G183))</f>
        <v>0</v>
      </c>
      <c r="L183" s="46"/>
      <c r="M183" s="46"/>
    </row>
    <row r="184" spans="1:13" ht="27" customHeight="1" x14ac:dyDescent="0.25">
      <c r="A184" s="82">
        <v>713</v>
      </c>
      <c r="B184" s="47" t="s">
        <v>303</v>
      </c>
      <c r="C184" s="46" t="s">
        <v>115</v>
      </c>
      <c r="K184" s="65">
        <f>IF(cava2[[#This Row],[U/m]]="Kilos",SUM(D184:G184)-($H$9*H184)-(I184*$I$9)-(J184*$J$9),SUM(D184:G184))</f>
        <v>0</v>
      </c>
      <c r="L184" s="46"/>
      <c r="M184" s="46"/>
    </row>
    <row r="185" spans="1:13" ht="27" customHeight="1" x14ac:dyDescent="0.25">
      <c r="A185" s="82">
        <v>714</v>
      </c>
      <c r="B185" s="47" t="s">
        <v>304</v>
      </c>
      <c r="C185" s="46" t="s">
        <v>115</v>
      </c>
      <c r="K185" s="65">
        <f>IF(cava2[[#This Row],[U/m]]="Kilos",SUM(D185:G185)-($H$9*H185)-(I185*$I$9)-(J185*$J$9),SUM(D185:G185))</f>
        <v>0</v>
      </c>
      <c r="L185" s="46"/>
      <c r="M185" s="46"/>
    </row>
    <row r="186" spans="1:13" ht="27" customHeight="1" x14ac:dyDescent="0.25">
      <c r="A186" s="82">
        <v>715</v>
      </c>
      <c r="B186" s="47" t="s">
        <v>305</v>
      </c>
      <c r="C186" s="46" t="s">
        <v>115</v>
      </c>
      <c r="K186" s="65">
        <f>IF(cava2[[#This Row],[U/m]]="Kilos",SUM(D186:G186)-($H$9*H186)-(I186*$I$9)-(J186*$J$9),SUM(D186:G186))</f>
        <v>0</v>
      </c>
      <c r="L186" s="46"/>
      <c r="M186" s="46"/>
    </row>
    <row r="187" spans="1:13" ht="27" customHeight="1" x14ac:dyDescent="0.25">
      <c r="A187" s="82">
        <v>716</v>
      </c>
      <c r="B187" s="47" t="s">
        <v>306</v>
      </c>
      <c r="C187" s="46" t="s">
        <v>115</v>
      </c>
      <c r="K187" s="65">
        <f>IF(cava2[[#This Row],[U/m]]="Kilos",SUM(D187:G187)-($H$9*H187)-(I187*$I$9)-(J187*$J$9),SUM(D187:G187))</f>
        <v>0</v>
      </c>
      <c r="L187" s="46"/>
      <c r="M187" s="46"/>
    </row>
    <row r="188" spans="1:13" ht="27" customHeight="1" x14ac:dyDescent="0.25">
      <c r="A188" s="82">
        <v>717</v>
      </c>
      <c r="B188" s="47" t="s">
        <v>307</v>
      </c>
      <c r="C188" s="46" t="s">
        <v>115</v>
      </c>
      <c r="K188" s="65">
        <f>IF(cava2[[#This Row],[U/m]]="Kilos",SUM(D188:G188)-($H$9*H188)-(I188*$I$9)-(J188*$J$9),SUM(D188:G188))</f>
        <v>0</v>
      </c>
      <c r="L188" s="46"/>
      <c r="M188" s="46"/>
    </row>
    <row r="189" spans="1:13" ht="27" customHeight="1" x14ac:dyDescent="0.25">
      <c r="A189" s="82">
        <v>718</v>
      </c>
      <c r="B189" s="47" t="s">
        <v>308</v>
      </c>
      <c r="C189" s="46" t="s">
        <v>115</v>
      </c>
      <c r="K189" s="65">
        <f>IF(cava2[[#This Row],[U/m]]="Kilos",SUM(D189:G189)-($H$9*H189)-(I189*$I$9)-(J189*$J$9),SUM(D189:G189))</f>
        <v>0</v>
      </c>
      <c r="L189" s="46"/>
      <c r="M189" s="46"/>
    </row>
    <row r="190" spans="1:13" ht="27" customHeight="1" x14ac:dyDescent="0.25">
      <c r="A190" s="82">
        <v>719</v>
      </c>
      <c r="B190" s="47" t="s">
        <v>309</v>
      </c>
      <c r="C190" s="46" t="s">
        <v>115</v>
      </c>
      <c r="K190" s="65">
        <f>IF(cava2[[#This Row],[U/m]]="Kilos",SUM(D190:G190)-($H$9*H190)-(I190*$I$9)-(J190*$J$9),SUM(D190:G190))</f>
        <v>0</v>
      </c>
      <c r="L190" s="46"/>
      <c r="M190" s="46"/>
    </row>
    <row r="191" spans="1:13" ht="27" customHeight="1" x14ac:dyDescent="0.25">
      <c r="A191" s="82">
        <v>720</v>
      </c>
      <c r="B191" s="47" t="s">
        <v>310</v>
      </c>
      <c r="C191" s="46" t="s">
        <v>115</v>
      </c>
      <c r="K191" s="65">
        <f>IF(cava2[[#This Row],[U/m]]="Kilos",SUM(D191:G191)-($H$9*H191)-(I191*$I$9)-(J191*$J$9),SUM(D191:G191))</f>
        <v>0</v>
      </c>
      <c r="L191" s="46"/>
      <c r="M191" s="46"/>
    </row>
    <row r="192" spans="1:13" ht="27" customHeight="1" x14ac:dyDescent="0.25">
      <c r="A192" s="82">
        <v>721</v>
      </c>
      <c r="B192" s="47" t="s">
        <v>311</v>
      </c>
      <c r="C192" s="46" t="s">
        <v>115</v>
      </c>
      <c r="K192" s="65">
        <f>IF(cava2[[#This Row],[U/m]]="Kilos",SUM(D192:G192)-($H$9*H192)-(I192*$I$9)-(J192*$J$9),SUM(D192:G192))</f>
        <v>0</v>
      </c>
      <c r="L192" s="46"/>
      <c r="M192" s="46"/>
    </row>
    <row r="193" spans="1:13" ht="27" customHeight="1" x14ac:dyDescent="0.25">
      <c r="A193" s="82">
        <v>722</v>
      </c>
      <c r="B193" s="47" t="s">
        <v>312</v>
      </c>
      <c r="C193" s="46" t="s">
        <v>115</v>
      </c>
      <c r="K193" s="65">
        <f>IF(cava2[[#This Row],[U/m]]="Kilos",SUM(D193:G193)-($H$9*H193)-(I193*$I$9)-(J193*$J$9),SUM(D193:G193))</f>
        <v>0</v>
      </c>
      <c r="L193" s="46"/>
      <c r="M193" s="46"/>
    </row>
    <row r="194" spans="1:13" ht="27" customHeight="1" x14ac:dyDescent="0.25">
      <c r="A194" s="82">
        <v>723</v>
      </c>
      <c r="B194" s="47" t="s">
        <v>313</v>
      </c>
      <c r="C194" s="46" t="s">
        <v>115</v>
      </c>
      <c r="K194" s="65">
        <f>IF(cava2[[#This Row],[U/m]]="Kilos",SUM(D194:G194)-($H$9*H194)-(I194*$I$9)-(J194*$J$9),SUM(D194:G194))</f>
        <v>0</v>
      </c>
      <c r="L194" s="46"/>
      <c r="M194" s="46"/>
    </row>
    <row r="195" spans="1:13" ht="27" customHeight="1" x14ac:dyDescent="0.25">
      <c r="A195" s="82">
        <v>724</v>
      </c>
      <c r="B195" s="47" t="s">
        <v>314</v>
      </c>
      <c r="C195" s="46" t="s">
        <v>115</v>
      </c>
      <c r="K195" s="65">
        <f>IF(cava2[[#This Row],[U/m]]="Kilos",SUM(D195:G195)-($H$9*H195)-(I195*$I$9)-(J195*$J$9),SUM(D195:G195))</f>
        <v>0</v>
      </c>
      <c r="L195" s="46"/>
      <c r="M195" s="46"/>
    </row>
    <row r="196" spans="1:13" ht="27" customHeight="1" x14ac:dyDescent="0.25">
      <c r="A196" s="82">
        <v>725</v>
      </c>
      <c r="B196" s="47" t="s">
        <v>315</v>
      </c>
      <c r="C196" s="46" t="s">
        <v>115</v>
      </c>
      <c r="K196" s="65">
        <f>IF(cava2[[#This Row],[U/m]]="Kilos",SUM(D196:G196)-($H$9*H196)-(I196*$I$9)-(J196*$J$9),SUM(D196:G196))</f>
        <v>0</v>
      </c>
      <c r="L196" s="46"/>
      <c r="M196" s="46"/>
    </row>
    <row r="197" spans="1:13" ht="27" customHeight="1" x14ac:dyDescent="0.25">
      <c r="A197" s="82">
        <v>726</v>
      </c>
      <c r="B197" s="47" t="s">
        <v>316</v>
      </c>
      <c r="C197" s="46" t="s">
        <v>115</v>
      </c>
      <c r="K197" s="65">
        <f>IF(cava2[[#This Row],[U/m]]="Kilos",SUM(D197:G197)-($H$9*H197)-(I197*$I$9)-(J197*$J$9),SUM(D197:G197))</f>
        <v>0</v>
      </c>
      <c r="L197" s="46"/>
      <c r="M197" s="46"/>
    </row>
    <row r="198" spans="1:13" ht="27" customHeight="1" x14ac:dyDescent="0.25">
      <c r="A198" s="82">
        <v>727</v>
      </c>
      <c r="B198" s="47" t="s">
        <v>317</v>
      </c>
      <c r="C198" s="46" t="s">
        <v>115</v>
      </c>
      <c r="K198" s="65">
        <f>IF(cava2[[#This Row],[U/m]]="Kilos",SUM(D198:G198)-($H$9*H198)-(I198*$I$9)-(J198*$J$9),SUM(D198:G198))</f>
        <v>0</v>
      </c>
      <c r="L198" s="46"/>
      <c r="M198" s="46"/>
    </row>
    <row r="199" spans="1:13" ht="27" customHeight="1" x14ac:dyDescent="0.25">
      <c r="A199" s="82">
        <v>728</v>
      </c>
      <c r="B199" s="47" t="s">
        <v>318</v>
      </c>
      <c r="C199" s="46" t="s">
        <v>115</v>
      </c>
      <c r="K199" s="65">
        <f>IF(cava2[[#This Row],[U/m]]="Kilos",SUM(D199:G199)-($H$9*H199)-(I199*$I$9)-(J199*$J$9),SUM(D199:G199))</f>
        <v>0</v>
      </c>
      <c r="L199" s="46"/>
      <c r="M199" s="46"/>
    </row>
    <row r="200" spans="1:13" ht="27" customHeight="1" x14ac:dyDescent="0.25">
      <c r="A200" s="82">
        <v>729</v>
      </c>
      <c r="B200" s="47" t="s">
        <v>319</v>
      </c>
      <c r="C200" s="46" t="s">
        <v>115</v>
      </c>
      <c r="K200" s="65">
        <f>IF(cava2[[#This Row],[U/m]]="Kilos",SUM(D200:G200)-($H$9*H200)-(I200*$I$9)-(J200*$J$9),SUM(D200:G200))</f>
        <v>0</v>
      </c>
      <c r="L200" s="46"/>
      <c r="M200" s="46"/>
    </row>
    <row r="201" spans="1:13" ht="27" customHeight="1" x14ac:dyDescent="0.25">
      <c r="A201" s="82">
        <v>730</v>
      </c>
      <c r="B201" s="47" t="s">
        <v>320</v>
      </c>
      <c r="C201" s="46" t="s">
        <v>115</v>
      </c>
      <c r="K201" s="65">
        <f>IF(cava2[[#This Row],[U/m]]="Kilos",SUM(D201:G201)-($H$9*H201)-(I201*$I$9)-(J201*$J$9),SUM(D201:G201))</f>
        <v>0</v>
      </c>
      <c r="L201" s="46"/>
      <c r="M201" s="46"/>
    </row>
    <row r="202" spans="1:13" ht="27" customHeight="1" x14ac:dyDescent="0.25">
      <c r="A202" s="82">
        <v>731</v>
      </c>
      <c r="B202" s="47" t="s">
        <v>321</v>
      </c>
      <c r="C202" s="46" t="s">
        <v>115</v>
      </c>
      <c r="K202" s="65">
        <f>IF(cava2[[#This Row],[U/m]]="Kilos",SUM(D202:G202)-($H$9*H202)-(I202*$I$9)-(J202*$J$9),SUM(D202:G202))</f>
        <v>0</v>
      </c>
      <c r="L202" s="46"/>
      <c r="M202" s="46"/>
    </row>
    <row r="203" spans="1:13" ht="27" customHeight="1" x14ac:dyDescent="0.25">
      <c r="A203" s="82">
        <v>732</v>
      </c>
      <c r="B203" s="47" t="s">
        <v>322</v>
      </c>
      <c r="C203" s="46" t="s">
        <v>115</v>
      </c>
      <c r="K203" s="65">
        <f>IF(cava2[[#This Row],[U/m]]="Kilos",SUM(D203:G203)-($H$9*H203)-(I203*$I$9)-(J203*$J$9),SUM(D203:G203))</f>
        <v>0</v>
      </c>
      <c r="L203" s="46"/>
      <c r="M203" s="46"/>
    </row>
    <row r="204" spans="1:13" ht="27" customHeight="1" x14ac:dyDescent="0.25">
      <c r="A204" s="82">
        <v>733</v>
      </c>
      <c r="B204" s="47" t="s">
        <v>323</v>
      </c>
      <c r="C204" s="46" t="s">
        <v>115</v>
      </c>
      <c r="K204" s="65">
        <f>IF(cava2[[#This Row],[U/m]]="Kilos",SUM(D204:G204)-($H$9*H204)-(I204*$I$9)-(J204*$J$9),SUM(D204:G204))</f>
        <v>0</v>
      </c>
      <c r="L204" s="46"/>
      <c r="M204" s="46"/>
    </row>
    <row r="205" spans="1:13" ht="27" customHeight="1" x14ac:dyDescent="0.25">
      <c r="A205" s="82">
        <v>734</v>
      </c>
      <c r="B205" s="47" t="s">
        <v>324</v>
      </c>
      <c r="C205" s="46" t="s">
        <v>115</v>
      </c>
      <c r="K205" s="65">
        <f>IF(cava2[[#This Row],[U/m]]="Kilos",SUM(D205:G205)-($H$9*H205)-(I205*$I$9)-(J205*$J$9),SUM(D205:G205))</f>
        <v>0</v>
      </c>
      <c r="L205" s="46"/>
      <c r="M205" s="46"/>
    </row>
    <row r="206" spans="1:13" ht="27" customHeight="1" x14ac:dyDescent="0.25">
      <c r="A206" s="82">
        <v>735</v>
      </c>
      <c r="B206" s="47" t="s">
        <v>325</v>
      </c>
      <c r="C206" s="46" t="s">
        <v>115</v>
      </c>
      <c r="K206" s="65">
        <f>IF(cava2[[#This Row],[U/m]]="Kilos",SUM(D206:G206)-($H$9*H206)-(I206*$I$9)-(J206*$J$9),SUM(D206:G206))</f>
        <v>0</v>
      </c>
      <c r="L206" s="46"/>
      <c r="M206" s="46"/>
    </row>
    <row r="207" spans="1:13" ht="27" customHeight="1" x14ac:dyDescent="0.25">
      <c r="A207" s="82">
        <v>736</v>
      </c>
      <c r="B207" s="47" t="s">
        <v>326</v>
      </c>
      <c r="C207" s="46" t="s">
        <v>115</v>
      </c>
      <c r="K207" s="65">
        <f>IF(cava2[[#This Row],[U/m]]="Kilos",SUM(D207:G207)-($H$9*H207)-(I207*$I$9)-(J207*$J$9),SUM(D207:G207))</f>
        <v>0</v>
      </c>
      <c r="L207" s="46"/>
      <c r="M207" s="46"/>
    </row>
    <row r="208" spans="1:13" ht="27" customHeight="1" x14ac:dyDescent="0.25">
      <c r="A208" s="82">
        <v>737</v>
      </c>
      <c r="B208" s="47" t="s">
        <v>327</v>
      </c>
      <c r="C208" s="46" t="s">
        <v>115</v>
      </c>
      <c r="K208" s="65">
        <f>IF(cava2[[#This Row],[U/m]]="Kilos",SUM(D208:G208)-($H$9*H208)-(I208*$I$9)-(J208*$J$9),SUM(D208:G208))</f>
        <v>0</v>
      </c>
      <c r="L208" s="46"/>
      <c r="M208" s="46"/>
    </row>
    <row r="209" spans="1:13" ht="27" customHeight="1" x14ac:dyDescent="0.25">
      <c r="A209" s="82">
        <v>738</v>
      </c>
      <c r="B209" s="47" t="s">
        <v>328</v>
      </c>
      <c r="C209" s="46" t="s">
        <v>115</v>
      </c>
      <c r="K209" s="65">
        <f>IF(cava2[[#This Row],[U/m]]="Kilos",SUM(D209:G209)-($H$9*H209)-(I209*$I$9)-(J209*$J$9),SUM(D209:G209))</f>
        <v>0</v>
      </c>
      <c r="L209" s="46"/>
      <c r="M209" s="46"/>
    </row>
    <row r="210" spans="1:13" ht="27" customHeight="1" x14ac:dyDescent="0.25">
      <c r="A210" s="82">
        <v>739</v>
      </c>
      <c r="B210" s="47" t="s">
        <v>329</v>
      </c>
      <c r="C210" s="46" t="s">
        <v>115</v>
      </c>
      <c r="K210" s="65">
        <f>IF(cava2[[#This Row],[U/m]]="Kilos",SUM(D210:G210)-($H$9*H210)-(I210*$I$9)-(J210*$J$9),SUM(D210:G210))</f>
        <v>0</v>
      </c>
      <c r="L210" s="46"/>
      <c r="M210" s="46"/>
    </row>
    <row r="211" spans="1:13" ht="27" customHeight="1" x14ac:dyDescent="0.25">
      <c r="A211" s="82">
        <v>740</v>
      </c>
      <c r="B211" s="47" t="s">
        <v>121</v>
      </c>
      <c r="C211" s="46" t="s">
        <v>115</v>
      </c>
      <c r="K211" s="65">
        <f>IF(cava2[[#This Row],[U/m]]="Kilos",SUM(D211:G211)-($H$9*H211)-(I211*$I$9)-(J211*$J$9),SUM(D211:G211))</f>
        <v>0</v>
      </c>
      <c r="L211" s="46"/>
      <c r="M211" s="46"/>
    </row>
    <row r="212" spans="1:13" ht="27" customHeight="1" x14ac:dyDescent="0.25">
      <c r="A212" s="82">
        <v>741</v>
      </c>
      <c r="B212" s="47" t="s">
        <v>330</v>
      </c>
      <c r="C212" s="46" t="s">
        <v>115</v>
      </c>
      <c r="K212" s="65">
        <f>IF(cava2[[#This Row],[U/m]]="Kilos",SUM(D212:G212)-($H$9*H212)-(I212*$I$9)-(J212*$J$9),SUM(D212:G212))</f>
        <v>0</v>
      </c>
      <c r="L212" s="46"/>
      <c r="M212" s="46"/>
    </row>
    <row r="213" spans="1:13" ht="27" customHeight="1" x14ac:dyDescent="0.25">
      <c r="A213" s="82">
        <v>742</v>
      </c>
      <c r="B213" s="47" t="s">
        <v>331</v>
      </c>
      <c r="C213" s="46" t="s">
        <v>115</v>
      </c>
      <c r="K213" s="65">
        <f>IF(cava2[[#This Row],[U/m]]="Kilos",SUM(D213:G213)-($H$9*H213)-(I213*$I$9)-(J213*$J$9),SUM(D213:G213))</f>
        <v>0</v>
      </c>
      <c r="L213" s="46"/>
      <c r="M213" s="46"/>
    </row>
    <row r="214" spans="1:13" ht="27" customHeight="1" x14ac:dyDescent="0.25">
      <c r="A214" s="82">
        <v>743</v>
      </c>
      <c r="B214" s="47" t="s">
        <v>117</v>
      </c>
      <c r="C214" s="46" t="s">
        <v>115</v>
      </c>
      <c r="K214" s="65">
        <f>IF(cava2[[#This Row],[U/m]]="Kilos",SUM(D214:G214)-($H$9*H214)-(I214*$I$9)-(J214*$J$9),SUM(D214:G214))</f>
        <v>0</v>
      </c>
      <c r="L214" s="46"/>
      <c r="M214" s="46"/>
    </row>
    <row r="215" spans="1:13" ht="27" customHeight="1" x14ac:dyDescent="0.25">
      <c r="A215" s="82">
        <v>744</v>
      </c>
      <c r="B215" s="47" t="s">
        <v>332</v>
      </c>
      <c r="C215" s="46" t="s">
        <v>115</v>
      </c>
      <c r="K215" s="65">
        <f>IF(cava2[[#This Row],[U/m]]="Kilos",SUM(D215:G215)-($H$9*H215)-(I215*$I$9)-(J215*$J$9),SUM(D215:G215))</f>
        <v>0</v>
      </c>
      <c r="L215" s="46"/>
      <c r="M215" s="46"/>
    </row>
    <row r="216" spans="1:13" ht="27" customHeight="1" x14ac:dyDescent="0.25">
      <c r="A216" s="82">
        <v>745</v>
      </c>
      <c r="B216" s="47" t="s">
        <v>333</v>
      </c>
      <c r="C216" s="46" t="s">
        <v>115</v>
      </c>
      <c r="K216" s="65">
        <f>IF(cava2[[#This Row],[U/m]]="Kilos",SUM(D216:G216)-($H$9*H216)-(I216*$I$9)-(J216*$J$9),SUM(D216:G216))</f>
        <v>0</v>
      </c>
      <c r="L216" s="46"/>
      <c r="M216" s="46"/>
    </row>
    <row r="217" spans="1:13" ht="27" customHeight="1" x14ac:dyDescent="0.25">
      <c r="A217" s="82">
        <v>746</v>
      </c>
      <c r="B217" s="47" t="s">
        <v>334</v>
      </c>
      <c r="C217" s="46" t="s">
        <v>115</v>
      </c>
      <c r="K217" s="65">
        <f>IF(cava2[[#This Row],[U/m]]="Kilos",SUM(D217:G217)-($H$9*H217)-(I217*$I$9)-(J217*$J$9),SUM(D217:G217))</f>
        <v>0</v>
      </c>
      <c r="L217" s="46"/>
      <c r="M217" s="46"/>
    </row>
    <row r="218" spans="1:13" ht="27" customHeight="1" x14ac:dyDescent="0.25">
      <c r="A218" s="82">
        <v>747</v>
      </c>
      <c r="B218" s="47" t="s">
        <v>335</v>
      </c>
      <c r="C218" s="46" t="s">
        <v>115</v>
      </c>
      <c r="K218" s="65">
        <f>IF(cava2[[#This Row],[U/m]]="Kilos",SUM(D218:G218)-($H$9*H218)-(I218*$I$9)-(J218*$J$9),SUM(D218:G218))</f>
        <v>0</v>
      </c>
      <c r="L218" s="46"/>
      <c r="M218" s="46"/>
    </row>
    <row r="219" spans="1:13" ht="27" customHeight="1" x14ac:dyDescent="0.25">
      <c r="A219" s="82">
        <v>748</v>
      </c>
      <c r="B219" s="47" t="s">
        <v>336</v>
      </c>
      <c r="C219" s="46" t="s">
        <v>18</v>
      </c>
      <c r="K219" s="65">
        <f>IF(cava2[[#This Row],[U/m]]="Kilos",SUM(D219:G219)-($H$9*H219)-(I219*$I$9)-(J219*$J$9),SUM(D219:G219))</f>
        <v>0</v>
      </c>
      <c r="L219" s="46"/>
      <c r="M219" s="46"/>
    </row>
    <row r="220" spans="1:13" ht="27" customHeight="1" x14ac:dyDescent="0.25">
      <c r="A220" s="82">
        <v>749</v>
      </c>
      <c r="B220" s="47" t="s">
        <v>337</v>
      </c>
      <c r="C220" s="46" t="s">
        <v>18</v>
      </c>
      <c r="K220" s="65">
        <f>IF(cava2[[#This Row],[U/m]]="Kilos",SUM(D220:G220)-($H$9*H220)-(I220*$I$9)-(J220*$J$9),SUM(D220:G220))</f>
        <v>0</v>
      </c>
      <c r="L220" s="46"/>
      <c r="M220" s="46"/>
    </row>
    <row r="221" spans="1:13" ht="27" customHeight="1" x14ac:dyDescent="0.25">
      <c r="A221" s="82">
        <v>750</v>
      </c>
      <c r="B221" s="47" t="s">
        <v>338</v>
      </c>
      <c r="C221" s="46" t="s">
        <v>115</v>
      </c>
      <c r="K221" s="65">
        <f>IF(cava2[[#This Row],[U/m]]="Kilos",SUM(D221:G221)-($H$9*H221)-(I221*$I$9)-(J221*$J$9),SUM(D221:G221))</f>
        <v>0</v>
      </c>
      <c r="L221" s="46"/>
      <c r="M221" s="46"/>
    </row>
    <row r="222" spans="1:13" ht="27" customHeight="1" x14ac:dyDescent="0.25">
      <c r="A222" s="82">
        <v>751</v>
      </c>
      <c r="B222" s="47" t="s">
        <v>339</v>
      </c>
      <c r="C222" s="46" t="s">
        <v>18</v>
      </c>
      <c r="K222" s="65">
        <f>IF(cava2[[#This Row],[U/m]]="Kilos",SUM(D222:G222)-($H$9*H222)-(I222*$I$9)-(J222*$J$9),SUM(D222:G222))</f>
        <v>0</v>
      </c>
      <c r="L222" s="46"/>
      <c r="M222" s="46"/>
    </row>
    <row r="223" spans="1:13" ht="27" customHeight="1" x14ac:dyDescent="0.25">
      <c r="A223" s="82">
        <v>752</v>
      </c>
      <c r="B223" s="47" t="s">
        <v>220</v>
      </c>
      <c r="C223" s="46" t="s">
        <v>115</v>
      </c>
      <c r="K223" s="65">
        <f>IF(cava2[[#This Row],[U/m]]="Kilos",SUM(D223:G223)-($H$9*H223)-(I223*$I$9)-(J223*$J$9),SUM(D223:G223))</f>
        <v>0</v>
      </c>
      <c r="L223" s="46"/>
      <c r="M223" s="46"/>
    </row>
    <row r="224" spans="1:13" ht="27" customHeight="1" x14ac:dyDescent="0.25">
      <c r="A224" s="82">
        <v>753</v>
      </c>
      <c r="B224" s="47" t="s">
        <v>337</v>
      </c>
      <c r="C224" s="46" t="s">
        <v>115</v>
      </c>
      <c r="K224" s="65">
        <f>IF(cava2[[#This Row],[U/m]]="Kilos",SUM(D224:G224)-($H$9*H224)-(I224*$I$9)-(J224*$J$9),SUM(D224:G224))</f>
        <v>0</v>
      </c>
      <c r="L224" s="46"/>
      <c r="M224" s="46"/>
    </row>
    <row r="225" spans="1:13" ht="27" customHeight="1" x14ac:dyDescent="0.25">
      <c r="A225" s="82">
        <v>754</v>
      </c>
      <c r="B225" s="47" t="s">
        <v>339</v>
      </c>
      <c r="C225" s="46" t="s">
        <v>115</v>
      </c>
      <c r="K225" s="65">
        <f>IF(cava2[[#This Row],[U/m]]="Kilos",SUM(D225:G225)-($H$9*H225)-(I225*$I$9)-(J225*$J$9),SUM(D225:G225))</f>
        <v>0</v>
      </c>
      <c r="L225" s="46"/>
      <c r="M225" s="46"/>
    </row>
    <row r="226" spans="1:13" ht="27" customHeight="1" x14ac:dyDescent="0.25">
      <c r="A226" s="82">
        <v>755</v>
      </c>
      <c r="B226" s="47" t="s">
        <v>340</v>
      </c>
      <c r="C226" s="46" t="s">
        <v>115</v>
      </c>
      <c r="K226" s="65">
        <f>IF(cava2[[#This Row],[U/m]]="Kilos",SUM(D226:G226)-($H$9*H226)-(I226*$I$9)-(J226*$J$9),SUM(D226:G226))</f>
        <v>0</v>
      </c>
      <c r="L226" s="46"/>
      <c r="M226" s="46"/>
    </row>
    <row r="227" spans="1:13" ht="27" customHeight="1" x14ac:dyDescent="0.25">
      <c r="A227" s="82">
        <v>756</v>
      </c>
      <c r="B227" s="47" t="s">
        <v>341</v>
      </c>
      <c r="C227" s="46" t="s">
        <v>115</v>
      </c>
      <c r="K227" s="65">
        <f>IF(cava2[[#This Row],[U/m]]="Kilos",SUM(D227:G227)-($H$9*H227)-(I227*$I$9)-(J227*$J$9),SUM(D227:G227))</f>
        <v>0</v>
      </c>
      <c r="L227" s="46"/>
      <c r="M227" s="46"/>
    </row>
    <row r="228" spans="1:13" ht="27" customHeight="1" x14ac:dyDescent="0.25">
      <c r="A228" s="82">
        <v>757</v>
      </c>
      <c r="B228" s="47" t="s">
        <v>342</v>
      </c>
      <c r="C228" s="46" t="s">
        <v>115</v>
      </c>
      <c r="K228" s="65">
        <f>IF(cava2[[#This Row],[U/m]]="Kilos",SUM(D228:G228)-($H$9*H228)-(I228*$I$9)-(J228*$J$9),SUM(D228:G228))</f>
        <v>0</v>
      </c>
      <c r="L228" s="46"/>
      <c r="M228" s="46"/>
    </row>
    <row r="229" spans="1:13" ht="27" customHeight="1" x14ac:dyDescent="0.25">
      <c r="A229" s="82">
        <v>758</v>
      </c>
      <c r="B229" s="47" t="s">
        <v>343</v>
      </c>
      <c r="C229" s="46" t="s">
        <v>115</v>
      </c>
      <c r="K229" s="65">
        <f>IF(cava2[[#This Row],[U/m]]="Kilos",SUM(D229:G229)-($H$9*H229)-(I229*$I$9)-(J229*$J$9),SUM(D229:G229))</f>
        <v>0</v>
      </c>
      <c r="L229" s="46"/>
      <c r="M229" s="46"/>
    </row>
    <row r="230" spans="1:13" ht="27" customHeight="1" x14ac:dyDescent="0.25">
      <c r="A230" s="82">
        <v>759</v>
      </c>
      <c r="B230" s="47" t="s">
        <v>344</v>
      </c>
      <c r="C230" s="46" t="s">
        <v>115</v>
      </c>
      <c r="K230" s="65">
        <f>IF(cava2[[#This Row],[U/m]]="Kilos",SUM(D230:G230)-($H$9*H230)-(I230*$I$9)-(J230*$J$9),SUM(D230:G230))</f>
        <v>0</v>
      </c>
      <c r="L230" s="46"/>
      <c r="M230" s="46"/>
    </row>
    <row r="231" spans="1:13" ht="27" customHeight="1" x14ac:dyDescent="0.25">
      <c r="A231" s="82">
        <v>760</v>
      </c>
      <c r="B231" s="47" t="s">
        <v>153</v>
      </c>
      <c r="C231" s="46" t="s">
        <v>115</v>
      </c>
      <c r="K231" s="65">
        <f>IF(cava2[[#This Row],[U/m]]="Kilos",SUM(D231:G231)-($H$9*H231)-(I231*$I$9)-(J231*$J$9),SUM(D231:G231))</f>
        <v>0</v>
      </c>
      <c r="L231" s="46"/>
      <c r="M231" s="46"/>
    </row>
    <row r="232" spans="1:13" ht="27" customHeight="1" x14ac:dyDescent="0.25">
      <c r="A232" s="82">
        <v>761</v>
      </c>
      <c r="B232" s="47" t="s">
        <v>345</v>
      </c>
      <c r="C232" s="46" t="s">
        <v>115</v>
      </c>
      <c r="K232" s="65">
        <f>IF(cava2[[#This Row],[U/m]]="Kilos",SUM(D232:G232)-($H$9*H232)-(I232*$I$9)-(J232*$J$9),SUM(D232:G232))</f>
        <v>0</v>
      </c>
      <c r="L232" s="46"/>
      <c r="M232" s="46"/>
    </row>
    <row r="233" spans="1:13" ht="27" customHeight="1" x14ac:dyDescent="0.25">
      <c r="A233" s="82">
        <v>762</v>
      </c>
      <c r="B233" s="47" t="s">
        <v>346</v>
      </c>
      <c r="C233" s="46" t="s">
        <v>115</v>
      </c>
      <c r="K233" s="65">
        <f>IF(cava2[[#This Row],[U/m]]="Kilos",SUM(D233:G233)-($H$9*H233)-(I233*$I$9)-(J233*$J$9),SUM(D233:G233))</f>
        <v>0</v>
      </c>
      <c r="L233" s="46"/>
      <c r="M233" s="46"/>
    </row>
    <row r="234" spans="1:13" ht="27" customHeight="1" x14ac:dyDescent="0.25">
      <c r="A234" s="82">
        <v>763</v>
      </c>
      <c r="B234" s="47" t="s">
        <v>347</v>
      </c>
      <c r="C234" s="46" t="s">
        <v>115</v>
      </c>
      <c r="K234" s="65">
        <f>IF(cava2[[#This Row],[U/m]]="Kilos",SUM(D234:G234)-($H$9*H234)-(I234*$I$9)-(J234*$J$9),SUM(D234:G234))</f>
        <v>0</v>
      </c>
      <c r="L234" s="46"/>
      <c r="M234" s="46"/>
    </row>
    <row r="235" spans="1:13" ht="27" customHeight="1" x14ac:dyDescent="0.25">
      <c r="A235" s="82">
        <v>764</v>
      </c>
      <c r="B235" s="47" t="s">
        <v>348</v>
      </c>
      <c r="C235" s="46" t="s">
        <v>115</v>
      </c>
      <c r="K235" s="65">
        <f>IF(cava2[[#This Row],[U/m]]="Kilos",SUM(D235:G235)-($H$9*H235)-(I235*$I$9)-(J235*$J$9),SUM(D235:G235))</f>
        <v>0</v>
      </c>
      <c r="L235" s="46"/>
      <c r="M235" s="46"/>
    </row>
    <row r="236" spans="1:13" ht="27" customHeight="1" x14ac:dyDescent="0.25">
      <c r="A236" s="82">
        <v>765</v>
      </c>
      <c r="B236" s="47" t="s">
        <v>349</v>
      </c>
      <c r="C236" s="46" t="s">
        <v>115</v>
      </c>
      <c r="K236" s="65">
        <f>IF(cava2[[#This Row],[U/m]]="Kilos",SUM(D236:G236)-($H$9*H236)-(I236*$I$9)-(J236*$J$9),SUM(D236:G236))</f>
        <v>0</v>
      </c>
      <c r="L236" s="46"/>
      <c r="M236" s="46"/>
    </row>
    <row r="237" spans="1:13" ht="27" customHeight="1" x14ac:dyDescent="0.25">
      <c r="A237" s="82">
        <v>766</v>
      </c>
      <c r="B237" s="47" t="s">
        <v>350</v>
      </c>
      <c r="C237" s="46" t="s">
        <v>115</v>
      </c>
      <c r="K237" s="65">
        <f>IF(cava2[[#This Row],[U/m]]="Kilos",SUM(D237:G237)-($H$9*H237)-(I237*$I$9)-(J237*$J$9),SUM(D237:G237))</f>
        <v>0</v>
      </c>
      <c r="L237" s="46"/>
      <c r="M237" s="46"/>
    </row>
    <row r="238" spans="1:13" ht="27" customHeight="1" x14ac:dyDescent="0.25">
      <c r="A238" s="82">
        <v>767</v>
      </c>
      <c r="B238" s="47" t="s">
        <v>351</v>
      </c>
      <c r="C238" s="46" t="s">
        <v>115</v>
      </c>
      <c r="K238" s="65">
        <f>IF(cava2[[#This Row],[U/m]]="Kilos",SUM(D238:G238)-($H$9*H238)-(I238*$I$9)-(J238*$J$9),SUM(D238:G238))</f>
        <v>0</v>
      </c>
      <c r="L238" s="46"/>
      <c r="M238" s="46"/>
    </row>
    <row r="239" spans="1:13" ht="27" customHeight="1" x14ac:dyDescent="0.25">
      <c r="A239" s="82">
        <v>768</v>
      </c>
      <c r="B239" s="47" t="s">
        <v>352</v>
      </c>
      <c r="C239" s="46" t="s">
        <v>115</v>
      </c>
      <c r="K239" s="65">
        <f>IF(cava2[[#This Row],[U/m]]="Kilos",SUM(D239:G239)-($H$9*H239)-(I239*$I$9)-(J239*$J$9),SUM(D239:G239))</f>
        <v>0</v>
      </c>
      <c r="L239" s="46"/>
      <c r="M239" s="46"/>
    </row>
    <row r="240" spans="1:13" ht="27" customHeight="1" x14ac:dyDescent="0.25">
      <c r="A240" s="82">
        <v>769</v>
      </c>
      <c r="B240" s="47" t="s">
        <v>335</v>
      </c>
      <c r="C240" s="46" t="s">
        <v>115</v>
      </c>
      <c r="K240" s="65">
        <f>IF(cava2[[#This Row],[U/m]]="Kilos",SUM(D240:G240)-($H$9*H240)-(I240*$I$9)-(J240*$J$9),SUM(D240:G240))</f>
        <v>0</v>
      </c>
      <c r="L240" s="46"/>
      <c r="M240" s="46"/>
    </row>
    <row r="241" spans="1:13" ht="27" customHeight="1" x14ac:dyDescent="0.25">
      <c r="A241" s="82">
        <v>770</v>
      </c>
      <c r="B241" s="47" t="s">
        <v>353</v>
      </c>
      <c r="C241" s="46" t="s">
        <v>115</v>
      </c>
      <c r="K241" s="65">
        <f>IF(cava2[[#This Row],[U/m]]="Kilos",SUM(D241:G241)-($H$9*H241)-(I241*$I$9)-(J241*$J$9),SUM(D241:G241))</f>
        <v>0</v>
      </c>
      <c r="L241" s="46"/>
      <c r="M241" s="46"/>
    </row>
    <row r="242" spans="1:13" ht="27" customHeight="1" x14ac:dyDescent="0.25">
      <c r="A242" s="82">
        <v>771</v>
      </c>
      <c r="B242" s="47" t="s">
        <v>121</v>
      </c>
      <c r="C242" s="46" t="s">
        <v>115</v>
      </c>
      <c r="K242" s="65">
        <f>IF(cava2[[#This Row],[U/m]]="Kilos",SUM(D242:G242)-($H$9*H242)-(I242*$I$9)-(J242*$J$9),SUM(D242:G242))</f>
        <v>0</v>
      </c>
      <c r="L242" s="46"/>
      <c r="M242" s="46"/>
    </row>
    <row r="243" spans="1:13" ht="27" customHeight="1" x14ac:dyDescent="0.25">
      <c r="A243" s="82">
        <v>772</v>
      </c>
      <c r="B243" s="47" t="s">
        <v>354</v>
      </c>
      <c r="C243" s="46" t="s">
        <v>115</v>
      </c>
      <c r="K243" s="65">
        <f>IF(cava2[[#This Row],[U/m]]="Kilos",SUM(D243:G243)-($H$9*H243)-(I243*$I$9)-(J243*$J$9),SUM(D243:G243))</f>
        <v>0</v>
      </c>
      <c r="L243" s="46"/>
      <c r="M243" s="46"/>
    </row>
    <row r="244" spans="1:13" ht="27" customHeight="1" x14ac:dyDescent="0.25">
      <c r="A244" s="82">
        <v>773</v>
      </c>
      <c r="B244" s="47" t="s">
        <v>355</v>
      </c>
      <c r="C244" s="46" t="s">
        <v>115</v>
      </c>
      <c r="K244" s="65">
        <f>IF(cava2[[#This Row],[U/m]]="Kilos",SUM(D244:G244)-($H$9*H244)-(I244*$I$9)-(J244*$J$9),SUM(D244:G244))</f>
        <v>0</v>
      </c>
      <c r="L244" s="46"/>
      <c r="M244" s="46"/>
    </row>
    <row r="245" spans="1:13" ht="27" customHeight="1" x14ac:dyDescent="0.25">
      <c r="A245" s="82">
        <v>774</v>
      </c>
      <c r="B245" s="47" t="s">
        <v>356</v>
      </c>
      <c r="C245" s="46" t="s">
        <v>115</v>
      </c>
      <c r="K245" s="65">
        <f>IF(cava2[[#This Row],[U/m]]="Kilos",SUM(D245:G245)-($H$9*H245)-(I245*$I$9)-(J245*$J$9),SUM(D245:G245))</f>
        <v>0</v>
      </c>
      <c r="L245" s="46"/>
      <c r="M245" s="46"/>
    </row>
    <row r="246" spans="1:13" ht="27" customHeight="1" x14ac:dyDescent="0.25">
      <c r="A246" s="82">
        <v>775</v>
      </c>
      <c r="B246" s="47" t="s">
        <v>357</v>
      </c>
      <c r="C246" s="46" t="s">
        <v>115</v>
      </c>
      <c r="K246" s="65">
        <f>IF(cava2[[#This Row],[U/m]]="Kilos",SUM(D246:G246)-($H$9*H246)-(I246*$I$9)-(J246*$J$9),SUM(D246:G246))</f>
        <v>0</v>
      </c>
      <c r="L246" s="46"/>
      <c r="M246" s="46"/>
    </row>
    <row r="247" spans="1:13" ht="27" customHeight="1" x14ac:dyDescent="0.25">
      <c r="A247" s="82">
        <v>776</v>
      </c>
      <c r="B247" s="47" t="s">
        <v>358</v>
      </c>
      <c r="C247" s="46" t="s">
        <v>115</v>
      </c>
      <c r="K247" s="65">
        <f>IF(cava2[[#This Row],[U/m]]="Kilos",SUM(D247:G247)-($H$9*H247)-(I247*$I$9)-(J247*$J$9),SUM(D247:G247))</f>
        <v>0</v>
      </c>
      <c r="L247" s="46"/>
      <c r="M247" s="46"/>
    </row>
    <row r="248" spans="1:13" ht="27" customHeight="1" x14ac:dyDescent="0.25">
      <c r="A248" s="82">
        <v>777</v>
      </c>
      <c r="B248" s="47" t="s">
        <v>359</v>
      </c>
      <c r="C248" s="46" t="s">
        <v>115</v>
      </c>
      <c r="K248" s="65">
        <f>IF(cava2[[#This Row],[U/m]]="Kilos",SUM(D248:G248)-($H$9*H248)-(I248*$I$9)-(J248*$J$9),SUM(D248:G248))</f>
        <v>0</v>
      </c>
      <c r="L248" s="46"/>
      <c r="M248" s="46"/>
    </row>
    <row r="249" spans="1:13" ht="27" customHeight="1" x14ac:dyDescent="0.25">
      <c r="A249" s="82">
        <v>778</v>
      </c>
      <c r="B249" s="47" t="s">
        <v>360</v>
      </c>
      <c r="C249" s="46" t="s">
        <v>115</v>
      </c>
      <c r="K249" s="65">
        <f>IF(cava2[[#This Row],[U/m]]="Kilos",SUM(D249:G249)-($H$9*H249)-(I249*$I$9)-(J249*$J$9),SUM(D249:G249))</f>
        <v>0</v>
      </c>
      <c r="L249" s="46"/>
      <c r="M249" s="46"/>
    </row>
    <row r="250" spans="1:13" ht="27" customHeight="1" x14ac:dyDescent="0.25">
      <c r="A250" s="82">
        <v>779</v>
      </c>
      <c r="B250" s="47" t="s">
        <v>361</v>
      </c>
      <c r="C250" s="46" t="s">
        <v>115</v>
      </c>
      <c r="K250" s="65">
        <f>IF(cava2[[#This Row],[U/m]]="Kilos",SUM(D250:G250)-($H$9*H250)-(I250*$I$9)-(J250*$J$9),SUM(D250:G250))</f>
        <v>0</v>
      </c>
      <c r="L250" s="46"/>
      <c r="M250" s="46"/>
    </row>
    <row r="251" spans="1:13" ht="27" customHeight="1" x14ac:dyDescent="0.25">
      <c r="A251" s="82">
        <v>780</v>
      </c>
      <c r="B251" s="47" t="s">
        <v>362</v>
      </c>
      <c r="C251" s="46" t="s">
        <v>115</v>
      </c>
      <c r="K251" s="65">
        <f>IF(cava2[[#This Row],[U/m]]="Kilos",SUM(D251:G251)-($H$9*H251)-(I251*$I$9)-(J251*$J$9),SUM(D251:G251))</f>
        <v>0</v>
      </c>
      <c r="L251" s="46"/>
      <c r="M251" s="46"/>
    </row>
    <row r="252" spans="1:13" ht="27" customHeight="1" x14ac:dyDescent="0.25">
      <c r="A252" s="82">
        <v>781</v>
      </c>
      <c r="B252" s="47" t="s">
        <v>363</v>
      </c>
      <c r="C252" s="46" t="s">
        <v>115</v>
      </c>
      <c r="K252" s="65">
        <f>IF(cava2[[#This Row],[U/m]]="Kilos",SUM(D252:G252)-($H$9*H252)-(I252*$I$9)-(J252*$J$9),SUM(D252:G252))</f>
        <v>0</v>
      </c>
      <c r="L252" s="46"/>
      <c r="M252" s="46"/>
    </row>
    <row r="253" spans="1:13" ht="27" customHeight="1" x14ac:dyDescent="0.25">
      <c r="A253" s="82">
        <v>782</v>
      </c>
      <c r="B253" s="47" t="s">
        <v>364</v>
      </c>
      <c r="C253" s="46" t="s">
        <v>115</v>
      </c>
      <c r="K253" s="65">
        <f>IF(cava2[[#This Row],[U/m]]="Kilos",SUM(D253:G253)-($H$9*H253)-(I253*$I$9)-(J253*$J$9),SUM(D253:G253))</f>
        <v>0</v>
      </c>
      <c r="L253" s="46"/>
      <c r="M253" s="46"/>
    </row>
    <row r="254" spans="1:13" ht="27" customHeight="1" x14ac:dyDescent="0.25">
      <c r="A254" s="82">
        <v>783</v>
      </c>
      <c r="B254" s="47" t="s">
        <v>365</v>
      </c>
      <c r="C254" s="46" t="s">
        <v>115</v>
      </c>
      <c r="K254" s="65">
        <f>IF(cava2[[#This Row],[U/m]]="Kilos",SUM(D254:G254)-($H$9*H254)-(I254*$I$9)-(J254*$J$9),SUM(D254:G254))</f>
        <v>0</v>
      </c>
      <c r="L254" s="46"/>
      <c r="M254" s="46"/>
    </row>
    <row r="255" spans="1:13" ht="27" customHeight="1" x14ac:dyDescent="0.25">
      <c r="A255" s="82">
        <v>784</v>
      </c>
      <c r="B255" s="47" t="s">
        <v>366</v>
      </c>
      <c r="C255" s="46" t="s">
        <v>115</v>
      </c>
      <c r="K255" s="65">
        <f>IF(cava2[[#This Row],[U/m]]="Kilos",SUM(D255:G255)-($H$9*H255)-(I255*$I$9)-(J255*$J$9),SUM(D255:G255))</f>
        <v>0</v>
      </c>
      <c r="L255" s="46"/>
      <c r="M255" s="46"/>
    </row>
    <row r="256" spans="1:13" ht="27" customHeight="1" x14ac:dyDescent="0.25">
      <c r="A256" s="82">
        <v>785</v>
      </c>
      <c r="B256" s="47" t="s">
        <v>367</v>
      </c>
      <c r="C256" s="46" t="s">
        <v>115</v>
      </c>
      <c r="K256" s="65">
        <f>IF(cava2[[#This Row],[U/m]]="Kilos",SUM(D256:G256)-($H$9*H256)-(I256*$I$9)-(J256*$J$9),SUM(D256:G256))</f>
        <v>0</v>
      </c>
      <c r="L256" s="46"/>
      <c r="M256" s="46"/>
    </row>
    <row r="257" spans="1:13" ht="27" customHeight="1" x14ac:dyDescent="0.25">
      <c r="A257" s="82">
        <v>786</v>
      </c>
      <c r="B257" s="47" t="s">
        <v>368</v>
      </c>
      <c r="C257" s="46" t="s">
        <v>115</v>
      </c>
      <c r="K257" s="65">
        <f>IF(cava2[[#This Row],[U/m]]="Kilos",SUM(D257:G257)-($H$9*H257)-(I257*$I$9)-(J257*$J$9),SUM(D257:G257))</f>
        <v>0</v>
      </c>
      <c r="L257" s="46"/>
      <c r="M257" s="46"/>
    </row>
    <row r="258" spans="1:13" ht="27" customHeight="1" x14ac:dyDescent="0.25">
      <c r="A258" s="82">
        <v>787</v>
      </c>
      <c r="B258" s="47" t="s">
        <v>369</v>
      </c>
      <c r="C258" s="46" t="s">
        <v>18</v>
      </c>
      <c r="K258" s="65">
        <f>IF(cava2[[#This Row],[U/m]]="Kilos",SUM(D258:G258)-($H$9*H258)-(I258*$I$9)-(J258*$J$9),SUM(D258:G258))</f>
        <v>0</v>
      </c>
      <c r="L258" s="46"/>
      <c r="M258" s="46"/>
    </row>
    <row r="259" spans="1:13" ht="27" customHeight="1" x14ac:dyDescent="0.25">
      <c r="A259" s="82">
        <v>788</v>
      </c>
      <c r="B259" s="47" t="s">
        <v>307</v>
      </c>
      <c r="C259" s="46" t="s">
        <v>18</v>
      </c>
      <c r="K259" s="65">
        <f>IF(cava2[[#This Row],[U/m]]="Kilos",SUM(D259:G259)-($H$9*H259)-(I259*$I$9)-(J259*$J$9),SUM(D259:G259))</f>
        <v>0</v>
      </c>
      <c r="L259" s="46"/>
      <c r="M259" s="46"/>
    </row>
    <row r="260" spans="1:13" ht="27" customHeight="1" x14ac:dyDescent="0.25">
      <c r="A260" s="82">
        <v>789</v>
      </c>
      <c r="B260" s="47" t="s">
        <v>370</v>
      </c>
      <c r="C260" s="46" t="s">
        <v>18</v>
      </c>
      <c r="K260" s="65">
        <f>IF(cava2[[#This Row],[U/m]]="Kilos",SUM(D260:G260)-($H$9*H260)-(I260*$I$9)-(J260*$J$9),SUM(D260:G260))</f>
        <v>0</v>
      </c>
      <c r="L260" s="46"/>
      <c r="M260" s="46"/>
    </row>
    <row r="261" spans="1:13" ht="27" customHeight="1" x14ac:dyDescent="0.25">
      <c r="A261" s="82">
        <v>790</v>
      </c>
      <c r="B261" s="47" t="s">
        <v>371</v>
      </c>
      <c r="C261" s="46" t="s">
        <v>18</v>
      </c>
      <c r="K261" s="65">
        <f>IF(cava2[[#This Row],[U/m]]="Kilos",SUM(D261:G261)-($H$9*H261)-(I261*$I$9)-(J261*$J$9),SUM(D261:G261))</f>
        <v>0</v>
      </c>
      <c r="L261" s="46"/>
      <c r="M261" s="46"/>
    </row>
    <row r="262" spans="1:13" ht="27" customHeight="1" x14ac:dyDescent="0.25">
      <c r="A262" s="82">
        <v>791</v>
      </c>
      <c r="B262" s="47" t="s">
        <v>372</v>
      </c>
      <c r="C262" s="46" t="s">
        <v>18</v>
      </c>
      <c r="K262" s="65">
        <f>IF(cava2[[#This Row],[U/m]]="Kilos",SUM(D262:G262)-($H$9*H262)-(I262*$I$9)-(J262*$J$9),SUM(D262:G262))</f>
        <v>0</v>
      </c>
      <c r="L262" s="46"/>
      <c r="M262" s="46"/>
    </row>
    <row r="263" spans="1:13" ht="27" customHeight="1" x14ac:dyDescent="0.25">
      <c r="A263" s="82">
        <v>793</v>
      </c>
      <c r="B263" s="47" t="s">
        <v>373</v>
      </c>
      <c r="C263" s="46" t="s">
        <v>18</v>
      </c>
      <c r="K263" s="65">
        <f>IF(cava2[[#This Row],[U/m]]="Kilos",SUM(D263:G263)-($H$9*H263)-(I263*$I$9)-(J263*$J$9),SUM(D263:G263))</f>
        <v>0</v>
      </c>
      <c r="L263" s="46"/>
      <c r="M263" s="46"/>
    </row>
    <row r="264" spans="1:13" ht="27" customHeight="1" x14ac:dyDescent="0.25">
      <c r="A264" s="82">
        <v>794</v>
      </c>
      <c r="B264" s="47" t="s">
        <v>374</v>
      </c>
      <c r="C264" s="46" t="s">
        <v>18</v>
      </c>
      <c r="K264" s="65">
        <f>IF(cava2[[#This Row],[U/m]]="Kilos",SUM(D264:G264)-($H$9*H264)-(I264*$I$9)-(J264*$J$9),SUM(D264:G264))</f>
        <v>0</v>
      </c>
      <c r="L264" s="46"/>
      <c r="M264" s="46"/>
    </row>
    <row r="265" spans="1:13" ht="27" customHeight="1" x14ac:dyDescent="0.25">
      <c r="A265" s="82">
        <v>795</v>
      </c>
      <c r="B265" s="47" t="s">
        <v>375</v>
      </c>
      <c r="C265" s="46" t="s">
        <v>18</v>
      </c>
      <c r="K265" s="65">
        <f>IF(cava2[[#This Row],[U/m]]="Kilos",SUM(D265:G265)-($H$9*H265)-(I265*$I$9)-(J265*$J$9),SUM(D265:G265))</f>
        <v>0</v>
      </c>
      <c r="L265" s="46"/>
      <c r="M265" s="46"/>
    </row>
    <row r="266" spans="1:13" ht="27" customHeight="1" x14ac:dyDescent="0.25">
      <c r="A266" s="82">
        <v>796</v>
      </c>
      <c r="B266" s="47" t="s">
        <v>376</v>
      </c>
      <c r="C266" s="46" t="s">
        <v>18</v>
      </c>
      <c r="K266" s="65">
        <f>IF(cava2[[#This Row],[U/m]]="Kilos",SUM(D266:G266)-($H$9*H266)-(I266*$I$9)-(J266*$J$9),SUM(D266:G266))</f>
        <v>0</v>
      </c>
      <c r="L266" s="46"/>
      <c r="M266" s="46"/>
    </row>
    <row r="267" spans="1:13" ht="27" customHeight="1" x14ac:dyDescent="0.25">
      <c r="A267" s="82">
        <v>797</v>
      </c>
      <c r="B267" s="47" t="s">
        <v>377</v>
      </c>
      <c r="C267" s="46" t="s">
        <v>18</v>
      </c>
      <c r="K267" s="65">
        <f>IF(cava2[[#This Row],[U/m]]="Kilos",SUM(D267:G267)-($H$9*H267)-(I267*$I$9)-(J267*$J$9),SUM(D267:G267))</f>
        <v>0</v>
      </c>
      <c r="L267" s="46"/>
      <c r="M267" s="46"/>
    </row>
    <row r="268" spans="1:13" ht="27" customHeight="1" x14ac:dyDescent="0.25">
      <c r="A268" s="82">
        <v>798</v>
      </c>
      <c r="B268" s="47" t="s">
        <v>131</v>
      </c>
      <c r="C268" s="46" t="s">
        <v>18</v>
      </c>
      <c r="K268" s="65">
        <f>IF(cava2[[#This Row],[U/m]]="Kilos",SUM(D268:G268)-($H$9*H268)-(I268*$I$9)-(J268*$J$9),SUM(D268:G268))</f>
        <v>0</v>
      </c>
      <c r="L268" s="46"/>
      <c r="M268" s="46"/>
    </row>
    <row r="269" spans="1:13" ht="27" customHeight="1" x14ac:dyDescent="0.25">
      <c r="A269" s="82">
        <v>799</v>
      </c>
      <c r="B269" s="47" t="s">
        <v>378</v>
      </c>
      <c r="C269" s="46" t="s">
        <v>18</v>
      </c>
      <c r="K269" s="65">
        <f>IF(cava2[[#This Row],[U/m]]="Kilos",SUM(D269:G269)-($H$9*H269)-(I269*$I$9)-(J269*$J$9),SUM(D269:G269))</f>
        <v>0</v>
      </c>
      <c r="L269" s="46"/>
      <c r="M269" s="46"/>
    </row>
    <row r="270" spans="1:13" ht="27" customHeight="1" x14ac:dyDescent="0.25">
      <c r="A270" s="82">
        <v>800</v>
      </c>
      <c r="B270" s="47" t="s">
        <v>379</v>
      </c>
      <c r="C270" s="46" t="s">
        <v>18</v>
      </c>
      <c r="K270" s="65">
        <f>IF(cava2[[#This Row],[U/m]]="Kilos",SUM(D270:G270)-($H$9*H270)-(I270*$I$9)-(J270*$J$9),SUM(D270:G270))</f>
        <v>0</v>
      </c>
      <c r="L270" s="46"/>
      <c r="M270" s="46"/>
    </row>
    <row r="271" spans="1:13" ht="27" customHeight="1" x14ac:dyDescent="0.25">
      <c r="A271" s="82">
        <v>801</v>
      </c>
      <c r="B271" s="47" t="s">
        <v>380</v>
      </c>
      <c r="C271" s="46" t="s">
        <v>18</v>
      </c>
      <c r="K271" s="65">
        <f>IF(cava2[[#This Row],[U/m]]="Kilos",SUM(D271:G271)-($H$9*H271)-(I271*$I$9)-(J271*$J$9),SUM(D271:G271))</f>
        <v>0</v>
      </c>
      <c r="L271" s="46"/>
      <c r="M271" s="46"/>
    </row>
    <row r="272" spans="1:13" ht="27" customHeight="1" x14ac:dyDescent="0.25">
      <c r="A272" s="82">
        <v>802</v>
      </c>
      <c r="B272" s="47" t="s">
        <v>381</v>
      </c>
      <c r="C272" s="46" t="s">
        <v>115</v>
      </c>
      <c r="K272" s="65">
        <f>IF(cava2[[#This Row],[U/m]]="Kilos",SUM(D272:G272)-($H$9*H272)-(I272*$I$9)-(J272*$J$9),SUM(D272:G272))</f>
        <v>0</v>
      </c>
      <c r="L272" s="46"/>
      <c r="M272" s="46"/>
    </row>
    <row r="273" spans="1:13" ht="27" customHeight="1" x14ac:dyDescent="0.25">
      <c r="A273" s="82">
        <v>805</v>
      </c>
      <c r="B273" s="47" t="s">
        <v>382</v>
      </c>
      <c r="C273" s="46" t="s">
        <v>115</v>
      </c>
      <c r="K273" s="65">
        <f>IF(cava2[[#This Row],[U/m]]="Kilos",SUM(D273:G273)-($H$9*H273)-(I273*$I$9)-(J273*$J$9),SUM(D273:G273))</f>
        <v>0</v>
      </c>
      <c r="L273" s="46"/>
      <c r="M273" s="46"/>
    </row>
    <row r="274" spans="1:13" ht="27" customHeight="1" x14ac:dyDescent="0.25">
      <c r="A274" s="82">
        <v>806</v>
      </c>
      <c r="B274" s="47" t="s">
        <v>383</v>
      </c>
      <c r="C274" s="46" t="s">
        <v>115</v>
      </c>
      <c r="K274" s="65">
        <f>IF(cava2[[#This Row],[U/m]]="Kilos",SUM(D274:G274)-($H$9*H274)-(I274*$I$9)-(J274*$J$9),SUM(D274:G274))</f>
        <v>0</v>
      </c>
      <c r="L274" s="46"/>
      <c r="M274" s="46"/>
    </row>
    <row r="275" spans="1:13" ht="27" customHeight="1" x14ac:dyDescent="0.25">
      <c r="A275" s="82">
        <v>807</v>
      </c>
      <c r="B275" s="47" t="s">
        <v>384</v>
      </c>
      <c r="C275" s="46" t="s">
        <v>115</v>
      </c>
      <c r="K275" s="65">
        <f>IF(cava2[[#This Row],[U/m]]="Kilos",SUM(D275:G275)-($H$9*H275)-(I275*$I$9)-(J275*$J$9),SUM(D275:G275))</f>
        <v>0</v>
      </c>
      <c r="L275" s="46"/>
      <c r="M275" s="46"/>
    </row>
    <row r="276" spans="1:13" ht="27" customHeight="1" x14ac:dyDescent="0.25">
      <c r="A276" s="82">
        <v>808</v>
      </c>
      <c r="B276" s="47" t="s">
        <v>385</v>
      </c>
      <c r="C276" s="46" t="s">
        <v>115</v>
      </c>
      <c r="K276" s="65">
        <f>IF(cava2[[#This Row],[U/m]]="Kilos",SUM(D276:G276)-($H$9*H276)-(I276*$I$9)-(J276*$J$9),SUM(D276:G276))</f>
        <v>0</v>
      </c>
      <c r="L276" s="46"/>
      <c r="M276" s="46"/>
    </row>
    <row r="277" spans="1:13" ht="27" customHeight="1" x14ac:dyDescent="0.25">
      <c r="A277" s="82">
        <v>809</v>
      </c>
      <c r="B277" s="47" t="s">
        <v>386</v>
      </c>
      <c r="C277" s="46" t="s">
        <v>115</v>
      </c>
      <c r="K277" s="65">
        <f>IF(cava2[[#This Row],[U/m]]="Kilos",SUM(D277:G277)-($H$9*H277)-(I277*$I$9)-(J277*$J$9),SUM(D277:G277))</f>
        <v>0</v>
      </c>
      <c r="L277" s="46"/>
      <c r="M277" s="46"/>
    </row>
    <row r="278" spans="1:13" ht="27" customHeight="1" x14ac:dyDescent="0.25">
      <c r="A278" s="82">
        <v>810</v>
      </c>
      <c r="B278" s="47" t="s">
        <v>387</v>
      </c>
      <c r="C278" s="46" t="s">
        <v>115</v>
      </c>
      <c r="K278" s="65">
        <f>IF(cava2[[#This Row],[U/m]]="Kilos",SUM(D278:G278)-($H$9*H278)-(I278*$I$9)-(J278*$J$9),SUM(D278:G278))</f>
        <v>0</v>
      </c>
      <c r="L278" s="46"/>
      <c r="M278" s="46"/>
    </row>
    <row r="279" spans="1:13" ht="27" customHeight="1" x14ac:dyDescent="0.25">
      <c r="A279" s="82">
        <v>813</v>
      </c>
      <c r="B279" s="47" t="s">
        <v>388</v>
      </c>
      <c r="C279" s="46" t="s">
        <v>115</v>
      </c>
      <c r="K279" s="65">
        <f>IF(cava2[[#This Row],[U/m]]="Kilos",SUM(D279:G279)-($H$9*H279)-(I279*$I$9)-(J279*$J$9),SUM(D279:G279))</f>
        <v>0</v>
      </c>
      <c r="L279" s="46"/>
      <c r="M279" s="46"/>
    </row>
    <row r="280" spans="1:13" ht="27" customHeight="1" x14ac:dyDescent="0.25">
      <c r="A280" s="82">
        <v>814</v>
      </c>
      <c r="B280" s="47" t="s">
        <v>389</v>
      </c>
      <c r="C280" s="46" t="s">
        <v>18</v>
      </c>
      <c r="K280" s="65">
        <f>IF(cava2[[#This Row],[U/m]]="Kilos",SUM(D280:G280)-($H$9*H280)-(I280*$I$9)-(J280*$J$9),SUM(D280:G280))</f>
        <v>0</v>
      </c>
      <c r="L280" s="46"/>
      <c r="M280" s="46"/>
    </row>
    <row r="281" spans="1:13" ht="27" customHeight="1" x14ac:dyDescent="0.25">
      <c r="A281" s="82">
        <v>816</v>
      </c>
      <c r="B281" s="47" t="s">
        <v>390</v>
      </c>
      <c r="C281" s="46" t="s">
        <v>18</v>
      </c>
      <c r="K281" s="65">
        <f>IF(cava2[[#This Row],[U/m]]="Kilos",SUM(D281:G281)-($H$9*H281)-(I281*$I$9)-(J281*$J$9),SUM(D281:G281))</f>
        <v>0</v>
      </c>
      <c r="L281" s="46"/>
      <c r="M281" s="46"/>
    </row>
    <row r="282" spans="1:13" ht="27" customHeight="1" x14ac:dyDescent="0.25">
      <c r="A282" s="82">
        <v>817</v>
      </c>
      <c r="B282" s="47" t="s">
        <v>391</v>
      </c>
      <c r="C282" s="46" t="s">
        <v>18</v>
      </c>
      <c r="K282" s="65">
        <f>IF(cava2[[#This Row],[U/m]]="Kilos",SUM(D282:G282)-($H$9*H282)-(I282*$I$9)-(J282*$J$9),SUM(D282:G282))</f>
        <v>0</v>
      </c>
      <c r="L282" s="46"/>
      <c r="M282" s="46"/>
    </row>
    <row r="283" spans="1:13" ht="27" customHeight="1" x14ac:dyDescent="0.25">
      <c r="A283" s="82">
        <v>819</v>
      </c>
      <c r="B283" s="47" t="s">
        <v>392</v>
      </c>
      <c r="C283" s="46" t="s">
        <v>18</v>
      </c>
      <c r="K283" s="65">
        <f>IF(cava2[[#This Row],[U/m]]="Kilos",SUM(D283:G283)-($H$9*H283)-(I283*$I$9)-(J283*$J$9),SUM(D283:G283))</f>
        <v>0</v>
      </c>
      <c r="L283" s="46"/>
      <c r="M283" s="46"/>
    </row>
    <row r="284" spans="1:13" ht="27" customHeight="1" x14ac:dyDescent="0.25">
      <c r="A284" s="82">
        <v>823</v>
      </c>
      <c r="B284" s="47" t="s">
        <v>393</v>
      </c>
      <c r="C284" s="46" t="s">
        <v>115</v>
      </c>
      <c r="K284" s="65">
        <f>IF(cava2[[#This Row],[U/m]]="Kilos",SUM(D284:G284)-($H$9*H284)-(I284*$I$9)-(J284*$J$9),SUM(D284:G284))</f>
        <v>0</v>
      </c>
      <c r="L284" s="46"/>
      <c r="M284" s="46"/>
    </row>
    <row r="285" spans="1:13" ht="27" customHeight="1" x14ac:dyDescent="0.25">
      <c r="A285" s="82">
        <v>824</v>
      </c>
      <c r="B285" s="47" t="s">
        <v>394</v>
      </c>
      <c r="C285" s="46" t="s">
        <v>18</v>
      </c>
      <c r="K285" s="65">
        <f>IF(cava2[[#This Row],[U/m]]="Kilos",SUM(D285:G285)-($H$9*H285)-(I285*$I$9)-(J285*$J$9),SUM(D285:G285))</f>
        <v>0</v>
      </c>
      <c r="L285" s="46"/>
      <c r="M285" s="46"/>
    </row>
    <row r="286" spans="1:13" ht="27" customHeight="1" x14ac:dyDescent="0.25">
      <c r="A286" s="82">
        <v>900</v>
      </c>
      <c r="B286" s="47" t="s">
        <v>395</v>
      </c>
      <c r="C286" s="46" t="s">
        <v>18</v>
      </c>
      <c r="K286" s="65">
        <f>IF(cava2[[#This Row],[U/m]]="Kilos",SUM(D286:G286)-($H$9*H286)-(I286*$I$9)-(J286*$J$9),SUM(D286:G286))</f>
        <v>0</v>
      </c>
      <c r="L286" s="46"/>
      <c r="M286" s="46"/>
    </row>
    <row r="287" spans="1:13" ht="27" customHeight="1" x14ac:dyDescent="0.25">
      <c r="A287" s="82">
        <v>901</v>
      </c>
      <c r="B287" s="47" t="s">
        <v>396</v>
      </c>
      <c r="C287" s="46" t="s">
        <v>18</v>
      </c>
      <c r="K287" s="65">
        <f>IF(cava2[[#This Row],[U/m]]="Kilos",SUM(D287:G287)-($H$9*H287)-(I287*$I$9)-(J287*$J$9),SUM(D287:G287))</f>
        <v>0</v>
      </c>
      <c r="L287" s="46"/>
      <c r="M287" s="46"/>
    </row>
    <row r="288" spans="1:13" ht="27" customHeight="1" x14ac:dyDescent="0.25">
      <c r="A288" s="82">
        <v>902</v>
      </c>
      <c r="B288" s="47" t="s">
        <v>397</v>
      </c>
      <c r="C288" s="46" t="s">
        <v>18</v>
      </c>
      <c r="K288" s="65">
        <f>IF(cava2[[#This Row],[U/m]]="Kilos",SUM(D288:G288)-($H$9*H288)-(I288*$I$9)-(J288*$J$9),SUM(D288:G288))</f>
        <v>0</v>
      </c>
      <c r="L288" s="46"/>
      <c r="M288" s="46"/>
    </row>
    <row r="289" spans="1:13" ht="27" customHeight="1" x14ac:dyDescent="0.25">
      <c r="A289" s="82">
        <v>903</v>
      </c>
      <c r="B289" s="47" t="s">
        <v>398</v>
      </c>
      <c r="C289" s="46" t="s">
        <v>18</v>
      </c>
      <c r="K289" s="65">
        <f>IF(cava2[[#This Row],[U/m]]="Kilos",SUM(D289:G289)-($H$9*H289)-(I289*$I$9)-(J289*$J$9),SUM(D289:G289))</f>
        <v>0</v>
      </c>
      <c r="L289" s="46"/>
      <c r="M289" s="46"/>
    </row>
    <row r="290" spans="1:13" ht="27" customHeight="1" x14ac:dyDescent="0.25">
      <c r="A290" s="82">
        <v>906</v>
      </c>
      <c r="B290" s="47" t="s">
        <v>353</v>
      </c>
      <c r="C290" s="46" t="s">
        <v>18</v>
      </c>
      <c r="K290" s="65">
        <f>IF(cava2[[#This Row],[U/m]]="Kilos",SUM(D290:G290)-($H$9*H290)-(I290*$I$9)-(J290*$J$9),SUM(D290:G290))</f>
        <v>0</v>
      </c>
      <c r="L290" s="46"/>
      <c r="M290" s="78"/>
    </row>
    <row r="291" spans="1:13" ht="27" customHeight="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79">
        <f>SUBTOTAL(109,CAVA4[Total])</f>
        <v>0</v>
      </c>
      <c r="L291" s="49"/>
      <c r="M291" s="49"/>
    </row>
  </sheetData>
  <sheetProtection selectLockedCells="1" autoFilter="0"/>
  <mergeCells count="1">
    <mergeCell ref="A2:I2"/>
  </mergeCells>
  <phoneticPr fontId="7" type="noConversion"/>
  <conditionalFormatting sqref="A152:A153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2:N292"/>
  <sheetViews>
    <sheetView tabSelected="1" topLeftCell="A100" zoomScale="91" zoomScaleNormal="91" workbookViewId="0">
      <selection activeCell="E26" sqref="E26"/>
    </sheetView>
  </sheetViews>
  <sheetFormatPr baseColWidth="10" defaultColWidth="11.44140625" defaultRowHeight="17.399999999999999" customHeight="1" x14ac:dyDescent="0.3"/>
  <cols>
    <col min="1" max="1" width="8" bestFit="1" customWidth="1"/>
    <col min="2" max="2" width="46.109375" bestFit="1" customWidth="1"/>
    <col min="3" max="3" width="12.88671875" bestFit="1" customWidth="1"/>
    <col min="4" max="4" width="7.44140625" bestFit="1" customWidth="1"/>
    <col min="5" max="5" width="35.5546875" bestFit="1" customWidth="1"/>
    <col min="6" max="7" width="17" customWidth="1"/>
    <col min="8" max="8" width="17.6640625" customWidth="1"/>
    <col min="9" max="10" width="17" customWidth="1"/>
    <col min="12" max="12" width="40.6640625" bestFit="1" customWidth="1"/>
    <col min="13" max="13" width="13.33203125" bestFit="1" customWidth="1"/>
  </cols>
  <sheetData>
    <row r="2" spans="1:14" ht="17.399999999999999" customHeight="1" x14ac:dyDescent="0.4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</row>
    <row r="3" spans="1:14" ht="17.399999999999999" customHeight="1" x14ac:dyDescent="0.3">
      <c r="B3" s="27" t="s">
        <v>1</v>
      </c>
      <c r="N3" s="21"/>
    </row>
    <row r="5" spans="1:14" ht="17.399999999999999" customHeight="1" x14ac:dyDescent="0.3">
      <c r="B5" s="27" t="s">
        <v>136</v>
      </c>
      <c r="C5" s="104"/>
      <c r="D5" s="104"/>
    </row>
    <row r="7" spans="1:14" ht="17.399999999999999" customHeight="1" x14ac:dyDescent="0.3">
      <c r="B7" s="27" t="s">
        <v>137</v>
      </c>
      <c r="C7" s="105"/>
      <c r="D7" s="105"/>
    </row>
    <row r="8" spans="1:14" ht="17.399999999999999" customHeight="1" x14ac:dyDescent="0.3">
      <c r="B8" s="27"/>
      <c r="C8" s="106" t="s">
        <v>426</v>
      </c>
      <c r="D8" s="106"/>
    </row>
    <row r="10" spans="1:14" ht="17.399999999999999" customHeight="1" x14ac:dyDescent="0.3">
      <c r="A10" s="35" t="s">
        <v>5</v>
      </c>
      <c r="B10" s="35" t="s">
        <v>138</v>
      </c>
      <c r="C10" s="36" t="s">
        <v>143</v>
      </c>
      <c r="D10" s="35" t="s">
        <v>399</v>
      </c>
      <c r="E10" s="39" t="s">
        <v>16</v>
      </c>
    </row>
    <row r="11" spans="1:14" s="13" customFormat="1" ht="17.399999999999999" hidden="1" customHeight="1" x14ac:dyDescent="0.3">
      <c r="A11" s="37">
        <v>3</v>
      </c>
      <c r="B11" s="37" t="s">
        <v>148</v>
      </c>
      <c r="C11" s="34">
        <f>+CAVA1[[#This Row],[Total]]+cava2[[#This Row],[Total]]+CAVA3[[#This Row],[Total]]+CAVA4[[#This Row],[Total]]</f>
        <v>0</v>
      </c>
      <c r="D11" s="37" t="s">
        <v>18</v>
      </c>
      <c r="E11" s="38"/>
    </row>
    <row r="12" spans="1:14" s="13" customFormat="1" ht="17.399999999999999" customHeight="1" x14ac:dyDescent="0.3">
      <c r="A12" s="37">
        <v>4</v>
      </c>
      <c r="B12" s="37" t="s">
        <v>149</v>
      </c>
      <c r="C12" s="34">
        <f>+CAVA1[[#This Row],[Total]]+cava2[[#This Row],[Total]]+CAVA3[[#This Row],[Total]]+CAVA4[[#This Row],[Total]]</f>
        <v>113.55</v>
      </c>
      <c r="D12" s="37" t="s">
        <v>18</v>
      </c>
      <c r="E12" s="38"/>
    </row>
    <row r="13" spans="1:14" s="13" customFormat="1" ht="17.399999999999999" hidden="1" customHeight="1" x14ac:dyDescent="0.3">
      <c r="A13" s="37">
        <v>5</v>
      </c>
      <c r="B13" s="37" t="s">
        <v>150</v>
      </c>
      <c r="C13" s="34">
        <f>+CAVA1[[#This Row],[Total]]+cava2[[#This Row],[Total]]+CAVA3[[#This Row],[Total]]+CAVA4[[#This Row],[Total]]</f>
        <v>0</v>
      </c>
      <c r="D13" s="37" t="s">
        <v>18</v>
      </c>
      <c r="E13" s="38"/>
    </row>
    <row r="14" spans="1:14" s="13" customFormat="1" ht="17.399999999999999" customHeight="1" x14ac:dyDescent="0.3">
      <c r="A14" s="37">
        <v>6</v>
      </c>
      <c r="B14" s="37" t="s">
        <v>151</v>
      </c>
      <c r="C14" s="34">
        <f>+CAVA1[[#This Row],[Total]]+cava2[[#This Row],[Total]]+CAVA3[[#This Row],[Total]]+CAVA4[[#This Row],[Total]]</f>
        <v>560.79999999999984</v>
      </c>
      <c r="D14" s="37" t="s">
        <v>18</v>
      </c>
      <c r="E14" s="37"/>
    </row>
    <row r="15" spans="1:14" s="13" customFormat="1" ht="17.399999999999999" customHeight="1" x14ac:dyDescent="0.3">
      <c r="A15" s="37">
        <v>9</v>
      </c>
      <c r="B15" s="37" t="s">
        <v>152</v>
      </c>
      <c r="C15" s="34">
        <f>+CAVA1[[#This Row],[Total]]+cava2[[#This Row],[Total]]+CAVA3[[#This Row],[Total]]+CAVA4[[#This Row],[Total]]</f>
        <v>80.3</v>
      </c>
      <c r="D15" s="37" t="s">
        <v>18</v>
      </c>
      <c r="E15" s="38"/>
    </row>
    <row r="16" spans="1:14" s="13" customFormat="1" ht="17.399999999999999" hidden="1" customHeight="1" x14ac:dyDescent="0.3">
      <c r="A16" s="37">
        <v>10</v>
      </c>
      <c r="B16" s="37" t="s">
        <v>446</v>
      </c>
      <c r="C16" s="34">
        <f>+CAVA1[[#This Row],[Total]]+cava2[[#This Row],[Total]]+CAVA3[[#This Row],[Total]]+CAVA4[[#This Row],[Total]]</f>
        <v>0</v>
      </c>
      <c r="D16" s="37" t="s">
        <v>18</v>
      </c>
      <c r="E16" s="38"/>
    </row>
    <row r="17" spans="1:5" s="13" customFormat="1" ht="17.399999999999999" hidden="1" customHeight="1" x14ac:dyDescent="0.3">
      <c r="A17" s="37">
        <v>22</v>
      </c>
      <c r="B17" s="37" t="s">
        <v>153</v>
      </c>
      <c r="C17" s="34">
        <f>+CAVA1[[#This Row],[Total]]+cava2[[#This Row],[Total]]+CAVA3[[#This Row],[Total]]+CAVA4[[#This Row],[Total]]</f>
        <v>0</v>
      </c>
      <c r="D17" s="37" t="s">
        <v>18</v>
      </c>
      <c r="E17" s="38"/>
    </row>
    <row r="18" spans="1:5" s="13" customFormat="1" ht="17.399999999999999" customHeight="1" x14ac:dyDescent="0.3">
      <c r="A18" s="37">
        <v>51</v>
      </c>
      <c r="B18" s="37" t="s">
        <v>401</v>
      </c>
      <c r="C18" s="34">
        <f>+CAVA1[[#This Row],[Total]]+cava2[[#This Row],[Total]]+CAVA3[[#This Row],[Total]]+CAVA4[[#This Row],[Total]]</f>
        <v>45.899999999999991</v>
      </c>
      <c r="D18" s="37" t="s">
        <v>18</v>
      </c>
      <c r="E18" s="38"/>
    </row>
    <row r="19" spans="1:5" s="13" customFormat="1" ht="17.399999999999999" customHeight="1" x14ac:dyDescent="0.3">
      <c r="A19" s="37">
        <v>52</v>
      </c>
      <c r="B19" s="37" t="s">
        <v>155</v>
      </c>
      <c r="C19" s="34">
        <f>+CAVA1[[#This Row],[Total]]+cava2[[#This Row],[Total]]+CAVA3[[#This Row],[Total]]+CAVA4[[#This Row],[Total]]</f>
        <v>436.54999999999995</v>
      </c>
      <c r="D19" s="37" t="s">
        <v>18</v>
      </c>
      <c r="E19" s="38"/>
    </row>
    <row r="20" spans="1:5" s="13" customFormat="1" ht="17.399999999999999" hidden="1" customHeight="1" x14ac:dyDescent="0.3">
      <c r="A20" s="37">
        <v>53</v>
      </c>
      <c r="B20" s="37" t="s">
        <v>156</v>
      </c>
      <c r="C20" s="34">
        <f>+CAVA1[[#This Row],[Total]]+cava2[[#This Row],[Total]]+CAVA3[[#This Row],[Total]]+CAVA4[[#This Row],[Total]]</f>
        <v>0</v>
      </c>
      <c r="D20" s="37" t="s">
        <v>18</v>
      </c>
      <c r="E20" s="38"/>
    </row>
    <row r="21" spans="1:5" s="13" customFormat="1" ht="17.399999999999999" hidden="1" customHeight="1" x14ac:dyDescent="0.3">
      <c r="A21" s="37">
        <v>54</v>
      </c>
      <c r="B21" s="37" t="s">
        <v>157</v>
      </c>
      <c r="C21" s="34">
        <f>+CAVA1[[#This Row],[Total]]+cava2[[#This Row],[Total]]+CAVA3[[#This Row],[Total]]+CAVA4[[#This Row],[Total]]</f>
        <v>0</v>
      </c>
      <c r="D21" s="37" t="s">
        <v>18</v>
      </c>
      <c r="E21" s="38"/>
    </row>
    <row r="22" spans="1:5" s="13" customFormat="1" ht="17.399999999999999" customHeight="1" x14ac:dyDescent="0.3">
      <c r="A22" s="37">
        <v>55</v>
      </c>
      <c r="B22" s="37" t="s">
        <v>158</v>
      </c>
      <c r="C22" s="34">
        <f>+CAVA1[[#This Row],[Total]]+cava2[[#This Row],[Total]]+CAVA3[[#This Row],[Total]]+CAVA4[[#This Row],[Total]]</f>
        <v>180.45000000000002</v>
      </c>
      <c r="D22" s="37" t="s">
        <v>18</v>
      </c>
      <c r="E22" s="38"/>
    </row>
    <row r="23" spans="1:5" s="13" customFormat="1" ht="17.399999999999999" hidden="1" customHeight="1" x14ac:dyDescent="0.3">
      <c r="A23" s="37">
        <v>57</v>
      </c>
      <c r="B23" s="37" t="s">
        <v>159</v>
      </c>
      <c r="C23" s="34">
        <f>+CAVA1[[#This Row],[Total]]+cava2[[#This Row],[Total]]+CAVA3[[#This Row],[Total]]+CAVA4[[#This Row],[Total]]</f>
        <v>0</v>
      </c>
      <c r="D23" s="37" t="s">
        <v>18</v>
      </c>
      <c r="E23" s="38"/>
    </row>
    <row r="24" spans="1:5" s="13" customFormat="1" ht="17.399999999999999" customHeight="1" x14ac:dyDescent="0.3">
      <c r="A24" s="37">
        <v>58</v>
      </c>
      <c r="B24" s="37" t="s">
        <v>160</v>
      </c>
      <c r="C24" s="34">
        <f>+CAVA1[[#This Row],[Total]]+cava2[[#This Row],[Total]]+CAVA3[[#This Row],[Total]]+CAVA4[[#This Row],[Total]]</f>
        <v>75.7</v>
      </c>
      <c r="D24" s="37" t="s">
        <v>18</v>
      </c>
      <c r="E24" s="38"/>
    </row>
    <row r="25" spans="1:5" s="13" customFormat="1" ht="17.399999999999999" hidden="1" customHeight="1" x14ac:dyDescent="0.3">
      <c r="A25" s="37">
        <v>60</v>
      </c>
      <c r="B25" s="37" t="s">
        <v>161</v>
      </c>
      <c r="C25" s="34">
        <f>+CAVA1[[#This Row],[Total]]+cava2[[#This Row],[Total]]+CAVA3[[#This Row],[Total]]+CAVA4[[#This Row],[Total]]</f>
        <v>0</v>
      </c>
      <c r="D25" s="37" t="s">
        <v>18</v>
      </c>
      <c r="E25" s="38"/>
    </row>
    <row r="26" spans="1:5" s="13" customFormat="1" ht="17.399999999999999" customHeight="1" x14ac:dyDescent="0.3">
      <c r="A26" s="37">
        <v>61</v>
      </c>
      <c r="B26" s="37" t="s">
        <v>162</v>
      </c>
      <c r="C26" s="34">
        <f>+CAVA1[[#This Row],[Total]]+cava2[[#This Row],[Total]]+CAVA3[[#This Row],[Total]]+CAVA4[[#This Row],[Total]]</f>
        <v>34.1</v>
      </c>
      <c r="D26" s="37" t="s">
        <v>18</v>
      </c>
      <c r="E26" s="38"/>
    </row>
    <row r="27" spans="1:5" s="13" customFormat="1" ht="17.399999999999999" customHeight="1" x14ac:dyDescent="0.3">
      <c r="A27" s="37">
        <v>64</v>
      </c>
      <c r="B27" s="37" t="s">
        <v>37</v>
      </c>
      <c r="C27" s="34">
        <f>+CAVA1[[#This Row],[Total]]+cava2[[#This Row],[Total]]+CAVA3[[#This Row],[Total]]+CAVA4[[#This Row],[Total]]</f>
        <v>9.1000000000000014</v>
      </c>
      <c r="D27" s="37" t="s">
        <v>18</v>
      </c>
      <c r="E27" s="38"/>
    </row>
    <row r="28" spans="1:5" s="13" customFormat="1" ht="17.399999999999999" hidden="1" customHeight="1" x14ac:dyDescent="0.3">
      <c r="A28" s="37">
        <v>65</v>
      </c>
      <c r="B28" s="37" t="s">
        <v>163</v>
      </c>
      <c r="C28" s="34">
        <f>+CAVA1[[#This Row],[Total]]+cava2[[#This Row],[Total]]+CAVA3[[#This Row],[Total]]+CAVA4[[#This Row],[Total]]</f>
        <v>0</v>
      </c>
      <c r="D28" s="37" t="s">
        <v>115</v>
      </c>
      <c r="E28" s="38"/>
    </row>
    <row r="29" spans="1:5" s="13" customFormat="1" ht="17.399999999999999" customHeight="1" x14ac:dyDescent="0.3">
      <c r="A29" s="37">
        <v>68</v>
      </c>
      <c r="B29" s="37" t="s">
        <v>164</v>
      </c>
      <c r="C29" s="34">
        <f>+CAVA1[[#This Row],[Total]]+cava2[[#This Row],[Total]]+CAVA3[[#This Row],[Total]]+CAVA4[[#This Row],[Total]]</f>
        <v>6.4500000000000011</v>
      </c>
      <c r="D29" s="37" t="s">
        <v>422</v>
      </c>
      <c r="E29" s="38"/>
    </row>
    <row r="30" spans="1:5" s="13" customFormat="1" ht="17.399999999999999" hidden="1" customHeight="1" x14ac:dyDescent="0.3">
      <c r="A30" s="37">
        <v>69</v>
      </c>
      <c r="B30" s="37" t="s">
        <v>165</v>
      </c>
      <c r="C30" s="34">
        <f>+CAVA1[[#This Row],[Total]]+cava2[[#This Row],[Total]]+CAVA3[[#This Row],[Total]]+CAVA4[[#This Row],[Total]]</f>
        <v>0</v>
      </c>
      <c r="D30" s="37" t="s">
        <v>18</v>
      </c>
      <c r="E30" s="38"/>
    </row>
    <row r="31" spans="1:5" s="13" customFormat="1" ht="17.399999999999999" customHeight="1" x14ac:dyDescent="0.3">
      <c r="A31" s="37">
        <v>71</v>
      </c>
      <c r="B31" s="37" t="s">
        <v>166</v>
      </c>
      <c r="C31" s="34">
        <f>+CAVA1[[#This Row],[Total]]+cava2[[#This Row],[Total]]+CAVA3[[#This Row],[Total]]+CAVA4[[#This Row],[Total]]</f>
        <v>1180.6500000000001</v>
      </c>
      <c r="D31" s="37" t="s">
        <v>18</v>
      </c>
      <c r="E31" s="38"/>
    </row>
    <row r="32" spans="1:5" s="13" customFormat="1" ht="17.399999999999999" customHeight="1" x14ac:dyDescent="0.3">
      <c r="A32" s="37">
        <v>72</v>
      </c>
      <c r="B32" s="37" t="s">
        <v>167</v>
      </c>
      <c r="C32" s="34">
        <f>+CAVA1[[#This Row],[Total]]+cava2[[#This Row],[Total]]+CAVA3[[#This Row],[Total]]+CAVA4[[#This Row],[Total]]</f>
        <v>15.7</v>
      </c>
      <c r="D32" s="37" t="s">
        <v>18</v>
      </c>
      <c r="E32" s="38"/>
    </row>
    <row r="33" spans="1:5" s="13" customFormat="1" ht="17.399999999999999" hidden="1" customHeight="1" x14ac:dyDescent="0.3">
      <c r="A33" s="37">
        <v>74</v>
      </c>
      <c r="B33" s="37" t="s">
        <v>168</v>
      </c>
      <c r="C33" s="34">
        <f>+CAVA1[[#This Row],[Total]]+cava2[[#This Row],[Total]]+CAVA3[[#This Row],[Total]]+CAVA4[[#This Row],[Total]]</f>
        <v>0</v>
      </c>
      <c r="D33" s="37" t="s">
        <v>18</v>
      </c>
      <c r="E33" s="38"/>
    </row>
    <row r="34" spans="1:5" s="13" customFormat="1" ht="17.399999999999999" hidden="1" customHeight="1" x14ac:dyDescent="0.3">
      <c r="A34" s="37">
        <v>83</v>
      </c>
      <c r="B34" s="37" t="s">
        <v>169</v>
      </c>
      <c r="C34" s="34">
        <f>+CAVA1[[#This Row],[Total]]+cava2[[#This Row],[Total]]+CAVA3[[#This Row],[Total]]+CAVA4[[#This Row],[Total]]</f>
        <v>0</v>
      </c>
      <c r="D34" s="37" t="s">
        <v>18</v>
      </c>
      <c r="E34" s="38"/>
    </row>
    <row r="35" spans="1:5" s="13" customFormat="1" ht="17.399999999999999" hidden="1" customHeight="1" x14ac:dyDescent="0.3">
      <c r="A35" s="37">
        <v>101</v>
      </c>
      <c r="B35" s="37" t="s">
        <v>170</v>
      </c>
      <c r="C35" s="34">
        <f>+CAVA1[[#This Row],[Total]]+cava2[[#This Row],[Total]]+CAVA3[[#This Row],[Total]]+CAVA4[[#This Row],[Total]]</f>
        <v>0</v>
      </c>
      <c r="D35" s="37" t="s">
        <v>18</v>
      </c>
      <c r="E35" s="38"/>
    </row>
    <row r="36" spans="1:5" s="13" customFormat="1" ht="17.399999999999999" customHeight="1" x14ac:dyDescent="0.3">
      <c r="A36" s="37">
        <v>102</v>
      </c>
      <c r="B36" s="37" t="s">
        <v>171</v>
      </c>
      <c r="C36" s="34">
        <f>+CAVA1[[#This Row],[Total]]+cava2[[#This Row],[Total]]+CAVA3[[#This Row],[Total]]+CAVA4[[#This Row],[Total]]</f>
        <v>19.45</v>
      </c>
      <c r="D36" s="37" t="s">
        <v>18</v>
      </c>
      <c r="E36" s="38"/>
    </row>
    <row r="37" spans="1:5" s="13" customFormat="1" ht="17.399999999999999" hidden="1" customHeight="1" x14ac:dyDescent="0.3">
      <c r="A37" s="37">
        <v>103</v>
      </c>
      <c r="B37" s="37" t="s">
        <v>52</v>
      </c>
      <c r="C37" s="34">
        <f>+CAVA1[[#This Row],[Total]]+cava2[[#This Row],[Total]]+CAVA3[[#This Row],[Total]]+CAVA4[[#This Row],[Total]]</f>
        <v>0</v>
      </c>
      <c r="D37" s="37" t="s">
        <v>18</v>
      </c>
      <c r="E37" s="38"/>
    </row>
    <row r="38" spans="1:5" s="13" customFormat="1" ht="17.399999999999999" hidden="1" customHeight="1" x14ac:dyDescent="0.3">
      <c r="A38" s="37">
        <v>152</v>
      </c>
      <c r="B38" s="37" t="s">
        <v>172</v>
      </c>
      <c r="C38" s="34">
        <f>+CAVA1[[#This Row],[Total]]+cava2[[#This Row],[Total]]+CAVA3[[#This Row],[Total]]+CAVA4[[#This Row],[Total]]</f>
        <v>0</v>
      </c>
      <c r="D38" s="37" t="s">
        <v>18</v>
      </c>
      <c r="E38" s="38"/>
    </row>
    <row r="39" spans="1:5" s="13" customFormat="1" ht="17.399999999999999" customHeight="1" x14ac:dyDescent="0.3">
      <c r="A39" s="37">
        <v>153</v>
      </c>
      <c r="B39" s="37" t="s">
        <v>173</v>
      </c>
      <c r="C39" s="34">
        <f>+CAVA1[[#This Row],[Total]]+cava2[[#This Row],[Total]]+CAVA3[[#This Row],[Total]]+CAVA4[[#This Row],[Total]]</f>
        <v>13.700000000000001</v>
      </c>
      <c r="D39" s="37" t="s">
        <v>18</v>
      </c>
      <c r="E39" s="38"/>
    </row>
    <row r="40" spans="1:5" s="13" customFormat="1" ht="17.399999999999999" hidden="1" customHeight="1" x14ac:dyDescent="0.3">
      <c r="A40" s="37">
        <v>201</v>
      </c>
      <c r="B40" s="37" t="s">
        <v>174</v>
      </c>
      <c r="C40" s="34">
        <f>+CAVA1[[#This Row],[Total]]+cava2[[#This Row],[Total]]+CAVA3[[#This Row],[Total]]+CAVA4[[#This Row],[Total]]</f>
        <v>0</v>
      </c>
      <c r="D40" s="37" t="s">
        <v>18</v>
      </c>
      <c r="E40" s="38"/>
    </row>
    <row r="41" spans="1:5" s="13" customFormat="1" ht="17.399999999999999" customHeight="1" x14ac:dyDescent="0.3">
      <c r="A41" s="37">
        <v>202</v>
      </c>
      <c r="B41" s="37" t="s">
        <v>175</v>
      </c>
      <c r="C41" s="34">
        <f>+CAVA1[[#This Row],[Total]]+cava2[[#This Row],[Total]]+CAVA3[[#This Row],[Total]]+CAVA4[[#This Row],[Total]]</f>
        <v>60.300000000000011</v>
      </c>
      <c r="D41" s="37" t="s">
        <v>18</v>
      </c>
      <c r="E41" s="38"/>
    </row>
    <row r="42" spans="1:5" s="13" customFormat="1" ht="17.399999999999999" hidden="1" customHeight="1" x14ac:dyDescent="0.3">
      <c r="A42" s="37">
        <v>203</v>
      </c>
      <c r="B42" s="37" t="s">
        <v>176</v>
      </c>
      <c r="C42" s="34">
        <f>+CAVA1[[#This Row],[Total]]+cava2[[#This Row],[Total]]+CAVA3[[#This Row],[Total]]+CAVA4[[#This Row],[Total]]</f>
        <v>0</v>
      </c>
      <c r="D42" s="37" t="s">
        <v>18</v>
      </c>
      <c r="E42" s="38"/>
    </row>
    <row r="43" spans="1:5" s="13" customFormat="1" ht="17.399999999999999" customHeight="1" x14ac:dyDescent="0.3">
      <c r="A43" s="37">
        <v>204</v>
      </c>
      <c r="B43" s="37" t="s">
        <v>177</v>
      </c>
      <c r="C43" s="34">
        <f>+CAVA1[[#This Row],[Total]]+cava2[[#This Row],[Total]]+CAVA3[[#This Row],[Total]]+CAVA4[[#This Row],[Total]]</f>
        <v>35.450000000000003</v>
      </c>
      <c r="D43" s="37" t="s">
        <v>18</v>
      </c>
      <c r="E43" s="38"/>
    </row>
    <row r="44" spans="1:5" s="13" customFormat="1" ht="17.399999999999999" hidden="1" customHeight="1" x14ac:dyDescent="0.3">
      <c r="A44" s="37">
        <v>205</v>
      </c>
      <c r="B44" s="37" t="s">
        <v>178</v>
      </c>
      <c r="C44" s="34">
        <f>+CAVA1[[#This Row],[Total]]+cava2[[#This Row],[Total]]+CAVA3[[#This Row],[Total]]+CAVA4[[#This Row],[Total]]</f>
        <v>0</v>
      </c>
      <c r="D44" s="37" t="s">
        <v>18</v>
      </c>
      <c r="E44" s="38"/>
    </row>
    <row r="45" spans="1:5" s="13" customFormat="1" ht="17.399999999999999" hidden="1" customHeight="1" x14ac:dyDescent="0.3">
      <c r="A45" s="37">
        <v>206</v>
      </c>
      <c r="B45" s="37" t="s">
        <v>179</v>
      </c>
      <c r="C45" s="34">
        <f>+CAVA1[[#This Row],[Total]]+cava2[[#This Row],[Total]]+CAVA3[[#This Row],[Total]]+CAVA4[[#This Row],[Total]]</f>
        <v>0</v>
      </c>
      <c r="D45" s="37" t="s">
        <v>18</v>
      </c>
      <c r="E45" s="38"/>
    </row>
    <row r="46" spans="1:5" s="13" customFormat="1" ht="17.399999999999999" hidden="1" customHeight="1" x14ac:dyDescent="0.3">
      <c r="A46" s="37">
        <v>207</v>
      </c>
      <c r="B46" s="37" t="s">
        <v>180</v>
      </c>
      <c r="C46" s="34">
        <f>+CAVA1[[#This Row],[Total]]+cava2[[#This Row],[Total]]+CAVA3[[#This Row],[Total]]+CAVA4[[#This Row],[Total]]</f>
        <v>0</v>
      </c>
      <c r="D46" s="37" t="s">
        <v>18</v>
      </c>
      <c r="E46" s="38"/>
    </row>
    <row r="47" spans="1:5" s="13" customFormat="1" ht="17.399999999999999" customHeight="1" x14ac:dyDescent="0.3">
      <c r="A47" s="37">
        <v>208</v>
      </c>
      <c r="B47" s="37" t="s">
        <v>181</v>
      </c>
      <c r="C47" s="34">
        <f>+CAVA1[[#This Row],[Total]]+cava2[[#This Row],[Total]]+CAVA3[[#This Row],[Total]]+CAVA4[[#This Row],[Total]]</f>
        <v>32.400000000000006</v>
      </c>
      <c r="D47" s="37" t="s">
        <v>18</v>
      </c>
      <c r="E47" s="38"/>
    </row>
    <row r="48" spans="1:5" s="13" customFormat="1" ht="17.399999999999999" hidden="1" customHeight="1" x14ac:dyDescent="0.3">
      <c r="A48" s="37">
        <v>211</v>
      </c>
      <c r="B48" s="37" t="s">
        <v>182</v>
      </c>
      <c r="C48" s="34">
        <f>+CAVA1[[#This Row],[Total]]+cava2[[#This Row],[Total]]+CAVA3[[#This Row],[Total]]+CAVA4[[#This Row],[Total]]</f>
        <v>0</v>
      </c>
      <c r="D48" s="37" t="s">
        <v>18</v>
      </c>
      <c r="E48" s="38"/>
    </row>
    <row r="49" spans="1:5" s="13" customFormat="1" ht="17.399999999999999" hidden="1" customHeight="1" x14ac:dyDescent="0.3">
      <c r="A49" s="37">
        <v>235</v>
      </c>
      <c r="B49" s="37" t="s">
        <v>183</v>
      </c>
      <c r="C49" s="34">
        <f>+CAVA1[[#This Row],[Total]]+cava2[[#This Row],[Total]]+CAVA3[[#This Row],[Total]]+CAVA4[[#This Row],[Total]]</f>
        <v>0</v>
      </c>
      <c r="D49" s="37" t="s">
        <v>18</v>
      </c>
      <c r="E49" s="38"/>
    </row>
    <row r="50" spans="1:5" s="13" customFormat="1" ht="17.399999999999999" customHeight="1" x14ac:dyDescent="0.3">
      <c r="A50" s="37">
        <v>251</v>
      </c>
      <c r="B50" s="37" t="s">
        <v>184</v>
      </c>
      <c r="C50" s="34">
        <f>+CAVA1[[#This Row],[Total]]+cava2[[#This Row],[Total]]+CAVA3[[#This Row],[Total]]+CAVA4[[#This Row],[Total]]</f>
        <v>211.8</v>
      </c>
      <c r="D50" s="37" t="s">
        <v>18</v>
      </c>
      <c r="E50" s="38"/>
    </row>
    <row r="51" spans="1:5" s="13" customFormat="1" ht="17.399999999999999" customHeight="1" x14ac:dyDescent="0.3">
      <c r="A51" s="37">
        <v>253</v>
      </c>
      <c r="B51" s="37" t="s">
        <v>185</v>
      </c>
      <c r="C51" s="34">
        <f>+CAVA1[[#This Row],[Total]]+cava2[[#This Row],[Total]]+CAVA3[[#This Row],[Total]]+CAVA4[[#This Row],[Total]]</f>
        <v>264.89999999999998</v>
      </c>
      <c r="D51" s="37" t="s">
        <v>18</v>
      </c>
      <c r="E51" s="38"/>
    </row>
    <row r="52" spans="1:5" s="13" customFormat="1" ht="17.399999999999999" customHeight="1" x14ac:dyDescent="0.3">
      <c r="A52" s="37">
        <v>254</v>
      </c>
      <c r="B52" s="37" t="s">
        <v>186</v>
      </c>
      <c r="C52" s="34">
        <f>+CAVA1[[#This Row],[Total]]+cava2[[#This Row],[Total]]+CAVA3[[#This Row],[Total]]+CAVA4[[#This Row],[Total]]</f>
        <v>54.8</v>
      </c>
      <c r="D52" s="37" t="s">
        <v>18</v>
      </c>
      <c r="E52" s="38"/>
    </row>
    <row r="53" spans="1:5" s="13" customFormat="1" ht="17.399999999999999" hidden="1" customHeight="1" x14ac:dyDescent="0.3">
      <c r="A53" s="37">
        <v>255</v>
      </c>
      <c r="B53" s="37" t="s">
        <v>187</v>
      </c>
      <c r="C53" s="34">
        <f>+CAVA1[[#This Row],[Total]]+cava2[[#This Row],[Total]]+CAVA3[[#This Row],[Total]]+CAVA4[[#This Row],[Total]]</f>
        <v>0</v>
      </c>
      <c r="D53" s="37" t="s">
        <v>115</v>
      </c>
      <c r="E53" s="38"/>
    </row>
    <row r="54" spans="1:5" s="13" customFormat="1" ht="17.399999999999999" customHeight="1" x14ac:dyDescent="0.3">
      <c r="A54" s="37">
        <v>256</v>
      </c>
      <c r="B54" s="37" t="s">
        <v>188</v>
      </c>
      <c r="C54" s="34">
        <f>+CAVA1[[#This Row],[Total]]+cava2[[#This Row],[Total]]+CAVA3[[#This Row],[Total]]+CAVA4[[#This Row],[Total]]</f>
        <v>870.64999999999986</v>
      </c>
      <c r="D54" s="37" t="s">
        <v>18</v>
      </c>
      <c r="E54" s="38"/>
    </row>
    <row r="55" spans="1:5" s="13" customFormat="1" ht="17.399999999999999" hidden="1" customHeight="1" x14ac:dyDescent="0.3">
      <c r="A55" s="37">
        <v>257</v>
      </c>
      <c r="B55" s="37" t="s">
        <v>189</v>
      </c>
      <c r="C55" s="34">
        <f>+CAVA1[[#This Row],[Total]]+cava2[[#This Row],[Total]]+CAVA3[[#This Row],[Total]]+CAVA4[[#This Row],[Total]]</f>
        <v>0</v>
      </c>
      <c r="D55" s="37" t="s">
        <v>18</v>
      </c>
      <c r="E55" s="38"/>
    </row>
    <row r="56" spans="1:5" s="13" customFormat="1" ht="17.399999999999999" customHeight="1" x14ac:dyDescent="0.3">
      <c r="A56" s="37">
        <v>258</v>
      </c>
      <c r="B56" s="37" t="s">
        <v>190</v>
      </c>
      <c r="C56" s="34">
        <f>+CAVA1[[#This Row],[Total]]+cava2[[#This Row],[Total]]+CAVA3[[#This Row],[Total]]+CAVA4[[#This Row],[Total]]</f>
        <v>41.15</v>
      </c>
      <c r="D56" s="37" t="s">
        <v>18</v>
      </c>
      <c r="E56" s="38"/>
    </row>
    <row r="57" spans="1:5" s="13" customFormat="1" ht="17.399999999999999" customHeight="1" x14ac:dyDescent="0.3">
      <c r="A57" s="37">
        <v>259</v>
      </c>
      <c r="B57" s="37" t="s">
        <v>191</v>
      </c>
      <c r="C57" s="34">
        <f>+CAVA1[[#This Row],[Total]]+cava2[[#This Row],[Total]]+CAVA3[[#This Row],[Total]]+CAVA4[[#This Row],[Total]]</f>
        <v>11.7</v>
      </c>
      <c r="D57" s="37" t="s">
        <v>18</v>
      </c>
      <c r="E57" s="38"/>
    </row>
    <row r="58" spans="1:5" s="13" customFormat="1" ht="17.399999999999999" hidden="1" customHeight="1" x14ac:dyDescent="0.3">
      <c r="A58" s="37">
        <v>262</v>
      </c>
      <c r="B58" s="37" t="s">
        <v>192</v>
      </c>
      <c r="C58" s="34">
        <f>+CAVA1[[#This Row],[Total]]+cava2[[#This Row],[Total]]+CAVA3[[#This Row],[Total]]+CAVA4[[#This Row],[Total]]</f>
        <v>0</v>
      </c>
      <c r="D58" s="37" t="s">
        <v>18</v>
      </c>
      <c r="E58" s="38"/>
    </row>
    <row r="59" spans="1:5" s="13" customFormat="1" ht="17.399999999999999" hidden="1" customHeight="1" x14ac:dyDescent="0.3">
      <c r="A59" s="37">
        <v>263</v>
      </c>
      <c r="B59" s="37" t="s">
        <v>193</v>
      </c>
      <c r="C59" s="34">
        <f>+CAVA1[[#This Row],[Total]]+cava2[[#This Row],[Total]]+CAVA3[[#This Row],[Total]]+CAVA4[[#This Row],[Total]]</f>
        <v>0</v>
      </c>
      <c r="D59" s="37" t="s">
        <v>18</v>
      </c>
      <c r="E59" s="38"/>
    </row>
    <row r="60" spans="1:5" s="13" customFormat="1" ht="17.399999999999999" customHeight="1" x14ac:dyDescent="0.3">
      <c r="A60" s="37">
        <v>264</v>
      </c>
      <c r="B60" s="37" t="s">
        <v>194</v>
      </c>
      <c r="C60" s="34">
        <f>+CAVA1[[#This Row],[Total]]+cava2[[#This Row],[Total]]+CAVA3[[#This Row],[Total]]+CAVA4[[#This Row],[Total]]</f>
        <v>24.8</v>
      </c>
      <c r="D60" s="37" t="s">
        <v>18</v>
      </c>
      <c r="E60" s="38"/>
    </row>
    <row r="61" spans="1:5" s="13" customFormat="1" ht="17.399999999999999" hidden="1" customHeight="1" x14ac:dyDescent="0.3">
      <c r="A61" s="37">
        <v>266</v>
      </c>
      <c r="B61" s="37" t="s">
        <v>195</v>
      </c>
      <c r="C61" s="34">
        <f>+CAVA1[[#This Row],[Total]]+cava2[[#This Row],[Total]]+CAVA3[[#This Row],[Total]]+CAVA4[[#This Row],[Total]]</f>
        <v>0</v>
      </c>
      <c r="D61" s="37" t="s">
        <v>18</v>
      </c>
      <c r="E61" s="38"/>
    </row>
    <row r="62" spans="1:5" s="13" customFormat="1" ht="17.399999999999999" customHeight="1" x14ac:dyDescent="0.3">
      <c r="A62" s="37">
        <v>268</v>
      </c>
      <c r="B62" s="37" t="s">
        <v>80</v>
      </c>
      <c r="C62" s="34">
        <f>+CAVA1[[#This Row],[Total]]+cava2[[#This Row],[Total]]+CAVA3[[#This Row],[Total]]+CAVA4[[#This Row],[Total]]</f>
        <v>198.34999999999997</v>
      </c>
      <c r="D62" s="37" t="s">
        <v>18</v>
      </c>
      <c r="E62" s="38"/>
    </row>
    <row r="63" spans="1:5" s="13" customFormat="1" ht="17.399999999999999" customHeight="1" x14ac:dyDescent="0.3">
      <c r="A63" s="37">
        <v>270</v>
      </c>
      <c r="B63" s="37" t="s">
        <v>196</v>
      </c>
      <c r="C63" s="34">
        <f>+CAVA1[[#This Row],[Total]]+cava2[[#This Row],[Total]]+CAVA3[[#This Row],[Total]]+CAVA4[[#This Row],[Total]]</f>
        <v>86.15</v>
      </c>
      <c r="D63" s="37" t="s">
        <v>18</v>
      </c>
      <c r="E63" s="38"/>
    </row>
    <row r="64" spans="1:5" s="13" customFormat="1" ht="17.399999999999999" hidden="1" customHeight="1" x14ac:dyDescent="0.3">
      <c r="A64" s="37">
        <v>271</v>
      </c>
      <c r="B64" s="37" t="s">
        <v>197</v>
      </c>
      <c r="C64" s="34">
        <f>+CAVA1[[#This Row],[Total]]+cava2[[#This Row],[Total]]+CAVA3[[#This Row],[Total]]+CAVA4[[#This Row],[Total]]</f>
        <v>0</v>
      </c>
      <c r="D64" s="37" t="s">
        <v>18</v>
      </c>
      <c r="E64" s="38"/>
    </row>
    <row r="65" spans="1:5" s="13" customFormat="1" ht="17.399999999999999" hidden="1" customHeight="1" x14ac:dyDescent="0.3">
      <c r="A65" s="37">
        <v>272</v>
      </c>
      <c r="B65" s="37" t="s">
        <v>198</v>
      </c>
      <c r="C65" s="34">
        <f>+CAVA1[[#This Row],[Total]]+cava2[[#This Row],[Total]]+CAVA3[[#This Row],[Total]]+CAVA4[[#This Row],[Total]]</f>
        <v>0</v>
      </c>
      <c r="D65" s="37" t="s">
        <v>18</v>
      </c>
      <c r="E65" s="38"/>
    </row>
    <row r="66" spans="1:5" s="13" customFormat="1" ht="17.399999999999999" hidden="1" customHeight="1" x14ac:dyDescent="0.3">
      <c r="A66" s="37">
        <v>273</v>
      </c>
      <c r="B66" s="37" t="s">
        <v>199</v>
      </c>
      <c r="C66" s="34">
        <f>+CAVA1[[#This Row],[Total]]+cava2[[#This Row],[Total]]+CAVA3[[#This Row],[Total]]+CAVA4[[#This Row],[Total]]</f>
        <v>0</v>
      </c>
      <c r="D66" s="37" t="s">
        <v>18</v>
      </c>
      <c r="E66" s="38"/>
    </row>
    <row r="67" spans="1:5" s="13" customFormat="1" ht="17.399999999999999" hidden="1" customHeight="1" x14ac:dyDescent="0.3">
      <c r="A67" s="37">
        <v>274</v>
      </c>
      <c r="B67" s="37" t="s">
        <v>200</v>
      </c>
      <c r="C67" s="34">
        <f>+CAVA1[[#This Row],[Total]]+cava2[[#This Row],[Total]]+CAVA3[[#This Row],[Total]]+CAVA4[[#This Row],[Total]]</f>
        <v>0</v>
      </c>
      <c r="D67" s="37" t="s">
        <v>18</v>
      </c>
      <c r="E67" s="38"/>
    </row>
    <row r="68" spans="1:5" s="13" customFormat="1" ht="17.399999999999999" hidden="1" customHeight="1" x14ac:dyDescent="0.3">
      <c r="A68" s="37">
        <v>275</v>
      </c>
      <c r="B68" s="37" t="s">
        <v>201</v>
      </c>
      <c r="C68" s="34">
        <f>+CAVA1[[#This Row],[Total]]+cava2[[#This Row],[Total]]+CAVA3[[#This Row],[Total]]+CAVA4[[#This Row],[Total]]</f>
        <v>0</v>
      </c>
      <c r="D68" s="37" t="s">
        <v>18</v>
      </c>
      <c r="E68" s="38"/>
    </row>
    <row r="69" spans="1:5" s="13" customFormat="1" ht="17.399999999999999" hidden="1" customHeight="1" x14ac:dyDescent="0.3">
      <c r="A69" s="37">
        <v>276</v>
      </c>
      <c r="B69" s="37" t="s">
        <v>202</v>
      </c>
      <c r="C69" s="34">
        <f>+CAVA1[[#This Row],[Total]]+cava2[[#This Row],[Total]]+CAVA3[[#This Row],[Total]]+CAVA4[[#This Row],[Total]]</f>
        <v>0</v>
      </c>
      <c r="D69" s="37" t="s">
        <v>18</v>
      </c>
      <c r="E69" s="38"/>
    </row>
    <row r="70" spans="1:5" s="13" customFormat="1" ht="17.399999999999999" hidden="1" customHeight="1" x14ac:dyDescent="0.3">
      <c r="A70" s="37">
        <v>277</v>
      </c>
      <c r="B70" s="37" t="s">
        <v>203</v>
      </c>
      <c r="C70" s="34">
        <f>+CAVA1[[#This Row],[Total]]+cava2[[#This Row],[Total]]+CAVA3[[#This Row],[Total]]+CAVA4[[#This Row],[Total]]</f>
        <v>0</v>
      </c>
      <c r="D70" s="37" t="s">
        <v>18</v>
      </c>
      <c r="E70" s="38"/>
    </row>
    <row r="71" spans="1:5" s="13" customFormat="1" ht="17.399999999999999" customHeight="1" x14ac:dyDescent="0.3">
      <c r="A71" s="37">
        <v>280</v>
      </c>
      <c r="B71" s="37" t="s">
        <v>204</v>
      </c>
      <c r="C71" s="34">
        <f>+CAVA1[[#This Row],[Total]]+cava2[[#This Row],[Total]]+CAVA3[[#This Row],[Total]]+CAVA4[[#This Row],[Total]]</f>
        <v>462.35</v>
      </c>
      <c r="D71" s="37" t="s">
        <v>18</v>
      </c>
      <c r="E71" s="38"/>
    </row>
    <row r="72" spans="1:5" s="13" customFormat="1" ht="17.399999999999999" hidden="1" customHeight="1" x14ac:dyDescent="0.3">
      <c r="A72" s="37">
        <v>299</v>
      </c>
      <c r="B72" s="37" t="s">
        <v>82</v>
      </c>
      <c r="C72" s="34">
        <f>+CAVA1[[#This Row],[Total]]+cava2[[#This Row],[Total]]+CAVA3[[#This Row],[Total]]+CAVA4[[#This Row],[Total]]</f>
        <v>0</v>
      </c>
      <c r="D72" s="37" t="s">
        <v>18</v>
      </c>
      <c r="E72" s="38"/>
    </row>
    <row r="73" spans="1:5" s="13" customFormat="1" ht="17.399999999999999" hidden="1" customHeight="1" x14ac:dyDescent="0.3">
      <c r="A73" s="37">
        <v>300</v>
      </c>
      <c r="B73" s="37" t="s">
        <v>83</v>
      </c>
      <c r="C73" s="34">
        <f>+CAVA1[[#This Row],[Total]]+cava2[[#This Row],[Total]]+CAVA3[[#This Row],[Total]]+CAVA4[[#This Row],[Total]]</f>
        <v>0</v>
      </c>
      <c r="D73" s="37" t="s">
        <v>18</v>
      </c>
      <c r="E73" s="38"/>
    </row>
    <row r="74" spans="1:5" s="13" customFormat="1" ht="17.399999999999999" hidden="1" customHeight="1" x14ac:dyDescent="0.3">
      <c r="A74" s="37">
        <v>302</v>
      </c>
      <c r="B74" s="37" t="s">
        <v>205</v>
      </c>
      <c r="C74" s="34">
        <f>+CAVA1[[#This Row],[Total]]+cava2[[#This Row],[Total]]+CAVA3[[#This Row],[Total]]+CAVA4[[#This Row],[Total]]</f>
        <v>0</v>
      </c>
      <c r="D74" s="37" t="s">
        <v>18</v>
      </c>
      <c r="E74" s="38"/>
    </row>
    <row r="75" spans="1:5" s="13" customFormat="1" ht="17.399999999999999" customHeight="1" x14ac:dyDescent="0.3">
      <c r="A75" s="37">
        <v>303</v>
      </c>
      <c r="B75" s="37" t="s">
        <v>206</v>
      </c>
      <c r="C75" s="34">
        <f>+CAVA1[[#This Row],[Total]]+cava2[[#This Row],[Total]]+CAVA3[[#This Row],[Total]]+CAVA4[[#This Row],[Total]]</f>
        <v>19.600000000000001</v>
      </c>
      <c r="D75" s="37" t="s">
        <v>18</v>
      </c>
      <c r="E75" s="38"/>
    </row>
    <row r="76" spans="1:5" s="13" customFormat="1" ht="17.399999999999999" customHeight="1" x14ac:dyDescent="0.3">
      <c r="A76" s="37">
        <v>304</v>
      </c>
      <c r="B76" s="37" t="s">
        <v>207</v>
      </c>
      <c r="C76" s="34">
        <f>+CAVA1[[#This Row],[Total]]+cava2[[#This Row],[Total]]+CAVA3[[#This Row],[Total]]+CAVA4[[#This Row],[Total]]</f>
        <v>51.68</v>
      </c>
      <c r="D76" s="37" t="s">
        <v>18</v>
      </c>
      <c r="E76" s="38"/>
    </row>
    <row r="77" spans="1:5" s="13" customFormat="1" ht="17.399999999999999" customHeight="1" x14ac:dyDescent="0.3">
      <c r="A77" s="37">
        <v>305</v>
      </c>
      <c r="B77" s="37" t="s">
        <v>208</v>
      </c>
      <c r="C77" s="34">
        <f>+CAVA1[[#This Row],[Total]]+cava2[[#This Row],[Total]]+CAVA3[[#This Row],[Total]]+CAVA4[[#This Row],[Total]]</f>
        <v>10.199999999999999</v>
      </c>
      <c r="D77" s="37" t="s">
        <v>18</v>
      </c>
      <c r="E77" s="38"/>
    </row>
    <row r="78" spans="1:5" s="13" customFormat="1" ht="17.399999999999999" customHeight="1" x14ac:dyDescent="0.3">
      <c r="A78" s="37">
        <v>307</v>
      </c>
      <c r="B78" s="37" t="s">
        <v>209</v>
      </c>
      <c r="C78" s="34">
        <f>+CAVA1[[#This Row],[Total]]+cava2[[#This Row],[Total]]+CAVA3[[#This Row],[Total]]+CAVA4[[#This Row],[Total]]</f>
        <v>761.8</v>
      </c>
      <c r="D78" s="37" t="s">
        <v>18</v>
      </c>
      <c r="E78" s="38"/>
    </row>
    <row r="79" spans="1:5" s="13" customFormat="1" ht="17.399999999999999" hidden="1" customHeight="1" x14ac:dyDescent="0.3">
      <c r="A79" s="37">
        <v>310</v>
      </c>
      <c r="B79" s="37" t="s">
        <v>210</v>
      </c>
      <c r="C79" s="34">
        <f>+CAVA1[[#This Row],[Total]]+cava2[[#This Row],[Total]]+CAVA3[[#This Row],[Total]]+CAVA4[[#This Row],[Total]]</f>
        <v>0</v>
      </c>
      <c r="D79" s="37" t="s">
        <v>18</v>
      </c>
      <c r="E79" s="38"/>
    </row>
    <row r="80" spans="1:5" s="13" customFormat="1" ht="17.399999999999999" customHeight="1" x14ac:dyDescent="0.3">
      <c r="A80" s="37">
        <v>311</v>
      </c>
      <c r="B80" s="37" t="s">
        <v>211</v>
      </c>
      <c r="C80" s="34">
        <f>+CAVA1[[#This Row],[Total]]+cava2[[#This Row],[Total]]+CAVA3[[#This Row],[Total]]+CAVA4[[#This Row],[Total]]</f>
        <v>70.75</v>
      </c>
      <c r="D80" s="37" t="s">
        <v>18</v>
      </c>
      <c r="E80" s="38"/>
    </row>
    <row r="81" spans="1:5" s="13" customFormat="1" ht="17.399999999999999" hidden="1" customHeight="1" x14ac:dyDescent="0.3">
      <c r="A81" s="37">
        <v>312</v>
      </c>
      <c r="B81" s="37" t="s">
        <v>212</v>
      </c>
      <c r="C81" s="34">
        <f>+CAVA1[[#This Row],[Total]]+cava2[[#This Row],[Total]]+CAVA3[[#This Row],[Total]]+CAVA4[[#This Row],[Total]]</f>
        <v>0</v>
      </c>
      <c r="D81" s="37" t="s">
        <v>18</v>
      </c>
      <c r="E81" s="38"/>
    </row>
    <row r="82" spans="1:5" s="13" customFormat="1" ht="17.399999999999999" customHeight="1" x14ac:dyDescent="0.3">
      <c r="A82" s="37">
        <v>313</v>
      </c>
      <c r="B82" s="37" t="s">
        <v>213</v>
      </c>
      <c r="C82" s="34">
        <f>+CAVA1[[#This Row],[Total]]+cava2[[#This Row],[Total]]+CAVA3[[#This Row],[Total]]+CAVA4[[#This Row],[Total]]</f>
        <v>181.4</v>
      </c>
      <c r="D82" s="37" t="s">
        <v>18</v>
      </c>
      <c r="E82" s="38"/>
    </row>
    <row r="83" spans="1:5" s="13" customFormat="1" ht="17.399999999999999" customHeight="1" x14ac:dyDescent="0.3">
      <c r="A83" s="37">
        <v>314</v>
      </c>
      <c r="B83" s="37" t="s">
        <v>92</v>
      </c>
      <c r="C83" s="34">
        <f>+CAVA1[[#This Row],[Total]]+cava2[[#This Row],[Total]]+CAVA3[[#This Row],[Total]]+CAVA4[[#This Row],[Total]]</f>
        <v>282.75</v>
      </c>
      <c r="D83" s="37" t="s">
        <v>18</v>
      </c>
      <c r="E83" s="38"/>
    </row>
    <row r="84" spans="1:5" s="13" customFormat="1" ht="17.399999999999999" customHeight="1" x14ac:dyDescent="0.3">
      <c r="A84" s="37">
        <v>315</v>
      </c>
      <c r="B84" s="37" t="s">
        <v>214</v>
      </c>
      <c r="C84" s="34">
        <f>+CAVA1[[#This Row],[Total]]+cava2[[#This Row],[Total]]+CAVA3[[#This Row],[Total]]+CAVA4[[#This Row],[Total]]</f>
        <v>179.25000000000003</v>
      </c>
      <c r="D84" s="37" t="s">
        <v>18</v>
      </c>
      <c r="E84" s="38"/>
    </row>
    <row r="85" spans="1:5" s="13" customFormat="1" ht="17.399999999999999" customHeight="1" x14ac:dyDescent="0.3">
      <c r="A85" s="37">
        <v>316</v>
      </c>
      <c r="B85" s="37" t="s">
        <v>215</v>
      </c>
      <c r="C85" s="34">
        <f>+CAVA1[[#This Row],[Total]]+cava2[[#This Row],[Total]]+CAVA3[[#This Row],[Total]]+CAVA4[[#This Row],[Total]]</f>
        <v>689.65</v>
      </c>
      <c r="D85" s="37" t="s">
        <v>18</v>
      </c>
      <c r="E85" s="38"/>
    </row>
    <row r="86" spans="1:5" s="13" customFormat="1" ht="17.399999999999999" hidden="1" customHeight="1" x14ac:dyDescent="0.3">
      <c r="A86" s="37">
        <v>317</v>
      </c>
      <c r="B86" s="37" t="s">
        <v>216</v>
      </c>
      <c r="C86" s="34">
        <f>+CAVA1[[#This Row],[Total]]+cava2[[#This Row],[Total]]+CAVA3[[#This Row],[Total]]+CAVA4[[#This Row],[Total]]</f>
        <v>0</v>
      </c>
      <c r="D86" s="37" t="s">
        <v>18</v>
      </c>
      <c r="E86" s="38"/>
    </row>
    <row r="87" spans="1:5" s="13" customFormat="1" ht="17.399999999999999" hidden="1" customHeight="1" x14ac:dyDescent="0.3">
      <c r="A87" s="37">
        <v>318</v>
      </c>
      <c r="B87" s="37" t="s">
        <v>217</v>
      </c>
      <c r="C87" s="34">
        <f>+CAVA1[[#This Row],[Total]]+cava2[[#This Row],[Total]]+CAVA3[[#This Row],[Total]]+CAVA4[[#This Row],[Total]]</f>
        <v>0</v>
      </c>
      <c r="D87" s="37" t="s">
        <v>18</v>
      </c>
      <c r="E87" s="38"/>
    </row>
    <row r="88" spans="1:5" s="13" customFormat="1" ht="17.399999999999999" customHeight="1" x14ac:dyDescent="0.3">
      <c r="A88" s="37">
        <v>320</v>
      </c>
      <c r="B88" s="37" t="s">
        <v>218</v>
      </c>
      <c r="C88" s="34">
        <f>+CAVA1[[#This Row],[Total]]+cava2[[#This Row],[Total]]+CAVA3[[#This Row],[Total]]+CAVA4[[#This Row],[Total]]</f>
        <v>13.600000000000001</v>
      </c>
      <c r="D88" s="37" t="s">
        <v>18</v>
      </c>
      <c r="E88" s="38"/>
    </row>
    <row r="89" spans="1:5" s="13" customFormat="1" ht="17.399999999999999" customHeight="1" x14ac:dyDescent="0.3">
      <c r="A89" s="37">
        <v>322</v>
      </c>
      <c r="B89" s="37" t="s">
        <v>219</v>
      </c>
      <c r="C89" s="34">
        <f>+CAVA1[[#This Row],[Total]]+cava2[[#This Row],[Total]]+CAVA3[[#This Row],[Total]]+CAVA4[[#This Row],[Total]]</f>
        <v>267.25</v>
      </c>
      <c r="D89" s="37" t="s">
        <v>18</v>
      </c>
      <c r="E89" s="38"/>
    </row>
    <row r="90" spans="1:5" s="13" customFormat="1" ht="17.399999999999999" hidden="1" customHeight="1" x14ac:dyDescent="0.3">
      <c r="A90" s="37">
        <v>323</v>
      </c>
      <c r="B90" s="37" t="s">
        <v>220</v>
      </c>
      <c r="C90" s="34">
        <f>+CAVA1[[#This Row],[Total]]+cava2[[#This Row],[Total]]+CAVA3[[#This Row],[Total]]+CAVA4[[#This Row],[Total]]</f>
        <v>0</v>
      </c>
      <c r="D90" s="37" t="s">
        <v>18</v>
      </c>
      <c r="E90" s="38"/>
    </row>
    <row r="91" spans="1:5" s="13" customFormat="1" ht="17.399999999999999" customHeight="1" x14ac:dyDescent="0.3">
      <c r="A91" s="37">
        <v>325</v>
      </c>
      <c r="B91" s="37" t="s">
        <v>99</v>
      </c>
      <c r="C91" s="34">
        <f>+CAVA1[[#This Row],[Total]]+cava2[[#This Row],[Total]]+CAVA3[[#This Row],[Total]]+CAVA4[[#This Row],[Total]]</f>
        <v>190.85</v>
      </c>
      <c r="D91" s="37" t="s">
        <v>18</v>
      </c>
      <c r="E91" s="38"/>
    </row>
    <row r="92" spans="1:5" s="13" customFormat="1" ht="17.399999999999999" hidden="1" customHeight="1" x14ac:dyDescent="0.3">
      <c r="A92" s="37">
        <v>327</v>
      </c>
      <c r="B92" s="37" t="s">
        <v>221</v>
      </c>
      <c r="C92" s="34">
        <f>+CAVA1[[#This Row],[Total]]+cava2[[#This Row],[Total]]+CAVA3[[#This Row],[Total]]+CAVA4[[#This Row],[Total]]</f>
        <v>0</v>
      </c>
      <c r="D92" s="37" t="s">
        <v>18</v>
      </c>
      <c r="E92" s="38"/>
    </row>
    <row r="93" spans="1:5" s="13" customFormat="1" ht="17.399999999999999" customHeight="1" x14ac:dyDescent="0.3">
      <c r="A93" s="37">
        <v>328</v>
      </c>
      <c r="B93" s="37" t="s">
        <v>222</v>
      </c>
      <c r="C93" s="34">
        <f>+CAVA1[[#This Row],[Total]]+cava2[[#This Row],[Total]]+CAVA3[[#This Row],[Total]]+CAVA4[[#This Row],[Total]]</f>
        <v>507.25</v>
      </c>
      <c r="D93" s="37" t="s">
        <v>18</v>
      </c>
      <c r="E93" s="38"/>
    </row>
    <row r="94" spans="1:5" s="13" customFormat="1" ht="17.399999999999999" hidden="1" customHeight="1" x14ac:dyDescent="0.3">
      <c r="A94" s="37">
        <v>332</v>
      </c>
      <c r="B94" s="37" t="s">
        <v>223</v>
      </c>
      <c r="C94" s="34">
        <f>+CAVA1[[#This Row],[Total]]+cava2[[#This Row],[Total]]+CAVA3[[#This Row],[Total]]+CAVA4[[#This Row],[Total]]</f>
        <v>0</v>
      </c>
      <c r="D94" s="37" t="s">
        <v>18</v>
      </c>
      <c r="E94" s="38"/>
    </row>
    <row r="95" spans="1:5" s="13" customFormat="1" ht="17.399999999999999" customHeight="1" x14ac:dyDescent="0.3">
      <c r="A95" s="37">
        <v>333</v>
      </c>
      <c r="B95" s="37" t="s">
        <v>224</v>
      </c>
      <c r="C95" s="34">
        <f>+CAVA1[[#This Row],[Total]]+cava2[[#This Row],[Total]]+CAVA3[[#This Row],[Total]]+CAVA4[[#This Row],[Total]]</f>
        <v>210</v>
      </c>
      <c r="D95" s="37" t="s">
        <v>18</v>
      </c>
      <c r="E95" s="38"/>
    </row>
    <row r="96" spans="1:5" s="13" customFormat="1" ht="17.399999999999999" customHeight="1" x14ac:dyDescent="0.3">
      <c r="A96" s="37">
        <v>352</v>
      </c>
      <c r="B96" s="37" t="s">
        <v>225</v>
      </c>
      <c r="C96" s="34">
        <f>+CAVA1[[#This Row],[Total]]+cava2[[#This Row],[Total]]+CAVA3[[#This Row],[Total]]+CAVA4[[#This Row],[Total]]</f>
        <v>20.099999999999998</v>
      </c>
      <c r="D96" s="37" t="s">
        <v>18</v>
      </c>
      <c r="E96" s="38"/>
    </row>
    <row r="97" spans="1:5" s="13" customFormat="1" ht="17.399999999999999" customHeight="1" x14ac:dyDescent="0.3">
      <c r="A97" s="37">
        <v>353</v>
      </c>
      <c r="B97" s="37" t="s">
        <v>226</v>
      </c>
      <c r="C97" s="34">
        <f>+CAVA1[[#This Row],[Total]]+cava2[[#This Row],[Total]]+CAVA3[[#This Row],[Total]]+CAVA4[[#This Row],[Total]]</f>
        <v>64.7</v>
      </c>
      <c r="D97" s="37" t="s">
        <v>18</v>
      </c>
      <c r="E97" s="38"/>
    </row>
    <row r="98" spans="1:5" s="13" customFormat="1" ht="17.399999999999999" hidden="1" customHeight="1" x14ac:dyDescent="0.3">
      <c r="A98" s="37">
        <v>354</v>
      </c>
      <c r="B98" s="37" t="s">
        <v>227</v>
      </c>
      <c r="C98" s="34">
        <f>+CAVA1[[#This Row],[Total]]+cava2[[#This Row],[Total]]+CAVA3[[#This Row],[Total]]+CAVA4[[#This Row],[Total]]</f>
        <v>0</v>
      </c>
      <c r="D98" s="37" t="s">
        <v>18</v>
      </c>
      <c r="E98" s="38"/>
    </row>
    <row r="99" spans="1:5" s="13" customFormat="1" ht="17.399999999999999" customHeight="1" x14ac:dyDescent="0.3">
      <c r="A99" s="37">
        <v>355</v>
      </c>
      <c r="B99" s="37" t="s">
        <v>228</v>
      </c>
      <c r="C99" s="34">
        <f>+CAVA1[[#This Row],[Total]]+cava2[[#This Row],[Total]]+CAVA3[[#This Row],[Total]]+CAVA4[[#This Row],[Total]]</f>
        <v>245.60000000000002</v>
      </c>
      <c r="D99" s="37" t="s">
        <v>18</v>
      </c>
      <c r="E99" s="38"/>
    </row>
    <row r="100" spans="1:5" s="13" customFormat="1" ht="17.399999999999999" customHeight="1" x14ac:dyDescent="0.3">
      <c r="A100" s="37">
        <v>356</v>
      </c>
      <c r="B100" s="37" t="s">
        <v>229</v>
      </c>
      <c r="C100" s="34">
        <f>+CAVA1[[#This Row],[Total]]+cava2[[#This Row],[Total]]+CAVA3[[#This Row],[Total]]+CAVA4[[#This Row],[Total]]</f>
        <v>111.4</v>
      </c>
      <c r="D100" s="37" t="s">
        <v>18</v>
      </c>
      <c r="E100" s="38"/>
    </row>
    <row r="101" spans="1:5" s="13" customFormat="1" ht="17.399999999999999" customHeight="1" x14ac:dyDescent="0.3">
      <c r="A101" s="37">
        <v>357</v>
      </c>
      <c r="B101" s="37" t="s">
        <v>230</v>
      </c>
      <c r="C101" s="34">
        <f>+CAVA1[[#This Row],[Total]]+cava2[[#This Row],[Total]]+CAVA3[[#This Row],[Total]]+CAVA4[[#This Row],[Total]]</f>
        <v>68.25</v>
      </c>
      <c r="D101" s="37" t="s">
        <v>18</v>
      </c>
      <c r="E101" s="38"/>
    </row>
    <row r="102" spans="1:5" s="13" customFormat="1" ht="17.399999999999999" customHeight="1" x14ac:dyDescent="0.3">
      <c r="A102" s="37">
        <v>358</v>
      </c>
      <c r="B102" s="37" t="s">
        <v>231</v>
      </c>
      <c r="C102" s="34">
        <f>+CAVA1[[#This Row],[Total]]+cava2[[#This Row],[Total]]+CAVA3[[#This Row],[Total]]+CAVA4[[#This Row],[Total]]</f>
        <v>163.84999999999997</v>
      </c>
      <c r="D102" s="37" t="s">
        <v>18</v>
      </c>
      <c r="E102" s="38"/>
    </row>
    <row r="103" spans="1:5" s="13" customFormat="1" ht="17.399999999999999" customHeight="1" x14ac:dyDescent="0.3">
      <c r="A103" s="37">
        <v>359</v>
      </c>
      <c r="B103" s="37" t="s">
        <v>232</v>
      </c>
      <c r="C103" s="34">
        <f>+CAVA1[[#This Row],[Total]]+cava2[[#This Row],[Total]]+CAVA3[[#This Row],[Total]]+CAVA4[[#This Row],[Total]]</f>
        <v>10.85</v>
      </c>
      <c r="D103" s="37" t="s">
        <v>18</v>
      </c>
      <c r="E103" s="38"/>
    </row>
    <row r="104" spans="1:5" s="13" customFormat="1" ht="17.399999999999999" customHeight="1" x14ac:dyDescent="0.3">
      <c r="A104" s="37">
        <v>360</v>
      </c>
      <c r="B104" s="37" t="s">
        <v>233</v>
      </c>
      <c r="C104" s="34">
        <f>+CAVA1[[#This Row],[Total]]+cava2[[#This Row],[Total]]+CAVA3[[#This Row],[Total]]+CAVA4[[#This Row],[Total]]</f>
        <v>75.55</v>
      </c>
      <c r="D104" s="37" t="s">
        <v>18</v>
      </c>
      <c r="E104" s="38"/>
    </row>
    <row r="105" spans="1:5" s="13" customFormat="1" ht="17.399999999999999" hidden="1" customHeight="1" x14ac:dyDescent="0.3">
      <c r="A105" s="37">
        <v>361</v>
      </c>
      <c r="B105" s="37" t="s">
        <v>425</v>
      </c>
      <c r="C105" s="34">
        <f>+CAVA1[[#This Row],[Total]]+cava2[[#This Row],[Total]]+CAVA3[[#This Row],[Total]]+CAVA4[[#This Row],[Total]]</f>
        <v>0</v>
      </c>
      <c r="D105" s="37" t="s">
        <v>18</v>
      </c>
      <c r="E105" s="38"/>
    </row>
    <row r="106" spans="1:5" s="13" customFormat="1" ht="17.399999999999999" customHeight="1" x14ac:dyDescent="0.3">
      <c r="A106" s="37">
        <v>362</v>
      </c>
      <c r="B106" s="37" t="s">
        <v>236</v>
      </c>
      <c r="C106" s="34">
        <f>+CAVA1[[#This Row],[Total]]+cava2[[#This Row],[Total]]+CAVA3[[#This Row],[Total]]+CAVA4[[#This Row],[Total]]</f>
        <v>176.6</v>
      </c>
      <c r="D106" s="37" t="s">
        <v>18</v>
      </c>
      <c r="E106" s="38"/>
    </row>
    <row r="107" spans="1:5" s="13" customFormat="1" ht="17.399999999999999" hidden="1" customHeight="1" x14ac:dyDescent="0.3">
      <c r="A107" s="37">
        <v>363</v>
      </c>
      <c r="B107" s="37" t="s">
        <v>110</v>
      </c>
      <c r="C107" s="34">
        <f>+CAVA1[[#This Row],[Total]]+cava2[[#This Row],[Total]]+CAVA3[[#This Row],[Total]]+CAVA4[[#This Row],[Total]]</f>
        <v>0</v>
      </c>
      <c r="D107" s="37" t="s">
        <v>18</v>
      </c>
      <c r="E107" s="38"/>
    </row>
    <row r="108" spans="1:5" s="13" customFormat="1" ht="17.399999999999999" customHeight="1" x14ac:dyDescent="0.3">
      <c r="A108" s="37">
        <v>364</v>
      </c>
      <c r="B108" s="37" t="s">
        <v>237</v>
      </c>
      <c r="C108" s="34">
        <f>+CAVA1[[#This Row],[Total]]+cava2[[#This Row],[Total]]+CAVA3[[#This Row],[Total]]+CAVA4[[#This Row],[Total]]</f>
        <v>148.15</v>
      </c>
      <c r="D108" s="37" t="s">
        <v>18</v>
      </c>
      <c r="E108" s="38"/>
    </row>
    <row r="109" spans="1:5" s="13" customFormat="1" ht="17.399999999999999" customHeight="1" x14ac:dyDescent="0.3">
      <c r="A109" s="37">
        <v>365</v>
      </c>
      <c r="B109" s="37" t="s">
        <v>238</v>
      </c>
      <c r="C109" s="34">
        <f>+CAVA1[[#This Row],[Total]]+cava2[[#This Row],[Total]]+CAVA3[[#This Row],[Total]]+CAVA4[[#This Row],[Total]]</f>
        <v>156.6</v>
      </c>
      <c r="D109" s="37" t="s">
        <v>18</v>
      </c>
      <c r="E109" s="38"/>
    </row>
    <row r="110" spans="1:5" s="13" customFormat="1" ht="17.399999999999999" customHeight="1" x14ac:dyDescent="0.3">
      <c r="A110" s="37">
        <v>367</v>
      </c>
      <c r="B110" s="37" t="s">
        <v>239</v>
      </c>
      <c r="C110" s="34">
        <f>+CAVA1[[#This Row],[Total]]+cava2[[#This Row],[Total]]+CAVA3[[#This Row],[Total]]+CAVA4[[#This Row],[Total]]</f>
        <v>133.1</v>
      </c>
      <c r="D110" s="37" t="s">
        <v>18</v>
      </c>
      <c r="E110" s="38"/>
    </row>
    <row r="111" spans="1:5" s="13" customFormat="1" ht="17.399999999999999" hidden="1" customHeight="1" x14ac:dyDescent="0.3">
      <c r="A111" s="37">
        <v>400</v>
      </c>
      <c r="B111" s="37" t="s">
        <v>240</v>
      </c>
      <c r="C111" s="34">
        <f>+CAVA1[[#This Row],[Total]]+cava2[[#This Row],[Total]]+CAVA3[[#This Row],[Total]]+CAVA4[[#This Row],[Total]]</f>
        <v>0</v>
      </c>
      <c r="D111" s="37" t="s">
        <v>115</v>
      </c>
      <c r="E111" s="38"/>
    </row>
    <row r="112" spans="1:5" s="13" customFormat="1" ht="17.399999999999999" hidden="1" customHeight="1" x14ac:dyDescent="0.3">
      <c r="A112" s="37">
        <v>404</v>
      </c>
      <c r="B112" s="37" t="s">
        <v>241</v>
      </c>
      <c r="C112" s="34">
        <f>+CAVA1[[#This Row],[Total]]+cava2[[#This Row],[Total]]+CAVA3[[#This Row],[Total]]+CAVA4[[#This Row],[Total]]</f>
        <v>0</v>
      </c>
      <c r="D112" s="37" t="s">
        <v>115</v>
      </c>
      <c r="E112" s="38"/>
    </row>
    <row r="113" spans="1:5" s="13" customFormat="1" ht="17.399999999999999" hidden="1" customHeight="1" x14ac:dyDescent="0.3">
      <c r="A113" s="37">
        <v>405</v>
      </c>
      <c r="B113" s="37" t="s">
        <v>242</v>
      </c>
      <c r="C113" s="34">
        <f>+CAVA1[[#This Row],[Total]]+cava2[[#This Row],[Total]]+CAVA3[[#This Row],[Total]]+CAVA4[[#This Row],[Total]]</f>
        <v>0</v>
      </c>
      <c r="D113" s="37" t="s">
        <v>115</v>
      </c>
      <c r="E113" s="38"/>
    </row>
    <row r="114" spans="1:5" s="13" customFormat="1" ht="17.399999999999999" hidden="1" customHeight="1" x14ac:dyDescent="0.3">
      <c r="A114" s="37">
        <v>406</v>
      </c>
      <c r="B114" s="37" t="s">
        <v>243</v>
      </c>
      <c r="C114" s="34">
        <f>+CAVA1[[#This Row],[Total]]+cava2[[#This Row],[Total]]+CAVA3[[#This Row],[Total]]+CAVA4[[#This Row],[Total]]</f>
        <v>0</v>
      </c>
      <c r="D114" s="37" t="s">
        <v>115</v>
      </c>
      <c r="E114" s="38"/>
    </row>
    <row r="115" spans="1:5" s="13" customFormat="1" ht="17.399999999999999" hidden="1" customHeight="1" x14ac:dyDescent="0.3">
      <c r="A115" s="37">
        <v>407</v>
      </c>
      <c r="B115" s="37" t="s">
        <v>244</v>
      </c>
      <c r="C115" s="34">
        <f>+CAVA1[[#This Row],[Total]]+cava2[[#This Row],[Total]]+CAVA3[[#This Row],[Total]]+CAVA4[[#This Row],[Total]]</f>
        <v>0</v>
      </c>
      <c r="D115" s="37" t="s">
        <v>115</v>
      </c>
      <c r="E115" s="38"/>
    </row>
    <row r="116" spans="1:5" s="13" customFormat="1" ht="17.399999999999999" hidden="1" customHeight="1" x14ac:dyDescent="0.3">
      <c r="A116" s="37">
        <v>408</v>
      </c>
      <c r="B116" s="37" t="s">
        <v>245</v>
      </c>
      <c r="C116" s="34">
        <f>+CAVA1[[#This Row],[Total]]+cava2[[#This Row],[Total]]+CAVA3[[#This Row],[Total]]+CAVA4[[#This Row],[Total]]</f>
        <v>0</v>
      </c>
      <c r="D116" s="37" t="s">
        <v>115</v>
      </c>
      <c r="E116" s="38"/>
    </row>
    <row r="117" spans="1:5" s="13" customFormat="1" ht="17.399999999999999" hidden="1" customHeight="1" x14ac:dyDescent="0.3">
      <c r="A117" s="37">
        <v>409</v>
      </c>
      <c r="B117" s="37" t="s">
        <v>246</v>
      </c>
      <c r="C117" s="34">
        <f>+CAVA1[[#This Row],[Total]]+cava2[[#This Row],[Total]]+CAVA3[[#This Row],[Total]]+CAVA4[[#This Row],[Total]]</f>
        <v>0</v>
      </c>
      <c r="D117" s="37" t="s">
        <v>115</v>
      </c>
      <c r="E117" s="38"/>
    </row>
    <row r="118" spans="1:5" s="13" customFormat="1" ht="17.399999999999999" hidden="1" customHeight="1" x14ac:dyDescent="0.3">
      <c r="A118" s="37">
        <v>410</v>
      </c>
      <c r="B118" s="37" t="s">
        <v>247</v>
      </c>
      <c r="C118" s="34">
        <f>+CAVA1[[#This Row],[Total]]+cava2[[#This Row],[Total]]+CAVA3[[#This Row],[Total]]+CAVA4[[#This Row],[Total]]</f>
        <v>0</v>
      </c>
      <c r="D118" s="37" t="s">
        <v>115</v>
      </c>
      <c r="E118" s="38"/>
    </row>
    <row r="119" spans="1:5" s="13" customFormat="1" ht="17.399999999999999" hidden="1" customHeight="1" x14ac:dyDescent="0.3">
      <c r="A119" s="37">
        <v>411</v>
      </c>
      <c r="B119" s="37" t="s">
        <v>248</v>
      </c>
      <c r="C119" s="34">
        <f>+CAVA1[[#This Row],[Total]]+cava2[[#This Row],[Total]]+CAVA3[[#This Row],[Total]]+CAVA4[[#This Row],[Total]]</f>
        <v>0</v>
      </c>
      <c r="D119" s="37" t="s">
        <v>115</v>
      </c>
      <c r="E119" s="38"/>
    </row>
    <row r="120" spans="1:5" s="13" customFormat="1" ht="17.399999999999999" hidden="1" customHeight="1" x14ac:dyDescent="0.3">
      <c r="A120" s="37">
        <v>412</v>
      </c>
      <c r="B120" s="37" t="s">
        <v>249</v>
      </c>
      <c r="C120" s="34">
        <f>+CAVA1[[#This Row],[Total]]+cava2[[#This Row],[Total]]+CAVA3[[#This Row],[Total]]+CAVA4[[#This Row],[Total]]</f>
        <v>0</v>
      </c>
      <c r="D120" s="37" t="s">
        <v>115</v>
      </c>
      <c r="E120" s="40"/>
    </row>
    <row r="121" spans="1:5" s="13" customFormat="1" ht="17.399999999999999" hidden="1" customHeight="1" x14ac:dyDescent="0.3">
      <c r="A121" s="37">
        <v>413</v>
      </c>
      <c r="B121" s="37" t="s">
        <v>250</v>
      </c>
      <c r="C121" s="34">
        <f>+CAVA1[[#This Row],[Total]]+cava2[[#This Row],[Total]]+CAVA3[[#This Row],[Total]]+CAVA4[[#This Row],[Total]]</f>
        <v>0</v>
      </c>
      <c r="D121" s="37" t="s">
        <v>115</v>
      </c>
      <c r="E121" s="40"/>
    </row>
    <row r="122" spans="1:5" s="13" customFormat="1" ht="17.399999999999999" hidden="1" customHeight="1" x14ac:dyDescent="0.3">
      <c r="A122" s="37">
        <v>414</v>
      </c>
      <c r="B122" s="37" t="s">
        <v>251</v>
      </c>
      <c r="C122" s="34">
        <f>+CAVA1[[#This Row],[Total]]+cava2[[#This Row],[Total]]+CAVA3[[#This Row],[Total]]+CAVA4[[#This Row],[Total]]</f>
        <v>0</v>
      </c>
      <c r="D122" s="37" t="s">
        <v>115</v>
      </c>
      <c r="E122" s="40"/>
    </row>
    <row r="123" spans="1:5" s="13" customFormat="1" ht="17.399999999999999" hidden="1" customHeight="1" x14ac:dyDescent="0.3">
      <c r="A123" s="37">
        <v>415</v>
      </c>
      <c r="B123" s="37" t="s">
        <v>252</v>
      </c>
      <c r="C123" s="34">
        <f>+CAVA1[[#This Row],[Total]]+cava2[[#This Row],[Total]]+CAVA3[[#This Row],[Total]]+CAVA4[[#This Row],[Total]]</f>
        <v>0</v>
      </c>
      <c r="D123" s="37" t="s">
        <v>18</v>
      </c>
      <c r="E123" s="38"/>
    </row>
    <row r="124" spans="1:5" s="13" customFormat="1" ht="17.399999999999999" hidden="1" customHeight="1" x14ac:dyDescent="0.3">
      <c r="A124" s="37">
        <v>416</v>
      </c>
      <c r="B124" s="37" t="s">
        <v>253</v>
      </c>
      <c r="C124" s="34">
        <f>+CAVA1[[#This Row],[Total]]+cava2[[#This Row],[Total]]+CAVA3[[#This Row],[Total]]+CAVA4[[#This Row],[Total]]</f>
        <v>0</v>
      </c>
      <c r="D124" s="37" t="s">
        <v>18</v>
      </c>
      <c r="E124" s="38"/>
    </row>
    <row r="125" spans="1:5" s="13" customFormat="1" ht="17.399999999999999" hidden="1" customHeight="1" x14ac:dyDescent="0.3">
      <c r="A125" s="37">
        <v>417</v>
      </c>
      <c r="B125" s="37" t="s">
        <v>254</v>
      </c>
      <c r="C125" s="34">
        <f>+CAVA1[[#This Row],[Total]]+cava2[[#This Row],[Total]]+CAVA3[[#This Row],[Total]]+CAVA4[[#This Row],[Total]]</f>
        <v>0</v>
      </c>
      <c r="D125" s="37" t="s">
        <v>18</v>
      </c>
      <c r="E125" s="38"/>
    </row>
    <row r="126" spans="1:5" ht="17.399999999999999" hidden="1" customHeight="1" x14ac:dyDescent="0.3">
      <c r="A126" s="37">
        <v>418</v>
      </c>
      <c r="B126" s="37" t="s">
        <v>255</v>
      </c>
      <c r="C126" s="34">
        <f>+CAVA1[[#This Row],[Total]]+cava2[[#This Row],[Total]]+CAVA3[[#This Row],[Total]]+CAVA4[[#This Row],[Total]]</f>
        <v>0</v>
      </c>
      <c r="D126" s="37" t="s">
        <v>115</v>
      </c>
      <c r="E126" s="38"/>
    </row>
    <row r="127" spans="1:5" ht="17.399999999999999" hidden="1" customHeight="1" x14ac:dyDescent="0.3">
      <c r="A127" s="37">
        <v>419</v>
      </c>
      <c r="B127" s="37" t="s">
        <v>256</v>
      </c>
      <c r="C127" s="34">
        <f>+CAVA1[[#This Row],[Total]]+cava2[[#This Row],[Total]]+CAVA3[[#This Row],[Total]]+CAVA4[[#This Row],[Total]]</f>
        <v>0</v>
      </c>
      <c r="D127" s="37" t="s">
        <v>115</v>
      </c>
      <c r="E127" s="38"/>
    </row>
    <row r="128" spans="1:5" ht="17.399999999999999" hidden="1" customHeight="1" x14ac:dyDescent="0.3">
      <c r="A128" s="37">
        <v>420</v>
      </c>
      <c r="B128" s="37" t="s">
        <v>257</v>
      </c>
      <c r="C128" s="34">
        <f>+CAVA1[[#This Row],[Total]]+cava2[[#This Row],[Total]]+CAVA3[[#This Row],[Total]]+CAVA4[[#This Row],[Total]]</f>
        <v>0</v>
      </c>
      <c r="D128" s="37" t="s">
        <v>115</v>
      </c>
      <c r="E128" s="38"/>
    </row>
    <row r="129" spans="1:7" ht="17.399999999999999" hidden="1" customHeight="1" x14ac:dyDescent="0.3">
      <c r="A129" s="37">
        <v>421</v>
      </c>
      <c r="B129" s="37" t="s">
        <v>443</v>
      </c>
      <c r="C129" s="34">
        <f>+CAVA1[[#This Row],[Total]]+cava2[[#This Row],[Total]]+CAVA3[[#This Row],[Total]]+CAVA4[[#This Row],[Total]]</f>
        <v>0</v>
      </c>
      <c r="D129" s="37" t="s">
        <v>115</v>
      </c>
      <c r="E129" s="38"/>
    </row>
    <row r="130" spans="1:7" ht="17.399999999999999" hidden="1" customHeight="1" x14ac:dyDescent="0.3">
      <c r="A130" s="37">
        <v>500</v>
      </c>
      <c r="B130" s="37" t="s">
        <v>258</v>
      </c>
      <c r="C130" s="34">
        <f>+CAVA1[[#This Row],[Total]]+cava2[[#This Row],[Total]]+CAVA3[[#This Row],[Total]]+CAVA4[[#This Row],[Total]]</f>
        <v>0</v>
      </c>
      <c r="D130" s="37" t="s">
        <v>115</v>
      </c>
      <c r="E130" s="38"/>
    </row>
    <row r="131" spans="1:7" ht="17.399999999999999" customHeight="1" x14ac:dyDescent="0.3">
      <c r="A131" s="37">
        <v>501</v>
      </c>
      <c r="B131" s="37" t="s">
        <v>259</v>
      </c>
      <c r="C131" s="34">
        <f>+CAVA1[[#This Row],[Total]]+cava2[[#This Row],[Total]]+CAVA3[[#This Row],[Total]]+CAVA4[[#This Row],[Total]]</f>
        <v>9</v>
      </c>
      <c r="D131" s="37" t="s">
        <v>115</v>
      </c>
      <c r="E131" s="38"/>
    </row>
    <row r="132" spans="1:7" ht="17.399999999999999" hidden="1" customHeight="1" x14ac:dyDescent="0.3">
      <c r="A132" s="37">
        <v>502</v>
      </c>
      <c r="B132" s="37" t="s">
        <v>117</v>
      </c>
      <c r="C132" s="34">
        <f>+CAVA1[[#This Row],[Total]]+cava2[[#This Row],[Total]]+CAVA3[[#This Row],[Total]]+CAVA4[[#This Row],[Total]]</f>
        <v>0</v>
      </c>
      <c r="D132" s="37" t="s">
        <v>115</v>
      </c>
      <c r="E132" s="38"/>
    </row>
    <row r="133" spans="1:7" ht="17.399999999999999" hidden="1" customHeight="1" x14ac:dyDescent="0.3">
      <c r="A133" s="37">
        <v>503</v>
      </c>
      <c r="B133" s="37" t="s">
        <v>118</v>
      </c>
      <c r="C133" s="34">
        <f>+CAVA1[[#This Row],[Total]]+cava2[[#This Row],[Total]]+CAVA3[[#This Row],[Total]]+CAVA4[[#This Row],[Total]]</f>
        <v>0</v>
      </c>
      <c r="D133" s="37" t="s">
        <v>115</v>
      </c>
      <c r="E133" s="38"/>
    </row>
    <row r="134" spans="1:7" ht="17.399999999999999" hidden="1" customHeight="1" x14ac:dyDescent="0.3">
      <c r="A134" s="37">
        <v>504</v>
      </c>
      <c r="B134" s="37" t="s">
        <v>121</v>
      </c>
      <c r="C134" s="34">
        <f>+CAVA1[[#This Row],[Total]]+cava2[[#This Row],[Total]]+CAVA3[[#This Row],[Total]]+CAVA4[[#This Row],[Total]]</f>
        <v>0</v>
      </c>
      <c r="D134" s="37" t="s">
        <v>115</v>
      </c>
      <c r="E134" s="38"/>
    </row>
    <row r="135" spans="1:7" ht="17.399999999999999" hidden="1" customHeight="1" x14ac:dyDescent="0.3">
      <c r="A135" s="37">
        <v>505</v>
      </c>
      <c r="B135" s="37" t="s">
        <v>122</v>
      </c>
      <c r="C135" s="34">
        <f>+CAVA1[[#This Row],[Total]]+cava2[[#This Row],[Total]]+CAVA3[[#This Row],[Total]]+CAVA4[[#This Row],[Total]]</f>
        <v>0</v>
      </c>
      <c r="D135" s="37" t="s">
        <v>115</v>
      </c>
      <c r="E135" s="38"/>
    </row>
    <row r="136" spans="1:7" ht="17.399999999999999" hidden="1" customHeight="1" x14ac:dyDescent="0.3">
      <c r="A136" s="37">
        <v>506</v>
      </c>
      <c r="B136" s="37" t="s">
        <v>260</v>
      </c>
      <c r="C136" s="34">
        <f>+CAVA1[[#This Row],[Total]]+cava2[[#This Row],[Total]]+CAVA3[[#This Row],[Total]]+CAVA4[[#This Row],[Total]]</f>
        <v>0</v>
      </c>
      <c r="D136" s="37" t="s">
        <v>18</v>
      </c>
      <c r="E136" s="38"/>
    </row>
    <row r="137" spans="1:7" ht="17.399999999999999" hidden="1" customHeight="1" x14ac:dyDescent="0.3">
      <c r="A137" s="37">
        <v>508</v>
      </c>
      <c r="B137" s="37" t="s">
        <v>261</v>
      </c>
      <c r="C137" s="34">
        <f>+CAVA1[[#This Row],[Total]]+cava2[[#This Row],[Total]]+CAVA3[[#This Row],[Total]]+CAVA4[[#This Row],[Total]]</f>
        <v>0</v>
      </c>
      <c r="D137" s="37" t="s">
        <v>115</v>
      </c>
      <c r="E137" s="38"/>
    </row>
    <row r="138" spans="1:7" ht="17.399999999999999" hidden="1" customHeight="1" x14ac:dyDescent="0.3">
      <c r="A138" s="37">
        <v>510</v>
      </c>
      <c r="B138" s="37" t="s">
        <v>262</v>
      </c>
      <c r="C138" s="34">
        <f>+CAVA1[[#This Row],[Total]]+cava2[[#This Row],[Total]]+CAVA3[[#This Row],[Total]]+CAVA4[[#This Row],[Total]]</f>
        <v>0</v>
      </c>
      <c r="D138" s="37" t="s">
        <v>115</v>
      </c>
      <c r="E138" s="38"/>
    </row>
    <row r="139" spans="1:7" ht="17.399999999999999" hidden="1" customHeight="1" x14ac:dyDescent="0.3">
      <c r="A139" s="37">
        <v>511</v>
      </c>
      <c r="B139" s="37" t="s">
        <v>263</v>
      </c>
      <c r="C139" s="34">
        <f>+CAVA1[[#This Row],[Total]]+cava2[[#This Row],[Total]]+CAVA3[[#This Row],[Total]]+CAVA4[[#This Row],[Total]]</f>
        <v>0</v>
      </c>
      <c r="D139" s="37" t="s">
        <v>115</v>
      </c>
      <c r="E139" s="38"/>
    </row>
    <row r="140" spans="1:7" ht="17.399999999999999" customHeight="1" x14ac:dyDescent="0.3">
      <c r="A140" s="37">
        <v>512</v>
      </c>
      <c r="B140" s="37" t="s">
        <v>264</v>
      </c>
      <c r="C140" s="34">
        <f>+CAVA1[[#This Row],[Total]]+cava2[[#This Row],[Total]]+CAVA3[[#This Row],[Total]]+CAVA4[[#This Row],[Total]]</f>
        <v>471</v>
      </c>
      <c r="D140" s="37" t="s">
        <v>115</v>
      </c>
      <c r="E140" s="38"/>
    </row>
    <row r="141" spans="1:7" ht="17.399999999999999" hidden="1" customHeight="1" x14ac:dyDescent="0.3">
      <c r="A141" s="37">
        <v>513</v>
      </c>
      <c r="B141" s="37" t="s">
        <v>265</v>
      </c>
      <c r="C141" s="34">
        <f>+CAVA1[[#This Row],[Total]]+cava2[[#This Row],[Total]]+CAVA3[[#This Row],[Total]]+CAVA4[[#This Row],[Total]]</f>
        <v>0</v>
      </c>
      <c r="D141" s="37" t="s">
        <v>115</v>
      </c>
      <c r="E141" s="38"/>
    </row>
    <row r="142" spans="1:7" ht="17.399999999999999" hidden="1" customHeight="1" x14ac:dyDescent="0.3">
      <c r="A142" s="37">
        <v>514</v>
      </c>
      <c r="B142" s="37" t="s">
        <v>266</v>
      </c>
      <c r="C142" s="34">
        <f>+CAVA1[[#This Row],[Total]]+cava2[[#This Row],[Total]]+CAVA3[[#This Row],[Total]]+CAVA4[[#This Row],[Total]]</f>
        <v>0</v>
      </c>
      <c r="D142" s="37" t="s">
        <v>115</v>
      </c>
      <c r="E142" s="38"/>
    </row>
    <row r="143" spans="1:7" ht="17.399999999999999" hidden="1" customHeight="1" x14ac:dyDescent="0.3">
      <c r="A143" s="37">
        <v>515</v>
      </c>
      <c r="B143" s="37" t="s">
        <v>267</v>
      </c>
      <c r="C143" s="34">
        <f>+CAVA1[[#This Row],[Total]]+cava2[[#This Row],[Total]]+CAVA3[[#This Row],[Total]]+CAVA4[[#This Row],[Total]]</f>
        <v>0</v>
      </c>
      <c r="D143" s="37" t="s">
        <v>18</v>
      </c>
      <c r="E143" s="38"/>
      <c r="G143" s="13"/>
    </row>
    <row r="144" spans="1:7" ht="17.399999999999999" hidden="1" customHeight="1" x14ac:dyDescent="0.3">
      <c r="A144" s="37">
        <v>524</v>
      </c>
      <c r="B144" s="37" t="s">
        <v>268</v>
      </c>
      <c r="C144" s="34">
        <f>+CAVA1[[#This Row],[Total]]+cava2[[#This Row],[Total]]+CAVA3[[#This Row],[Total]]+CAVA4[[#This Row],[Total]]</f>
        <v>0</v>
      </c>
      <c r="D144" s="37" t="s">
        <v>115</v>
      </c>
      <c r="E144" s="38"/>
    </row>
    <row r="145" spans="1:6" ht="17.399999999999999" hidden="1" customHeight="1" x14ac:dyDescent="0.3">
      <c r="A145" s="37">
        <v>525</v>
      </c>
      <c r="B145" s="37" t="s">
        <v>269</v>
      </c>
      <c r="C145" s="34">
        <f>+CAVA1[[#This Row],[Total]]+cava2[[#This Row],[Total]]+CAVA3[[#This Row],[Total]]+CAVA4[[#This Row],[Total]]</f>
        <v>0</v>
      </c>
      <c r="D145" s="37" t="s">
        <v>115</v>
      </c>
      <c r="E145" s="38"/>
    </row>
    <row r="146" spans="1:6" ht="17.399999999999999" hidden="1" customHeight="1" x14ac:dyDescent="0.3">
      <c r="A146" s="37">
        <v>526</v>
      </c>
      <c r="B146" s="37" t="s">
        <v>270</v>
      </c>
      <c r="C146" s="34">
        <f>+CAVA1[[#This Row],[Total]]+cava2[[#This Row],[Total]]+CAVA3[[#This Row],[Total]]+CAVA4[[#This Row],[Total]]</f>
        <v>0</v>
      </c>
      <c r="D146" s="37" t="s">
        <v>115</v>
      </c>
      <c r="E146" s="38"/>
    </row>
    <row r="147" spans="1:6" ht="17.399999999999999" hidden="1" customHeight="1" x14ac:dyDescent="0.3">
      <c r="A147" s="37">
        <v>527</v>
      </c>
      <c r="B147" s="37" t="s">
        <v>271</v>
      </c>
      <c r="C147" s="34">
        <f>+CAVA1[[#This Row],[Total]]+cava2[[#This Row],[Total]]+CAVA3[[#This Row],[Total]]+CAVA4[[#This Row],[Total]]</f>
        <v>0</v>
      </c>
      <c r="D147" s="37" t="s">
        <v>115</v>
      </c>
      <c r="E147" s="38"/>
    </row>
    <row r="148" spans="1:6" ht="17.399999999999999" hidden="1" customHeight="1" x14ac:dyDescent="0.3">
      <c r="A148" s="37">
        <v>528</v>
      </c>
      <c r="B148" s="37" t="s">
        <v>272</v>
      </c>
      <c r="C148" s="34">
        <f>+CAVA1[[#This Row],[Total]]+cava2[[#This Row],[Total]]+CAVA3[[#This Row],[Total]]+CAVA4[[#This Row],[Total]]</f>
        <v>0</v>
      </c>
      <c r="D148" s="37" t="s">
        <v>115</v>
      </c>
      <c r="E148" s="38"/>
    </row>
    <row r="149" spans="1:6" ht="17.399999999999999" hidden="1" customHeight="1" x14ac:dyDescent="0.3">
      <c r="A149" s="37">
        <v>529</v>
      </c>
      <c r="B149" s="37" t="s">
        <v>273</v>
      </c>
      <c r="C149" s="34">
        <f>+CAVA1[[#This Row],[Total]]+cava2[[#This Row],[Total]]+CAVA3[[#This Row],[Total]]+CAVA4[[#This Row],[Total]]</f>
        <v>0</v>
      </c>
      <c r="D149" s="37" t="s">
        <v>115</v>
      </c>
      <c r="E149" s="38"/>
      <c r="F149" s="13"/>
    </row>
    <row r="150" spans="1:6" ht="17.399999999999999" hidden="1" customHeight="1" x14ac:dyDescent="0.3">
      <c r="A150" s="37">
        <v>530</v>
      </c>
      <c r="B150" s="37" t="s">
        <v>274</v>
      </c>
      <c r="C150" s="34">
        <f>+CAVA1[[#This Row],[Total]]+cava2[[#This Row],[Total]]+CAVA3[[#This Row],[Total]]+CAVA4[[#This Row],[Total]]</f>
        <v>0</v>
      </c>
      <c r="D150" s="37" t="s">
        <v>115</v>
      </c>
      <c r="E150" s="38"/>
    </row>
    <row r="151" spans="1:6" ht="17.399999999999999" hidden="1" customHeight="1" x14ac:dyDescent="0.3">
      <c r="A151" s="37">
        <v>531</v>
      </c>
      <c r="B151" s="37" t="s">
        <v>267</v>
      </c>
      <c r="C151" s="34">
        <f>+CAVA1[[#This Row],[Total]]+cava2[[#This Row],[Total]]+CAVA3[[#This Row],[Total]]+CAVA4[[#This Row],[Total]]</f>
        <v>0</v>
      </c>
      <c r="D151" s="37" t="s">
        <v>115</v>
      </c>
      <c r="E151" s="38"/>
    </row>
    <row r="152" spans="1:6" ht="17.399999999999999" hidden="1" customHeight="1" x14ac:dyDescent="0.3">
      <c r="A152" s="37">
        <v>532</v>
      </c>
      <c r="B152" s="37" t="s">
        <v>275</v>
      </c>
      <c r="C152" s="34">
        <f>+CAVA1[[#This Row],[Total]]+cava2[[#This Row],[Total]]+CAVA3[[#This Row],[Total]]+CAVA4[[#This Row],[Total]]</f>
        <v>0</v>
      </c>
      <c r="D152" s="37" t="s">
        <v>115</v>
      </c>
      <c r="E152" s="38"/>
    </row>
    <row r="153" spans="1:6" ht="17.399999999999999" hidden="1" customHeight="1" x14ac:dyDescent="0.3">
      <c r="A153" s="37">
        <v>533</v>
      </c>
      <c r="B153" s="37" t="s">
        <v>276</v>
      </c>
      <c r="C153" s="34">
        <f>+CAVA1[[#This Row],[Total]]+cava2[[#This Row],[Total]]+CAVA3[[#This Row],[Total]]+CAVA4[[#This Row],[Total]]</f>
        <v>0</v>
      </c>
      <c r="D153" s="37" t="s">
        <v>115</v>
      </c>
      <c r="E153" s="38"/>
    </row>
    <row r="154" spans="1:6" ht="17.399999999999999" hidden="1" customHeight="1" x14ac:dyDescent="0.3">
      <c r="A154" s="37">
        <v>600</v>
      </c>
      <c r="B154" s="37" t="s">
        <v>277</v>
      </c>
      <c r="C154" s="34">
        <f>+CAVA1[[#This Row],[Total]]+cava2[[#This Row],[Total]]+CAVA3[[#This Row],[Total]]+CAVA4[[#This Row],[Total]]</f>
        <v>0</v>
      </c>
      <c r="D154" s="37" t="s">
        <v>115</v>
      </c>
      <c r="E154" s="38"/>
    </row>
    <row r="155" spans="1:6" ht="17.399999999999999" hidden="1" customHeight="1" x14ac:dyDescent="0.3">
      <c r="A155" s="37">
        <v>601</v>
      </c>
      <c r="B155" s="37" t="s">
        <v>278</v>
      </c>
      <c r="C155" s="34">
        <f>+CAVA1[[#This Row],[Total]]+cava2[[#This Row],[Total]]+CAVA3[[#This Row],[Total]]+CAVA4[[#This Row],[Total]]</f>
        <v>0</v>
      </c>
      <c r="D155" s="37" t="s">
        <v>115</v>
      </c>
      <c r="E155" s="38"/>
    </row>
    <row r="156" spans="1:6" ht="17.399999999999999" hidden="1" customHeight="1" x14ac:dyDescent="0.3">
      <c r="A156" s="37">
        <v>602</v>
      </c>
      <c r="B156" s="37" t="s">
        <v>279</v>
      </c>
      <c r="C156" s="34">
        <f>+CAVA1[[#This Row],[Total]]+cava2[[#This Row],[Total]]+CAVA3[[#This Row],[Total]]+CAVA4[[#This Row],[Total]]</f>
        <v>0</v>
      </c>
      <c r="D156" s="37" t="s">
        <v>115</v>
      </c>
      <c r="E156" s="38"/>
    </row>
    <row r="157" spans="1:6" ht="17.399999999999999" hidden="1" customHeight="1" x14ac:dyDescent="0.3">
      <c r="A157" s="37">
        <v>603</v>
      </c>
      <c r="B157" s="37" t="s">
        <v>280</v>
      </c>
      <c r="C157" s="34">
        <f>+CAVA1[[#This Row],[Total]]+cava2[[#This Row],[Total]]+CAVA3[[#This Row],[Total]]+CAVA4[[#This Row],[Total]]</f>
        <v>0</v>
      </c>
      <c r="D157" s="37" t="s">
        <v>115</v>
      </c>
      <c r="E157" s="38"/>
    </row>
    <row r="158" spans="1:6" ht="17.399999999999999" hidden="1" customHeight="1" x14ac:dyDescent="0.3">
      <c r="A158" s="37">
        <v>604</v>
      </c>
      <c r="B158" s="37" t="s">
        <v>281</v>
      </c>
      <c r="C158" s="34">
        <f>+CAVA1[[#This Row],[Total]]+cava2[[#This Row],[Total]]+CAVA3[[#This Row],[Total]]+CAVA4[[#This Row],[Total]]</f>
        <v>0</v>
      </c>
      <c r="D158" s="37" t="s">
        <v>115</v>
      </c>
      <c r="E158" s="38"/>
    </row>
    <row r="159" spans="1:6" ht="17.399999999999999" hidden="1" customHeight="1" x14ac:dyDescent="0.3">
      <c r="A159" s="37">
        <v>605</v>
      </c>
      <c r="B159" s="37" t="s">
        <v>282</v>
      </c>
      <c r="C159" s="34">
        <f>+CAVA1[[#This Row],[Total]]+cava2[[#This Row],[Total]]+CAVA3[[#This Row],[Total]]+CAVA4[[#This Row],[Total]]</f>
        <v>0</v>
      </c>
      <c r="D159" s="37" t="s">
        <v>115</v>
      </c>
      <c r="E159" s="38"/>
    </row>
    <row r="160" spans="1:6" ht="17.399999999999999" hidden="1" customHeight="1" x14ac:dyDescent="0.3">
      <c r="A160" s="37">
        <v>606</v>
      </c>
      <c r="B160" s="37" t="s">
        <v>283</v>
      </c>
      <c r="C160" s="34">
        <f>+CAVA1[[#This Row],[Total]]+cava2[[#This Row],[Total]]+CAVA3[[#This Row],[Total]]+CAVA4[[#This Row],[Total]]</f>
        <v>0</v>
      </c>
      <c r="D160" s="37" t="s">
        <v>115</v>
      </c>
      <c r="E160" s="38"/>
    </row>
    <row r="161" spans="1:5" ht="17.399999999999999" hidden="1" customHeight="1" x14ac:dyDescent="0.3">
      <c r="A161" s="37">
        <v>607</v>
      </c>
      <c r="B161" s="37" t="s">
        <v>284</v>
      </c>
      <c r="C161" s="34">
        <f>+CAVA1[[#This Row],[Total]]+cava2[[#This Row],[Total]]+CAVA3[[#This Row],[Total]]+CAVA4[[#This Row],[Total]]</f>
        <v>0</v>
      </c>
      <c r="D161" s="37" t="s">
        <v>115</v>
      </c>
      <c r="E161" s="38"/>
    </row>
    <row r="162" spans="1:5" ht="17.399999999999999" hidden="1" customHeight="1" x14ac:dyDescent="0.3">
      <c r="A162" s="37">
        <v>608</v>
      </c>
      <c r="B162" s="37" t="s">
        <v>285</v>
      </c>
      <c r="C162" s="34">
        <f>+CAVA1[[#This Row],[Total]]+cava2[[#This Row],[Total]]+CAVA3[[#This Row],[Total]]+CAVA4[[#This Row],[Total]]</f>
        <v>0</v>
      </c>
      <c r="D162" s="37" t="s">
        <v>115</v>
      </c>
      <c r="E162" s="38"/>
    </row>
    <row r="163" spans="1:5" ht="17.399999999999999" hidden="1" customHeight="1" x14ac:dyDescent="0.3">
      <c r="A163" s="37">
        <v>609</v>
      </c>
      <c r="B163" s="37" t="s">
        <v>286</v>
      </c>
      <c r="C163" s="34">
        <f>+CAVA1[[#This Row],[Total]]+cava2[[#This Row],[Total]]+CAVA3[[#This Row],[Total]]+CAVA4[[#This Row],[Total]]</f>
        <v>0</v>
      </c>
      <c r="D163" s="37" t="s">
        <v>115</v>
      </c>
      <c r="E163" s="38"/>
    </row>
    <row r="164" spans="1:5" ht="17.399999999999999" hidden="1" customHeight="1" x14ac:dyDescent="0.3">
      <c r="A164" s="37">
        <v>610</v>
      </c>
      <c r="B164" s="37" t="s">
        <v>287</v>
      </c>
      <c r="C164" s="34">
        <f>+CAVA1[[#This Row],[Total]]+cava2[[#This Row],[Total]]+CAVA3[[#This Row],[Total]]+CAVA4[[#This Row],[Total]]</f>
        <v>0</v>
      </c>
      <c r="D164" s="37" t="s">
        <v>115</v>
      </c>
      <c r="E164" s="38"/>
    </row>
    <row r="165" spans="1:5" ht="17.399999999999999" hidden="1" customHeight="1" x14ac:dyDescent="0.3">
      <c r="A165" s="37">
        <v>611</v>
      </c>
      <c r="B165" s="37" t="s">
        <v>288</v>
      </c>
      <c r="C165" s="34">
        <f>+CAVA1[[#This Row],[Total]]+cava2[[#This Row],[Total]]+CAVA3[[#This Row],[Total]]+CAVA4[[#This Row],[Total]]</f>
        <v>0</v>
      </c>
      <c r="D165" s="37" t="s">
        <v>115</v>
      </c>
      <c r="E165" s="38"/>
    </row>
    <row r="166" spans="1:5" ht="17.399999999999999" hidden="1" customHeight="1" x14ac:dyDescent="0.3">
      <c r="A166" s="37">
        <v>612</v>
      </c>
      <c r="B166" s="37" t="s">
        <v>289</v>
      </c>
      <c r="C166" s="34">
        <f>+CAVA1[[#This Row],[Total]]+cava2[[#This Row],[Total]]+CAVA3[[#This Row],[Total]]+CAVA4[[#This Row],[Total]]</f>
        <v>0</v>
      </c>
      <c r="D166" s="37" t="s">
        <v>115</v>
      </c>
      <c r="E166" s="38"/>
    </row>
    <row r="167" spans="1:5" ht="17.399999999999999" hidden="1" customHeight="1" x14ac:dyDescent="0.3">
      <c r="A167" s="37">
        <v>613</v>
      </c>
      <c r="B167" s="37" t="s">
        <v>290</v>
      </c>
      <c r="C167" s="34">
        <f>+CAVA1[[#This Row],[Total]]+cava2[[#This Row],[Total]]+CAVA3[[#This Row],[Total]]+CAVA4[[#This Row],[Total]]</f>
        <v>0</v>
      </c>
      <c r="D167" s="37" t="s">
        <v>115</v>
      </c>
      <c r="E167" s="38"/>
    </row>
    <row r="168" spans="1:5" ht="17.399999999999999" hidden="1" customHeight="1" x14ac:dyDescent="0.3">
      <c r="A168" s="37">
        <v>614</v>
      </c>
      <c r="B168" s="37" t="s">
        <v>291</v>
      </c>
      <c r="C168" s="34">
        <f>+CAVA1[[#This Row],[Total]]+cava2[[#This Row],[Total]]+CAVA3[[#This Row],[Total]]+CAVA4[[#This Row],[Total]]</f>
        <v>0</v>
      </c>
      <c r="D168" s="37" t="s">
        <v>115</v>
      </c>
      <c r="E168" s="38"/>
    </row>
    <row r="169" spans="1:5" ht="17.399999999999999" hidden="1" customHeight="1" x14ac:dyDescent="0.3">
      <c r="A169" s="37">
        <v>615</v>
      </c>
      <c r="B169" s="37" t="s">
        <v>292</v>
      </c>
      <c r="C169" s="34">
        <f>+CAVA1[[#This Row],[Total]]+cava2[[#This Row],[Total]]+CAVA3[[#This Row],[Total]]+CAVA4[[#This Row],[Total]]</f>
        <v>0</v>
      </c>
      <c r="D169" s="37" t="s">
        <v>115</v>
      </c>
      <c r="E169" s="38"/>
    </row>
    <row r="170" spans="1:5" ht="17.399999999999999" hidden="1" customHeight="1" x14ac:dyDescent="0.3">
      <c r="A170" s="37">
        <v>616</v>
      </c>
      <c r="B170" s="37" t="s">
        <v>293</v>
      </c>
      <c r="C170" s="34">
        <f>+CAVA1[[#This Row],[Total]]+cava2[[#This Row],[Total]]+CAVA3[[#This Row],[Total]]+CAVA4[[#This Row],[Total]]</f>
        <v>0</v>
      </c>
      <c r="D170" s="37" t="s">
        <v>115</v>
      </c>
      <c r="E170" s="38"/>
    </row>
    <row r="171" spans="1:5" ht="17.399999999999999" hidden="1" customHeight="1" x14ac:dyDescent="0.3">
      <c r="A171" s="37">
        <v>700</v>
      </c>
      <c r="B171" s="37" t="s">
        <v>213</v>
      </c>
      <c r="C171" s="34">
        <f>+CAVA1[[#This Row],[Total]]+cava2[[#This Row],[Total]]+CAVA3[[#This Row],[Total]]+CAVA4[[#This Row],[Total]]</f>
        <v>0</v>
      </c>
      <c r="D171" s="37" t="s">
        <v>115</v>
      </c>
      <c r="E171" s="38"/>
    </row>
    <row r="172" spans="1:5" ht="17.399999999999999" hidden="1" customHeight="1" x14ac:dyDescent="0.3">
      <c r="A172" s="37">
        <v>701</v>
      </c>
      <c r="B172" s="37" t="s">
        <v>294</v>
      </c>
      <c r="C172" s="34">
        <f>+CAVA1[[#This Row],[Total]]+cava2[[#This Row],[Total]]+CAVA3[[#This Row],[Total]]+CAVA4[[#This Row],[Total]]</f>
        <v>0</v>
      </c>
      <c r="D172" s="37" t="s">
        <v>115</v>
      </c>
      <c r="E172" s="38"/>
    </row>
    <row r="173" spans="1:5" ht="17.399999999999999" hidden="1" customHeight="1" x14ac:dyDescent="0.3">
      <c r="A173" s="37">
        <v>702</v>
      </c>
      <c r="B173" s="37" t="s">
        <v>295</v>
      </c>
      <c r="C173" s="34">
        <f>+CAVA1[[#This Row],[Total]]+cava2[[#This Row],[Total]]+CAVA3[[#This Row],[Total]]+CAVA4[[#This Row],[Total]]</f>
        <v>0</v>
      </c>
      <c r="D173" s="37" t="s">
        <v>115</v>
      </c>
      <c r="E173" s="38"/>
    </row>
    <row r="174" spans="1:5" ht="17.399999999999999" hidden="1" customHeight="1" x14ac:dyDescent="0.3">
      <c r="A174" s="37">
        <v>703</v>
      </c>
      <c r="B174" s="37" t="s">
        <v>206</v>
      </c>
      <c r="C174" s="34">
        <f>+CAVA1[[#This Row],[Total]]+cava2[[#This Row],[Total]]+CAVA3[[#This Row],[Total]]+CAVA4[[#This Row],[Total]]</f>
        <v>0</v>
      </c>
      <c r="D174" s="37" t="s">
        <v>115</v>
      </c>
      <c r="E174" s="38"/>
    </row>
    <row r="175" spans="1:5" ht="17.399999999999999" hidden="1" customHeight="1" x14ac:dyDescent="0.3">
      <c r="A175" s="37">
        <v>704</v>
      </c>
      <c r="B175" s="37" t="s">
        <v>155</v>
      </c>
      <c r="C175" s="34">
        <f>+CAVA1[[#This Row],[Total]]+cava2[[#This Row],[Total]]+CAVA3[[#This Row],[Total]]+CAVA4[[#This Row],[Total]]</f>
        <v>0</v>
      </c>
      <c r="D175" s="37" t="s">
        <v>115</v>
      </c>
      <c r="E175" s="38"/>
    </row>
    <row r="176" spans="1:5" ht="17.399999999999999" hidden="1" customHeight="1" x14ac:dyDescent="0.3">
      <c r="A176" s="37">
        <v>705</v>
      </c>
      <c r="B176" s="37" t="s">
        <v>162</v>
      </c>
      <c r="C176" s="34">
        <f>+CAVA1[[#This Row],[Total]]+cava2[[#This Row],[Total]]+CAVA3[[#This Row],[Total]]+CAVA4[[#This Row],[Total]]</f>
        <v>0</v>
      </c>
      <c r="D176" s="37" t="s">
        <v>115</v>
      </c>
      <c r="E176" s="38"/>
    </row>
    <row r="177" spans="1:5" ht="17.399999999999999" hidden="1" customHeight="1" x14ac:dyDescent="0.3">
      <c r="A177" s="37">
        <v>706</v>
      </c>
      <c r="B177" s="37" t="s">
        <v>296</v>
      </c>
      <c r="C177" s="34">
        <f>+CAVA1[[#This Row],[Total]]+cava2[[#This Row],[Total]]+CAVA3[[#This Row],[Total]]+CAVA4[[#This Row],[Total]]</f>
        <v>0</v>
      </c>
      <c r="D177" s="37" t="s">
        <v>115</v>
      </c>
      <c r="E177" s="38"/>
    </row>
    <row r="178" spans="1:5" ht="17.399999999999999" hidden="1" customHeight="1" x14ac:dyDescent="0.3">
      <c r="A178" s="37">
        <v>707</v>
      </c>
      <c r="B178" s="37" t="s">
        <v>297</v>
      </c>
      <c r="C178" s="34">
        <f>+CAVA1[[#This Row],[Total]]+cava2[[#This Row],[Total]]+CAVA3[[#This Row],[Total]]+CAVA4[[#This Row],[Total]]</f>
        <v>0</v>
      </c>
      <c r="D178" s="37" t="s">
        <v>115</v>
      </c>
      <c r="E178" s="38"/>
    </row>
    <row r="179" spans="1:5" ht="17.399999999999999" hidden="1" customHeight="1" x14ac:dyDescent="0.3">
      <c r="A179" s="37">
        <v>708</v>
      </c>
      <c r="B179" s="37" t="s">
        <v>298</v>
      </c>
      <c r="C179" s="34">
        <f>+CAVA1[[#This Row],[Total]]+cava2[[#This Row],[Total]]+CAVA3[[#This Row],[Total]]+CAVA4[[#This Row],[Total]]</f>
        <v>0</v>
      </c>
      <c r="D179" s="37" t="s">
        <v>115</v>
      </c>
      <c r="E179" s="38"/>
    </row>
    <row r="180" spans="1:5" ht="17.399999999999999" hidden="1" customHeight="1" x14ac:dyDescent="0.3">
      <c r="A180" s="37">
        <v>709</v>
      </c>
      <c r="B180" s="37" t="s">
        <v>299</v>
      </c>
      <c r="C180" s="34">
        <f>+CAVA1[[#This Row],[Total]]+cava2[[#This Row],[Total]]+CAVA3[[#This Row],[Total]]+CAVA4[[#This Row],[Total]]</f>
        <v>0</v>
      </c>
      <c r="D180" s="37" t="s">
        <v>115</v>
      </c>
      <c r="E180" s="38"/>
    </row>
    <row r="181" spans="1:5" ht="17.399999999999999" hidden="1" customHeight="1" x14ac:dyDescent="0.3">
      <c r="A181" s="37">
        <v>710</v>
      </c>
      <c r="B181" s="37" t="s">
        <v>300</v>
      </c>
      <c r="C181" s="34">
        <f>+CAVA1[[#This Row],[Total]]+cava2[[#This Row],[Total]]+CAVA3[[#This Row],[Total]]+CAVA4[[#This Row],[Total]]</f>
        <v>0</v>
      </c>
      <c r="D181" s="37" t="s">
        <v>115</v>
      </c>
      <c r="E181" s="38"/>
    </row>
    <row r="182" spans="1:5" ht="17.399999999999999" hidden="1" customHeight="1" x14ac:dyDescent="0.3">
      <c r="A182" s="37">
        <v>711</v>
      </c>
      <c r="B182" s="37" t="s">
        <v>301</v>
      </c>
      <c r="C182" s="34">
        <f>+CAVA1[[#This Row],[Total]]+cava2[[#This Row],[Total]]+CAVA3[[#This Row],[Total]]+CAVA4[[#This Row],[Total]]</f>
        <v>0</v>
      </c>
      <c r="D182" s="37" t="s">
        <v>115</v>
      </c>
      <c r="E182" s="38"/>
    </row>
    <row r="183" spans="1:5" ht="17.399999999999999" hidden="1" customHeight="1" x14ac:dyDescent="0.3">
      <c r="A183" s="37">
        <v>712</v>
      </c>
      <c r="B183" s="37" t="s">
        <v>302</v>
      </c>
      <c r="C183" s="34">
        <f>+CAVA1[[#This Row],[Total]]+cava2[[#This Row],[Total]]+CAVA3[[#This Row],[Total]]+CAVA4[[#This Row],[Total]]</f>
        <v>0</v>
      </c>
      <c r="D183" s="37" t="s">
        <v>115</v>
      </c>
      <c r="E183" s="38"/>
    </row>
    <row r="184" spans="1:5" ht="17.399999999999999" hidden="1" customHeight="1" x14ac:dyDescent="0.3">
      <c r="A184" s="37">
        <v>713</v>
      </c>
      <c r="B184" s="37" t="s">
        <v>303</v>
      </c>
      <c r="C184" s="34">
        <f>+CAVA1[[#This Row],[Total]]+cava2[[#This Row],[Total]]+CAVA3[[#This Row],[Total]]+CAVA4[[#This Row],[Total]]</f>
        <v>0</v>
      </c>
      <c r="D184" s="37" t="s">
        <v>115</v>
      </c>
      <c r="E184" s="38"/>
    </row>
    <row r="185" spans="1:5" ht="17.399999999999999" hidden="1" customHeight="1" x14ac:dyDescent="0.3">
      <c r="A185" s="37">
        <v>714</v>
      </c>
      <c r="B185" s="37" t="s">
        <v>304</v>
      </c>
      <c r="C185" s="34">
        <f>+CAVA1[[#This Row],[Total]]+cava2[[#This Row],[Total]]+CAVA3[[#This Row],[Total]]+CAVA4[[#This Row],[Total]]</f>
        <v>0</v>
      </c>
      <c r="D185" s="37" t="s">
        <v>115</v>
      </c>
      <c r="E185" s="38"/>
    </row>
    <row r="186" spans="1:5" ht="17.399999999999999" hidden="1" customHeight="1" x14ac:dyDescent="0.3">
      <c r="A186" s="37">
        <v>715</v>
      </c>
      <c r="B186" s="37" t="s">
        <v>305</v>
      </c>
      <c r="C186" s="34">
        <f>+CAVA1[[#This Row],[Total]]+cava2[[#This Row],[Total]]+CAVA3[[#This Row],[Total]]+CAVA4[[#This Row],[Total]]</f>
        <v>0</v>
      </c>
      <c r="D186" s="37" t="s">
        <v>115</v>
      </c>
      <c r="E186" s="38"/>
    </row>
    <row r="187" spans="1:5" ht="17.399999999999999" hidden="1" customHeight="1" x14ac:dyDescent="0.3">
      <c r="A187" s="37">
        <v>716</v>
      </c>
      <c r="B187" s="37" t="s">
        <v>306</v>
      </c>
      <c r="C187" s="34">
        <f>+CAVA1[[#This Row],[Total]]+cava2[[#This Row],[Total]]+CAVA3[[#This Row],[Total]]+CAVA4[[#This Row],[Total]]</f>
        <v>0</v>
      </c>
      <c r="D187" s="37" t="s">
        <v>115</v>
      </c>
      <c r="E187" s="38"/>
    </row>
    <row r="188" spans="1:5" ht="17.399999999999999" hidden="1" customHeight="1" x14ac:dyDescent="0.3">
      <c r="A188" s="37">
        <v>717</v>
      </c>
      <c r="B188" s="37" t="s">
        <v>307</v>
      </c>
      <c r="C188" s="34">
        <f>+CAVA1[[#This Row],[Total]]+cava2[[#This Row],[Total]]+CAVA3[[#This Row],[Total]]+CAVA4[[#This Row],[Total]]</f>
        <v>0</v>
      </c>
      <c r="D188" s="37" t="s">
        <v>115</v>
      </c>
      <c r="E188" s="38"/>
    </row>
    <row r="189" spans="1:5" ht="17.399999999999999" hidden="1" customHeight="1" x14ac:dyDescent="0.3">
      <c r="A189" s="37">
        <v>718</v>
      </c>
      <c r="B189" s="37" t="s">
        <v>308</v>
      </c>
      <c r="C189" s="34">
        <f>+CAVA1[[#This Row],[Total]]+cava2[[#This Row],[Total]]+CAVA3[[#This Row],[Total]]+CAVA4[[#This Row],[Total]]</f>
        <v>0</v>
      </c>
      <c r="D189" s="37" t="s">
        <v>115</v>
      </c>
      <c r="E189" s="38"/>
    </row>
    <row r="190" spans="1:5" ht="17.399999999999999" hidden="1" customHeight="1" x14ac:dyDescent="0.3">
      <c r="A190" s="37">
        <v>719</v>
      </c>
      <c r="B190" s="37" t="s">
        <v>309</v>
      </c>
      <c r="C190" s="34">
        <f>+CAVA1[[#This Row],[Total]]+cava2[[#This Row],[Total]]+CAVA3[[#This Row],[Total]]+CAVA4[[#This Row],[Total]]</f>
        <v>0</v>
      </c>
      <c r="D190" s="37" t="s">
        <v>115</v>
      </c>
      <c r="E190" s="38"/>
    </row>
    <row r="191" spans="1:5" ht="17.399999999999999" hidden="1" customHeight="1" x14ac:dyDescent="0.3">
      <c r="A191" s="37">
        <v>720</v>
      </c>
      <c r="B191" s="37" t="s">
        <v>310</v>
      </c>
      <c r="C191" s="34">
        <f>+CAVA1[[#This Row],[Total]]+cava2[[#This Row],[Total]]+CAVA3[[#This Row],[Total]]+CAVA4[[#This Row],[Total]]</f>
        <v>0</v>
      </c>
      <c r="D191" s="37" t="s">
        <v>115</v>
      </c>
      <c r="E191" s="38"/>
    </row>
    <row r="192" spans="1:5" ht="17.399999999999999" hidden="1" customHeight="1" x14ac:dyDescent="0.3">
      <c r="A192" s="37">
        <v>721</v>
      </c>
      <c r="B192" s="37" t="s">
        <v>311</v>
      </c>
      <c r="C192" s="34">
        <f>+CAVA1[[#This Row],[Total]]+cava2[[#This Row],[Total]]+CAVA3[[#This Row],[Total]]+CAVA4[[#This Row],[Total]]</f>
        <v>0</v>
      </c>
      <c r="D192" s="37" t="s">
        <v>115</v>
      </c>
      <c r="E192" s="38"/>
    </row>
    <row r="193" spans="1:5" ht="17.399999999999999" hidden="1" customHeight="1" x14ac:dyDescent="0.3">
      <c r="A193" s="37">
        <v>722</v>
      </c>
      <c r="B193" s="37" t="s">
        <v>312</v>
      </c>
      <c r="C193" s="34">
        <f>+CAVA1[[#This Row],[Total]]+cava2[[#This Row],[Total]]+CAVA3[[#This Row],[Total]]+CAVA4[[#This Row],[Total]]</f>
        <v>0</v>
      </c>
      <c r="D193" s="37" t="s">
        <v>115</v>
      </c>
      <c r="E193" s="38"/>
    </row>
    <row r="194" spans="1:5" ht="17.399999999999999" hidden="1" customHeight="1" x14ac:dyDescent="0.3">
      <c r="A194" s="37">
        <v>723</v>
      </c>
      <c r="B194" s="37" t="s">
        <v>313</v>
      </c>
      <c r="C194" s="34">
        <f>+CAVA1[[#This Row],[Total]]+cava2[[#This Row],[Total]]+CAVA3[[#This Row],[Total]]+CAVA4[[#This Row],[Total]]</f>
        <v>0</v>
      </c>
      <c r="D194" s="37" t="s">
        <v>115</v>
      </c>
      <c r="E194" s="38"/>
    </row>
    <row r="195" spans="1:5" ht="17.399999999999999" hidden="1" customHeight="1" x14ac:dyDescent="0.3">
      <c r="A195" s="37">
        <v>724</v>
      </c>
      <c r="B195" s="37" t="s">
        <v>314</v>
      </c>
      <c r="C195" s="34">
        <f>+CAVA1[[#This Row],[Total]]+cava2[[#This Row],[Total]]+CAVA3[[#This Row],[Total]]+CAVA4[[#This Row],[Total]]</f>
        <v>0</v>
      </c>
      <c r="D195" s="37" t="s">
        <v>115</v>
      </c>
      <c r="E195" s="38"/>
    </row>
    <row r="196" spans="1:5" ht="17.399999999999999" hidden="1" customHeight="1" x14ac:dyDescent="0.3">
      <c r="A196" s="37">
        <v>725</v>
      </c>
      <c r="B196" s="37" t="s">
        <v>315</v>
      </c>
      <c r="C196" s="34">
        <f>+CAVA1[[#This Row],[Total]]+cava2[[#This Row],[Total]]+CAVA3[[#This Row],[Total]]+CAVA4[[#This Row],[Total]]</f>
        <v>0</v>
      </c>
      <c r="D196" s="37" t="s">
        <v>115</v>
      </c>
      <c r="E196" s="38"/>
    </row>
    <row r="197" spans="1:5" ht="17.399999999999999" hidden="1" customHeight="1" x14ac:dyDescent="0.3">
      <c r="A197" s="37">
        <v>726</v>
      </c>
      <c r="B197" s="37" t="s">
        <v>316</v>
      </c>
      <c r="C197" s="34">
        <f>+CAVA1[[#This Row],[Total]]+cava2[[#This Row],[Total]]+CAVA3[[#This Row],[Total]]+CAVA4[[#This Row],[Total]]</f>
        <v>0</v>
      </c>
      <c r="D197" s="37" t="s">
        <v>115</v>
      </c>
      <c r="E197" s="38"/>
    </row>
    <row r="198" spans="1:5" ht="17.399999999999999" hidden="1" customHeight="1" x14ac:dyDescent="0.3">
      <c r="A198" s="37">
        <v>727</v>
      </c>
      <c r="B198" s="37" t="s">
        <v>317</v>
      </c>
      <c r="C198" s="34">
        <f>+CAVA1[[#This Row],[Total]]+cava2[[#This Row],[Total]]+CAVA3[[#This Row],[Total]]+CAVA4[[#This Row],[Total]]</f>
        <v>0</v>
      </c>
      <c r="D198" s="37" t="s">
        <v>115</v>
      </c>
      <c r="E198" s="38"/>
    </row>
    <row r="199" spans="1:5" ht="17.399999999999999" hidden="1" customHeight="1" x14ac:dyDescent="0.3">
      <c r="A199" s="37">
        <v>728</v>
      </c>
      <c r="B199" s="37" t="s">
        <v>318</v>
      </c>
      <c r="C199" s="34">
        <f>+CAVA1[[#This Row],[Total]]+cava2[[#This Row],[Total]]+CAVA3[[#This Row],[Total]]+CAVA4[[#This Row],[Total]]</f>
        <v>0</v>
      </c>
      <c r="D199" s="37" t="s">
        <v>115</v>
      </c>
      <c r="E199" s="38"/>
    </row>
    <row r="200" spans="1:5" ht="17.399999999999999" hidden="1" customHeight="1" x14ac:dyDescent="0.3">
      <c r="A200" s="37">
        <v>729</v>
      </c>
      <c r="B200" s="37" t="s">
        <v>319</v>
      </c>
      <c r="C200" s="34">
        <f>+CAVA1[[#This Row],[Total]]+cava2[[#This Row],[Total]]+CAVA3[[#This Row],[Total]]+CAVA4[[#This Row],[Total]]</f>
        <v>0</v>
      </c>
      <c r="D200" s="37" t="s">
        <v>115</v>
      </c>
      <c r="E200" s="38"/>
    </row>
    <row r="201" spans="1:5" ht="17.399999999999999" hidden="1" customHeight="1" x14ac:dyDescent="0.3">
      <c r="A201" s="37">
        <v>730</v>
      </c>
      <c r="B201" s="37" t="s">
        <v>320</v>
      </c>
      <c r="C201" s="34">
        <f>+CAVA1[[#This Row],[Total]]+cava2[[#This Row],[Total]]+CAVA3[[#This Row],[Total]]+CAVA4[[#This Row],[Total]]</f>
        <v>0</v>
      </c>
      <c r="D201" s="37" t="s">
        <v>115</v>
      </c>
      <c r="E201" s="38"/>
    </row>
    <row r="202" spans="1:5" ht="17.399999999999999" hidden="1" customHeight="1" x14ac:dyDescent="0.3">
      <c r="A202" s="37">
        <v>731</v>
      </c>
      <c r="B202" s="37" t="s">
        <v>321</v>
      </c>
      <c r="C202" s="34">
        <f>+CAVA1[[#This Row],[Total]]+cava2[[#This Row],[Total]]+CAVA3[[#This Row],[Total]]+CAVA4[[#This Row],[Total]]</f>
        <v>0</v>
      </c>
      <c r="D202" s="37" t="s">
        <v>115</v>
      </c>
      <c r="E202" s="38"/>
    </row>
    <row r="203" spans="1:5" ht="17.399999999999999" hidden="1" customHeight="1" x14ac:dyDescent="0.3">
      <c r="A203" s="37">
        <v>732</v>
      </c>
      <c r="B203" s="37" t="s">
        <v>322</v>
      </c>
      <c r="C203" s="34">
        <f>+CAVA1[[#This Row],[Total]]+cava2[[#This Row],[Total]]+CAVA3[[#This Row],[Total]]+CAVA4[[#This Row],[Total]]</f>
        <v>0</v>
      </c>
      <c r="D203" s="37" t="s">
        <v>115</v>
      </c>
      <c r="E203" s="38"/>
    </row>
    <row r="204" spans="1:5" ht="17.399999999999999" hidden="1" customHeight="1" x14ac:dyDescent="0.3">
      <c r="A204" s="37">
        <v>733</v>
      </c>
      <c r="B204" s="37" t="s">
        <v>323</v>
      </c>
      <c r="C204" s="34">
        <f>+CAVA1[[#This Row],[Total]]+cava2[[#This Row],[Total]]+CAVA3[[#This Row],[Total]]+CAVA4[[#This Row],[Total]]</f>
        <v>0</v>
      </c>
      <c r="D204" s="37" t="s">
        <v>115</v>
      </c>
      <c r="E204" s="38"/>
    </row>
    <row r="205" spans="1:5" ht="17.399999999999999" hidden="1" customHeight="1" x14ac:dyDescent="0.3">
      <c r="A205" s="37">
        <v>734</v>
      </c>
      <c r="B205" s="37" t="s">
        <v>324</v>
      </c>
      <c r="C205" s="34">
        <f>+CAVA1[[#This Row],[Total]]+cava2[[#This Row],[Total]]+CAVA3[[#This Row],[Total]]+CAVA4[[#This Row],[Total]]</f>
        <v>0</v>
      </c>
      <c r="D205" s="37" t="s">
        <v>115</v>
      </c>
      <c r="E205" s="38"/>
    </row>
    <row r="206" spans="1:5" ht="17.399999999999999" hidden="1" customHeight="1" x14ac:dyDescent="0.3">
      <c r="A206" s="37">
        <v>735</v>
      </c>
      <c r="B206" s="37" t="s">
        <v>325</v>
      </c>
      <c r="C206" s="34">
        <f>+CAVA1[[#This Row],[Total]]+cava2[[#This Row],[Total]]+CAVA3[[#This Row],[Total]]+CAVA4[[#This Row],[Total]]</f>
        <v>0</v>
      </c>
      <c r="D206" s="37" t="s">
        <v>115</v>
      </c>
      <c r="E206" s="38"/>
    </row>
    <row r="207" spans="1:5" ht="17.399999999999999" hidden="1" customHeight="1" x14ac:dyDescent="0.3">
      <c r="A207" s="37">
        <v>736</v>
      </c>
      <c r="B207" s="37" t="s">
        <v>326</v>
      </c>
      <c r="C207" s="34">
        <f>+CAVA1[[#This Row],[Total]]+cava2[[#This Row],[Total]]+CAVA3[[#This Row],[Total]]+CAVA4[[#This Row],[Total]]</f>
        <v>0</v>
      </c>
      <c r="D207" s="37" t="s">
        <v>115</v>
      </c>
      <c r="E207" s="38"/>
    </row>
    <row r="208" spans="1:5" ht="17.399999999999999" hidden="1" customHeight="1" x14ac:dyDescent="0.3">
      <c r="A208" s="37">
        <v>737</v>
      </c>
      <c r="B208" s="37" t="s">
        <v>327</v>
      </c>
      <c r="C208" s="34">
        <f>+CAVA1[[#This Row],[Total]]+cava2[[#This Row],[Total]]+CAVA3[[#This Row],[Total]]+CAVA4[[#This Row],[Total]]</f>
        <v>0</v>
      </c>
      <c r="D208" s="37" t="s">
        <v>115</v>
      </c>
      <c r="E208" s="38"/>
    </row>
    <row r="209" spans="1:5" ht="17.399999999999999" hidden="1" customHeight="1" x14ac:dyDescent="0.3">
      <c r="A209" s="37">
        <v>738</v>
      </c>
      <c r="B209" s="37" t="s">
        <v>328</v>
      </c>
      <c r="C209" s="34">
        <f>+CAVA1[[#This Row],[Total]]+cava2[[#This Row],[Total]]+CAVA3[[#This Row],[Total]]+CAVA4[[#This Row],[Total]]</f>
        <v>0</v>
      </c>
      <c r="D209" s="37" t="s">
        <v>115</v>
      </c>
      <c r="E209" s="38"/>
    </row>
    <row r="210" spans="1:5" ht="17.399999999999999" hidden="1" customHeight="1" x14ac:dyDescent="0.3">
      <c r="A210" s="37">
        <v>739</v>
      </c>
      <c r="B210" s="37" t="s">
        <v>329</v>
      </c>
      <c r="C210" s="34">
        <f>+CAVA1[[#This Row],[Total]]+cava2[[#This Row],[Total]]+CAVA3[[#This Row],[Total]]+CAVA4[[#This Row],[Total]]</f>
        <v>0</v>
      </c>
      <c r="D210" s="37" t="s">
        <v>115</v>
      </c>
      <c r="E210" s="38"/>
    </row>
    <row r="211" spans="1:5" ht="17.399999999999999" hidden="1" customHeight="1" x14ac:dyDescent="0.3">
      <c r="A211" s="37">
        <v>740</v>
      </c>
      <c r="B211" s="37" t="s">
        <v>121</v>
      </c>
      <c r="C211" s="34">
        <f>+CAVA1[[#This Row],[Total]]+cava2[[#This Row],[Total]]+CAVA3[[#This Row],[Total]]+CAVA4[[#This Row],[Total]]</f>
        <v>0</v>
      </c>
      <c r="D211" s="37" t="s">
        <v>115</v>
      </c>
      <c r="E211" s="38"/>
    </row>
    <row r="212" spans="1:5" ht="17.399999999999999" hidden="1" customHeight="1" x14ac:dyDescent="0.3">
      <c r="A212" s="37">
        <v>741</v>
      </c>
      <c r="B212" s="37" t="s">
        <v>330</v>
      </c>
      <c r="C212" s="34">
        <f>+CAVA1[[#This Row],[Total]]+cava2[[#This Row],[Total]]+CAVA3[[#This Row],[Total]]+CAVA4[[#This Row],[Total]]</f>
        <v>0</v>
      </c>
      <c r="D212" s="37" t="s">
        <v>115</v>
      </c>
      <c r="E212" s="38"/>
    </row>
    <row r="213" spans="1:5" ht="17.399999999999999" hidden="1" customHeight="1" x14ac:dyDescent="0.3">
      <c r="A213" s="37">
        <v>742</v>
      </c>
      <c r="B213" s="37" t="s">
        <v>331</v>
      </c>
      <c r="C213" s="34">
        <f>+CAVA1[[#This Row],[Total]]+cava2[[#This Row],[Total]]+CAVA3[[#This Row],[Total]]+CAVA4[[#This Row],[Total]]</f>
        <v>0</v>
      </c>
      <c r="D213" s="37" t="s">
        <v>115</v>
      </c>
      <c r="E213" s="38"/>
    </row>
    <row r="214" spans="1:5" ht="17.399999999999999" hidden="1" customHeight="1" x14ac:dyDescent="0.3">
      <c r="A214" s="37">
        <v>743</v>
      </c>
      <c r="B214" s="37" t="s">
        <v>117</v>
      </c>
      <c r="C214" s="34">
        <f>+CAVA1[[#This Row],[Total]]+cava2[[#This Row],[Total]]+CAVA3[[#This Row],[Total]]+CAVA4[[#This Row],[Total]]</f>
        <v>0</v>
      </c>
      <c r="D214" s="37" t="s">
        <v>115</v>
      </c>
      <c r="E214" s="38"/>
    </row>
    <row r="215" spans="1:5" ht="17.399999999999999" hidden="1" customHeight="1" x14ac:dyDescent="0.3">
      <c r="A215" s="37">
        <v>744</v>
      </c>
      <c r="B215" s="37" t="s">
        <v>332</v>
      </c>
      <c r="C215" s="34">
        <f>+CAVA1[[#This Row],[Total]]+cava2[[#This Row],[Total]]+CAVA3[[#This Row],[Total]]+CAVA4[[#This Row],[Total]]</f>
        <v>0</v>
      </c>
      <c r="D215" s="37" t="s">
        <v>115</v>
      </c>
      <c r="E215" s="38"/>
    </row>
    <row r="216" spans="1:5" ht="17.399999999999999" hidden="1" customHeight="1" x14ac:dyDescent="0.3">
      <c r="A216" s="37">
        <v>745</v>
      </c>
      <c r="B216" s="37" t="s">
        <v>333</v>
      </c>
      <c r="C216" s="34">
        <f>+CAVA1[[#This Row],[Total]]+cava2[[#This Row],[Total]]+CAVA3[[#This Row],[Total]]+CAVA4[[#This Row],[Total]]</f>
        <v>0</v>
      </c>
      <c r="D216" s="37" t="s">
        <v>115</v>
      </c>
      <c r="E216" s="38"/>
    </row>
    <row r="217" spans="1:5" ht="17.399999999999999" hidden="1" customHeight="1" x14ac:dyDescent="0.3">
      <c r="A217" s="37">
        <v>746</v>
      </c>
      <c r="B217" s="37" t="s">
        <v>334</v>
      </c>
      <c r="C217" s="34">
        <f>+CAVA1[[#This Row],[Total]]+cava2[[#This Row],[Total]]+CAVA3[[#This Row],[Total]]+CAVA4[[#This Row],[Total]]</f>
        <v>0</v>
      </c>
      <c r="D217" s="37" t="s">
        <v>115</v>
      </c>
      <c r="E217" s="38"/>
    </row>
    <row r="218" spans="1:5" ht="17.399999999999999" hidden="1" customHeight="1" x14ac:dyDescent="0.3">
      <c r="A218" s="37">
        <v>747</v>
      </c>
      <c r="B218" s="37" t="s">
        <v>335</v>
      </c>
      <c r="C218" s="34">
        <f>+CAVA1[[#This Row],[Total]]+cava2[[#This Row],[Total]]+CAVA3[[#This Row],[Total]]+CAVA4[[#This Row],[Total]]</f>
        <v>0</v>
      </c>
      <c r="D218" s="37" t="s">
        <v>115</v>
      </c>
      <c r="E218" s="38"/>
    </row>
    <row r="219" spans="1:5" ht="17.399999999999999" hidden="1" customHeight="1" x14ac:dyDescent="0.3">
      <c r="A219" s="37">
        <v>748</v>
      </c>
      <c r="B219" s="37" t="s">
        <v>336</v>
      </c>
      <c r="C219" s="34">
        <f>+CAVA1[[#This Row],[Total]]+cava2[[#This Row],[Total]]+CAVA3[[#This Row],[Total]]+CAVA4[[#This Row],[Total]]</f>
        <v>0</v>
      </c>
      <c r="D219" s="37" t="s">
        <v>18</v>
      </c>
      <c r="E219" s="38"/>
    </row>
    <row r="220" spans="1:5" ht="17.399999999999999" hidden="1" customHeight="1" x14ac:dyDescent="0.3">
      <c r="A220" s="37">
        <v>749</v>
      </c>
      <c r="B220" s="37" t="s">
        <v>337</v>
      </c>
      <c r="C220" s="34">
        <f>+CAVA1[[#This Row],[Total]]+cava2[[#This Row],[Total]]+CAVA3[[#This Row],[Total]]+CAVA4[[#This Row],[Total]]</f>
        <v>0</v>
      </c>
      <c r="D220" s="37" t="s">
        <v>18</v>
      </c>
      <c r="E220" s="38"/>
    </row>
    <row r="221" spans="1:5" ht="17.399999999999999" hidden="1" customHeight="1" x14ac:dyDescent="0.3">
      <c r="A221" s="37">
        <v>750</v>
      </c>
      <c r="B221" s="37" t="s">
        <v>338</v>
      </c>
      <c r="C221" s="34">
        <f>+CAVA1[[#This Row],[Total]]+cava2[[#This Row],[Total]]+CAVA3[[#This Row],[Total]]+CAVA4[[#This Row],[Total]]</f>
        <v>0</v>
      </c>
      <c r="D221" s="37" t="s">
        <v>115</v>
      </c>
      <c r="E221" s="38"/>
    </row>
    <row r="222" spans="1:5" ht="17.399999999999999" hidden="1" customHeight="1" x14ac:dyDescent="0.3">
      <c r="A222" s="37">
        <v>751</v>
      </c>
      <c r="B222" s="37" t="s">
        <v>339</v>
      </c>
      <c r="C222" s="34">
        <f>+CAVA1[[#This Row],[Total]]+cava2[[#This Row],[Total]]+CAVA3[[#This Row],[Total]]+CAVA4[[#This Row],[Total]]</f>
        <v>0</v>
      </c>
      <c r="D222" s="37" t="s">
        <v>18</v>
      </c>
      <c r="E222" s="38"/>
    </row>
    <row r="223" spans="1:5" ht="17.399999999999999" hidden="1" customHeight="1" x14ac:dyDescent="0.3">
      <c r="A223" s="37">
        <v>752</v>
      </c>
      <c r="B223" s="37" t="s">
        <v>220</v>
      </c>
      <c r="C223" s="34">
        <f>+CAVA1[[#This Row],[Total]]+cava2[[#This Row],[Total]]+CAVA3[[#This Row],[Total]]+CAVA4[[#This Row],[Total]]</f>
        <v>0</v>
      </c>
      <c r="D223" s="37" t="s">
        <v>115</v>
      </c>
      <c r="E223" s="38"/>
    </row>
    <row r="224" spans="1:5" ht="17.399999999999999" hidden="1" customHeight="1" x14ac:dyDescent="0.3">
      <c r="A224" s="37">
        <v>753</v>
      </c>
      <c r="B224" s="37" t="s">
        <v>337</v>
      </c>
      <c r="C224" s="34">
        <f>+CAVA1[[#This Row],[Total]]+cava2[[#This Row],[Total]]+CAVA3[[#This Row],[Total]]+CAVA4[[#This Row],[Total]]</f>
        <v>0</v>
      </c>
      <c r="D224" s="37" t="s">
        <v>115</v>
      </c>
      <c r="E224" s="38"/>
    </row>
    <row r="225" spans="1:5" ht="17.399999999999999" hidden="1" customHeight="1" x14ac:dyDescent="0.3">
      <c r="A225" s="37">
        <v>754</v>
      </c>
      <c r="B225" s="37" t="s">
        <v>339</v>
      </c>
      <c r="C225" s="34">
        <f>+CAVA1[[#This Row],[Total]]+cava2[[#This Row],[Total]]+CAVA3[[#This Row],[Total]]+CAVA4[[#This Row],[Total]]</f>
        <v>0</v>
      </c>
      <c r="D225" s="37" t="s">
        <v>115</v>
      </c>
      <c r="E225" s="38"/>
    </row>
    <row r="226" spans="1:5" ht="17.399999999999999" hidden="1" customHeight="1" x14ac:dyDescent="0.3">
      <c r="A226" s="37">
        <v>755</v>
      </c>
      <c r="B226" s="37" t="s">
        <v>340</v>
      </c>
      <c r="C226" s="34">
        <f>+CAVA1[[#This Row],[Total]]+cava2[[#This Row],[Total]]+CAVA3[[#This Row],[Total]]+CAVA4[[#This Row],[Total]]</f>
        <v>0</v>
      </c>
      <c r="D226" s="37" t="s">
        <v>115</v>
      </c>
      <c r="E226" s="38"/>
    </row>
    <row r="227" spans="1:5" ht="17.399999999999999" hidden="1" customHeight="1" x14ac:dyDescent="0.3">
      <c r="A227" s="37">
        <v>756</v>
      </c>
      <c r="B227" s="37" t="s">
        <v>341</v>
      </c>
      <c r="C227" s="34">
        <f>+CAVA1[[#This Row],[Total]]+cava2[[#This Row],[Total]]+CAVA3[[#This Row],[Total]]+CAVA4[[#This Row],[Total]]</f>
        <v>0</v>
      </c>
      <c r="D227" s="37" t="s">
        <v>115</v>
      </c>
      <c r="E227" s="38"/>
    </row>
    <row r="228" spans="1:5" ht="17.399999999999999" hidden="1" customHeight="1" x14ac:dyDescent="0.3">
      <c r="A228" s="37">
        <v>757</v>
      </c>
      <c r="B228" s="37" t="s">
        <v>342</v>
      </c>
      <c r="C228" s="34">
        <f>+CAVA1[[#This Row],[Total]]+cava2[[#This Row],[Total]]+CAVA3[[#This Row],[Total]]+CAVA4[[#This Row],[Total]]</f>
        <v>0</v>
      </c>
      <c r="D228" s="37" t="s">
        <v>115</v>
      </c>
      <c r="E228" s="38"/>
    </row>
    <row r="229" spans="1:5" ht="17.399999999999999" hidden="1" customHeight="1" x14ac:dyDescent="0.3">
      <c r="A229" s="37">
        <v>758</v>
      </c>
      <c r="B229" s="37" t="s">
        <v>343</v>
      </c>
      <c r="C229" s="34">
        <f>+CAVA1[[#This Row],[Total]]+cava2[[#This Row],[Total]]+CAVA3[[#This Row],[Total]]+CAVA4[[#This Row],[Total]]</f>
        <v>0</v>
      </c>
      <c r="D229" s="37" t="s">
        <v>115</v>
      </c>
      <c r="E229" s="38"/>
    </row>
    <row r="230" spans="1:5" ht="17.399999999999999" hidden="1" customHeight="1" x14ac:dyDescent="0.3">
      <c r="A230" s="37">
        <v>759</v>
      </c>
      <c r="B230" s="37" t="s">
        <v>344</v>
      </c>
      <c r="C230" s="34">
        <f>+CAVA1[[#This Row],[Total]]+cava2[[#This Row],[Total]]+CAVA3[[#This Row],[Total]]+CAVA4[[#This Row],[Total]]</f>
        <v>0</v>
      </c>
      <c r="D230" s="37" t="s">
        <v>115</v>
      </c>
      <c r="E230" s="38"/>
    </row>
    <row r="231" spans="1:5" ht="17.399999999999999" hidden="1" customHeight="1" x14ac:dyDescent="0.3">
      <c r="A231" s="37">
        <v>760</v>
      </c>
      <c r="B231" s="37" t="s">
        <v>153</v>
      </c>
      <c r="C231" s="34">
        <f>+CAVA1[[#This Row],[Total]]+cava2[[#This Row],[Total]]+CAVA3[[#This Row],[Total]]+CAVA4[[#This Row],[Total]]</f>
        <v>0</v>
      </c>
      <c r="D231" s="37" t="s">
        <v>115</v>
      </c>
      <c r="E231" s="38"/>
    </row>
    <row r="232" spans="1:5" ht="17.399999999999999" hidden="1" customHeight="1" x14ac:dyDescent="0.3">
      <c r="A232" s="37">
        <v>761</v>
      </c>
      <c r="B232" s="37" t="s">
        <v>345</v>
      </c>
      <c r="C232" s="34">
        <f>+CAVA1[[#This Row],[Total]]+cava2[[#This Row],[Total]]+CAVA3[[#This Row],[Total]]+CAVA4[[#This Row],[Total]]</f>
        <v>0</v>
      </c>
      <c r="D232" s="37" t="s">
        <v>115</v>
      </c>
      <c r="E232" s="38"/>
    </row>
    <row r="233" spans="1:5" ht="17.399999999999999" hidden="1" customHeight="1" x14ac:dyDescent="0.3">
      <c r="A233" s="37">
        <v>762</v>
      </c>
      <c r="B233" s="37" t="s">
        <v>346</v>
      </c>
      <c r="C233" s="34">
        <f>+CAVA1[[#This Row],[Total]]+cava2[[#This Row],[Total]]+CAVA3[[#This Row],[Total]]+CAVA4[[#This Row],[Total]]</f>
        <v>0</v>
      </c>
      <c r="D233" s="37" t="s">
        <v>115</v>
      </c>
      <c r="E233" s="38"/>
    </row>
    <row r="234" spans="1:5" ht="17.399999999999999" hidden="1" customHeight="1" x14ac:dyDescent="0.3">
      <c r="A234" s="37">
        <v>763</v>
      </c>
      <c r="B234" s="37" t="s">
        <v>347</v>
      </c>
      <c r="C234" s="34">
        <f>+CAVA1[[#This Row],[Total]]+cava2[[#This Row],[Total]]+CAVA3[[#This Row],[Total]]+CAVA4[[#This Row],[Total]]</f>
        <v>0</v>
      </c>
      <c r="D234" s="37" t="s">
        <v>115</v>
      </c>
      <c r="E234" s="38"/>
    </row>
    <row r="235" spans="1:5" ht="17.399999999999999" hidden="1" customHeight="1" x14ac:dyDescent="0.3">
      <c r="A235" s="37">
        <v>764</v>
      </c>
      <c r="B235" s="37" t="s">
        <v>348</v>
      </c>
      <c r="C235" s="34">
        <f>+CAVA1[[#This Row],[Total]]+cava2[[#This Row],[Total]]+CAVA3[[#This Row],[Total]]+CAVA4[[#This Row],[Total]]</f>
        <v>0</v>
      </c>
      <c r="D235" s="37" t="s">
        <v>115</v>
      </c>
      <c r="E235" s="38"/>
    </row>
    <row r="236" spans="1:5" ht="17.399999999999999" hidden="1" customHeight="1" x14ac:dyDescent="0.3">
      <c r="A236" s="37">
        <v>765</v>
      </c>
      <c r="B236" s="37" t="s">
        <v>349</v>
      </c>
      <c r="C236" s="34">
        <f>+CAVA1[[#This Row],[Total]]+cava2[[#This Row],[Total]]+CAVA3[[#This Row],[Total]]+CAVA4[[#This Row],[Total]]</f>
        <v>0</v>
      </c>
      <c r="D236" s="37" t="s">
        <v>115</v>
      </c>
      <c r="E236" s="38"/>
    </row>
    <row r="237" spans="1:5" ht="17.399999999999999" hidden="1" customHeight="1" x14ac:dyDescent="0.3">
      <c r="A237" s="37">
        <v>766</v>
      </c>
      <c r="B237" s="37" t="s">
        <v>350</v>
      </c>
      <c r="C237" s="34">
        <f>+CAVA1[[#This Row],[Total]]+cava2[[#This Row],[Total]]+CAVA3[[#This Row],[Total]]+CAVA4[[#This Row],[Total]]</f>
        <v>0</v>
      </c>
      <c r="D237" s="37" t="s">
        <v>115</v>
      </c>
      <c r="E237" s="38"/>
    </row>
    <row r="238" spans="1:5" ht="17.399999999999999" hidden="1" customHeight="1" x14ac:dyDescent="0.3">
      <c r="A238" s="37">
        <v>767</v>
      </c>
      <c r="B238" s="37" t="s">
        <v>351</v>
      </c>
      <c r="C238" s="34">
        <f>+CAVA1[[#This Row],[Total]]+cava2[[#This Row],[Total]]+CAVA3[[#This Row],[Total]]+CAVA4[[#This Row],[Total]]</f>
        <v>0</v>
      </c>
      <c r="D238" s="37" t="s">
        <v>115</v>
      </c>
      <c r="E238" s="38"/>
    </row>
    <row r="239" spans="1:5" ht="17.399999999999999" hidden="1" customHeight="1" x14ac:dyDescent="0.3">
      <c r="A239" s="37">
        <v>768</v>
      </c>
      <c r="B239" s="37" t="s">
        <v>352</v>
      </c>
      <c r="C239" s="34">
        <f>+CAVA1[[#This Row],[Total]]+cava2[[#This Row],[Total]]+CAVA3[[#This Row],[Total]]+CAVA4[[#This Row],[Total]]</f>
        <v>0</v>
      </c>
      <c r="D239" s="37" t="s">
        <v>115</v>
      </c>
      <c r="E239" s="38"/>
    </row>
    <row r="240" spans="1:5" ht="17.399999999999999" hidden="1" customHeight="1" x14ac:dyDescent="0.3">
      <c r="A240" s="37">
        <v>769</v>
      </c>
      <c r="B240" s="37" t="s">
        <v>335</v>
      </c>
      <c r="C240" s="34">
        <f>+CAVA1[[#This Row],[Total]]+cava2[[#This Row],[Total]]+CAVA3[[#This Row],[Total]]+CAVA4[[#This Row],[Total]]</f>
        <v>0</v>
      </c>
      <c r="D240" s="37" t="s">
        <v>115</v>
      </c>
      <c r="E240" s="38"/>
    </row>
    <row r="241" spans="1:5" ht="17.399999999999999" hidden="1" customHeight="1" x14ac:dyDescent="0.3">
      <c r="A241" s="37">
        <v>770</v>
      </c>
      <c r="B241" s="37" t="s">
        <v>353</v>
      </c>
      <c r="C241" s="34">
        <f>+CAVA1[[#This Row],[Total]]+cava2[[#This Row],[Total]]+CAVA3[[#This Row],[Total]]+CAVA4[[#This Row],[Total]]</f>
        <v>0</v>
      </c>
      <c r="D241" s="37" t="s">
        <v>115</v>
      </c>
      <c r="E241" s="38"/>
    </row>
    <row r="242" spans="1:5" ht="17.399999999999999" hidden="1" customHeight="1" x14ac:dyDescent="0.3">
      <c r="A242" s="37">
        <v>771</v>
      </c>
      <c r="B242" s="37" t="s">
        <v>121</v>
      </c>
      <c r="C242" s="34">
        <f>+CAVA1[[#This Row],[Total]]+cava2[[#This Row],[Total]]+CAVA3[[#This Row],[Total]]+CAVA4[[#This Row],[Total]]</f>
        <v>0</v>
      </c>
      <c r="D242" s="37" t="s">
        <v>115</v>
      </c>
      <c r="E242" s="38"/>
    </row>
    <row r="243" spans="1:5" ht="17.399999999999999" hidden="1" customHeight="1" x14ac:dyDescent="0.3">
      <c r="A243" s="37">
        <v>772</v>
      </c>
      <c r="B243" s="37" t="s">
        <v>354</v>
      </c>
      <c r="C243" s="34">
        <f>+CAVA1[[#This Row],[Total]]+cava2[[#This Row],[Total]]+CAVA3[[#This Row],[Total]]+CAVA4[[#This Row],[Total]]</f>
        <v>0</v>
      </c>
      <c r="D243" s="37" t="s">
        <v>115</v>
      </c>
      <c r="E243" s="38"/>
    </row>
    <row r="244" spans="1:5" ht="17.399999999999999" hidden="1" customHeight="1" x14ac:dyDescent="0.3">
      <c r="A244" s="37">
        <v>773</v>
      </c>
      <c r="B244" s="37" t="s">
        <v>355</v>
      </c>
      <c r="C244" s="34">
        <f>+CAVA1[[#This Row],[Total]]+cava2[[#This Row],[Total]]+CAVA3[[#This Row],[Total]]+CAVA4[[#This Row],[Total]]</f>
        <v>0</v>
      </c>
      <c r="D244" s="37" t="s">
        <v>115</v>
      </c>
      <c r="E244" s="38"/>
    </row>
    <row r="245" spans="1:5" ht="17.399999999999999" hidden="1" customHeight="1" x14ac:dyDescent="0.3">
      <c r="A245" s="37">
        <v>774</v>
      </c>
      <c r="B245" s="37" t="s">
        <v>356</v>
      </c>
      <c r="C245" s="34">
        <f>+CAVA1[[#This Row],[Total]]+cava2[[#This Row],[Total]]+CAVA3[[#This Row],[Total]]+CAVA4[[#This Row],[Total]]</f>
        <v>0</v>
      </c>
      <c r="D245" s="37" t="s">
        <v>115</v>
      </c>
      <c r="E245" s="38"/>
    </row>
    <row r="246" spans="1:5" ht="17.399999999999999" hidden="1" customHeight="1" x14ac:dyDescent="0.3">
      <c r="A246" s="37">
        <v>775</v>
      </c>
      <c r="B246" s="37" t="s">
        <v>357</v>
      </c>
      <c r="C246" s="34">
        <f>+CAVA1[[#This Row],[Total]]+cava2[[#This Row],[Total]]+CAVA3[[#This Row],[Total]]+CAVA4[[#This Row],[Total]]</f>
        <v>0</v>
      </c>
      <c r="D246" s="37" t="s">
        <v>115</v>
      </c>
      <c r="E246" s="38"/>
    </row>
    <row r="247" spans="1:5" ht="17.399999999999999" hidden="1" customHeight="1" x14ac:dyDescent="0.3">
      <c r="A247" s="37">
        <v>776</v>
      </c>
      <c r="B247" s="37" t="s">
        <v>358</v>
      </c>
      <c r="C247" s="34">
        <f>+CAVA1[[#This Row],[Total]]+cava2[[#This Row],[Total]]+CAVA3[[#This Row],[Total]]+CAVA4[[#This Row],[Total]]</f>
        <v>0</v>
      </c>
      <c r="D247" s="37" t="s">
        <v>115</v>
      </c>
      <c r="E247" s="38"/>
    </row>
    <row r="248" spans="1:5" ht="17.399999999999999" hidden="1" customHeight="1" x14ac:dyDescent="0.3">
      <c r="A248" s="37">
        <v>777</v>
      </c>
      <c r="B248" s="37" t="s">
        <v>359</v>
      </c>
      <c r="C248" s="34">
        <f>+CAVA1[[#This Row],[Total]]+cava2[[#This Row],[Total]]+CAVA3[[#This Row],[Total]]+CAVA4[[#This Row],[Total]]</f>
        <v>0</v>
      </c>
      <c r="D248" s="37" t="s">
        <v>115</v>
      </c>
      <c r="E248" s="38"/>
    </row>
    <row r="249" spans="1:5" ht="17.399999999999999" hidden="1" customHeight="1" x14ac:dyDescent="0.3">
      <c r="A249" s="37">
        <v>778</v>
      </c>
      <c r="B249" s="37" t="s">
        <v>360</v>
      </c>
      <c r="C249" s="34">
        <f>+CAVA1[[#This Row],[Total]]+cava2[[#This Row],[Total]]+CAVA3[[#This Row],[Total]]+CAVA4[[#This Row],[Total]]</f>
        <v>0</v>
      </c>
      <c r="D249" s="37" t="s">
        <v>115</v>
      </c>
      <c r="E249" s="38"/>
    </row>
    <row r="250" spans="1:5" ht="17.399999999999999" hidden="1" customHeight="1" x14ac:dyDescent="0.3">
      <c r="A250" s="37">
        <v>779</v>
      </c>
      <c r="B250" s="37" t="s">
        <v>361</v>
      </c>
      <c r="C250" s="34">
        <f>+CAVA1[[#This Row],[Total]]+cava2[[#This Row],[Total]]+CAVA3[[#This Row],[Total]]+CAVA4[[#This Row],[Total]]</f>
        <v>0</v>
      </c>
      <c r="D250" s="37" t="s">
        <v>115</v>
      </c>
      <c r="E250" s="38"/>
    </row>
    <row r="251" spans="1:5" ht="17.399999999999999" hidden="1" customHeight="1" x14ac:dyDescent="0.3">
      <c r="A251" s="37">
        <v>780</v>
      </c>
      <c r="B251" s="37" t="s">
        <v>362</v>
      </c>
      <c r="C251" s="34">
        <f>+CAVA1[[#This Row],[Total]]+cava2[[#This Row],[Total]]+CAVA3[[#This Row],[Total]]+CAVA4[[#This Row],[Total]]</f>
        <v>0</v>
      </c>
      <c r="D251" s="37" t="s">
        <v>115</v>
      </c>
      <c r="E251" s="38"/>
    </row>
    <row r="252" spans="1:5" ht="17.399999999999999" hidden="1" customHeight="1" x14ac:dyDescent="0.3">
      <c r="A252" s="37">
        <v>781</v>
      </c>
      <c r="B252" s="37" t="s">
        <v>363</v>
      </c>
      <c r="C252" s="34">
        <f>+CAVA1[[#This Row],[Total]]+cava2[[#This Row],[Total]]+CAVA3[[#This Row],[Total]]+CAVA4[[#This Row],[Total]]</f>
        <v>0</v>
      </c>
      <c r="D252" s="37" t="s">
        <v>115</v>
      </c>
      <c r="E252" s="38"/>
    </row>
    <row r="253" spans="1:5" ht="17.399999999999999" hidden="1" customHeight="1" x14ac:dyDescent="0.3">
      <c r="A253" s="37">
        <v>782</v>
      </c>
      <c r="B253" s="37" t="s">
        <v>364</v>
      </c>
      <c r="C253" s="34">
        <f>+CAVA1[[#This Row],[Total]]+cava2[[#This Row],[Total]]+CAVA3[[#This Row],[Total]]+CAVA4[[#This Row],[Total]]</f>
        <v>0</v>
      </c>
      <c r="D253" s="37" t="s">
        <v>115</v>
      </c>
      <c r="E253" s="38"/>
    </row>
    <row r="254" spans="1:5" ht="17.399999999999999" hidden="1" customHeight="1" x14ac:dyDescent="0.3">
      <c r="A254" s="37">
        <v>783</v>
      </c>
      <c r="B254" s="37" t="s">
        <v>365</v>
      </c>
      <c r="C254" s="34">
        <f>+CAVA1[[#This Row],[Total]]+cava2[[#This Row],[Total]]+CAVA3[[#This Row],[Total]]+CAVA4[[#This Row],[Total]]</f>
        <v>0</v>
      </c>
      <c r="D254" s="37" t="s">
        <v>115</v>
      </c>
      <c r="E254" s="38"/>
    </row>
    <row r="255" spans="1:5" ht="17.399999999999999" hidden="1" customHeight="1" x14ac:dyDescent="0.3">
      <c r="A255" s="37">
        <v>784</v>
      </c>
      <c r="B255" s="37" t="s">
        <v>366</v>
      </c>
      <c r="C255" s="34">
        <f>+CAVA1[[#This Row],[Total]]+cava2[[#This Row],[Total]]+CAVA3[[#This Row],[Total]]+CAVA4[[#This Row],[Total]]</f>
        <v>0</v>
      </c>
      <c r="D255" s="37" t="s">
        <v>115</v>
      </c>
      <c r="E255" s="38"/>
    </row>
    <row r="256" spans="1:5" ht="17.399999999999999" hidden="1" customHeight="1" x14ac:dyDescent="0.3">
      <c r="A256" s="37">
        <v>785</v>
      </c>
      <c r="B256" s="37" t="s">
        <v>367</v>
      </c>
      <c r="C256" s="34">
        <f>+CAVA1[[#This Row],[Total]]+cava2[[#This Row],[Total]]+CAVA3[[#This Row],[Total]]+CAVA4[[#This Row],[Total]]</f>
        <v>0</v>
      </c>
      <c r="D256" s="37" t="s">
        <v>115</v>
      </c>
      <c r="E256" s="38"/>
    </row>
    <row r="257" spans="1:5" ht="17.399999999999999" hidden="1" customHeight="1" x14ac:dyDescent="0.3">
      <c r="A257" s="37">
        <v>786</v>
      </c>
      <c r="B257" s="37" t="s">
        <v>368</v>
      </c>
      <c r="C257" s="34">
        <f>+CAVA1[[#This Row],[Total]]+cava2[[#This Row],[Total]]+CAVA3[[#This Row],[Total]]+CAVA4[[#This Row],[Total]]</f>
        <v>0</v>
      </c>
      <c r="D257" s="37" t="s">
        <v>115</v>
      </c>
      <c r="E257" s="38"/>
    </row>
    <row r="258" spans="1:5" ht="17.399999999999999" hidden="1" customHeight="1" x14ac:dyDescent="0.3">
      <c r="A258" s="37">
        <v>787</v>
      </c>
      <c r="B258" s="37" t="s">
        <v>369</v>
      </c>
      <c r="C258" s="34">
        <f>+CAVA1[[#This Row],[Total]]+cava2[[#This Row],[Total]]+CAVA3[[#This Row],[Total]]+CAVA4[[#This Row],[Total]]</f>
        <v>0</v>
      </c>
      <c r="D258" s="37" t="s">
        <v>18</v>
      </c>
      <c r="E258" s="38"/>
    </row>
    <row r="259" spans="1:5" ht="17.399999999999999" hidden="1" customHeight="1" x14ac:dyDescent="0.3">
      <c r="A259" s="37">
        <v>788</v>
      </c>
      <c r="B259" s="37" t="s">
        <v>307</v>
      </c>
      <c r="C259" s="34">
        <f>+CAVA1[[#This Row],[Total]]+cava2[[#This Row],[Total]]+CAVA3[[#This Row],[Total]]+CAVA4[[#This Row],[Total]]</f>
        <v>0</v>
      </c>
      <c r="D259" s="37" t="s">
        <v>18</v>
      </c>
      <c r="E259" s="38"/>
    </row>
    <row r="260" spans="1:5" ht="17.399999999999999" hidden="1" customHeight="1" x14ac:dyDescent="0.3">
      <c r="A260" s="37">
        <v>789</v>
      </c>
      <c r="B260" s="37" t="s">
        <v>370</v>
      </c>
      <c r="C260" s="34">
        <f>+CAVA1[[#This Row],[Total]]+cava2[[#This Row],[Total]]+CAVA3[[#This Row],[Total]]+CAVA4[[#This Row],[Total]]</f>
        <v>0</v>
      </c>
      <c r="D260" s="37" t="s">
        <v>18</v>
      </c>
      <c r="E260" s="38"/>
    </row>
    <row r="261" spans="1:5" ht="17.399999999999999" hidden="1" customHeight="1" x14ac:dyDescent="0.3">
      <c r="A261" s="37">
        <v>790</v>
      </c>
      <c r="B261" s="37" t="s">
        <v>371</v>
      </c>
      <c r="C261" s="34">
        <f>+CAVA1[[#This Row],[Total]]+cava2[[#This Row],[Total]]+CAVA3[[#This Row],[Total]]+CAVA4[[#This Row],[Total]]</f>
        <v>0</v>
      </c>
      <c r="D261" s="37" t="s">
        <v>18</v>
      </c>
      <c r="E261" s="38"/>
    </row>
    <row r="262" spans="1:5" ht="17.399999999999999" hidden="1" customHeight="1" x14ac:dyDescent="0.3">
      <c r="A262" s="37">
        <v>791</v>
      </c>
      <c r="B262" s="37" t="s">
        <v>372</v>
      </c>
      <c r="C262" s="34">
        <f>+CAVA1[[#This Row],[Total]]+cava2[[#This Row],[Total]]+CAVA3[[#This Row],[Total]]+CAVA4[[#This Row],[Total]]</f>
        <v>0</v>
      </c>
      <c r="D262" s="37" t="s">
        <v>18</v>
      </c>
      <c r="E262" s="38"/>
    </row>
    <row r="263" spans="1:5" ht="17.399999999999999" hidden="1" customHeight="1" x14ac:dyDescent="0.3">
      <c r="A263" s="37">
        <v>793</v>
      </c>
      <c r="B263" s="37" t="s">
        <v>373</v>
      </c>
      <c r="C263" s="34">
        <f>+CAVA1[[#This Row],[Total]]+cava2[[#This Row],[Total]]+CAVA3[[#This Row],[Total]]+CAVA4[[#This Row],[Total]]</f>
        <v>0</v>
      </c>
      <c r="D263" s="37" t="s">
        <v>18</v>
      </c>
      <c r="E263" s="38"/>
    </row>
    <row r="264" spans="1:5" ht="17.399999999999999" hidden="1" customHeight="1" x14ac:dyDescent="0.3">
      <c r="A264" s="37">
        <v>794</v>
      </c>
      <c r="B264" s="37" t="s">
        <v>374</v>
      </c>
      <c r="C264" s="34">
        <f>+CAVA1[[#This Row],[Total]]+cava2[[#This Row],[Total]]+CAVA3[[#This Row],[Total]]+CAVA4[[#This Row],[Total]]</f>
        <v>0</v>
      </c>
      <c r="D264" s="37" t="s">
        <v>18</v>
      </c>
      <c r="E264" s="38"/>
    </row>
    <row r="265" spans="1:5" ht="17.399999999999999" hidden="1" customHeight="1" x14ac:dyDescent="0.3">
      <c r="A265" s="37">
        <v>795</v>
      </c>
      <c r="B265" s="37" t="s">
        <v>375</v>
      </c>
      <c r="C265" s="34">
        <f>+CAVA1[[#This Row],[Total]]+cava2[[#This Row],[Total]]+CAVA3[[#This Row],[Total]]+CAVA4[[#This Row],[Total]]</f>
        <v>0</v>
      </c>
      <c r="D265" s="37" t="s">
        <v>18</v>
      </c>
      <c r="E265" s="38"/>
    </row>
    <row r="266" spans="1:5" ht="17.399999999999999" hidden="1" customHeight="1" x14ac:dyDescent="0.3">
      <c r="A266" s="37">
        <v>796</v>
      </c>
      <c r="B266" s="37" t="s">
        <v>376</v>
      </c>
      <c r="C266" s="34">
        <f>+CAVA1[[#This Row],[Total]]+cava2[[#This Row],[Total]]+CAVA3[[#This Row],[Total]]+CAVA4[[#This Row],[Total]]</f>
        <v>0</v>
      </c>
      <c r="D266" s="37" t="s">
        <v>18</v>
      </c>
      <c r="E266" s="38"/>
    </row>
    <row r="267" spans="1:5" ht="17.399999999999999" hidden="1" customHeight="1" x14ac:dyDescent="0.3">
      <c r="A267" s="37">
        <v>797</v>
      </c>
      <c r="B267" s="37" t="s">
        <v>377</v>
      </c>
      <c r="C267" s="34">
        <f>+CAVA1[[#This Row],[Total]]+cava2[[#This Row],[Total]]+CAVA3[[#This Row],[Total]]+CAVA4[[#This Row],[Total]]</f>
        <v>0</v>
      </c>
      <c r="D267" s="37" t="s">
        <v>18</v>
      </c>
      <c r="E267" s="38"/>
    </row>
    <row r="268" spans="1:5" ht="17.399999999999999" hidden="1" customHeight="1" x14ac:dyDescent="0.3">
      <c r="A268" s="37">
        <v>798</v>
      </c>
      <c r="B268" s="37" t="s">
        <v>131</v>
      </c>
      <c r="C268" s="34">
        <f>+CAVA1[[#This Row],[Total]]+cava2[[#This Row],[Total]]+CAVA3[[#This Row],[Total]]+CAVA4[[#This Row],[Total]]</f>
        <v>0</v>
      </c>
      <c r="D268" s="37" t="s">
        <v>18</v>
      </c>
      <c r="E268" s="38"/>
    </row>
    <row r="269" spans="1:5" ht="17.399999999999999" hidden="1" customHeight="1" x14ac:dyDescent="0.3">
      <c r="A269" s="37">
        <v>799</v>
      </c>
      <c r="B269" s="37" t="s">
        <v>378</v>
      </c>
      <c r="C269" s="34">
        <f>+CAVA1[[#This Row],[Total]]+cava2[[#This Row],[Total]]+CAVA3[[#This Row],[Total]]+CAVA4[[#This Row],[Total]]</f>
        <v>0</v>
      </c>
      <c r="D269" s="37" t="s">
        <v>18</v>
      </c>
      <c r="E269" s="38"/>
    </row>
    <row r="270" spans="1:5" ht="17.399999999999999" hidden="1" customHeight="1" x14ac:dyDescent="0.3">
      <c r="A270" s="37">
        <v>800</v>
      </c>
      <c r="B270" s="37" t="s">
        <v>379</v>
      </c>
      <c r="C270" s="34">
        <f>+CAVA1[[#This Row],[Total]]+cava2[[#This Row],[Total]]+CAVA3[[#This Row],[Total]]+CAVA4[[#This Row],[Total]]</f>
        <v>0</v>
      </c>
      <c r="D270" s="37" t="s">
        <v>18</v>
      </c>
      <c r="E270" s="38"/>
    </row>
    <row r="271" spans="1:5" ht="17.399999999999999" hidden="1" customHeight="1" x14ac:dyDescent="0.3">
      <c r="A271" s="37">
        <v>801</v>
      </c>
      <c r="B271" s="37" t="s">
        <v>380</v>
      </c>
      <c r="C271" s="34">
        <f>+CAVA1[[#This Row],[Total]]+cava2[[#This Row],[Total]]+CAVA3[[#This Row],[Total]]+CAVA4[[#This Row],[Total]]</f>
        <v>0</v>
      </c>
      <c r="D271" s="37" t="s">
        <v>18</v>
      </c>
      <c r="E271" s="38"/>
    </row>
    <row r="272" spans="1:5" ht="17.399999999999999" hidden="1" customHeight="1" x14ac:dyDescent="0.3">
      <c r="A272" s="37">
        <v>802</v>
      </c>
      <c r="B272" s="37" t="s">
        <v>381</v>
      </c>
      <c r="C272" s="34">
        <f>+CAVA1[[#This Row],[Total]]+cava2[[#This Row],[Total]]+CAVA3[[#This Row],[Total]]+CAVA4[[#This Row],[Total]]</f>
        <v>0</v>
      </c>
      <c r="D272" s="37" t="s">
        <v>115</v>
      </c>
      <c r="E272" s="38"/>
    </row>
    <row r="273" spans="1:5" ht="17.399999999999999" hidden="1" customHeight="1" x14ac:dyDescent="0.3">
      <c r="A273" s="37">
        <v>805</v>
      </c>
      <c r="B273" s="37" t="s">
        <v>382</v>
      </c>
      <c r="C273" s="34">
        <f>+CAVA1[[#This Row],[Total]]+cava2[[#This Row],[Total]]+CAVA3[[#This Row],[Total]]+CAVA4[[#This Row],[Total]]</f>
        <v>0</v>
      </c>
      <c r="D273" s="37" t="s">
        <v>115</v>
      </c>
      <c r="E273" s="38"/>
    </row>
    <row r="274" spans="1:5" ht="17.399999999999999" hidden="1" customHeight="1" x14ac:dyDescent="0.3">
      <c r="A274" s="37">
        <v>806</v>
      </c>
      <c r="B274" s="37" t="s">
        <v>383</v>
      </c>
      <c r="C274" s="34">
        <f>+CAVA1[[#This Row],[Total]]+cava2[[#This Row],[Total]]+CAVA3[[#This Row],[Total]]+CAVA4[[#This Row],[Total]]</f>
        <v>0</v>
      </c>
      <c r="D274" s="37" t="s">
        <v>115</v>
      </c>
      <c r="E274" s="38"/>
    </row>
    <row r="275" spans="1:5" ht="17.399999999999999" hidden="1" customHeight="1" x14ac:dyDescent="0.3">
      <c r="A275" s="37">
        <v>807</v>
      </c>
      <c r="B275" s="37" t="s">
        <v>384</v>
      </c>
      <c r="C275" s="34">
        <f>+CAVA1[[#This Row],[Total]]+cava2[[#This Row],[Total]]+CAVA3[[#This Row],[Total]]+CAVA4[[#This Row],[Total]]</f>
        <v>0</v>
      </c>
      <c r="D275" s="37" t="s">
        <v>115</v>
      </c>
      <c r="E275" s="38"/>
    </row>
    <row r="276" spans="1:5" ht="17.399999999999999" hidden="1" customHeight="1" x14ac:dyDescent="0.3">
      <c r="A276" s="37">
        <v>808</v>
      </c>
      <c r="B276" s="37" t="s">
        <v>385</v>
      </c>
      <c r="C276" s="34">
        <f>+CAVA1[[#This Row],[Total]]+cava2[[#This Row],[Total]]+CAVA3[[#This Row],[Total]]+CAVA4[[#This Row],[Total]]</f>
        <v>0</v>
      </c>
      <c r="D276" s="37" t="s">
        <v>115</v>
      </c>
      <c r="E276" s="38"/>
    </row>
    <row r="277" spans="1:5" ht="17.399999999999999" hidden="1" customHeight="1" x14ac:dyDescent="0.3">
      <c r="A277" s="37">
        <v>809</v>
      </c>
      <c r="B277" s="37" t="s">
        <v>386</v>
      </c>
      <c r="C277" s="34">
        <f>+CAVA1[[#This Row],[Total]]+cava2[[#This Row],[Total]]+CAVA3[[#This Row],[Total]]+CAVA4[[#This Row],[Total]]</f>
        <v>0</v>
      </c>
      <c r="D277" s="37" t="s">
        <v>115</v>
      </c>
      <c r="E277" s="38"/>
    </row>
    <row r="278" spans="1:5" ht="17.399999999999999" hidden="1" customHeight="1" x14ac:dyDescent="0.3">
      <c r="A278" s="37">
        <v>810</v>
      </c>
      <c r="B278" s="37" t="s">
        <v>387</v>
      </c>
      <c r="C278" s="34">
        <f>+CAVA1[[#This Row],[Total]]+cava2[[#This Row],[Total]]+CAVA3[[#This Row],[Total]]+CAVA4[[#This Row],[Total]]</f>
        <v>0</v>
      </c>
      <c r="D278" s="37" t="s">
        <v>115</v>
      </c>
      <c r="E278" s="38"/>
    </row>
    <row r="279" spans="1:5" ht="17.399999999999999" hidden="1" customHeight="1" x14ac:dyDescent="0.3">
      <c r="A279" s="37">
        <v>813</v>
      </c>
      <c r="B279" s="37" t="s">
        <v>388</v>
      </c>
      <c r="C279" s="34">
        <f>+CAVA1[[#This Row],[Total]]+cava2[[#This Row],[Total]]+CAVA3[[#This Row],[Total]]+CAVA4[[#This Row],[Total]]</f>
        <v>0</v>
      </c>
      <c r="D279" s="37" t="s">
        <v>115</v>
      </c>
      <c r="E279" s="38"/>
    </row>
    <row r="280" spans="1:5" ht="17.399999999999999" hidden="1" customHeight="1" x14ac:dyDescent="0.3">
      <c r="A280" s="37">
        <v>814</v>
      </c>
      <c r="B280" s="37" t="s">
        <v>389</v>
      </c>
      <c r="C280" s="34">
        <f>+CAVA1[[#This Row],[Total]]+cava2[[#This Row],[Total]]+CAVA3[[#This Row],[Total]]+CAVA4[[#This Row],[Total]]</f>
        <v>0</v>
      </c>
      <c r="D280" s="37" t="s">
        <v>18</v>
      </c>
      <c r="E280" s="38"/>
    </row>
    <row r="281" spans="1:5" ht="17.399999999999999" hidden="1" customHeight="1" x14ac:dyDescent="0.3">
      <c r="A281" s="37">
        <v>816</v>
      </c>
      <c r="B281" s="37" t="s">
        <v>390</v>
      </c>
      <c r="C281" s="34">
        <f>+CAVA1[[#This Row],[Total]]+cava2[[#This Row],[Total]]+CAVA3[[#This Row],[Total]]+CAVA4[[#This Row],[Total]]</f>
        <v>0</v>
      </c>
      <c r="D281" s="37" t="s">
        <v>18</v>
      </c>
      <c r="E281" s="38"/>
    </row>
    <row r="282" spans="1:5" ht="17.399999999999999" hidden="1" customHeight="1" x14ac:dyDescent="0.3">
      <c r="A282" s="37">
        <v>817</v>
      </c>
      <c r="B282" s="37" t="s">
        <v>391</v>
      </c>
      <c r="C282" s="34">
        <f>+CAVA1[[#This Row],[Total]]+cava2[[#This Row],[Total]]+CAVA3[[#This Row],[Total]]+CAVA4[[#This Row],[Total]]</f>
        <v>0</v>
      </c>
      <c r="D282" s="37" t="s">
        <v>18</v>
      </c>
      <c r="E282" s="38"/>
    </row>
    <row r="283" spans="1:5" ht="17.399999999999999" hidden="1" customHeight="1" x14ac:dyDescent="0.3">
      <c r="A283" s="37">
        <v>819</v>
      </c>
      <c r="B283" s="37" t="s">
        <v>392</v>
      </c>
      <c r="C283" s="34">
        <f>+CAVA1[[#This Row],[Total]]+cava2[[#This Row],[Total]]+CAVA3[[#This Row],[Total]]+CAVA4[[#This Row],[Total]]</f>
        <v>0</v>
      </c>
      <c r="D283" s="37" t="s">
        <v>18</v>
      </c>
      <c r="E283" s="38"/>
    </row>
    <row r="284" spans="1:5" ht="17.399999999999999" hidden="1" customHeight="1" x14ac:dyDescent="0.3">
      <c r="A284" s="37">
        <v>823</v>
      </c>
      <c r="B284" s="37" t="s">
        <v>393</v>
      </c>
      <c r="C284" s="34">
        <f>+CAVA1[[#This Row],[Total]]+cava2[[#This Row],[Total]]+CAVA3[[#This Row],[Total]]+CAVA4[[#This Row],[Total]]</f>
        <v>0</v>
      </c>
      <c r="D284" s="37" t="s">
        <v>115</v>
      </c>
      <c r="E284" s="38"/>
    </row>
    <row r="285" spans="1:5" ht="17.399999999999999" hidden="1" customHeight="1" x14ac:dyDescent="0.3">
      <c r="A285" s="37">
        <v>824</v>
      </c>
      <c r="B285" s="37" t="s">
        <v>394</v>
      </c>
      <c r="C285" s="34">
        <f>+CAVA1[[#This Row],[Total]]+cava2[[#This Row],[Total]]+CAVA3[[#This Row],[Total]]+CAVA4[[#This Row],[Total]]</f>
        <v>0</v>
      </c>
      <c r="D285" s="37" t="s">
        <v>18</v>
      </c>
      <c r="E285" s="38"/>
    </row>
    <row r="286" spans="1:5" ht="17.399999999999999" hidden="1" customHeight="1" x14ac:dyDescent="0.3">
      <c r="A286" s="37">
        <v>900</v>
      </c>
      <c r="B286" s="37" t="s">
        <v>395</v>
      </c>
      <c r="C286" s="34">
        <f>+CAVA1[[#This Row],[Total]]+cava2[[#This Row],[Total]]+CAVA3[[#This Row],[Total]]+CAVA4[[#This Row],[Total]]</f>
        <v>0</v>
      </c>
      <c r="D286" s="37" t="s">
        <v>18</v>
      </c>
      <c r="E286" s="38"/>
    </row>
    <row r="287" spans="1:5" ht="17.399999999999999" hidden="1" customHeight="1" x14ac:dyDescent="0.3">
      <c r="A287" s="37">
        <v>901</v>
      </c>
      <c r="B287" s="37" t="s">
        <v>396</v>
      </c>
      <c r="C287" s="34">
        <f>+CAVA1[[#This Row],[Total]]+cava2[[#This Row],[Total]]+CAVA3[[#This Row],[Total]]+CAVA4[[#This Row],[Total]]</f>
        <v>0</v>
      </c>
      <c r="D287" s="37" t="s">
        <v>18</v>
      </c>
      <c r="E287" s="38"/>
    </row>
    <row r="288" spans="1:5" ht="17.399999999999999" hidden="1" customHeight="1" x14ac:dyDescent="0.3">
      <c r="A288" s="37">
        <v>902</v>
      </c>
      <c r="B288" s="37" t="s">
        <v>397</v>
      </c>
      <c r="C288" s="34">
        <f>+CAVA1[[#This Row],[Total]]+cava2[[#This Row],[Total]]+CAVA3[[#This Row],[Total]]+CAVA4[[#This Row],[Total]]</f>
        <v>0</v>
      </c>
      <c r="D288" s="37" t="s">
        <v>18</v>
      </c>
      <c r="E288" s="38"/>
    </row>
    <row r="289" spans="1:5" ht="17.399999999999999" hidden="1" customHeight="1" x14ac:dyDescent="0.3">
      <c r="A289" s="37">
        <v>903</v>
      </c>
      <c r="B289" s="37" t="s">
        <v>398</v>
      </c>
      <c r="C289" s="34">
        <f>+CAVA1[[#This Row],[Total]]+cava2[[#This Row],[Total]]+CAVA3[[#This Row],[Total]]+CAVA4[[#This Row],[Total]]</f>
        <v>0</v>
      </c>
      <c r="D289" s="37" t="s">
        <v>18</v>
      </c>
      <c r="E289" s="38"/>
    </row>
    <row r="290" spans="1:5" ht="17.399999999999999" hidden="1" customHeight="1" x14ac:dyDescent="0.3">
      <c r="A290" s="37">
        <v>906</v>
      </c>
      <c r="B290" s="37" t="s">
        <v>353</v>
      </c>
      <c r="C290" s="34">
        <f>+CAVA1[[#This Row],[Total]]+cava2[[#This Row],[Total]]+CAVA3[[#This Row],[Total]]+CAVA4[[#This Row],[Total]]</f>
        <v>0</v>
      </c>
      <c r="D290" s="37" t="s">
        <v>18</v>
      </c>
      <c r="E290" s="38"/>
    </row>
    <row r="291" spans="1:5" ht="17.399999999999999" customHeight="1" x14ac:dyDescent="0.3">
      <c r="A291" s="25"/>
      <c r="B291" s="25"/>
      <c r="C291" s="41">
        <f>SUBTOTAL(109,CAVA118[Total])</f>
        <v>10417.980000000001</v>
      </c>
      <c r="D291" s="25"/>
      <c r="E291" s="25"/>
    </row>
    <row r="292" spans="1:5" ht="17.399999999999999" customHeight="1" x14ac:dyDescent="0.3">
      <c r="A292" s="13"/>
      <c r="B292" s="16"/>
      <c r="C292" s="29">
        <f>+CAVA118[[#Totals],[Total]]-CAVA1[[#Totals],[Total]]-cava2[[#Totals],[Total]]-CAVA3[[#Totals],[Total]]-CAVA4[[#Totals],[Total]]</f>
        <v>-4.5474735088646412E-13</v>
      </c>
    </row>
  </sheetData>
  <sheetProtection selectLockedCells="1" selectUnlockedCells="1"/>
  <mergeCells count="3">
    <mergeCell ref="C5:D5"/>
    <mergeCell ref="C7:D7"/>
    <mergeCell ref="C8:D8"/>
  </mergeCells>
  <pageMargins left="0.25" right="0.25" top="0.75" bottom="0.75" header="0.3" footer="0.3"/>
  <pageSetup scale="92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9E79-49C8-4F47-8346-1C417D468676}">
  <dimension ref="A1"/>
  <sheetViews>
    <sheetView workbookViewId="0">
      <selection activeCell="E154" sqref="E154"/>
    </sheetView>
  </sheetViews>
  <sheetFormatPr baseColWidth="10" defaultColWidth="11.44140625" defaultRowHeight="14.4" x14ac:dyDescent="0.3"/>
  <sheetData/>
  <pageMargins left="0" right="0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  <pageSetUpPr fitToPage="1"/>
  </sheetPr>
  <dimension ref="A2:M29"/>
  <sheetViews>
    <sheetView topLeftCell="A18" zoomScale="70" zoomScaleNormal="70" workbookViewId="0">
      <selection activeCell="M14" sqref="M14"/>
    </sheetView>
  </sheetViews>
  <sheetFormatPr baseColWidth="10" defaultColWidth="11.44140625" defaultRowHeight="14.4" x14ac:dyDescent="0.3"/>
  <cols>
    <col min="1" max="1" width="5.109375" customWidth="1"/>
    <col min="2" max="2" width="22" customWidth="1"/>
    <col min="3" max="3" width="10.6640625" bestFit="1" customWidth="1"/>
    <col min="4" max="10" width="17" customWidth="1"/>
    <col min="11" max="11" width="12" bestFit="1" customWidth="1"/>
    <col min="12" max="12" width="27" customWidth="1"/>
  </cols>
  <sheetData>
    <row r="2" spans="1:12" ht="23.4" x14ac:dyDescent="0.45">
      <c r="A2" s="97" t="s">
        <v>427</v>
      </c>
      <c r="B2" s="97"/>
      <c r="C2" s="97"/>
      <c r="D2" s="97"/>
      <c r="E2" s="97"/>
      <c r="F2" s="97"/>
      <c r="G2" s="97"/>
      <c r="H2" s="97"/>
      <c r="I2" s="97"/>
      <c r="J2" s="97"/>
    </row>
    <row r="3" spans="1:12" ht="28.8" x14ac:dyDescent="0.3">
      <c r="B3" s="27" t="s">
        <v>1</v>
      </c>
    </row>
    <row r="7" spans="1:12" x14ac:dyDescent="0.3">
      <c r="B7" s="27" t="s">
        <v>2</v>
      </c>
      <c r="D7" s="28"/>
    </row>
    <row r="9" spans="1:12" x14ac:dyDescent="0.3">
      <c r="B9" s="27" t="s">
        <v>3</v>
      </c>
    </row>
    <row r="10" spans="1:12" x14ac:dyDescent="0.3">
      <c r="B10" s="27" t="s">
        <v>4</v>
      </c>
    </row>
    <row r="11" spans="1:12" x14ac:dyDescent="0.3">
      <c r="H11">
        <v>1.85</v>
      </c>
      <c r="I11">
        <v>2.35</v>
      </c>
      <c r="J11">
        <v>1.3</v>
      </c>
    </row>
    <row r="12" spans="1:12" ht="28.8" x14ac:dyDescent="0.3">
      <c r="A12" s="25" t="s">
        <v>5</v>
      </c>
      <c r="B12" s="25" t="s">
        <v>6</v>
      </c>
      <c r="C12" s="25" t="s">
        <v>7</v>
      </c>
      <c r="D12" s="25" t="s">
        <v>8</v>
      </c>
      <c r="E12" s="25" t="s">
        <v>9</v>
      </c>
      <c r="F12" s="25" t="s">
        <v>10</v>
      </c>
      <c r="G12" s="25" t="s">
        <v>11</v>
      </c>
      <c r="H12" s="27" t="s">
        <v>12</v>
      </c>
      <c r="I12" s="27" t="s">
        <v>13</v>
      </c>
      <c r="J12" s="27" t="s">
        <v>14</v>
      </c>
      <c r="K12" s="9" t="s">
        <v>15</v>
      </c>
      <c r="L12" s="27" t="s">
        <v>16</v>
      </c>
    </row>
    <row r="13" spans="1:12" s="13" customFormat="1" ht="35.25" customHeight="1" x14ac:dyDescent="0.3">
      <c r="B13" s="16" t="s">
        <v>428</v>
      </c>
      <c r="C13" s="13" t="s">
        <v>429</v>
      </c>
      <c r="K13">
        <f>+(SUM(D13:G13)-($H$11*H13)-(I13*$I$11)-(J13*$J$11))</f>
        <v>0</v>
      </c>
    </row>
    <row r="14" spans="1:12" s="13" customFormat="1" ht="35.25" customHeight="1" x14ac:dyDescent="0.3">
      <c r="B14" s="16" t="s">
        <v>430</v>
      </c>
      <c r="C14" s="13" t="s">
        <v>429</v>
      </c>
      <c r="K14">
        <f t="shared" ref="K14:K25" si="0">+(SUM(D14:G14)-($H$11*H14)-(I14*$I$11)-(J14*$J$11))</f>
        <v>0</v>
      </c>
    </row>
    <row r="15" spans="1:12" s="13" customFormat="1" ht="35.25" customHeight="1" x14ac:dyDescent="0.3">
      <c r="B15" s="16" t="s">
        <v>431</v>
      </c>
      <c r="C15" s="13" t="s">
        <v>429</v>
      </c>
      <c r="K15">
        <f t="shared" si="0"/>
        <v>0</v>
      </c>
    </row>
    <row r="16" spans="1:12" s="13" customFormat="1" ht="35.25" customHeight="1" x14ac:dyDescent="0.3">
      <c r="B16" s="16" t="s">
        <v>432</v>
      </c>
      <c r="C16" s="13" t="s">
        <v>429</v>
      </c>
      <c r="K16">
        <f t="shared" si="0"/>
        <v>0</v>
      </c>
    </row>
    <row r="17" spans="1:13" s="13" customFormat="1" ht="35.25" customHeight="1" x14ac:dyDescent="0.3">
      <c r="B17" s="16" t="s">
        <v>428</v>
      </c>
      <c r="C17" s="13" t="s">
        <v>429</v>
      </c>
      <c r="K17">
        <f t="shared" si="0"/>
        <v>0</v>
      </c>
    </row>
    <row r="18" spans="1:13" s="13" customFormat="1" ht="35.25" customHeight="1" x14ac:dyDescent="0.3">
      <c r="B18" s="16" t="s">
        <v>433</v>
      </c>
      <c r="C18" s="13" t="s">
        <v>429</v>
      </c>
      <c r="K18">
        <f t="shared" si="0"/>
        <v>0</v>
      </c>
    </row>
    <row r="19" spans="1:13" s="13" customFormat="1" ht="35.25" customHeight="1" x14ac:dyDescent="0.3">
      <c r="B19" s="16" t="s">
        <v>434</v>
      </c>
      <c r="C19" s="13" t="s">
        <v>429</v>
      </c>
      <c r="K19">
        <f t="shared" si="0"/>
        <v>0</v>
      </c>
    </row>
    <row r="20" spans="1:13" s="13" customFormat="1" ht="35.25" customHeight="1" x14ac:dyDescent="0.3">
      <c r="B20" s="16" t="s">
        <v>435</v>
      </c>
      <c r="C20" s="13" t="s">
        <v>429</v>
      </c>
      <c r="K20">
        <f t="shared" si="0"/>
        <v>0</v>
      </c>
    </row>
    <row r="21" spans="1:13" s="13" customFormat="1" ht="35.25" customHeight="1" x14ac:dyDescent="0.3">
      <c r="B21" s="13" t="s">
        <v>436</v>
      </c>
      <c r="C21" s="13" t="s">
        <v>429</v>
      </c>
      <c r="K21">
        <f t="shared" si="0"/>
        <v>0</v>
      </c>
    </row>
    <row r="22" spans="1:13" s="13" customFormat="1" ht="35.25" customHeight="1" x14ac:dyDescent="0.3">
      <c r="B22" s="13" t="s">
        <v>437</v>
      </c>
      <c r="C22" s="13" t="s">
        <v>429</v>
      </c>
      <c r="K22">
        <f t="shared" si="0"/>
        <v>0</v>
      </c>
    </row>
    <row r="23" spans="1:13" s="13" customFormat="1" ht="35.25" customHeight="1" x14ac:dyDescent="0.3">
      <c r="B23" s="16" t="s">
        <v>438</v>
      </c>
      <c r="C23" s="13" t="s">
        <v>429</v>
      </c>
      <c r="K23">
        <f t="shared" si="0"/>
        <v>0</v>
      </c>
    </row>
    <row r="24" spans="1:13" s="13" customFormat="1" ht="35.25" customHeight="1" x14ac:dyDescent="0.3">
      <c r="B24" s="16" t="s">
        <v>439</v>
      </c>
      <c r="C24" s="13" t="s">
        <v>429</v>
      </c>
      <c r="K24">
        <f t="shared" si="0"/>
        <v>0</v>
      </c>
    </row>
    <row r="25" spans="1:13" s="13" customFormat="1" ht="35.25" customHeight="1" x14ac:dyDescent="0.3">
      <c r="B25" s="16" t="s">
        <v>440</v>
      </c>
      <c r="C25" s="13" t="s">
        <v>441</v>
      </c>
      <c r="K25">
        <f t="shared" si="0"/>
        <v>0</v>
      </c>
    </row>
    <row r="26" spans="1:13" s="13" customFormat="1" ht="35.25" customHeight="1" x14ac:dyDescent="0.3">
      <c r="A26" s="30"/>
      <c r="B26" s="31"/>
      <c r="C26" s="30"/>
      <c r="D26" s="30"/>
      <c r="E26" s="30"/>
      <c r="F26" s="30"/>
      <c r="G26" s="30"/>
      <c r="H26" s="30"/>
      <c r="I26" s="30"/>
      <c r="J26" s="30"/>
      <c r="K26" s="32">
        <f>+SUM(Tabla83489[Kg netos])</f>
        <v>0</v>
      </c>
      <c r="L26" s="30"/>
    </row>
    <row r="27" spans="1:13" s="13" customFormat="1" ht="35.25" customHeight="1" x14ac:dyDescent="0.3">
      <c r="B27" s="16"/>
      <c r="L27" s="18" t="s">
        <v>133</v>
      </c>
      <c r="M27" s="33"/>
    </row>
    <row r="29" spans="1:13" x14ac:dyDescent="0.3">
      <c r="A29" t="s">
        <v>134</v>
      </c>
    </row>
  </sheetData>
  <mergeCells count="1">
    <mergeCell ref="A2:J2"/>
  </mergeCells>
  <pageMargins left="0.7" right="0.7" top="0.75" bottom="0.75" header="0.3" footer="0.3"/>
  <pageSetup scale="56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DFD00B3DDBB468DB7F1AE5E8125FE" ma:contentTypeVersion="4" ma:contentTypeDescription="Crear nuevo documento." ma:contentTypeScope="" ma:versionID="e7226716967a9cb556698bb9c01b0e9f">
  <xsd:schema xmlns:xsd="http://www.w3.org/2001/XMLSchema" xmlns:xs="http://www.w3.org/2001/XMLSchema" xmlns:p="http://schemas.microsoft.com/office/2006/metadata/properties" xmlns:ns2="d25cb4f2-76eb-44fe-baf4-1d65d452fed0" targetNamespace="http://schemas.microsoft.com/office/2006/metadata/properties" ma:root="true" ma:fieldsID="91004886feb97886d9f953777c3bf12a" ns2:_="">
    <xsd:import namespace="d25cb4f2-76eb-44fe-baf4-1d65d452f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b4f2-76eb-44fe-baf4-1d65d452f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3A334-E51E-4ABB-BB22-2064D6683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8589E2-41E1-469A-B4B3-2186D173D78C}">
  <ds:schemaRefs>
    <ds:schemaRef ds:uri="http://schemas.microsoft.com/office/2006/metadata/properties"/>
    <ds:schemaRef ds:uri="http://schemas.microsoft.com/office/infopath/2007/PartnerControls"/>
    <ds:schemaRef ds:uri="f6d6cb35-185f-40e4-8dc9-7d06da03f1d3"/>
  </ds:schemaRefs>
</ds:datastoreItem>
</file>

<file path=customXml/itemProps3.xml><?xml version="1.0" encoding="utf-8"?>
<ds:datastoreItem xmlns:ds="http://schemas.openxmlformats.org/officeDocument/2006/customXml" ds:itemID="{625CD228-EE08-4E38-9FC4-46C80A59B6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FORMATO NO USAR</vt:lpstr>
      <vt:lpstr>CAVA 1 </vt:lpstr>
      <vt:lpstr>CAVA 2 </vt:lpstr>
      <vt:lpstr>CAVA 3</vt:lpstr>
      <vt:lpstr>MOSTRADOR PDV</vt:lpstr>
      <vt:lpstr>CONSOLIDADO</vt:lpstr>
      <vt:lpstr>Hoja1</vt:lpstr>
      <vt:lpstr>OTRAS PROTEINAS</vt:lpstr>
      <vt:lpstr>'CAVA 1 '!Área_de_impresión</vt:lpstr>
      <vt:lpstr>'CAVA 1 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Ángela</dc:creator>
  <cp:keywords/>
  <dc:description/>
  <cp:lastModifiedBy>Juan Gutierrez</cp:lastModifiedBy>
  <cp:revision/>
  <cp:lastPrinted>2025-08-26T15:10:11Z</cp:lastPrinted>
  <dcterms:created xsi:type="dcterms:W3CDTF">2023-07-21T15:08:06Z</dcterms:created>
  <dcterms:modified xsi:type="dcterms:W3CDTF">2025-09-04T22:48:09Z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0x010100337DFD00B3DDBB468DB7F1AE5E8125FE</vt:lpwstr>
  </property>
</Properties>
</file>