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k\Documents\GitHub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" i="1" l="1"/>
  <c r="N20" i="1" l="1"/>
  <c r="N19" i="1"/>
  <c r="N18" i="1"/>
  <c r="N17" i="1"/>
  <c r="M20" i="1"/>
  <c r="M19" i="1"/>
  <c r="M18" i="1"/>
  <c r="M17" i="1"/>
  <c r="I11" i="1"/>
  <c r="I10" i="1"/>
  <c r="I9" i="1"/>
  <c r="I8" i="1"/>
  <c r="I7" i="1"/>
  <c r="I6" i="1"/>
  <c r="L20" i="1"/>
  <c r="L19" i="1"/>
  <c r="L18" i="1"/>
  <c r="L17" i="1"/>
  <c r="K20" i="1"/>
  <c r="K19" i="1"/>
  <c r="K18" i="1"/>
  <c r="K17" i="1"/>
  <c r="J19" i="1"/>
  <c r="J18" i="1"/>
  <c r="J17" i="1"/>
  <c r="J20" i="1"/>
  <c r="I20" i="1"/>
  <c r="I19" i="1"/>
  <c r="I17" i="1"/>
  <c r="M21" i="1" l="1"/>
  <c r="K21" i="1"/>
  <c r="I21" i="1"/>
  <c r="N21" i="1"/>
  <c r="L21" i="1"/>
  <c r="J21" i="1"/>
  <c r="I12" i="1"/>
  <c r="J6" i="1" s="1"/>
  <c r="J10" i="1" l="1"/>
  <c r="J9" i="1"/>
  <c r="J8" i="1"/>
  <c r="J11" i="1"/>
  <c r="J7" i="1"/>
  <c r="O20" i="1"/>
  <c r="N29" i="1" s="1"/>
  <c r="O19" i="1"/>
  <c r="N28" i="1" s="1"/>
  <c r="O18" i="1"/>
  <c r="N27" i="1" s="1"/>
  <c r="O17" i="1"/>
  <c r="N26" i="1" s="1"/>
  <c r="N30" i="1" l="1"/>
  <c r="I27" i="1"/>
  <c r="J27" i="1"/>
  <c r="K27" i="1"/>
  <c r="L27" i="1"/>
  <c r="M27" i="1"/>
  <c r="I26" i="1"/>
  <c r="K26" i="1"/>
  <c r="L26" i="1"/>
  <c r="M26" i="1"/>
  <c r="J26" i="1"/>
  <c r="L28" i="1"/>
  <c r="J28" i="1"/>
  <c r="I28" i="1"/>
  <c r="M28" i="1"/>
  <c r="K28" i="1"/>
  <c r="L29" i="1"/>
  <c r="I29" i="1"/>
  <c r="K29" i="1"/>
  <c r="M29" i="1"/>
  <c r="J29" i="1"/>
  <c r="J30" i="1" l="1"/>
  <c r="M30" i="1"/>
  <c r="K30" i="1"/>
  <c r="L30" i="1"/>
  <c r="I30" i="1"/>
  <c r="O29" i="1"/>
  <c r="O27" i="1"/>
  <c r="O26" i="1"/>
  <c r="O28" i="1"/>
  <c r="J12" i="1" l="1"/>
</calcChain>
</file>

<file path=xl/sharedStrings.xml><?xml version="1.0" encoding="utf-8"?>
<sst xmlns="http://schemas.openxmlformats.org/spreadsheetml/2006/main" count="235" uniqueCount="29">
  <si>
    <t>PERSONA</t>
  </si>
  <si>
    <t>ATTIVITÀ</t>
  </si>
  <si>
    <t>TEMPO (min)</t>
  </si>
  <si>
    <t>DATA</t>
  </si>
  <si>
    <t>Giovanni</t>
  </si>
  <si>
    <t>Interno</t>
  </si>
  <si>
    <t>Luca</t>
  </si>
  <si>
    <t>Hristina</t>
  </si>
  <si>
    <t>Viktorija</t>
  </si>
  <si>
    <t>Manuale</t>
  </si>
  <si>
    <t>Sviluppo</t>
  </si>
  <si>
    <t>Testing</t>
  </si>
  <si>
    <t>Attività</t>
  </si>
  <si>
    <t>Persona</t>
  </si>
  <si>
    <t>Totale</t>
  </si>
  <si>
    <t>Percentuale</t>
  </si>
  <si>
    <t>Totale minuti</t>
  </si>
  <si>
    <t>Ispezione Codice</t>
  </si>
  <si>
    <t>Ispezione codice</t>
  </si>
  <si>
    <t>Doc. Processo</t>
  </si>
  <si>
    <t>Doc. Progetto</t>
  </si>
  <si>
    <t>Documenti di progetto</t>
  </si>
  <si>
    <t>Documenti di processo</t>
  </si>
  <si>
    <t>Vecchia convenzione: i verbali esterni sono Documenti di progetto, quelli interni di processo</t>
  </si>
  <si>
    <t>Le categorie sono: Ispezione Codice, Documenti di progetto, Documenti di processo, Manuale, Sviluppo, Testing</t>
  </si>
  <si>
    <t>Media</t>
  </si>
  <si>
    <t>Tempo/persona (minuti) per attività e relativa media</t>
  </si>
  <si>
    <t>Percentuale tempo/persona per attività e relativa media</t>
  </si>
  <si>
    <t>Minuti di lavoro per attività e relativa percentuale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</si>
</sst>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Fill="1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0" xfId="0" applyFill="1" applyAlignment="1">
      <alignment horizontal="left"/>
    </xf>
    <xf numFmtId="9" fontId="0" fillId="4" borderId="0" xfId="1" applyFont="1" applyFill="1" applyAlignment="1">
      <alignment horizontal="center"/>
    </xf>
    <xf numFmtId="9" fontId="0" fillId="4" borderId="3" xfId="1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3" borderId="2" xfId="0" applyFont="1" applyFill="1" applyBorder="1"/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4" borderId="2" xfId="0" applyFont="1" applyFill="1" applyBorder="1"/>
    <xf numFmtId="9" fontId="0" fillId="4" borderId="2" xfId="1" applyFont="1" applyFill="1" applyBorder="1" applyAlignment="1">
      <alignment horizontal="center"/>
    </xf>
    <xf numFmtId="9" fontId="0" fillId="4" borderId="5" xfId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9" fontId="0" fillId="2" borderId="4" xfId="1" applyFont="1" applyFill="1" applyBorder="1" applyAlignment="1">
      <alignment horizontal="center"/>
    </xf>
    <xf numFmtId="9" fontId="0" fillId="2" borderId="2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topLeftCell="A14" zoomScale="85" zoomScaleNormal="85" workbookViewId="0">
      <selection activeCell="F102" sqref="F102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3" t="s">
        <v>24</v>
      </c>
    </row>
    <row r="2" spans="1:15" x14ac:dyDescent="0.25">
      <c r="B2" s="1"/>
      <c r="C2" s="1"/>
      <c r="F2" s="14" t="s">
        <v>23</v>
      </c>
    </row>
    <row r="3" spans="1:15" x14ac:dyDescent="0.25">
      <c r="A3" s="9" t="s">
        <v>0</v>
      </c>
      <c r="B3" s="9" t="s">
        <v>1</v>
      </c>
      <c r="C3" s="9" t="s">
        <v>2</v>
      </c>
      <c r="D3" s="9" t="s">
        <v>3</v>
      </c>
      <c r="H3" s="2"/>
    </row>
    <row r="4" spans="1:15" x14ac:dyDescent="0.25">
      <c r="A4" s="10" t="s">
        <v>4</v>
      </c>
      <c r="B4" s="10" t="s">
        <v>21</v>
      </c>
      <c r="C4" s="10">
        <v>98</v>
      </c>
      <c r="D4" s="11">
        <v>43484</v>
      </c>
      <c r="H4" s="42" t="s">
        <v>28</v>
      </c>
      <c r="I4" s="42"/>
      <c r="J4" s="42"/>
    </row>
    <row r="5" spans="1:15" x14ac:dyDescent="0.25">
      <c r="A5" s="10" t="s">
        <v>4</v>
      </c>
      <c r="B5" s="10" t="s">
        <v>21</v>
      </c>
      <c r="C5" s="10">
        <v>149</v>
      </c>
      <c r="D5" s="11">
        <v>43493</v>
      </c>
      <c r="H5" s="19" t="s">
        <v>12</v>
      </c>
      <c r="I5" s="20" t="s">
        <v>16</v>
      </c>
      <c r="J5" s="20" t="s">
        <v>15</v>
      </c>
    </row>
    <row r="6" spans="1:15" x14ac:dyDescent="0.25">
      <c r="A6" s="10" t="s">
        <v>4</v>
      </c>
      <c r="B6" s="10" t="s">
        <v>22</v>
      </c>
      <c r="C6" s="10">
        <v>135</v>
      </c>
      <c r="D6" s="11">
        <v>43494</v>
      </c>
      <c r="H6" s="21" t="s">
        <v>18</v>
      </c>
      <c r="I6" s="22">
        <f>SUMIF(B4:B61,"Ispezione codice",C4:C61)</f>
        <v>0</v>
      </c>
      <c r="J6" s="39">
        <f>I6/I12</f>
        <v>0</v>
      </c>
    </row>
    <row r="7" spans="1:15" x14ac:dyDescent="0.25">
      <c r="A7" s="10" t="s">
        <v>4</v>
      </c>
      <c r="B7" s="10" t="s">
        <v>21</v>
      </c>
      <c r="C7" s="10">
        <v>53</v>
      </c>
      <c r="D7" s="11">
        <v>43494</v>
      </c>
      <c r="H7" s="21" t="s">
        <v>21</v>
      </c>
      <c r="I7" s="22">
        <f>SUMIF(B:B,"Documenti di progetto",C:C)</f>
        <v>2067</v>
      </c>
      <c r="J7" s="39">
        <f>(I7/I12)</f>
        <v>0.26314449395289624</v>
      </c>
    </row>
    <row r="8" spans="1:15" x14ac:dyDescent="0.25">
      <c r="A8" s="10" t="s">
        <v>4</v>
      </c>
      <c r="B8" s="10" t="s">
        <v>21</v>
      </c>
      <c r="C8" s="10">
        <v>87</v>
      </c>
      <c r="D8" s="11">
        <v>43495</v>
      </c>
      <c r="H8" s="21" t="s">
        <v>22</v>
      </c>
      <c r="I8" s="22">
        <f>SUMIF(B:B,"Documenti di processo",C:C)</f>
        <v>2114</v>
      </c>
      <c r="J8" s="39">
        <f>I8/I12</f>
        <v>0.26912794398472312</v>
      </c>
    </row>
    <row r="9" spans="1:15" x14ac:dyDescent="0.25">
      <c r="A9" s="10" t="s">
        <v>4</v>
      </c>
      <c r="B9" s="10" t="s">
        <v>22</v>
      </c>
      <c r="C9" s="10">
        <v>74</v>
      </c>
      <c r="D9" s="11">
        <v>43495</v>
      </c>
      <c r="H9" s="21" t="s">
        <v>9</v>
      </c>
      <c r="I9" s="22">
        <f>SUMIF(B:B,"Manuale",C:C)</f>
        <v>174</v>
      </c>
      <c r="J9" s="39">
        <f>I9/I12</f>
        <v>2.2151495862507958E-2</v>
      </c>
    </row>
    <row r="10" spans="1:15" x14ac:dyDescent="0.25">
      <c r="A10" s="10" t="s">
        <v>4</v>
      </c>
      <c r="B10" s="10" t="s">
        <v>22</v>
      </c>
      <c r="C10" s="10">
        <v>32</v>
      </c>
      <c r="D10" s="11">
        <v>43499</v>
      </c>
      <c r="H10" s="21" t="s">
        <v>10</v>
      </c>
      <c r="I10" s="22">
        <f>SUMIF(B:B,"Sviluppo",C:C)</f>
        <v>3500</v>
      </c>
      <c r="J10" s="39">
        <f>I10/I12</f>
        <v>0.44557606619987267</v>
      </c>
    </row>
    <row r="11" spans="1:15" x14ac:dyDescent="0.25">
      <c r="A11" s="10" t="s">
        <v>8</v>
      </c>
      <c r="B11" s="10" t="s">
        <v>21</v>
      </c>
      <c r="C11" s="10">
        <v>75</v>
      </c>
      <c r="D11" s="11">
        <v>43497</v>
      </c>
      <c r="H11" s="23" t="s">
        <v>11</v>
      </c>
      <c r="I11" s="24">
        <f>SUMIF(B:B,"Testing",C:C)</f>
        <v>0</v>
      </c>
      <c r="J11" s="40">
        <f>I11/I12</f>
        <v>0</v>
      </c>
    </row>
    <row r="12" spans="1:15" x14ac:dyDescent="0.25">
      <c r="A12" s="10" t="s">
        <v>8</v>
      </c>
      <c r="B12" s="10" t="s">
        <v>21</v>
      </c>
      <c r="C12" s="10">
        <v>55</v>
      </c>
      <c r="D12" s="11">
        <v>43503</v>
      </c>
      <c r="H12" s="15" t="s">
        <v>14</v>
      </c>
      <c r="I12" s="16">
        <f>SUM(I6:I11)</f>
        <v>7855</v>
      </c>
      <c r="J12" s="41">
        <f>SUM(J6:J11)</f>
        <v>1</v>
      </c>
    </row>
    <row r="13" spans="1:15" x14ac:dyDescent="0.25">
      <c r="A13" s="10" t="s">
        <v>4</v>
      </c>
      <c r="B13" s="10" t="s">
        <v>9</v>
      </c>
      <c r="C13" s="10">
        <v>127</v>
      </c>
      <c r="D13" s="11">
        <v>43505</v>
      </c>
      <c r="H13" s="7"/>
      <c r="I13" s="8"/>
      <c r="J13" s="8"/>
    </row>
    <row r="14" spans="1:15" x14ac:dyDescent="0.25">
      <c r="A14" s="10" t="s">
        <v>4</v>
      </c>
      <c r="B14" s="10" t="s">
        <v>22</v>
      </c>
      <c r="C14" s="10">
        <v>24</v>
      </c>
      <c r="D14" s="11">
        <v>43509</v>
      </c>
    </row>
    <row r="15" spans="1:15" x14ac:dyDescent="0.25">
      <c r="A15" s="10" t="s">
        <v>6</v>
      </c>
      <c r="B15" s="10" t="s">
        <v>22</v>
      </c>
      <c r="C15" s="10">
        <v>195</v>
      </c>
      <c r="D15" s="11">
        <v>43521</v>
      </c>
      <c r="H15" s="43" t="s">
        <v>26</v>
      </c>
      <c r="I15" s="43"/>
      <c r="J15" s="43"/>
      <c r="K15" s="43"/>
      <c r="L15" s="43"/>
      <c r="M15" s="43"/>
      <c r="N15" s="43"/>
      <c r="O15" s="43"/>
    </row>
    <row r="16" spans="1:15" x14ac:dyDescent="0.25">
      <c r="A16" s="10" t="s">
        <v>6</v>
      </c>
      <c r="B16" s="10" t="s">
        <v>22</v>
      </c>
      <c r="C16" s="10">
        <v>105</v>
      </c>
      <c r="D16" s="11">
        <v>43523</v>
      </c>
      <c r="H16" s="5" t="s">
        <v>13</v>
      </c>
      <c r="I16" s="4" t="s">
        <v>20</v>
      </c>
      <c r="J16" s="4" t="s">
        <v>19</v>
      </c>
      <c r="K16" s="4" t="s">
        <v>9</v>
      </c>
      <c r="L16" s="4" t="s">
        <v>10</v>
      </c>
      <c r="M16" s="4" t="s">
        <v>11</v>
      </c>
      <c r="N16" s="4" t="s">
        <v>17</v>
      </c>
      <c r="O16" s="17" t="s">
        <v>14</v>
      </c>
    </row>
    <row r="17" spans="1:15" x14ac:dyDescent="0.25">
      <c r="A17" s="10" t="s">
        <v>7</v>
      </c>
      <c r="B17" s="10" t="s">
        <v>5</v>
      </c>
      <c r="C17" s="10">
        <v>30</v>
      </c>
      <c r="D17" s="11">
        <v>43519</v>
      </c>
      <c r="H17" s="6" t="s">
        <v>4</v>
      </c>
      <c r="I17" s="3">
        <f>SUMIFS(C:C,B:B,"Documenti di progetto",A:A,"Giovanni")</f>
        <v>830</v>
      </c>
      <c r="J17" s="3">
        <f>SUMIFS(C:C,B:B,"Documenti di processo",A:A,"Giovanni")</f>
        <v>950</v>
      </c>
      <c r="K17" s="3">
        <f>SUMIFS(C:C,B:B,"Manuale",A:A,"Giovanni")</f>
        <v>174</v>
      </c>
      <c r="L17" s="3">
        <f>SUMIFS(C:C,B:B,"Sviluppo",A:A,"Giovanni")</f>
        <v>0</v>
      </c>
      <c r="M17" s="3">
        <f>SUMIFS(C:C,B:B,"Testing",A:A,"Giovanni")</f>
        <v>0</v>
      </c>
      <c r="N17" s="3">
        <f>SUMIFS(C:C,B:B,"Ispezione codice",A:A,"Giovanni")</f>
        <v>20</v>
      </c>
      <c r="O17" s="18">
        <f>SUM(I17:M17)</f>
        <v>1954</v>
      </c>
    </row>
    <row r="18" spans="1:15" x14ac:dyDescent="0.25">
      <c r="A18" s="10" t="s">
        <v>7</v>
      </c>
      <c r="B18" s="10" t="s">
        <v>10</v>
      </c>
      <c r="C18" s="10">
        <v>100</v>
      </c>
      <c r="D18" s="11">
        <v>43520</v>
      </c>
      <c r="H18" s="6" t="s">
        <v>7</v>
      </c>
      <c r="I18" s="3">
        <f>SUMIFS(C:C,B:B,"Documenti di progetto",A:A,"Hristina")</f>
        <v>85</v>
      </c>
      <c r="J18" s="3">
        <f>SUMIFS(C:C,B:B,"Documenti di processo",A:A,"Hristina")</f>
        <v>252</v>
      </c>
      <c r="K18" s="3">
        <f>SUMIFS(C:C,B:B,"Manuale",A:A,"Hristina")</f>
        <v>0</v>
      </c>
      <c r="L18" s="3">
        <f>SUMIFS(C:C,B:B,"Sviluppo",A:A,"Hristina")</f>
        <v>1721</v>
      </c>
      <c r="M18" s="3">
        <f>SUMIFS(C:C,B:B,"Testing",A:A,"Hristina")</f>
        <v>0</v>
      </c>
      <c r="N18" s="3">
        <f>SUMIFS(C:C,B:B,"Ispezione codice",A:A,"Hristina")</f>
        <v>20</v>
      </c>
      <c r="O18" s="18">
        <f>SUM(I18:M18)</f>
        <v>2058</v>
      </c>
    </row>
    <row r="19" spans="1:15" x14ac:dyDescent="0.25">
      <c r="A19" s="10" t="s">
        <v>7</v>
      </c>
      <c r="B19" s="10" t="s">
        <v>10</v>
      </c>
      <c r="C19" s="10">
        <v>125</v>
      </c>
      <c r="D19" s="11">
        <v>43522</v>
      </c>
      <c r="H19" s="6" t="s">
        <v>6</v>
      </c>
      <c r="I19" s="3">
        <f>SUMIFS(C:C,B:B,"Documenti di progetto",A:A,"Luca")</f>
        <v>717</v>
      </c>
      <c r="J19" s="3">
        <f>SUMIFS(C:C,B:B,"Documenti di processo",A:A,"Luca")</f>
        <v>852</v>
      </c>
      <c r="K19" s="3">
        <f>SUMIFS(C:C,B:B,"Manuale",A:A,"Luca")</f>
        <v>0</v>
      </c>
      <c r="L19" s="3">
        <f>SUMIFS(C:C,B:B,"Sviluppo",A:A,"Luca")</f>
        <v>60</v>
      </c>
      <c r="M19" s="3">
        <f>SUMIFS(C:C,B:B,"Testing",A:A,"Luca")</f>
        <v>0</v>
      </c>
      <c r="N19" s="3">
        <f>SUMIFS(C:C,B:B,"Ispezione codice",A:A,"Luca")</f>
        <v>20</v>
      </c>
      <c r="O19" s="18">
        <f>SUM(I19:M19)</f>
        <v>1629</v>
      </c>
    </row>
    <row r="20" spans="1:15" x14ac:dyDescent="0.25">
      <c r="A20" s="10" t="s">
        <v>7</v>
      </c>
      <c r="B20" s="10" t="s">
        <v>10</v>
      </c>
      <c r="C20" s="10">
        <v>170</v>
      </c>
      <c r="D20" s="11">
        <v>43523</v>
      </c>
      <c r="H20" s="6" t="s">
        <v>8</v>
      </c>
      <c r="I20" s="3">
        <f>SUMIFS(C:C,B:B,"Documenti di progetto",A:A,"Viktorija")</f>
        <v>435</v>
      </c>
      <c r="J20" s="3">
        <f>SUMIFS(C:C,B:B,"Documenti di processo",A:A,"Viktorija")</f>
        <v>60</v>
      </c>
      <c r="K20" s="3">
        <f>SUMIFS(C:C,B:B,"Manuale",A:A,"Viktorija")</f>
        <v>0</v>
      </c>
      <c r="L20" s="3">
        <f>SUMIFS(C:C,B:B,"Sviluppo",A:A,"Viktorija")</f>
        <v>1719</v>
      </c>
      <c r="M20" s="3">
        <f>SUMIFS(C:C,B:B,"Testing",A:A,"Viktorija")</f>
        <v>0</v>
      </c>
      <c r="N20" s="3">
        <f>SUMIFS(C:C,B:B,"Ispezione codice",A:A,"Viktorija")</f>
        <v>20</v>
      </c>
      <c r="O20" s="18">
        <f>SUM(I20:M20)</f>
        <v>2214</v>
      </c>
    </row>
    <row r="21" spans="1:15" x14ac:dyDescent="0.25">
      <c r="A21" s="10" t="s">
        <v>7</v>
      </c>
      <c r="B21" s="10" t="s">
        <v>10</v>
      </c>
      <c r="C21" s="10">
        <v>65</v>
      </c>
      <c r="D21" s="11">
        <v>43524</v>
      </c>
      <c r="H21" s="33" t="s">
        <v>25</v>
      </c>
      <c r="I21" s="34">
        <f t="shared" ref="I21:N21" si="0">AVERAGE(I17:I20)</f>
        <v>516.75</v>
      </c>
      <c r="J21" s="34">
        <f t="shared" si="0"/>
        <v>528.5</v>
      </c>
      <c r="K21" s="34">
        <f t="shared" si="0"/>
        <v>43.5</v>
      </c>
      <c r="L21" s="34">
        <f t="shared" si="0"/>
        <v>875</v>
      </c>
      <c r="M21" s="34">
        <f t="shared" si="0"/>
        <v>0</v>
      </c>
      <c r="N21" s="35">
        <f t="shared" si="0"/>
        <v>20</v>
      </c>
      <c r="O21" s="32"/>
    </row>
    <row r="22" spans="1:15" x14ac:dyDescent="0.25">
      <c r="A22" s="10" t="s">
        <v>8</v>
      </c>
      <c r="B22" s="10" t="s">
        <v>5</v>
      </c>
      <c r="C22" s="10">
        <v>60</v>
      </c>
      <c r="D22" s="11">
        <v>43487</v>
      </c>
    </row>
    <row r="23" spans="1:15" x14ac:dyDescent="0.25">
      <c r="A23" s="10" t="s">
        <v>8</v>
      </c>
      <c r="B23" s="10" t="s">
        <v>10</v>
      </c>
      <c r="C23" s="10">
        <v>103</v>
      </c>
      <c r="D23" s="11">
        <v>43506</v>
      </c>
    </row>
    <row r="24" spans="1:15" x14ac:dyDescent="0.25">
      <c r="A24" s="10" t="s">
        <v>8</v>
      </c>
      <c r="B24" s="10" t="s">
        <v>10</v>
      </c>
      <c r="C24" s="10">
        <v>100</v>
      </c>
      <c r="D24" s="11">
        <v>43520</v>
      </c>
      <c r="H24" s="44" t="s">
        <v>27</v>
      </c>
      <c r="I24" s="44"/>
      <c r="J24" s="44"/>
      <c r="K24" s="44"/>
      <c r="L24" s="44"/>
      <c r="M24" s="44"/>
      <c r="N24" s="44"/>
      <c r="O24" s="44"/>
    </row>
    <row r="25" spans="1:15" x14ac:dyDescent="0.25">
      <c r="A25" s="10" t="s">
        <v>8</v>
      </c>
      <c r="B25" s="10" t="s">
        <v>10</v>
      </c>
      <c r="C25" s="10">
        <v>170</v>
      </c>
      <c r="D25" s="11">
        <v>43523</v>
      </c>
      <c r="H25" s="25" t="s">
        <v>13</v>
      </c>
      <c r="I25" s="26" t="s">
        <v>20</v>
      </c>
      <c r="J25" s="26" t="s">
        <v>19</v>
      </c>
      <c r="K25" s="26" t="s">
        <v>9</v>
      </c>
      <c r="L25" s="26" t="s">
        <v>10</v>
      </c>
      <c r="M25" s="26" t="s">
        <v>11</v>
      </c>
      <c r="N25" s="26" t="s">
        <v>17</v>
      </c>
      <c r="O25" s="27" t="s">
        <v>14</v>
      </c>
    </row>
    <row r="26" spans="1:15" x14ac:dyDescent="0.25">
      <c r="A26" s="10" t="s">
        <v>8</v>
      </c>
      <c r="B26" s="10" t="s">
        <v>10</v>
      </c>
      <c r="C26" s="10">
        <v>45</v>
      </c>
      <c r="D26" s="11">
        <v>43524</v>
      </c>
      <c r="H26" s="28" t="s">
        <v>4</v>
      </c>
      <c r="I26" s="29">
        <f>I17/O17</f>
        <v>0.42476970317297852</v>
      </c>
      <c r="J26" s="29">
        <f>J17/O17</f>
        <v>0.48618219037871035</v>
      </c>
      <c r="K26" s="29">
        <f>K17/O17</f>
        <v>8.9048106448311154E-2</v>
      </c>
      <c r="L26" s="29">
        <f>L17/O17</f>
        <v>0</v>
      </c>
      <c r="M26" s="29">
        <f>M17/O17</f>
        <v>0</v>
      </c>
      <c r="N26" s="29">
        <f>N17/O17</f>
        <v>1.0235414534288639E-2</v>
      </c>
      <c r="O26" s="30">
        <f>SUM(I26:M26)</f>
        <v>1</v>
      </c>
    </row>
    <row r="27" spans="1:15" x14ac:dyDescent="0.25">
      <c r="A27" s="10" t="s">
        <v>8</v>
      </c>
      <c r="B27" s="10" t="s">
        <v>10</v>
      </c>
      <c r="C27" s="10">
        <v>25</v>
      </c>
      <c r="D27" s="11">
        <v>43530</v>
      </c>
      <c r="H27" s="28" t="s">
        <v>7</v>
      </c>
      <c r="I27" s="29">
        <f>I18/O18</f>
        <v>4.1302235179786199E-2</v>
      </c>
      <c r="J27" s="29">
        <f>J18/O18</f>
        <v>0.12244897959183673</v>
      </c>
      <c r="K27" s="29">
        <f>K18/O18</f>
        <v>0</v>
      </c>
      <c r="L27" s="29">
        <f>L18/O18</f>
        <v>0.83624878522837709</v>
      </c>
      <c r="M27" s="29">
        <f>M18/O18</f>
        <v>0</v>
      </c>
      <c r="N27" s="29">
        <f>N18/O18</f>
        <v>9.7181729834791061E-3</v>
      </c>
      <c r="O27" s="30">
        <f>SUM(I27:M27)</f>
        <v>1</v>
      </c>
    </row>
    <row r="28" spans="1:15" x14ac:dyDescent="0.25">
      <c r="A28" s="10" t="s">
        <v>6</v>
      </c>
      <c r="B28" s="10" t="s">
        <v>21</v>
      </c>
      <c r="C28" s="10">
        <v>15</v>
      </c>
      <c r="D28" s="11">
        <v>43532</v>
      </c>
      <c r="H28" s="28" t="s">
        <v>6</v>
      </c>
      <c r="I28" s="29">
        <f>I19/O19</f>
        <v>0.44014732965009207</v>
      </c>
      <c r="J28" s="29">
        <f>J19/O19</f>
        <v>0.52302025782688766</v>
      </c>
      <c r="K28" s="29">
        <f>K19/O19</f>
        <v>0</v>
      </c>
      <c r="L28" s="29">
        <f>L19/O19</f>
        <v>3.6832412523020261E-2</v>
      </c>
      <c r="M28" s="29">
        <f>M19/O19</f>
        <v>0</v>
      </c>
      <c r="N28" s="29">
        <f>N19/O19</f>
        <v>1.2277470841006752E-2</v>
      </c>
      <c r="O28" s="30">
        <f>SUM(I28:M28)</f>
        <v>1</v>
      </c>
    </row>
    <row r="29" spans="1:15" x14ac:dyDescent="0.25">
      <c r="A29" s="10" t="s">
        <v>4</v>
      </c>
      <c r="B29" s="10" t="s">
        <v>9</v>
      </c>
      <c r="C29" s="10">
        <v>47</v>
      </c>
      <c r="D29" s="11">
        <v>43532</v>
      </c>
      <c r="H29" s="28" t="s">
        <v>8</v>
      </c>
      <c r="I29" s="29">
        <f>I20/O20</f>
        <v>0.19647696476964768</v>
      </c>
      <c r="J29" s="29">
        <f>J20/O20</f>
        <v>2.7100271002710029E-2</v>
      </c>
      <c r="K29" s="29">
        <f>K20/O20</f>
        <v>0</v>
      </c>
      <c r="L29" s="29">
        <f>L20/O20</f>
        <v>0.77642276422764223</v>
      </c>
      <c r="M29" s="29">
        <f>M20/O20</f>
        <v>0</v>
      </c>
      <c r="N29" s="29">
        <f>N20/O20</f>
        <v>9.0334236675700084E-3</v>
      </c>
      <c r="O29" s="30">
        <f>SUM(I29:M29)</f>
        <v>1</v>
      </c>
    </row>
    <row r="30" spans="1:15" x14ac:dyDescent="0.25">
      <c r="A30" s="10" t="s">
        <v>7</v>
      </c>
      <c r="B30" s="10" t="s">
        <v>5</v>
      </c>
      <c r="C30" s="10">
        <v>15</v>
      </c>
      <c r="D30" s="11">
        <v>43532</v>
      </c>
      <c r="H30" s="36" t="s">
        <v>25</v>
      </c>
      <c r="I30" s="37">
        <f t="shared" ref="I30:N30" si="1">AVERAGE(I26:I29)</f>
        <v>0.27567405819312613</v>
      </c>
      <c r="J30" s="37">
        <f t="shared" si="1"/>
        <v>0.28968792470003618</v>
      </c>
      <c r="K30" s="37">
        <f t="shared" si="1"/>
        <v>2.2262026612077788E-2</v>
      </c>
      <c r="L30" s="37">
        <f t="shared" si="1"/>
        <v>0.41237599049475993</v>
      </c>
      <c r="M30" s="37">
        <f t="shared" si="1"/>
        <v>0</v>
      </c>
      <c r="N30" s="38">
        <f t="shared" si="1"/>
        <v>1.0316120506586129E-2</v>
      </c>
      <c r="O30" s="31"/>
    </row>
    <row r="31" spans="1:15" x14ac:dyDescent="0.25">
      <c r="A31" s="10" t="s">
        <v>7</v>
      </c>
      <c r="B31" s="10" t="s">
        <v>10</v>
      </c>
      <c r="C31" s="10">
        <v>55</v>
      </c>
      <c r="D31" s="11">
        <v>43531</v>
      </c>
    </row>
    <row r="32" spans="1:15" x14ac:dyDescent="0.25">
      <c r="A32" s="10" t="s">
        <v>7</v>
      </c>
      <c r="B32" s="10" t="s">
        <v>10</v>
      </c>
      <c r="C32" s="10">
        <v>68</v>
      </c>
      <c r="D32" s="11">
        <v>43532</v>
      </c>
    </row>
    <row r="33" spans="1:4" x14ac:dyDescent="0.25">
      <c r="A33" s="10" t="s">
        <v>7</v>
      </c>
      <c r="B33" s="10" t="s">
        <v>10</v>
      </c>
      <c r="C33" s="10">
        <v>129</v>
      </c>
      <c r="D33" s="11">
        <v>43533</v>
      </c>
    </row>
    <row r="34" spans="1:4" x14ac:dyDescent="0.25">
      <c r="A34" s="10" t="s">
        <v>7</v>
      </c>
      <c r="B34" s="10" t="s">
        <v>10</v>
      </c>
      <c r="C34" s="10">
        <v>95</v>
      </c>
      <c r="D34" s="11">
        <v>43534</v>
      </c>
    </row>
    <row r="35" spans="1:4" x14ac:dyDescent="0.25">
      <c r="A35" s="10" t="s">
        <v>4</v>
      </c>
      <c r="B35" s="10" t="s">
        <v>21</v>
      </c>
      <c r="C35" s="10">
        <v>74</v>
      </c>
      <c r="D35" s="11">
        <v>43546</v>
      </c>
    </row>
    <row r="36" spans="1:4" x14ac:dyDescent="0.25">
      <c r="A36" s="10" t="s">
        <v>4</v>
      </c>
      <c r="B36" s="10" t="s">
        <v>22</v>
      </c>
      <c r="C36" s="10">
        <v>52</v>
      </c>
      <c r="D36" s="11">
        <v>43546</v>
      </c>
    </row>
    <row r="37" spans="1:4" x14ac:dyDescent="0.25">
      <c r="A37" s="10" t="s">
        <v>8</v>
      </c>
      <c r="B37" s="10" t="s">
        <v>10</v>
      </c>
      <c r="C37" s="10">
        <v>196</v>
      </c>
      <c r="D37" s="11">
        <v>43376</v>
      </c>
    </row>
    <row r="38" spans="1:4" x14ac:dyDescent="0.25">
      <c r="A38" s="10" t="s">
        <v>8</v>
      </c>
      <c r="B38" s="10" t="s">
        <v>10</v>
      </c>
      <c r="C38" s="10">
        <v>115</v>
      </c>
      <c r="D38" s="11">
        <v>43407</v>
      </c>
    </row>
    <row r="39" spans="1:4" x14ac:dyDescent="0.25">
      <c r="A39" s="10" t="s">
        <v>7</v>
      </c>
      <c r="B39" s="10" t="s">
        <v>22</v>
      </c>
      <c r="C39" s="10">
        <v>10</v>
      </c>
      <c r="D39" s="11">
        <v>43546</v>
      </c>
    </row>
    <row r="40" spans="1:4" x14ac:dyDescent="0.25">
      <c r="A40" s="10" t="s">
        <v>6</v>
      </c>
      <c r="B40" s="10" t="s">
        <v>22</v>
      </c>
      <c r="C40" s="10">
        <v>60</v>
      </c>
      <c r="D40" s="11">
        <v>43553</v>
      </c>
    </row>
    <row r="41" spans="1:4" x14ac:dyDescent="0.25">
      <c r="A41" s="10" t="s">
        <v>7</v>
      </c>
      <c r="B41" s="10" t="s">
        <v>22</v>
      </c>
      <c r="C41" s="10">
        <v>60</v>
      </c>
      <c r="D41" s="11">
        <v>43553</v>
      </c>
    </row>
    <row r="42" spans="1:4" x14ac:dyDescent="0.25">
      <c r="A42" s="10" t="s">
        <v>8</v>
      </c>
      <c r="B42" s="10" t="s">
        <v>22</v>
      </c>
      <c r="C42" s="10">
        <v>60</v>
      </c>
      <c r="D42" s="11">
        <v>43553</v>
      </c>
    </row>
    <row r="43" spans="1:4" x14ac:dyDescent="0.25">
      <c r="A43" s="10" t="s">
        <v>6</v>
      </c>
      <c r="B43" s="10" t="s">
        <v>21</v>
      </c>
      <c r="C43" s="10">
        <v>60</v>
      </c>
      <c r="D43" s="11">
        <v>43481</v>
      </c>
    </row>
    <row r="44" spans="1:4" x14ac:dyDescent="0.25">
      <c r="A44" s="10" t="s">
        <v>6</v>
      </c>
      <c r="B44" s="10" t="s">
        <v>21</v>
      </c>
      <c r="C44" s="10">
        <v>150</v>
      </c>
      <c r="D44" s="11">
        <v>43442</v>
      </c>
    </row>
    <row r="45" spans="1:4" x14ac:dyDescent="0.25">
      <c r="A45" s="10" t="s">
        <v>6</v>
      </c>
      <c r="B45" s="10" t="s">
        <v>21</v>
      </c>
      <c r="C45" s="10">
        <v>180</v>
      </c>
      <c r="D45" s="11">
        <v>43448</v>
      </c>
    </row>
    <row r="46" spans="1:4" x14ac:dyDescent="0.25">
      <c r="A46" s="10" t="s">
        <v>6</v>
      </c>
      <c r="B46" s="10" t="s">
        <v>21</v>
      </c>
      <c r="C46" s="10">
        <v>180</v>
      </c>
      <c r="D46" s="11">
        <v>43468</v>
      </c>
    </row>
    <row r="47" spans="1:4" x14ac:dyDescent="0.25">
      <c r="A47" s="10" t="s">
        <v>6</v>
      </c>
      <c r="B47" s="10" t="s">
        <v>22</v>
      </c>
      <c r="C47" s="10">
        <v>120</v>
      </c>
      <c r="D47" s="11">
        <v>43478</v>
      </c>
    </row>
    <row r="48" spans="1:4" x14ac:dyDescent="0.25">
      <c r="A48" s="10" t="s">
        <v>4</v>
      </c>
      <c r="B48" s="10" t="s">
        <v>22</v>
      </c>
      <c r="C48" s="10">
        <v>300</v>
      </c>
      <c r="D48" s="11">
        <v>43449</v>
      </c>
    </row>
    <row r="49" spans="1:4" x14ac:dyDescent="0.25">
      <c r="A49" s="10" t="s">
        <v>4</v>
      </c>
      <c r="B49" s="10" t="s">
        <v>21</v>
      </c>
      <c r="C49" s="10">
        <v>150</v>
      </c>
      <c r="D49" s="11">
        <v>43450</v>
      </c>
    </row>
    <row r="50" spans="1:4" x14ac:dyDescent="0.25">
      <c r="A50" s="10" t="s">
        <v>6</v>
      </c>
      <c r="B50" s="10" t="s">
        <v>22</v>
      </c>
      <c r="C50" s="10">
        <v>82</v>
      </c>
      <c r="D50" s="11">
        <v>43558</v>
      </c>
    </row>
    <row r="51" spans="1:4" x14ac:dyDescent="0.25">
      <c r="A51" s="10" t="s">
        <v>7</v>
      </c>
      <c r="B51" s="10" t="s">
        <v>22</v>
      </c>
      <c r="C51" s="10">
        <v>82</v>
      </c>
      <c r="D51" s="11">
        <v>43558</v>
      </c>
    </row>
    <row r="52" spans="1:4" x14ac:dyDescent="0.25">
      <c r="A52" s="10" t="s">
        <v>4</v>
      </c>
      <c r="B52" s="10" t="s">
        <v>22</v>
      </c>
      <c r="C52" s="10">
        <v>82</v>
      </c>
      <c r="D52" s="11">
        <v>43558</v>
      </c>
    </row>
    <row r="53" spans="1:4" x14ac:dyDescent="0.25">
      <c r="A53" s="10" t="s">
        <v>7</v>
      </c>
      <c r="B53" s="10" t="s">
        <v>10</v>
      </c>
      <c r="C53" s="10">
        <v>85</v>
      </c>
      <c r="D53" s="12">
        <v>43559</v>
      </c>
    </row>
    <row r="54" spans="1:4" x14ac:dyDescent="0.25">
      <c r="A54" s="10" t="s">
        <v>6</v>
      </c>
      <c r="B54" s="10" t="s">
        <v>22</v>
      </c>
      <c r="C54" s="10">
        <v>70</v>
      </c>
      <c r="D54" s="11">
        <v>43571</v>
      </c>
    </row>
    <row r="55" spans="1:4" x14ac:dyDescent="0.25">
      <c r="A55" s="10" t="s">
        <v>7</v>
      </c>
      <c r="B55" s="10" t="s">
        <v>22</v>
      </c>
      <c r="C55" s="10">
        <v>70</v>
      </c>
      <c r="D55" s="11">
        <v>43571</v>
      </c>
    </row>
    <row r="56" spans="1:4" x14ac:dyDescent="0.25">
      <c r="A56" s="10" t="s">
        <v>6</v>
      </c>
      <c r="B56" s="10" t="s">
        <v>22</v>
      </c>
      <c r="C56" s="10">
        <v>120</v>
      </c>
      <c r="D56" s="11">
        <v>43572</v>
      </c>
    </row>
    <row r="57" spans="1:4" x14ac:dyDescent="0.25">
      <c r="A57" s="10" t="s">
        <v>6</v>
      </c>
      <c r="B57" s="10" t="s">
        <v>22</v>
      </c>
      <c r="C57" s="10">
        <v>100</v>
      </c>
      <c r="D57" s="11">
        <v>43574</v>
      </c>
    </row>
    <row r="58" spans="1:4" x14ac:dyDescent="0.25">
      <c r="A58" s="10" t="s">
        <v>4</v>
      </c>
      <c r="B58" s="10" t="s">
        <v>21</v>
      </c>
      <c r="C58" s="10">
        <v>42</v>
      </c>
      <c r="D58" s="11">
        <v>43577</v>
      </c>
    </row>
    <row r="59" spans="1:4" x14ac:dyDescent="0.25">
      <c r="A59" s="10" t="s">
        <v>4</v>
      </c>
      <c r="B59" s="10" t="s">
        <v>22</v>
      </c>
      <c r="C59" s="10">
        <v>97</v>
      </c>
      <c r="D59" s="11">
        <v>43578</v>
      </c>
    </row>
    <row r="60" spans="1:4" x14ac:dyDescent="0.25">
      <c r="A60" s="10" t="s">
        <v>7</v>
      </c>
      <c r="B60" s="10" t="s">
        <v>22</v>
      </c>
      <c r="C60" s="10">
        <v>30</v>
      </c>
      <c r="D60" s="11">
        <v>43578</v>
      </c>
    </row>
    <row r="61" spans="1:4" x14ac:dyDescent="0.25">
      <c r="A61" s="10" t="s">
        <v>4</v>
      </c>
      <c r="B61" s="10" t="s">
        <v>22</v>
      </c>
      <c r="C61" s="10">
        <v>107</v>
      </c>
      <c r="D61" s="11">
        <v>43581</v>
      </c>
    </row>
    <row r="62" spans="1:4" x14ac:dyDescent="0.25">
      <c r="A62" s="10" t="s">
        <v>4</v>
      </c>
      <c r="B62" s="10" t="s">
        <v>21</v>
      </c>
      <c r="C62" s="10">
        <v>39</v>
      </c>
      <c r="D62" s="11">
        <v>43584</v>
      </c>
    </row>
    <row r="63" spans="1:4" x14ac:dyDescent="0.25">
      <c r="A63" s="10" t="s">
        <v>4</v>
      </c>
      <c r="B63" s="10" t="s">
        <v>21</v>
      </c>
      <c r="C63" s="10">
        <v>22</v>
      </c>
      <c r="D63" s="11">
        <v>43585</v>
      </c>
    </row>
    <row r="64" spans="1:4" x14ac:dyDescent="0.25">
      <c r="A64" s="10" t="s">
        <v>6</v>
      </c>
      <c r="B64" s="10" t="s">
        <v>21</v>
      </c>
      <c r="C64" s="10">
        <v>22</v>
      </c>
      <c r="D64" s="11">
        <v>43585</v>
      </c>
    </row>
    <row r="65" spans="1:4" x14ac:dyDescent="0.25">
      <c r="A65" s="10" t="s">
        <v>6</v>
      </c>
      <c r="B65" s="10" t="s">
        <v>21</v>
      </c>
      <c r="C65" s="10">
        <v>25</v>
      </c>
      <c r="D65" s="11">
        <v>43587</v>
      </c>
    </row>
    <row r="66" spans="1:4" x14ac:dyDescent="0.25">
      <c r="A66" s="10" t="s">
        <v>8</v>
      </c>
      <c r="B66" s="10" t="s">
        <v>21</v>
      </c>
      <c r="C66" s="10">
        <v>25</v>
      </c>
      <c r="D66" s="11">
        <v>43587</v>
      </c>
    </row>
    <row r="67" spans="1:4" x14ac:dyDescent="0.25">
      <c r="A67" s="10" t="s">
        <v>8</v>
      </c>
      <c r="B67" s="10" t="s">
        <v>10</v>
      </c>
      <c r="C67" s="10">
        <v>136</v>
      </c>
      <c r="D67" s="11">
        <v>43587</v>
      </c>
    </row>
    <row r="68" spans="1:4" x14ac:dyDescent="0.25">
      <c r="A68" s="10" t="s">
        <v>8</v>
      </c>
      <c r="B68" s="10" t="s">
        <v>21</v>
      </c>
      <c r="C68" s="10">
        <v>35</v>
      </c>
      <c r="D68" s="11">
        <v>43587</v>
      </c>
    </row>
    <row r="69" spans="1:4" x14ac:dyDescent="0.25">
      <c r="A69" s="10" t="s">
        <v>8</v>
      </c>
      <c r="B69" s="10" t="s">
        <v>10</v>
      </c>
      <c r="C69" s="10">
        <v>135</v>
      </c>
      <c r="D69" s="11">
        <v>43588</v>
      </c>
    </row>
    <row r="70" spans="1:4" x14ac:dyDescent="0.25">
      <c r="A70" s="10" t="s">
        <v>7</v>
      </c>
      <c r="B70" s="10" t="s">
        <v>10</v>
      </c>
      <c r="C70" s="10">
        <v>135</v>
      </c>
      <c r="D70" s="11">
        <v>43588</v>
      </c>
    </row>
    <row r="71" spans="1:4" x14ac:dyDescent="0.25">
      <c r="A71" s="10" t="s">
        <v>7</v>
      </c>
      <c r="B71" s="10" t="s">
        <v>10</v>
      </c>
      <c r="C71" s="10">
        <v>40</v>
      </c>
      <c r="D71" s="11">
        <v>43589</v>
      </c>
    </row>
    <row r="72" spans="1:4" x14ac:dyDescent="0.25">
      <c r="A72" s="10" t="s">
        <v>8</v>
      </c>
      <c r="B72" s="10" t="s">
        <v>10</v>
      </c>
      <c r="C72" s="10">
        <v>40</v>
      </c>
      <c r="D72" s="11">
        <v>43589</v>
      </c>
    </row>
    <row r="73" spans="1:4" x14ac:dyDescent="0.25">
      <c r="A73" s="10" t="s">
        <v>7</v>
      </c>
      <c r="B73" s="10" t="s">
        <v>10</v>
      </c>
      <c r="C73" s="10">
        <v>78</v>
      </c>
      <c r="D73" s="11">
        <v>43590</v>
      </c>
    </row>
    <row r="74" spans="1:4" x14ac:dyDescent="0.25">
      <c r="A74" s="10" t="s">
        <v>8</v>
      </c>
      <c r="B74" s="10" t="s">
        <v>10</v>
      </c>
      <c r="C74" s="10">
        <v>78</v>
      </c>
      <c r="D74" s="11">
        <v>43590</v>
      </c>
    </row>
    <row r="75" spans="1:4" x14ac:dyDescent="0.25">
      <c r="A75" s="10" t="s">
        <v>4</v>
      </c>
      <c r="B75" s="10" t="s">
        <v>21</v>
      </c>
      <c r="C75" s="10">
        <v>45</v>
      </c>
      <c r="D75" s="11">
        <v>43593</v>
      </c>
    </row>
    <row r="76" spans="1:4" x14ac:dyDescent="0.25">
      <c r="A76" s="10" t="s">
        <v>7</v>
      </c>
      <c r="B76" s="10" t="s">
        <v>21</v>
      </c>
      <c r="C76" s="10">
        <v>45</v>
      </c>
      <c r="D76" s="11">
        <v>43593</v>
      </c>
    </row>
    <row r="77" spans="1:4" x14ac:dyDescent="0.25">
      <c r="A77" s="10" t="s">
        <v>6</v>
      </c>
      <c r="B77" s="10" t="s">
        <v>21</v>
      </c>
      <c r="C77" s="10">
        <v>45</v>
      </c>
      <c r="D77" s="11">
        <v>43593</v>
      </c>
    </row>
    <row r="78" spans="1:4" x14ac:dyDescent="0.25">
      <c r="A78" s="10" t="s">
        <v>8</v>
      </c>
      <c r="B78" s="10" t="s">
        <v>21</v>
      </c>
      <c r="C78" s="10">
        <v>45</v>
      </c>
      <c r="D78" s="11">
        <v>43593</v>
      </c>
    </row>
    <row r="79" spans="1:4" x14ac:dyDescent="0.25">
      <c r="A79" s="10" t="s">
        <v>7</v>
      </c>
      <c r="B79" s="10" t="s">
        <v>10</v>
      </c>
      <c r="C79" s="10">
        <v>60</v>
      </c>
      <c r="D79" s="11">
        <v>43593</v>
      </c>
    </row>
    <row r="80" spans="1:4" x14ac:dyDescent="0.25">
      <c r="A80" s="10" t="s">
        <v>6</v>
      </c>
      <c r="B80" s="10" t="s">
        <v>10</v>
      </c>
      <c r="C80" s="10">
        <v>60</v>
      </c>
      <c r="D80" s="11">
        <v>43593</v>
      </c>
    </row>
    <row r="81" spans="1:4" x14ac:dyDescent="0.25">
      <c r="A81" s="10" t="s">
        <v>8</v>
      </c>
      <c r="B81" s="10" t="s">
        <v>10</v>
      </c>
      <c r="C81" s="10">
        <v>60</v>
      </c>
      <c r="D81" s="11">
        <v>43593</v>
      </c>
    </row>
    <row r="82" spans="1:4" x14ac:dyDescent="0.25">
      <c r="A82" s="10" t="s">
        <v>8</v>
      </c>
      <c r="B82" s="10" t="s">
        <v>10</v>
      </c>
      <c r="C82" s="10">
        <v>116</v>
      </c>
      <c r="D82" s="11">
        <v>43594</v>
      </c>
    </row>
    <row r="83" spans="1:4" x14ac:dyDescent="0.25">
      <c r="A83" s="10" t="s">
        <v>7</v>
      </c>
      <c r="B83" s="10" t="s">
        <v>10</v>
      </c>
      <c r="C83" s="10">
        <v>116</v>
      </c>
      <c r="D83" s="11">
        <v>43594</v>
      </c>
    </row>
    <row r="84" spans="1:4" x14ac:dyDescent="0.25">
      <c r="A84" s="10" t="s">
        <v>4</v>
      </c>
      <c r="B84" s="10" t="s">
        <v>22</v>
      </c>
      <c r="C84" s="10">
        <v>47</v>
      </c>
      <c r="D84" s="11">
        <v>43598</v>
      </c>
    </row>
    <row r="85" spans="1:4" x14ac:dyDescent="0.25">
      <c r="A85" s="10" t="s">
        <v>4</v>
      </c>
      <c r="B85" s="10" t="s">
        <v>21</v>
      </c>
      <c r="C85" s="10">
        <v>31</v>
      </c>
      <c r="D85" s="11">
        <v>43598</v>
      </c>
    </row>
    <row r="86" spans="1:4" x14ac:dyDescent="0.25">
      <c r="A86" s="10" t="s">
        <v>7</v>
      </c>
      <c r="B86" s="10" t="s">
        <v>10</v>
      </c>
      <c r="C86" s="10">
        <v>160</v>
      </c>
      <c r="D86" s="11">
        <v>43595</v>
      </c>
    </row>
    <row r="87" spans="1:4" x14ac:dyDescent="0.25">
      <c r="A87" s="10" t="s">
        <v>8</v>
      </c>
      <c r="B87" s="10" t="s">
        <v>10</v>
      </c>
      <c r="C87" s="10">
        <v>160</v>
      </c>
      <c r="D87" s="11">
        <v>43595</v>
      </c>
    </row>
    <row r="88" spans="1:4" x14ac:dyDescent="0.25">
      <c r="A88" s="10" t="s">
        <v>7</v>
      </c>
      <c r="B88" s="10" t="s">
        <v>10</v>
      </c>
      <c r="C88" s="10">
        <v>240</v>
      </c>
      <c r="D88" s="11">
        <v>43599</v>
      </c>
    </row>
    <row r="89" spans="1:4" x14ac:dyDescent="0.25">
      <c r="A89" s="10" t="s">
        <v>8</v>
      </c>
      <c r="B89" s="10" t="s">
        <v>10</v>
      </c>
      <c r="C89" s="10">
        <v>240</v>
      </c>
      <c r="D89" s="11">
        <v>43599</v>
      </c>
    </row>
    <row r="90" spans="1:4" x14ac:dyDescent="0.25">
      <c r="A90" s="10" t="s">
        <v>4</v>
      </c>
      <c r="B90" s="10" t="s">
        <v>21</v>
      </c>
      <c r="C90" s="10">
        <v>40</v>
      </c>
      <c r="D90" s="11">
        <v>43600</v>
      </c>
    </row>
    <row r="91" spans="1:4" x14ac:dyDescent="0.25">
      <c r="A91" s="10" t="s">
        <v>6</v>
      </c>
      <c r="B91" s="10" t="s">
        <v>21</v>
      </c>
      <c r="C91" s="10">
        <v>40</v>
      </c>
      <c r="D91" s="11">
        <v>43600</v>
      </c>
    </row>
    <row r="92" spans="1:4" x14ac:dyDescent="0.25">
      <c r="A92" s="10" t="s">
        <v>8</v>
      </c>
      <c r="B92" s="10" t="s">
        <v>21</v>
      </c>
      <c r="C92" s="10">
        <v>40</v>
      </c>
      <c r="D92" s="11">
        <v>43600</v>
      </c>
    </row>
    <row r="93" spans="1:4" x14ac:dyDescent="0.25">
      <c r="A93" s="10" t="s">
        <v>7</v>
      </c>
      <c r="B93" s="10" t="s">
        <v>21</v>
      </c>
      <c r="C93" s="10">
        <v>40</v>
      </c>
      <c r="D93" s="11">
        <v>43600</v>
      </c>
    </row>
    <row r="94" spans="1:4" x14ac:dyDescent="0.25">
      <c r="A94" s="10" t="s">
        <v>4</v>
      </c>
      <c r="B94" s="10" t="s">
        <v>17</v>
      </c>
      <c r="C94" s="10">
        <v>20</v>
      </c>
      <c r="D94" s="11">
        <v>43600</v>
      </c>
    </row>
    <row r="95" spans="1:4" x14ac:dyDescent="0.25">
      <c r="A95" s="10" t="s">
        <v>6</v>
      </c>
      <c r="B95" s="10" t="s">
        <v>17</v>
      </c>
      <c r="C95" s="10">
        <v>20</v>
      </c>
      <c r="D95" s="11">
        <v>43600</v>
      </c>
    </row>
    <row r="96" spans="1:4" x14ac:dyDescent="0.25">
      <c r="A96" s="10" t="s">
        <v>8</v>
      </c>
      <c r="B96" s="10" t="s">
        <v>17</v>
      </c>
      <c r="C96" s="10">
        <v>20</v>
      </c>
      <c r="D96" s="11">
        <v>43600</v>
      </c>
    </row>
    <row r="97" spans="1:4" x14ac:dyDescent="0.25">
      <c r="A97" s="10" t="s">
        <v>7</v>
      </c>
      <c r="B97" s="10" t="s">
        <v>17</v>
      </c>
      <c r="C97" s="10">
        <v>20</v>
      </c>
      <c r="D97" s="11">
        <v>43600</v>
      </c>
    </row>
    <row r="98" spans="1:4" x14ac:dyDescent="0.25">
      <c r="A98" s="10" t="s">
        <v>8</v>
      </c>
      <c r="B98" s="10" t="s">
        <v>21</v>
      </c>
      <c r="C98" s="10">
        <v>160</v>
      </c>
      <c r="D98" s="11">
        <v>43604</v>
      </c>
    </row>
    <row r="99" spans="1:4" x14ac:dyDescent="0.25">
      <c r="A99" s="10"/>
      <c r="B99" s="10"/>
      <c r="C99" s="10"/>
      <c r="D99" s="11"/>
    </row>
    <row r="100" spans="1:4" x14ac:dyDescent="0.25">
      <c r="A100" s="10"/>
      <c r="B100" s="10"/>
      <c r="C100" s="10"/>
      <c r="D100" s="11"/>
    </row>
    <row r="101" spans="1:4" x14ac:dyDescent="0.25">
      <c r="A101" s="10"/>
      <c r="B101" s="10"/>
      <c r="C101" s="10"/>
      <c r="D101" s="11"/>
    </row>
    <row r="102" spans="1:4" x14ac:dyDescent="0.25">
      <c r="A102" s="10"/>
      <c r="B102" s="10"/>
      <c r="C102" s="10"/>
      <c r="D102" s="11"/>
    </row>
    <row r="103" spans="1:4" x14ac:dyDescent="0.25">
      <c r="A103" s="10"/>
      <c r="B103" s="10"/>
      <c r="C103" s="10"/>
      <c r="D103" s="11"/>
    </row>
    <row r="104" spans="1:4" x14ac:dyDescent="0.25">
      <c r="A104" s="10"/>
      <c r="B104" s="10"/>
      <c r="C104" s="10"/>
      <c r="D104" s="11"/>
    </row>
    <row r="105" spans="1:4" x14ac:dyDescent="0.25">
      <c r="A105" s="10"/>
      <c r="B105" s="10"/>
      <c r="C105" s="10"/>
      <c r="D105" s="11"/>
    </row>
    <row r="106" spans="1:4" x14ac:dyDescent="0.25">
      <c r="A106" s="10"/>
      <c r="B106" s="10"/>
      <c r="C106" s="10"/>
      <c r="D106" s="11"/>
    </row>
    <row r="107" spans="1:4" x14ac:dyDescent="0.25">
      <c r="A107" s="10"/>
      <c r="B107" s="10"/>
      <c r="C107" s="10"/>
      <c r="D107" s="11"/>
    </row>
    <row r="108" spans="1:4" x14ac:dyDescent="0.25">
      <c r="A108" s="10"/>
      <c r="B108" s="10"/>
      <c r="C108" s="10"/>
      <c r="D108" s="11"/>
    </row>
    <row r="109" spans="1:4" x14ac:dyDescent="0.25">
      <c r="A109" s="10"/>
      <c r="B109" s="10"/>
      <c r="C109" s="10"/>
      <c r="D109" s="11"/>
    </row>
    <row r="110" spans="1:4" x14ac:dyDescent="0.25">
      <c r="A110" s="10"/>
      <c r="B110" s="10"/>
      <c r="C110" s="10"/>
      <c r="D110" s="11"/>
    </row>
    <row r="111" spans="1:4" x14ac:dyDescent="0.25">
      <c r="A111" s="10"/>
      <c r="B111" s="10"/>
      <c r="C111" s="10"/>
      <c r="D111" s="11"/>
    </row>
    <row r="112" spans="1:4" x14ac:dyDescent="0.25">
      <c r="A112" s="10"/>
      <c r="B112" s="10"/>
      <c r="C112" s="10"/>
      <c r="D112" s="11"/>
    </row>
    <row r="113" spans="1:4" x14ac:dyDescent="0.25">
      <c r="A113" s="10"/>
      <c r="B113" s="10"/>
      <c r="C113" s="10"/>
      <c r="D113" s="11"/>
    </row>
    <row r="114" spans="1:4" x14ac:dyDescent="0.25">
      <c r="A114" s="10"/>
      <c r="B114" s="10"/>
      <c r="C114" s="10"/>
      <c r="D114" s="11"/>
    </row>
    <row r="115" spans="1:4" x14ac:dyDescent="0.25">
      <c r="A115" s="10"/>
      <c r="B115" s="10"/>
      <c r="C115" s="10"/>
      <c r="D115" s="10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Vik</cp:lastModifiedBy>
  <cp:revision>2</cp:revision>
  <dcterms:created xsi:type="dcterms:W3CDTF">2019-01-18T12:36:10Z</dcterms:created>
  <dcterms:modified xsi:type="dcterms:W3CDTF">2019-05-19T23:16:36Z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