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0" yWindow="0" windowWidth="28800" windowHeight="1233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N21" i="1" l="1"/>
  <c r="I21" i="1"/>
  <c r="J21" i="1"/>
  <c r="O20" i="1"/>
  <c r="I29" i="1" s="1"/>
  <c r="L21" i="1"/>
  <c r="M21" i="1"/>
  <c r="O19" i="1"/>
  <c r="I28" i="1" s="1"/>
  <c r="O18" i="1"/>
  <c r="L27" i="1" s="1"/>
  <c r="I12" i="1"/>
  <c r="J6" i="1" s="1"/>
  <c r="O17" i="1"/>
  <c r="K21" i="1"/>
  <c r="N27" i="1" l="1"/>
  <c r="K27" i="1"/>
  <c r="I27" i="1"/>
  <c r="N29" i="1"/>
  <c r="L29" i="1"/>
  <c r="O21" i="1"/>
  <c r="J27" i="1"/>
  <c r="K29" i="1"/>
  <c r="M27" i="1"/>
  <c r="M28" i="1"/>
  <c r="J29" i="1"/>
  <c r="N28" i="1"/>
  <c r="M29" i="1"/>
  <c r="K28" i="1"/>
  <c r="J28" i="1"/>
  <c r="L28" i="1"/>
  <c r="J10" i="1"/>
  <c r="N26" i="1"/>
  <c r="J9" i="1"/>
  <c r="M26" i="1"/>
  <c r="J11" i="1"/>
  <c r="J7" i="1"/>
  <c r="L26" i="1"/>
  <c r="J26" i="1"/>
  <c r="K26" i="1"/>
  <c r="I26" i="1"/>
  <c r="J8" i="1"/>
  <c r="M30" i="1" l="1"/>
  <c r="L30" i="1"/>
  <c r="O27" i="1"/>
  <c r="O29" i="1"/>
  <c r="J12" i="1"/>
  <c r="O28" i="1"/>
  <c r="N30" i="1"/>
  <c r="K30" i="1"/>
  <c r="J30" i="1"/>
  <c r="O26" i="1"/>
  <c r="I30" i="1"/>
  <c r="O30" i="1" l="1"/>
</calcChain>
</file>

<file path=xl/sharedStrings.xml><?xml version="1.0" encoding="utf-8"?>
<sst xmlns="http://schemas.openxmlformats.org/spreadsheetml/2006/main" count="375" uniqueCount="31">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</sst>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4" fontId="0" fillId="0" borderId="1" xfId="0" applyNumberFormat="1" applyFont="1" applyBorder="1"/>
    <xf numFmtId="14" fontId="0" fillId="0" borderId="1" xfId="0" applyNumberForma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"/>
  <sheetViews>
    <sheetView tabSelected="1" topLeftCell="A142" zoomScale="85" zoomScaleNormal="85" workbookViewId="0">
      <selection activeCell="H163" sqref="H163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40">
        <v>43484</v>
      </c>
      <c r="H4" s="41" t="s">
        <v>8</v>
      </c>
      <c r="I4" s="41"/>
      <c r="J4" s="41"/>
    </row>
    <row r="5" spans="1:15" x14ac:dyDescent="0.25">
      <c r="A5" s="5" t="s">
        <v>6</v>
      </c>
      <c r="B5" s="5" t="s">
        <v>7</v>
      </c>
      <c r="C5" s="5">
        <v>149</v>
      </c>
      <c r="D5" s="40">
        <v>43493</v>
      </c>
      <c r="H5" s="6" t="s">
        <v>9</v>
      </c>
      <c r="I5" s="7" t="s">
        <v>10</v>
      </c>
      <c r="J5" s="7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40">
        <v>43494</v>
      </c>
      <c r="H6" s="8" t="s">
        <v>13</v>
      </c>
      <c r="I6" s="9">
        <f>SUMIF(B:B,"Ispezione codice",C:C)</f>
        <v>827</v>
      </c>
      <c r="J6" s="10">
        <f>I6/I12</f>
        <v>6.3590926566705119E-2</v>
      </c>
    </row>
    <row r="7" spans="1:15" x14ac:dyDescent="0.25">
      <c r="A7" s="5" t="s">
        <v>6</v>
      </c>
      <c r="B7" s="5" t="s">
        <v>7</v>
      </c>
      <c r="C7" s="5">
        <v>53</v>
      </c>
      <c r="D7" s="40">
        <v>43494</v>
      </c>
      <c r="H7" s="8" t="s">
        <v>7</v>
      </c>
      <c r="I7" s="9">
        <f>SUMIF(B:B,"Documenti di progetto",C:C)</f>
        <v>2996</v>
      </c>
      <c r="J7" s="10">
        <f>(I7/I12)</f>
        <v>0.23037293348712035</v>
      </c>
    </row>
    <row r="8" spans="1:15" x14ac:dyDescent="0.25">
      <c r="A8" s="5" t="s">
        <v>6</v>
      </c>
      <c r="B8" s="5" t="s">
        <v>7</v>
      </c>
      <c r="C8" s="5">
        <v>87</v>
      </c>
      <c r="D8" s="40">
        <v>43495</v>
      </c>
      <c r="H8" s="8" t="s">
        <v>12</v>
      </c>
      <c r="I8" s="9">
        <f>SUMIF(B:B,"Documenti di processo",C:C)</f>
        <v>2413</v>
      </c>
      <c r="J8" s="10">
        <f>I8/I12</f>
        <v>0.18554402153018071</v>
      </c>
    </row>
    <row r="9" spans="1:15" x14ac:dyDescent="0.25">
      <c r="A9" s="5" t="s">
        <v>6</v>
      </c>
      <c r="B9" s="5" t="s">
        <v>12</v>
      </c>
      <c r="C9" s="5">
        <v>74</v>
      </c>
      <c r="D9" s="40">
        <v>43495</v>
      </c>
      <c r="H9" s="8" t="s">
        <v>14</v>
      </c>
      <c r="I9" s="9">
        <f>SUMIF(B:B,"Manuale",C:C)</f>
        <v>470</v>
      </c>
      <c r="J9" s="10">
        <f>I9/I12</f>
        <v>3.613994617454825E-2</v>
      </c>
    </row>
    <row r="10" spans="1:15" x14ac:dyDescent="0.25">
      <c r="A10" s="5" t="s">
        <v>6</v>
      </c>
      <c r="B10" s="5" t="s">
        <v>12</v>
      </c>
      <c r="C10" s="5">
        <v>32</v>
      </c>
      <c r="D10" s="40">
        <v>43499</v>
      </c>
      <c r="H10" s="8" t="s">
        <v>15</v>
      </c>
      <c r="I10" s="9">
        <f>SUMIF(B:B,"Sviluppo",C:C)</f>
        <v>6059</v>
      </c>
      <c r="J10" s="10">
        <f>I10/I12</f>
        <v>0.4658977316416763</v>
      </c>
    </row>
    <row r="11" spans="1:15" x14ac:dyDescent="0.25">
      <c r="A11" s="5" t="s">
        <v>16</v>
      </c>
      <c r="B11" s="5" t="s">
        <v>7</v>
      </c>
      <c r="C11" s="5">
        <v>75</v>
      </c>
      <c r="D11" s="40">
        <v>43497</v>
      </c>
      <c r="H11" s="11" t="s">
        <v>17</v>
      </c>
      <c r="I11" s="12">
        <f>SUMIF(B:B,"Testing",C:C)</f>
        <v>240</v>
      </c>
      <c r="J11" s="13">
        <f>I11/I12</f>
        <v>1.845444059976932E-2</v>
      </c>
    </row>
    <row r="12" spans="1:15" x14ac:dyDescent="0.25">
      <c r="A12" s="5" t="s">
        <v>16</v>
      </c>
      <c r="B12" s="5" t="s">
        <v>7</v>
      </c>
      <c r="C12" s="5">
        <v>55</v>
      </c>
      <c r="D12" s="40">
        <v>43503</v>
      </c>
      <c r="H12" s="14" t="s">
        <v>18</v>
      </c>
      <c r="I12" s="15">
        <f>SUM(I6:I11)</f>
        <v>13005</v>
      </c>
      <c r="J12" s="16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40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40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40">
        <v>43521</v>
      </c>
      <c r="H15" s="42" t="s">
        <v>20</v>
      </c>
      <c r="I15" s="42"/>
      <c r="J15" s="42"/>
      <c r="K15" s="42"/>
      <c r="L15" s="42"/>
      <c r="M15" s="42"/>
      <c r="N15" s="42"/>
      <c r="O15" s="42"/>
    </row>
    <row r="16" spans="1:15" x14ac:dyDescent="0.25">
      <c r="A16" s="5" t="s">
        <v>19</v>
      </c>
      <c r="B16" s="5" t="s">
        <v>12</v>
      </c>
      <c r="C16" s="5">
        <v>105</v>
      </c>
      <c r="D16" s="40">
        <v>43523</v>
      </c>
      <c r="H16" s="17" t="s">
        <v>21</v>
      </c>
      <c r="I16" s="18" t="s">
        <v>22</v>
      </c>
      <c r="J16" s="18" t="s">
        <v>23</v>
      </c>
      <c r="K16" s="18" t="s">
        <v>14</v>
      </c>
      <c r="L16" s="18" t="s">
        <v>15</v>
      </c>
      <c r="M16" s="18" t="s">
        <v>17</v>
      </c>
      <c r="N16" s="18" t="s">
        <v>24</v>
      </c>
      <c r="O16" s="19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40">
        <v>43519</v>
      </c>
      <c r="H17" s="20" t="s">
        <v>6</v>
      </c>
      <c r="I17" s="21">
        <f>SUMIFS(C:C,B:B,"Documenti di progetto",A:A,"Giovanni")</f>
        <v>1100</v>
      </c>
      <c r="J17" s="21">
        <f>SUMIFS(C:C,B:B,"Documenti di processo",A:A,"Giovanni")</f>
        <v>1189</v>
      </c>
      <c r="K17" s="21">
        <f>SUMIFS(C:C,B:B,"Manuale",A:A,"Giovanni")</f>
        <v>470</v>
      </c>
      <c r="L17" s="21">
        <f>SUMIFS(C:C,B:B,"Sviluppo",A:A,"Giovanni")</f>
        <v>0</v>
      </c>
      <c r="M17" s="21">
        <f>SUMIFS(C:C,B:B,"Testing",A:A,"Giovanni")</f>
        <v>0</v>
      </c>
      <c r="N17" s="21">
        <f>SUMIFS(C:C,B:B,"Ispezione codice",A:A,"Giovanni")</f>
        <v>260</v>
      </c>
      <c r="O17" s="22">
        <f>SUM(I17:N17)</f>
        <v>3019</v>
      </c>
    </row>
    <row r="18" spans="1:15" x14ac:dyDescent="0.25">
      <c r="A18" s="5" t="s">
        <v>25</v>
      </c>
      <c r="B18" s="5" t="s">
        <v>15</v>
      </c>
      <c r="C18" s="5">
        <v>100</v>
      </c>
      <c r="D18" s="40">
        <v>43520</v>
      </c>
      <c r="H18" s="20" t="s">
        <v>25</v>
      </c>
      <c r="I18" s="21">
        <f>SUMIFS(C:C,B:B,"Documenti di progetto",A:A,"Hristina")</f>
        <v>180</v>
      </c>
      <c r="J18" s="21">
        <f>SUMIFS(C:C,B:B,"Documenti di processo",A:A,"Hristina")</f>
        <v>282</v>
      </c>
      <c r="K18" s="21">
        <f>SUMIFS(C:C,B:B,"Manuale",A:A,"Hristina")</f>
        <v>0</v>
      </c>
      <c r="L18" s="21">
        <f>SUMIFS(C:C,B:B,"Sviluppo",A:A,"Hristina")</f>
        <v>3167</v>
      </c>
      <c r="M18" s="21">
        <f>SUMIFS(C:C,B:B,"Testing",A:A,"Hristina")</f>
        <v>0</v>
      </c>
      <c r="N18" s="21">
        <f>SUMIFS(C:C,B:B,"Ispezione codice",A:A,"Hristina")</f>
        <v>189</v>
      </c>
      <c r="O18" s="22">
        <f>SUM(I18:N18)</f>
        <v>3818</v>
      </c>
    </row>
    <row r="19" spans="1:15" x14ac:dyDescent="0.25">
      <c r="A19" s="5" t="s">
        <v>25</v>
      </c>
      <c r="B19" s="5" t="s">
        <v>15</v>
      </c>
      <c r="C19" s="5">
        <v>125</v>
      </c>
      <c r="D19" s="40">
        <v>43522</v>
      </c>
      <c r="H19" s="20" t="s">
        <v>19</v>
      </c>
      <c r="I19" s="21">
        <f>SUMIFS(C:C,B:B,"Documenti di progetto",A:A,"Luca")</f>
        <v>1077</v>
      </c>
      <c r="J19" s="21">
        <f>SUMIFS(C:C,B:B,"Documenti di processo",A:A,"Luca")</f>
        <v>852</v>
      </c>
      <c r="K19" s="21">
        <f>SUMIFS(C:C,B:B,"Manuale",A:A,"Luca")</f>
        <v>0</v>
      </c>
      <c r="L19" s="21">
        <f>SUMIFS(C:C,B:B,"Sviluppo",A:A,"Luca")</f>
        <v>60</v>
      </c>
      <c r="M19" s="21">
        <f>SUMIFS(C:C,B:B,"Testing",A:A,"Luca")</f>
        <v>165</v>
      </c>
      <c r="N19" s="21">
        <f>SUMIFS(C:C,B:B,"Ispezione codice",A:A,"Luca")</f>
        <v>189</v>
      </c>
      <c r="O19" s="22">
        <f>SUM(I19:N19)</f>
        <v>2343</v>
      </c>
    </row>
    <row r="20" spans="1:15" x14ac:dyDescent="0.25">
      <c r="A20" s="5" t="s">
        <v>25</v>
      </c>
      <c r="B20" s="5" t="s">
        <v>15</v>
      </c>
      <c r="C20" s="5">
        <v>170</v>
      </c>
      <c r="D20" s="40">
        <v>43523</v>
      </c>
      <c r="H20" s="20" t="s">
        <v>16</v>
      </c>
      <c r="I20" s="21">
        <f>SUMIFS(C:C,B:B,"Documenti di progetto",A:A,"Viktorija")</f>
        <v>639</v>
      </c>
      <c r="J20" s="21">
        <f>SUMIFS(C:C,B:B,"Documenti di processo",A:A,"Viktorija")</f>
        <v>90</v>
      </c>
      <c r="K20" s="21">
        <f>SUMIFS(C:C,B:B,"Manuale",A:A,"Viktorija")</f>
        <v>0</v>
      </c>
      <c r="L20" s="21">
        <f>SUMIFS(C:C,B:B,"Sviluppo",A:A,"Viktorija")</f>
        <v>2832</v>
      </c>
      <c r="M20" s="21">
        <f>SUMIFS(C:C,B:B,"Testing",A:A,"Viktorija")</f>
        <v>75</v>
      </c>
      <c r="N20" s="21">
        <f>SUMIFS(C:C,B:B,"Ispezione codice",A:A,"Viktorija")</f>
        <v>189</v>
      </c>
      <c r="O20" s="22">
        <f>SUM(I20:N20)</f>
        <v>3825</v>
      </c>
    </row>
    <row r="21" spans="1:15" x14ac:dyDescent="0.25">
      <c r="A21" s="5" t="s">
        <v>25</v>
      </c>
      <c r="B21" s="5" t="s">
        <v>15</v>
      </c>
      <c r="C21" s="5">
        <v>65</v>
      </c>
      <c r="D21" s="40">
        <v>43524</v>
      </c>
      <c r="H21" s="23" t="s">
        <v>27</v>
      </c>
      <c r="I21" s="24">
        <f t="shared" ref="I21:N21" si="0">AVERAGE(I17:I20)</f>
        <v>749</v>
      </c>
      <c r="J21" s="25">
        <f t="shared" si="0"/>
        <v>603.25</v>
      </c>
      <c r="K21" s="25">
        <f t="shared" si="0"/>
        <v>117.5</v>
      </c>
      <c r="L21" s="25">
        <f t="shared" si="0"/>
        <v>1514.75</v>
      </c>
      <c r="M21" s="25">
        <f t="shared" si="0"/>
        <v>60</v>
      </c>
      <c r="N21" s="26">
        <f t="shared" si="0"/>
        <v>206.75</v>
      </c>
      <c r="O21" s="27">
        <f>SUM(O17:O20)</f>
        <v>13005</v>
      </c>
    </row>
    <row r="22" spans="1:15" x14ac:dyDescent="0.25">
      <c r="A22" s="5" t="s">
        <v>16</v>
      </c>
      <c r="B22" s="5" t="s">
        <v>26</v>
      </c>
      <c r="C22" s="5">
        <v>60</v>
      </c>
      <c r="D22" s="40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40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40">
        <v>43520</v>
      </c>
      <c r="H24" s="43" t="s">
        <v>28</v>
      </c>
      <c r="I24" s="43"/>
      <c r="J24" s="43"/>
      <c r="K24" s="43"/>
      <c r="L24" s="43"/>
      <c r="M24" s="43"/>
      <c r="N24" s="43"/>
      <c r="O24" s="43"/>
    </row>
    <row r="25" spans="1:15" x14ac:dyDescent="0.25">
      <c r="A25" s="5" t="s">
        <v>16</v>
      </c>
      <c r="B25" s="5" t="s">
        <v>15</v>
      </c>
      <c r="C25" s="5">
        <v>170</v>
      </c>
      <c r="D25" s="40">
        <v>43523</v>
      </c>
      <c r="H25" s="28" t="s">
        <v>21</v>
      </c>
      <c r="I25" s="29" t="s">
        <v>22</v>
      </c>
      <c r="J25" s="29" t="s">
        <v>23</v>
      </c>
      <c r="K25" s="29" t="s">
        <v>14</v>
      </c>
      <c r="L25" s="29" t="s">
        <v>15</v>
      </c>
      <c r="M25" s="29" t="s">
        <v>17</v>
      </c>
      <c r="N25" s="29" t="s">
        <v>24</v>
      </c>
      <c r="O25" s="30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40">
        <v>43524</v>
      </c>
      <c r="H26" s="31" t="s">
        <v>6</v>
      </c>
      <c r="I26" s="32">
        <f>I17/O17</f>
        <v>0.36435905929115603</v>
      </c>
      <c r="J26" s="32">
        <f>J17/O17</f>
        <v>0.39383901954289502</v>
      </c>
      <c r="K26" s="32">
        <f>K17/O17</f>
        <v>0.15568068896985757</v>
      </c>
      <c r="L26" s="32">
        <f>L17/O17</f>
        <v>0</v>
      </c>
      <c r="M26" s="32">
        <f>M17/O17</f>
        <v>0</v>
      </c>
      <c r="N26" s="32">
        <f>N17/O17</f>
        <v>8.6121232196091427E-2</v>
      </c>
      <c r="O26" s="33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40">
        <v>43530</v>
      </c>
      <c r="H27" s="31" t="s">
        <v>25</v>
      </c>
      <c r="I27" s="32">
        <f>I18/O18</f>
        <v>4.7145102147721323E-2</v>
      </c>
      <c r="J27" s="32">
        <f>J18/O18</f>
        <v>7.3860660031430062E-2</v>
      </c>
      <c r="K27" s="32">
        <f>K18/O18</f>
        <v>0</v>
      </c>
      <c r="L27" s="32">
        <f>L18/O18</f>
        <v>0.82949188056574119</v>
      </c>
      <c r="M27" s="32">
        <f>M18/O18</f>
        <v>0</v>
      </c>
      <c r="N27" s="32">
        <f>N18/O18</f>
        <v>4.9502357255107383E-2</v>
      </c>
      <c r="O27" s="33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40">
        <v>43532</v>
      </c>
      <c r="H28" s="31" t="s">
        <v>19</v>
      </c>
      <c r="I28" s="32">
        <f>I19/O19</f>
        <v>0.45966709346991036</v>
      </c>
      <c r="J28" s="32">
        <f>J19/O19</f>
        <v>0.36363636363636365</v>
      </c>
      <c r="K28" s="32">
        <f>K19/O19</f>
        <v>0</v>
      </c>
      <c r="L28" s="32">
        <f>L19/O19</f>
        <v>2.5608194622279128E-2</v>
      </c>
      <c r="M28" s="32">
        <f>M19/O19</f>
        <v>7.0422535211267609E-2</v>
      </c>
      <c r="N28" s="32">
        <f>N19/O19</f>
        <v>8.0665813060179253E-2</v>
      </c>
      <c r="O28" s="33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40">
        <v>43532</v>
      </c>
      <c r="H29" s="31" t="s">
        <v>16</v>
      </c>
      <c r="I29" s="32">
        <f>I20/O20</f>
        <v>0.16705882352941176</v>
      </c>
      <c r="J29" s="32">
        <f>J20/O20</f>
        <v>2.3529411764705882E-2</v>
      </c>
      <c r="K29" s="32">
        <f>K20/O20</f>
        <v>0</v>
      </c>
      <c r="L29" s="32">
        <f>L20/O20</f>
        <v>0.74039215686274507</v>
      </c>
      <c r="M29" s="32">
        <f>M20/O20</f>
        <v>1.9607843137254902E-2</v>
      </c>
      <c r="N29" s="32">
        <f>N20/O20</f>
        <v>4.9411764705882349E-2</v>
      </c>
      <c r="O29" s="34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40">
        <v>43532</v>
      </c>
      <c r="H30" s="35" t="s">
        <v>27</v>
      </c>
      <c r="I30" s="36">
        <f t="shared" ref="I30:N30" si="1">AVERAGE(I26:I29)</f>
        <v>0.25955751960954987</v>
      </c>
      <c r="J30" s="36">
        <f t="shared" si="1"/>
        <v>0.21371636374384864</v>
      </c>
      <c r="K30" s="36">
        <f t="shared" si="1"/>
        <v>3.8920172242464392E-2</v>
      </c>
      <c r="L30" s="36">
        <f t="shared" si="1"/>
        <v>0.39887305801269135</v>
      </c>
      <c r="M30" s="36">
        <f t="shared" si="1"/>
        <v>2.2507594587130628E-2</v>
      </c>
      <c r="N30" s="37">
        <f t="shared" si="1"/>
        <v>6.6425291804315112E-2</v>
      </c>
      <c r="O30" s="38">
        <f>SUM(I30:N30)</f>
        <v>0.99999999999999989</v>
      </c>
    </row>
    <row r="31" spans="1:15" x14ac:dyDescent="0.25">
      <c r="A31" s="5" t="s">
        <v>25</v>
      </c>
      <c r="B31" s="5" t="s">
        <v>15</v>
      </c>
      <c r="C31" s="5">
        <v>55</v>
      </c>
      <c r="D31" s="40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40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40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40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40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40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40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40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40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40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40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40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40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40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40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40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40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40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40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40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40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40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40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40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40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40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40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40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40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40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40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40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40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40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40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40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40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40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40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40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40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40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40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40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40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40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40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40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40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40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40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40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40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40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40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40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40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40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40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40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40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40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40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40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40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40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40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40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40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40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40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40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40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40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40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40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40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40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40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40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40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40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40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40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40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40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40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40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40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40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40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40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40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40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40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39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39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39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39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39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39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39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40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39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39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39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39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39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40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40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40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40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40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40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40">
        <v>43621</v>
      </c>
    </row>
    <row r="146" spans="1:4" x14ac:dyDescent="0.25">
      <c r="A146" s="5" t="s">
        <v>6</v>
      </c>
      <c r="B146" s="5" t="s">
        <v>7</v>
      </c>
      <c r="C146" s="5">
        <v>87</v>
      </c>
      <c r="D146" s="40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40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40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40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40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40">
        <v>43622</v>
      </c>
    </row>
    <row r="152" spans="1:4" x14ac:dyDescent="0.25">
      <c r="A152" s="5" t="s">
        <v>25</v>
      </c>
      <c r="B152" s="5" t="s">
        <v>30</v>
      </c>
      <c r="C152" s="5">
        <v>10</v>
      </c>
      <c r="D152" s="40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40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40">
        <v>43622</v>
      </c>
    </row>
    <row r="155" spans="1:4" x14ac:dyDescent="0.25">
      <c r="A155" s="5" t="s">
        <v>6</v>
      </c>
      <c r="B155" s="5" t="s">
        <v>12</v>
      </c>
      <c r="C155" s="5">
        <v>30</v>
      </c>
      <c r="D155" s="39">
        <v>43623</v>
      </c>
    </row>
    <row r="156" spans="1:4" x14ac:dyDescent="0.25">
      <c r="A156" s="5" t="s">
        <v>6</v>
      </c>
      <c r="B156" s="5" t="s">
        <v>24</v>
      </c>
      <c r="C156" s="5">
        <v>40</v>
      </c>
      <c r="D156" s="39">
        <v>43625</v>
      </c>
    </row>
    <row r="157" spans="1:4" x14ac:dyDescent="0.25">
      <c r="A157" s="5" t="s">
        <v>6</v>
      </c>
      <c r="B157" s="5" t="s">
        <v>14</v>
      </c>
      <c r="C157" s="5">
        <v>271</v>
      </c>
      <c r="D157" s="39">
        <v>43625</v>
      </c>
    </row>
    <row r="158" spans="1:4" x14ac:dyDescent="0.25">
      <c r="A158" s="5" t="s">
        <v>25</v>
      </c>
      <c r="B158" s="5" t="s">
        <v>15</v>
      </c>
      <c r="C158" s="5">
        <v>75</v>
      </c>
      <c r="D158" s="39">
        <v>43625</v>
      </c>
    </row>
    <row r="159" spans="1:4" x14ac:dyDescent="0.25">
      <c r="A159" s="5" t="s">
        <v>6</v>
      </c>
      <c r="B159" s="5" t="s">
        <v>12</v>
      </c>
      <c r="C159" s="5">
        <v>47</v>
      </c>
      <c r="D159" s="39">
        <v>43625</v>
      </c>
    </row>
    <row r="160" spans="1:4" x14ac:dyDescent="0.25">
      <c r="A160" s="5" t="s">
        <v>25</v>
      </c>
      <c r="B160" s="5" t="s">
        <v>15</v>
      </c>
      <c r="C160" s="5">
        <v>130</v>
      </c>
      <c r="D160" s="40">
        <v>43626</v>
      </c>
    </row>
    <row r="161" spans="1:4" x14ac:dyDescent="0.25">
      <c r="A161" s="5" t="s">
        <v>16</v>
      </c>
      <c r="B161" s="5" t="s">
        <v>15</v>
      </c>
      <c r="C161" s="5">
        <v>130</v>
      </c>
      <c r="D161" s="40">
        <v>43626</v>
      </c>
    </row>
    <row r="162" spans="1:4" x14ac:dyDescent="0.25">
      <c r="A162" s="5" t="s">
        <v>6</v>
      </c>
      <c r="B162" s="5" t="s">
        <v>14</v>
      </c>
      <c r="C162" s="5">
        <v>25</v>
      </c>
      <c r="D162" s="39">
        <v>43626</v>
      </c>
    </row>
    <row r="163" spans="1:4" x14ac:dyDescent="0.25">
      <c r="A163" s="5" t="s">
        <v>6</v>
      </c>
      <c r="B163" s="5" t="s">
        <v>24</v>
      </c>
      <c r="C163" s="5">
        <v>31</v>
      </c>
      <c r="D163" s="39">
        <v>43626</v>
      </c>
    </row>
    <row r="164" spans="1:4" x14ac:dyDescent="0.25">
      <c r="A164" s="5" t="s">
        <v>6</v>
      </c>
      <c r="B164" s="5" t="s">
        <v>7</v>
      </c>
      <c r="C164" s="5">
        <v>32</v>
      </c>
      <c r="D164" s="39">
        <v>43626</v>
      </c>
    </row>
    <row r="165" spans="1:4" x14ac:dyDescent="0.25">
      <c r="A165" s="5" t="s">
        <v>19</v>
      </c>
      <c r="B165" s="5" t="s">
        <v>17</v>
      </c>
      <c r="C165" s="5">
        <v>75</v>
      </c>
      <c r="D165" s="39">
        <v>43627</v>
      </c>
    </row>
    <row r="166" spans="1:4" x14ac:dyDescent="0.25">
      <c r="A166" s="5" t="s">
        <v>16</v>
      </c>
      <c r="B166" s="5" t="s">
        <v>17</v>
      </c>
      <c r="C166" s="5">
        <v>75</v>
      </c>
      <c r="D166" s="39">
        <v>43627</v>
      </c>
    </row>
    <row r="167" spans="1:4" x14ac:dyDescent="0.25">
      <c r="A167" s="5" t="s">
        <v>19</v>
      </c>
      <c r="B167" s="5" t="s">
        <v>7</v>
      </c>
      <c r="C167" s="5">
        <v>70</v>
      </c>
      <c r="D167" s="39">
        <v>43628</v>
      </c>
    </row>
    <row r="168" spans="1:4" x14ac:dyDescent="0.25">
      <c r="A168" s="5"/>
      <c r="B168" s="5"/>
      <c r="C168" s="5"/>
      <c r="D168" s="5"/>
    </row>
    <row r="169" spans="1:4" x14ac:dyDescent="0.25">
      <c r="A169" s="5"/>
      <c r="B169" s="5"/>
      <c r="C169" s="5"/>
      <c r="D169" s="5"/>
    </row>
    <row r="170" spans="1:4" x14ac:dyDescent="0.25">
      <c r="A170" s="5"/>
      <c r="B170" s="5"/>
      <c r="C170" s="5"/>
      <c r="D170" s="5"/>
    </row>
    <row r="171" spans="1:4" x14ac:dyDescent="0.25">
      <c r="A171" s="5"/>
      <c r="B171" s="5"/>
      <c r="C171" s="5"/>
      <c r="D171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12</cp:revision>
  <dcterms:created xsi:type="dcterms:W3CDTF">2019-01-18T12:36:10Z</dcterms:created>
  <dcterms:modified xsi:type="dcterms:W3CDTF">2019-06-12T07:39:06Z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