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<sst xmlns="http://schemas.openxmlformats.org/spreadsheetml/2006/main" count="190" uniqueCount="27">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</sst>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164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65" zoomScale="85" zoomScaleNormal="85" workbookViewId="0">
      <selection activeCell="B83" sqref="B8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26</v>
      </c>
    </row>
    <row r="2" spans="1:15" x14ac:dyDescent="0.25">
      <c r="B2" s="1"/>
      <c r="C2" s="1"/>
      <c r="F2" s="14" t="s">
        <v>25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23</v>
      </c>
      <c r="C4" s="10">
        <v>98</v>
      </c>
      <c r="D4" s="11">
        <v>43484</v>
      </c>
      <c r="H4" s="29" t="s">
        <v>13</v>
      </c>
      <c r="I4" s="29"/>
      <c r="J4" s="29"/>
    </row>
    <row r="5" spans="1:15" x14ac:dyDescent="0.25">
      <c r="A5" s="10" t="s">
        <v>4</v>
      </c>
      <c r="B5" s="10" t="s">
        <v>23</v>
      </c>
      <c r="C5" s="10">
        <v>149</v>
      </c>
      <c r="D5" s="11">
        <v>43493</v>
      </c>
      <c r="H5" s="20" t="s">
        <v>12</v>
      </c>
      <c r="I5" s="21" t="s">
        <v>18</v>
      </c>
      <c r="J5" s="21" t="s">
        <v>17</v>
      </c>
    </row>
    <row r="6" spans="1:15" x14ac:dyDescent="0.25">
      <c r="A6" s="10" t="s">
        <v>4</v>
      </c>
      <c r="B6" s="10" t="s">
        <v>24</v>
      </c>
      <c r="C6" s="10">
        <v>135</v>
      </c>
      <c r="D6" s="11">
        <v>43494</v>
      </c>
      <c r="H6" s="22" t="s">
        <v>20</v>
      </c>
      <c r="I6" s="23">
        <f>SUMIF(B4:B61,"Ispezione codice",C4:C61)</f>
        <v>0</v>
      </c>
      <c r="J6" s="24">
        <f>(I6/I12)*100</f>
        <v>0</v>
      </c>
    </row>
    <row r="7" spans="1:15" x14ac:dyDescent="0.25">
      <c r="A7" s="10" t="s">
        <v>4</v>
      </c>
      <c r="B7" s="10" t="s">
        <v>23</v>
      </c>
      <c r="C7" s="10">
        <v>53</v>
      </c>
      <c r="D7" s="11">
        <v>43494</v>
      </c>
      <c r="H7" s="22" t="s">
        <v>23</v>
      </c>
      <c r="I7" s="23">
        <f>SUMIF(B:B,"Documenti di progetto",C:C)</f>
        <v>1716</v>
      </c>
      <c r="J7" s="25">
        <f>(I7/I12)*100</f>
        <v>25.777377196935557</v>
      </c>
    </row>
    <row r="8" spans="1:15" x14ac:dyDescent="0.25">
      <c r="A8" s="10" t="s">
        <v>4</v>
      </c>
      <c r="B8" s="10" t="s">
        <v>23</v>
      </c>
      <c r="C8" s="10">
        <v>87</v>
      </c>
      <c r="D8" s="11">
        <v>43495</v>
      </c>
      <c r="H8" s="22" t="s">
        <v>24</v>
      </c>
      <c r="I8" s="23">
        <f>SUMIF(B:B,"Documenti di processo",C:C)</f>
        <v>2067</v>
      </c>
      <c r="J8" s="25">
        <f>(I8/I12)*100</f>
        <v>31.050022532672372</v>
      </c>
    </row>
    <row r="9" spans="1:15" x14ac:dyDescent="0.25">
      <c r="A9" s="10" t="s">
        <v>4</v>
      </c>
      <c r="B9" s="10" t="s">
        <v>24</v>
      </c>
      <c r="C9" s="10">
        <v>74</v>
      </c>
      <c r="D9" s="11">
        <v>43495</v>
      </c>
      <c r="H9" s="22" t="s">
        <v>9</v>
      </c>
      <c r="I9" s="23">
        <f>SUMIF(B:B,"Manuale",C:C)</f>
        <v>174</v>
      </c>
      <c r="J9" s="25">
        <f>(I9/I12)*100</f>
        <v>2.6137899954934656</v>
      </c>
    </row>
    <row r="10" spans="1:15" x14ac:dyDescent="0.25">
      <c r="A10" s="10" t="s">
        <v>4</v>
      </c>
      <c r="B10" s="10" t="s">
        <v>24</v>
      </c>
      <c r="C10" s="10">
        <v>32</v>
      </c>
      <c r="D10" s="11">
        <v>43499</v>
      </c>
      <c r="H10" s="22" t="s">
        <v>10</v>
      </c>
      <c r="I10" s="23">
        <f>SUMIF(B:B,"Sviluppo",C:C)</f>
        <v>2700</v>
      </c>
      <c r="J10" s="25">
        <f>(I10/I12)*100</f>
        <v>40.558810274898605</v>
      </c>
    </row>
    <row r="11" spans="1:15" x14ac:dyDescent="0.25">
      <c r="A11" s="10" t="s">
        <v>8</v>
      </c>
      <c r="B11" s="10" t="s">
        <v>23</v>
      </c>
      <c r="C11" s="10">
        <v>75</v>
      </c>
      <c r="D11" s="11">
        <v>43497</v>
      </c>
      <c r="H11" s="26" t="s">
        <v>11</v>
      </c>
      <c r="I11" s="27">
        <f>SUMIF(B:B,"Testing",C:C)</f>
        <v>0</v>
      </c>
      <c r="J11" s="28">
        <f>(I11/I12)*100</f>
        <v>0</v>
      </c>
    </row>
    <row r="12" spans="1:15" x14ac:dyDescent="0.25">
      <c r="A12" s="10" t="s">
        <v>8</v>
      </c>
      <c r="B12" s="10" t="s">
        <v>23</v>
      </c>
      <c r="C12" s="10">
        <v>55</v>
      </c>
      <c r="D12" s="11">
        <v>43503</v>
      </c>
      <c r="H12" s="15" t="s">
        <v>16</v>
      </c>
      <c r="I12" s="16">
        <f>SUM(I6:I11)</f>
        <v>6657</v>
      </c>
      <c r="J12" s="17">
        <f>SUM(J6:J11)</f>
        <v>100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24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24</v>
      </c>
      <c r="C15" s="10">
        <v>195</v>
      </c>
      <c r="D15" s="11">
        <v>43521</v>
      </c>
      <c r="H15" s="30" t="s">
        <v>15</v>
      </c>
      <c r="I15" s="30"/>
      <c r="J15" s="30"/>
      <c r="K15" s="30"/>
      <c r="L15" s="30"/>
      <c r="M15" s="30"/>
      <c r="N15" s="30"/>
      <c r="O15" s="30"/>
    </row>
    <row r="16" spans="1:15" x14ac:dyDescent="0.25">
      <c r="A16" s="10" t="s">
        <v>6</v>
      </c>
      <c r="B16" s="10" t="s">
        <v>24</v>
      </c>
      <c r="C16" s="10">
        <v>105</v>
      </c>
      <c r="D16" s="11">
        <v>43523</v>
      </c>
      <c r="H16" s="5" t="s">
        <v>14</v>
      </c>
      <c r="I16" s="4" t="s">
        <v>22</v>
      </c>
      <c r="J16" s="4" t="s">
        <v>21</v>
      </c>
      <c r="K16" s="4" t="s">
        <v>9</v>
      </c>
      <c r="L16" s="4" t="s">
        <v>10</v>
      </c>
      <c r="M16" s="4" t="s">
        <v>11</v>
      </c>
      <c r="N16" s="4" t="s">
        <v>19</v>
      </c>
      <c r="O16" s="18" t="s">
        <v>16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759</v>
      </c>
      <c r="J17" s="3">
        <f>SUMIFS(C:C,B:B,"Documenti di processo",A:A,"Giovanni")</f>
        <v>903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9">
        <f>SUM(I17:M17)</f>
        <v>1836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45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1321</v>
      </c>
      <c r="M18" s="3">
        <f>SUMIFS(C:C,B:B,"Testing",A:A,"Hristina")</f>
        <v>0</v>
      </c>
      <c r="N18" s="3">
        <f>SUMIFS(C:C,B:B,"Ispezione codice",A:A,"Hristina")</f>
        <v>0</v>
      </c>
      <c r="O18" s="19">
        <f>SUM(I18:M18)</f>
        <v>1618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677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0</v>
      </c>
      <c r="O19" s="19">
        <f>SUM(I19:M19)</f>
        <v>1589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235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1319</v>
      </c>
      <c r="M20" s="3">
        <f>SUMIFS(C:C,B:B,"Testing",A:A,"Viktorija")</f>
        <v>0</v>
      </c>
      <c r="N20" s="3">
        <f>SUMIFS(C:C,B:B,"Ispezione codice",A:A,"Viktorija")</f>
        <v>0</v>
      </c>
      <c r="O20" s="19">
        <f>SUM(I20:M20)</f>
        <v>1614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</row>
    <row r="28" spans="1:15" x14ac:dyDescent="0.25">
      <c r="A28" s="10" t="s">
        <v>6</v>
      </c>
      <c r="B28" s="10" t="s">
        <v>23</v>
      </c>
      <c r="C28" s="10">
        <v>15</v>
      </c>
      <c r="D28" s="11">
        <v>43532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23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24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24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24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24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24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23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23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23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23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24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24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23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24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24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24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24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24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24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24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23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24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24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24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23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23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23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23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23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23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 t="s">
        <v>4</v>
      </c>
      <c r="B75" s="10" t="s">
        <v>23</v>
      </c>
      <c r="C75" s="10">
        <v>45</v>
      </c>
      <c r="D75" s="11">
        <v>43593</v>
      </c>
    </row>
    <row r="76" spans="1:4" x14ac:dyDescent="0.25">
      <c r="A76" s="10" t="s">
        <v>7</v>
      </c>
      <c r="B76" s="10" t="s">
        <v>23</v>
      </c>
      <c r="C76" s="10">
        <v>45</v>
      </c>
      <c r="D76" s="11">
        <v>43593</v>
      </c>
    </row>
    <row r="77" spans="1:4" x14ac:dyDescent="0.25">
      <c r="A77" s="10" t="s">
        <v>6</v>
      </c>
      <c r="B77" s="10" t="s">
        <v>23</v>
      </c>
      <c r="C77" s="10">
        <v>45</v>
      </c>
      <c r="D77" s="11">
        <v>43593</v>
      </c>
    </row>
    <row r="78" spans="1:4" x14ac:dyDescent="0.25">
      <c r="A78" s="10" t="s">
        <v>8</v>
      </c>
      <c r="B78" s="10" t="s">
        <v>23</v>
      </c>
      <c r="C78" s="10">
        <v>45</v>
      </c>
      <c r="D78" s="11">
        <v>43593</v>
      </c>
    </row>
    <row r="79" spans="1:4" x14ac:dyDescent="0.25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25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25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25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25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2019-05-09T20:26:05Z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