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8" i="1" l="1"/>
  <c r="I6" i="1" l="1"/>
  <c r="N20" i="1"/>
  <c r="M20" i="1"/>
  <c r="L20" i="1"/>
  <c r="K20" i="1"/>
  <c r="J20" i="1"/>
  <c r="I20" i="1"/>
  <c r="N19" i="1"/>
  <c r="M19" i="1"/>
  <c r="L19" i="1"/>
  <c r="K19" i="1"/>
  <c r="J19" i="1"/>
  <c r="I19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O20" i="1" l="1"/>
  <c r="N29" i="1" s="1"/>
  <c r="O19" i="1"/>
  <c r="M28" i="1" s="1"/>
  <c r="O18" i="1"/>
  <c r="I27" i="1" s="1"/>
  <c r="I12" i="1"/>
  <c r="J6" i="1" s="1"/>
  <c r="O17" i="1"/>
  <c r="N21" i="1"/>
  <c r="K21" i="1"/>
  <c r="L21" i="1"/>
  <c r="M21" i="1"/>
  <c r="I21" i="1"/>
  <c r="J21" i="1"/>
  <c r="O21" i="1" l="1"/>
  <c r="M29" i="1"/>
  <c r="L29" i="1"/>
  <c r="I29" i="1"/>
  <c r="K29" i="1"/>
  <c r="J29" i="1"/>
  <c r="J28" i="1"/>
  <c r="N27" i="1"/>
  <c r="M27" i="1"/>
  <c r="L28" i="1"/>
  <c r="N28" i="1"/>
  <c r="L27" i="1"/>
  <c r="I28" i="1"/>
  <c r="J27" i="1"/>
  <c r="K28" i="1"/>
  <c r="K27" i="1"/>
  <c r="M26" i="1"/>
  <c r="L26" i="1"/>
  <c r="J26" i="1"/>
  <c r="K26" i="1"/>
  <c r="J10" i="1"/>
  <c r="N26" i="1"/>
  <c r="J9" i="1"/>
  <c r="J7" i="1"/>
  <c r="J11" i="1"/>
  <c r="J8" i="1"/>
  <c r="I26" i="1"/>
  <c r="O27" i="1" l="1"/>
  <c r="O29" i="1"/>
  <c r="O28" i="1"/>
  <c r="O26" i="1"/>
  <c r="M30" i="1"/>
  <c r="L30" i="1"/>
  <c r="N30" i="1"/>
  <c r="J12" i="1"/>
  <c r="K30" i="1"/>
  <c r="I30" i="1"/>
  <c r="J30" i="1"/>
  <c r="O30" i="1" l="1"/>
</calcChain>
</file>

<file path=xl/sharedStrings.xml><?xml version="1.0" encoding="utf-8"?>
<sst xmlns="http://schemas.openxmlformats.org/spreadsheetml/2006/main" count="303" uniqueCount="30">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</sst>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9" fontId="0" fillId="4" borderId="4" xfId="1" applyFont="1" applyFill="1" applyBorder="1" applyAlignment="1" applyProtection="1">
      <alignment horizontal="center"/>
    </xf>
    <xf numFmtId="0" fontId="1" fillId="4" borderId="3" xfId="0" applyFont="1" applyFill="1" applyBorder="1"/>
    <xf numFmtId="0" fontId="0" fillId="0" borderId="1" xfId="0" applyFont="1" applyFill="1" applyBorder="1"/>
    <xf numFmtId="0" fontId="0" fillId="0" borderId="1" xfId="0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6" xfId="1" applyFont="1" applyFill="1" applyBorder="1" applyAlignment="1" applyProtection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14" fontId="0" fillId="0" borderId="1" xfId="0" applyNumberFormat="1" applyBorder="1"/>
    <xf numFmtId="9" fontId="0" fillId="5" borderId="0" xfId="1" applyFont="1" applyFill="1" applyBorder="1" applyAlignment="1" applyProtection="1">
      <alignment horizontal="center"/>
    </xf>
    <xf numFmtId="0" fontId="0" fillId="3" borderId="7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A83" zoomScale="85" zoomScaleNormal="85" workbookViewId="0">
      <selection activeCell="D103" sqref="D103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6">
        <v>43484</v>
      </c>
      <c r="H4" s="43" t="s">
        <v>8</v>
      </c>
      <c r="I4" s="43"/>
      <c r="J4" s="43"/>
    </row>
    <row r="5" spans="1:15" x14ac:dyDescent="0.25">
      <c r="A5" s="5" t="s">
        <v>6</v>
      </c>
      <c r="B5" s="5" t="s">
        <v>7</v>
      </c>
      <c r="C5" s="5">
        <v>149</v>
      </c>
      <c r="D5" s="6">
        <v>43493</v>
      </c>
      <c r="H5" s="7" t="s">
        <v>9</v>
      </c>
      <c r="I5" s="8" t="s">
        <v>10</v>
      </c>
      <c r="J5" s="8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6">
        <v>43494</v>
      </c>
      <c r="H6" s="9" t="s">
        <v>13</v>
      </c>
      <c r="I6" s="10">
        <f>SUMIF(B:B,"Ispezione codice",C:C)</f>
        <v>506</v>
      </c>
      <c r="J6" s="38">
        <f>I6/I12</f>
        <v>4.9404413200546768E-2</v>
      </c>
    </row>
    <row r="7" spans="1:15" x14ac:dyDescent="0.25">
      <c r="A7" s="5" t="s">
        <v>6</v>
      </c>
      <c r="B7" s="5" t="s">
        <v>7</v>
      </c>
      <c r="C7" s="5">
        <v>53</v>
      </c>
      <c r="D7" s="6">
        <v>43494</v>
      </c>
      <c r="H7" s="9" t="s">
        <v>7</v>
      </c>
      <c r="I7" s="10">
        <f>SUMIF(B:B,"Documenti di progetto",C:C)</f>
        <v>2283</v>
      </c>
      <c r="J7" s="38">
        <f>(I7/I12)</f>
        <v>0.22290568248388987</v>
      </c>
    </row>
    <row r="8" spans="1:15" x14ac:dyDescent="0.25">
      <c r="A8" s="5" t="s">
        <v>6</v>
      </c>
      <c r="B8" s="5" t="s">
        <v>7</v>
      </c>
      <c r="C8" s="5">
        <v>87</v>
      </c>
      <c r="D8" s="6">
        <v>43495</v>
      </c>
      <c r="H8" s="9" t="s">
        <v>12</v>
      </c>
      <c r="I8" s="10">
        <f>SUMIF(B:B,"Documenti di processo",C:C)</f>
        <v>2336</v>
      </c>
      <c r="J8" s="38">
        <f>I8/I12</f>
        <v>0.22808045303651631</v>
      </c>
    </row>
    <row r="9" spans="1:15" x14ac:dyDescent="0.25">
      <c r="A9" s="5" t="s">
        <v>6</v>
      </c>
      <c r="B9" s="5" t="s">
        <v>12</v>
      </c>
      <c r="C9" s="5">
        <v>74</v>
      </c>
      <c r="D9" s="6">
        <v>43495</v>
      </c>
      <c r="H9" s="9" t="s">
        <v>14</v>
      </c>
      <c r="I9" s="10">
        <f>SUMIF(B:B,"Manuale",C:C)</f>
        <v>174</v>
      </c>
      <c r="J9" s="38">
        <f>I9/I12</f>
        <v>1.698886936145284E-2</v>
      </c>
    </row>
    <row r="10" spans="1:15" x14ac:dyDescent="0.25">
      <c r="A10" s="5" t="s">
        <v>6</v>
      </c>
      <c r="B10" s="5" t="s">
        <v>12</v>
      </c>
      <c r="C10" s="5">
        <v>32</v>
      </c>
      <c r="D10" s="6">
        <v>43499</v>
      </c>
      <c r="H10" s="9" t="s">
        <v>15</v>
      </c>
      <c r="I10" s="10">
        <f>SUMIF(B:B,"Sviluppo",C:C)</f>
        <v>4883</v>
      </c>
      <c r="J10" s="38">
        <f>I10/I12</f>
        <v>0.47676235110330012</v>
      </c>
    </row>
    <row r="11" spans="1:15" x14ac:dyDescent="0.25">
      <c r="A11" s="5" t="s">
        <v>16</v>
      </c>
      <c r="B11" s="5" t="s">
        <v>7</v>
      </c>
      <c r="C11" s="5">
        <v>75</v>
      </c>
      <c r="D11" s="6">
        <v>43497</v>
      </c>
      <c r="H11" s="11" t="s">
        <v>17</v>
      </c>
      <c r="I11" s="12">
        <f>SUMIF(B:B,"Testing",C:C)</f>
        <v>60</v>
      </c>
      <c r="J11" s="39">
        <f>I11/I12</f>
        <v>5.8582308142940834E-3</v>
      </c>
    </row>
    <row r="12" spans="1:15" x14ac:dyDescent="0.25">
      <c r="A12" s="5" t="s">
        <v>16</v>
      </c>
      <c r="B12" s="5" t="s">
        <v>7</v>
      </c>
      <c r="C12" s="5">
        <v>55</v>
      </c>
      <c r="D12" s="6">
        <v>43503</v>
      </c>
      <c r="H12" s="13" t="s">
        <v>18</v>
      </c>
      <c r="I12" s="14">
        <f>SUM(I6:I11)</f>
        <v>10242</v>
      </c>
      <c r="J12" s="15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6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6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6">
        <v>43521</v>
      </c>
      <c r="H15" s="44" t="s">
        <v>20</v>
      </c>
      <c r="I15" s="44"/>
      <c r="J15" s="44"/>
      <c r="K15" s="44"/>
      <c r="L15" s="44"/>
      <c r="M15" s="44"/>
      <c r="N15" s="44"/>
      <c r="O15" s="44"/>
    </row>
    <row r="16" spans="1:15" x14ac:dyDescent="0.25">
      <c r="A16" s="5" t="s">
        <v>19</v>
      </c>
      <c r="B16" s="5" t="s">
        <v>12</v>
      </c>
      <c r="C16" s="5">
        <v>105</v>
      </c>
      <c r="D16" s="6">
        <v>43523</v>
      </c>
      <c r="H16" s="16" t="s">
        <v>21</v>
      </c>
      <c r="I16" s="17" t="s">
        <v>22</v>
      </c>
      <c r="J16" s="17" t="s">
        <v>23</v>
      </c>
      <c r="K16" s="17" t="s">
        <v>14</v>
      </c>
      <c r="L16" s="17" t="s">
        <v>15</v>
      </c>
      <c r="M16" s="17" t="s">
        <v>17</v>
      </c>
      <c r="N16" s="17" t="s">
        <v>24</v>
      </c>
      <c r="O16" s="18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6">
        <v>43519</v>
      </c>
      <c r="H17" s="19" t="s">
        <v>6</v>
      </c>
      <c r="I17" s="20">
        <f>SUMIFS(C:C,B:B,"Documenti di progetto",A:A,"Giovanni")</f>
        <v>981</v>
      </c>
      <c r="J17" s="20">
        <f>SUMIFS(C:C,B:B,"Documenti di processo",A:A,"Giovanni")</f>
        <v>1112</v>
      </c>
      <c r="K17" s="20">
        <f>SUMIFS(C:C,B:B,"Manuale",A:A,"Giovanni")</f>
        <v>174</v>
      </c>
      <c r="L17" s="20">
        <f>SUMIFS(C:C,B:B,"Sviluppo",A:A,"Giovanni")</f>
        <v>0</v>
      </c>
      <c r="M17" s="20">
        <f>SUMIFS(C:C,B:B,"Testing",A:A,"Giovanni")</f>
        <v>0</v>
      </c>
      <c r="N17" s="20">
        <f>SUMIFS(C:C,B:B,"Ispezione codice",A:A,"Giovanni")</f>
        <v>134</v>
      </c>
      <c r="O17" s="21">
        <f>SUM(I17:N17)</f>
        <v>2401</v>
      </c>
    </row>
    <row r="18" spans="1:15" x14ac:dyDescent="0.25">
      <c r="A18" s="5" t="s">
        <v>25</v>
      </c>
      <c r="B18" s="5" t="s">
        <v>15</v>
      </c>
      <c r="C18" s="5">
        <v>100</v>
      </c>
      <c r="D18" s="6">
        <v>43520</v>
      </c>
      <c r="H18" s="19" t="s">
        <v>25</v>
      </c>
      <c r="I18" s="20">
        <f>SUMIFS(C:C,B:B,"Documenti di progetto",A:A,"Hristina")</f>
        <v>120</v>
      </c>
      <c r="J18" s="20">
        <f>SUMIFS(C:C,B:B,"Documenti di processo",A:A,"Hristina")</f>
        <v>282</v>
      </c>
      <c r="K18" s="20">
        <f>SUMIFS(C:C,B:B,"Manuale",A:A,"Hristina")</f>
        <v>0</v>
      </c>
      <c r="L18" s="20">
        <f>SUMIFS(C:C,B:B,"Sviluppo",A:A,"Hristina")</f>
        <v>2449</v>
      </c>
      <c r="M18" s="20">
        <f>SUMIFS(C:C,B:B,"Testing",A:A,"Hristina")</f>
        <v>0</v>
      </c>
      <c r="N18" s="20">
        <f>SUMIFS(C:C,B:B,"Ispezione codice",A:A,"Hristina")</f>
        <v>134</v>
      </c>
      <c r="O18" s="21">
        <f>SUM(I18:N18)</f>
        <v>2985</v>
      </c>
    </row>
    <row r="19" spans="1:15" x14ac:dyDescent="0.25">
      <c r="A19" s="5" t="s">
        <v>25</v>
      </c>
      <c r="B19" s="5" t="s">
        <v>15</v>
      </c>
      <c r="C19" s="5">
        <v>125</v>
      </c>
      <c r="D19" s="6">
        <v>43522</v>
      </c>
      <c r="H19" s="19" t="s">
        <v>19</v>
      </c>
      <c r="I19" s="20">
        <f>SUMIFS(C:C,B:B,"Documenti di progetto",A:A,"Luca")</f>
        <v>747</v>
      </c>
      <c r="J19" s="20">
        <f>SUMIFS(C:C,B:B,"Documenti di processo",A:A,"Luca")</f>
        <v>852</v>
      </c>
      <c r="K19" s="20">
        <f>SUMIFS(C:C,B:B,"Manuale",A:A,"Luca")</f>
        <v>0</v>
      </c>
      <c r="L19" s="20">
        <f>SUMIFS(C:C,B:B,"Sviluppo",A:A,"Luca")</f>
        <v>60</v>
      </c>
      <c r="M19" s="20">
        <f>SUMIFS(C:C,B:B,"Testing",A:A,"Luca")</f>
        <v>60</v>
      </c>
      <c r="N19" s="20">
        <f>SUMIFS(C:C,B:B,"Ispezione codice",A:A,"Luca")</f>
        <v>104</v>
      </c>
      <c r="O19" s="21">
        <f>SUM(I19:N19)</f>
        <v>1823</v>
      </c>
    </row>
    <row r="20" spans="1:15" x14ac:dyDescent="0.25">
      <c r="A20" s="5" t="s">
        <v>25</v>
      </c>
      <c r="B20" s="5" t="s">
        <v>15</v>
      </c>
      <c r="C20" s="5">
        <v>170</v>
      </c>
      <c r="D20" s="6">
        <v>43523</v>
      </c>
      <c r="H20" s="19" t="s">
        <v>16</v>
      </c>
      <c r="I20" s="20">
        <f>SUMIFS(C:C,B:B,"Documenti di progetto",A:A,"Viktorija")</f>
        <v>435</v>
      </c>
      <c r="J20" s="20">
        <f>SUMIFS(C:C,B:B,"Documenti di processo",A:A,"Viktorija")</f>
        <v>90</v>
      </c>
      <c r="K20" s="20">
        <f>SUMIFS(C:C,B:B,"Manuale",A:A,"Viktorija")</f>
        <v>0</v>
      </c>
      <c r="L20" s="20">
        <f>SUMIFS(C:C,B:B,"Sviluppo",A:A,"Viktorija")</f>
        <v>2374</v>
      </c>
      <c r="M20" s="20">
        <f>SUMIFS(C:C,B:B,"Testing",A:A,"Viktorija")</f>
        <v>0</v>
      </c>
      <c r="N20" s="20">
        <f>SUMIFS(C:C,B:B,"Ispezione codice",A:A,"Viktorija")</f>
        <v>134</v>
      </c>
      <c r="O20" s="21">
        <f>SUM(I20:N20)</f>
        <v>3033</v>
      </c>
    </row>
    <row r="21" spans="1:15" x14ac:dyDescent="0.25">
      <c r="A21" s="5" t="s">
        <v>25</v>
      </c>
      <c r="B21" s="5" t="s">
        <v>15</v>
      </c>
      <c r="C21" s="5">
        <v>65</v>
      </c>
      <c r="D21" s="6">
        <v>43524</v>
      </c>
      <c r="H21" s="22" t="s">
        <v>27</v>
      </c>
      <c r="I21" s="23">
        <f t="shared" ref="I21:N21" si="0">AVERAGE(I17:I20)</f>
        <v>570.75</v>
      </c>
      <c r="J21" s="36">
        <f t="shared" si="0"/>
        <v>584</v>
      </c>
      <c r="K21" s="36">
        <f t="shared" si="0"/>
        <v>43.5</v>
      </c>
      <c r="L21" s="36">
        <f t="shared" si="0"/>
        <v>1220.75</v>
      </c>
      <c r="M21" s="36">
        <f t="shared" si="0"/>
        <v>15</v>
      </c>
      <c r="N21" s="37">
        <f t="shared" si="0"/>
        <v>126.5</v>
      </c>
      <c r="O21" s="42">
        <f>SUM(O17:O20)</f>
        <v>10242</v>
      </c>
    </row>
    <row r="22" spans="1:15" x14ac:dyDescent="0.25">
      <c r="A22" s="5" t="s">
        <v>16</v>
      </c>
      <c r="B22" s="5" t="s">
        <v>26</v>
      </c>
      <c r="C22" s="5">
        <v>60</v>
      </c>
      <c r="D22" s="6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6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6">
        <v>43520</v>
      </c>
      <c r="H24" s="45" t="s">
        <v>28</v>
      </c>
      <c r="I24" s="45"/>
      <c r="J24" s="45"/>
      <c r="K24" s="45"/>
      <c r="L24" s="45"/>
      <c r="M24" s="45"/>
      <c r="N24" s="45"/>
      <c r="O24" s="45"/>
    </row>
    <row r="25" spans="1:15" x14ac:dyDescent="0.25">
      <c r="A25" s="5" t="s">
        <v>16</v>
      </c>
      <c r="B25" s="5" t="s">
        <v>15</v>
      </c>
      <c r="C25" s="5">
        <v>170</v>
      </c>
      <c r="D25" s="6">
        <v>43523</v>
      </c>
      <c r="H25" s="24" t="s">
        <v>21</v>
      </c>
      <c r="I25" s="25" t="s">
        <v>22</v>
      </c>
      <c r="J25" s="25" t="s">
        <v>23</v>
      </c>
      <c r="K25" s="25" t="s">
        <v>14</v>
      </c>
      <c r="L25" s="25" t="s">
        <v>15</v>
      </c>
      <c r="M25" s="25" t="s">
        <v>17</v>
      </c>
      <c r="N25" s="25" t="s">
        <v>24</v>
      </c>
      <c r="O25" s="26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6">
        <v>43524</v>
      </c>
      <c r="H26" s="27" t="s">
        <v>6</v>
      </c>
      <c r="I26" s="34">
        <f>I17/O17</f>
        <v>0.40857975843398586</v>
      </c>
      <c r="J26" s="34">
        <f>J17/O17</f>
        <v>0.46314035818408994</v>
      </c>
      <c r="K26" s="34">
        <f>K17/O17</f>
        <v>7.2469804248229908E-2</v>
      </c>
      <c r="L26" s="34">
        <f>L17/O17</f>
        <v>0</v>
      </c>
      <c r="M26" s="34">
        <f>M17/O17</f>
        <v>0</v>
      </c>
      <c r="N26" s="34">
        <f>N17/O17</f>
        <v>5.5810079133694297E-2</v>
      </c>
      <c r="O26" s="28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6">
        <v>43530</v>
      </c>
      <c r="H27" s="27" t="s">
        <v>25</v>
      </c>
      <c r="I27" s="34">
        <f>I18/O18</f>
        <v>4.0201005025125629E-2</v>
      </c>
      <c r="J27" s="34">
        <f>J18/O18</f>
        <v>9.4472361809045224E-2</v>
      </c>
      <c r="K27" s="34">
        <f>K18/O18</f>
        <v>0</v>
      </c>
      <c r="L27" s="34">
        <f>L18/O18</f>
        <v>0.82043551088777222</v>
      </c>
      <c r="M27" s="34">
        <f>M18/O18</f>
        <v>0</v>
      </c>
      <c r="N27" s="34">
        <f>N18/O18</f>
        <v>4.4891122278056951E-2</v>
      </c>
      <c r="O27" s="28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6">
        <v>43532</v>
      </c>
      <c r="H28" s="27" t="s">
        <v>19</v>
      </c>
      <c r="I28" s="34">
        <f>I19/O19</f>
        <v>0.4097641250685683</v>
      </c>
      <c r="J28" s="34">
        <f>J19/O19</f>
        <v>0.46736149204607791</v>
      </c>
      <c r="K28" s="34">
        <f>K19/O19</f>
        <v>0</v>
      </c>
      <c r="L28" s="34">
        <f>L19/O19</f>
        <v>3.2912781130005488E-2</v>
      </c>
      <c r="M28" s="34">
        <f>M19/O19</f>
        <v>3.2912781130005488E-2</v>
      </c>
      <c r="N28" s="34">
        <f>N19/O19</f>
        <v>5.704882062534284E-2</v>
      </c>
      <c r="O28" s="28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6">
        <v>43532</v>
      </c>
      <c r="H29" s="27" t="s">
        <v>16</v>
      </c>
      <c r="I29" s="34">
        <f>I20/O20</f>
        <v>0.14342235410484669</v>
      </c>
      <c r="J29" s="34">
        <f>J20/O20</f>
        <v>2.967359050445104E-2</v>
      </c>
      <c r="K29" s="34">
        <f>K20/O20</f>
        <v>0</v>
      </c>
      <c r="L29" s="34">
        <f>L20/O20</f>
        <v>0.78272337619518628</v>
      </c>
      <c r="M29" s="34">
        <f>M20/O20</f>
        <v>0</v>
      </c>
      <c r="N29" s="34">
        <f>N20/O20</f>
        <v>4.4180679195515993E-2</v>
      </c>
      <c r="O29" s="35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6">
        <v>43532</v>
      </c>
      <c r="H30" s="29" t="s">
        <v>27</v>
      </c>
      <c r="I30" s="32">
        <f>AVERAGE(I26:I29)</f>
        <v>0.25049181065813164</v>
      </c>
      <c r="J30" s="32">
        <f>AVERAGE(J26:J29)</f>
        <v>0.26366195063591602</v>
      </c>
      <c r="K30" s="32">
        <f>AVERAGE(K26:K29)</f>
        <v>1.8117451062057477E-2</v>
      </c>
      <c r="L30" s="32">
        <f>AVERAGE(L26:L29)</f>
        <v>0.40901791705324098</v>
      </c>
      <c r="M30" s="32">
        <f t="shared" ref="M30" si="1">AVERAGE(M26:M29)</f>
        <v>8.2281952825013719E-3</v>
      </c>
      <c r="N30" s="33">
        <f>AVERAGE(N26:N29)</f>
        <v>5.0482675308152522E-2</v>
      </c>
      <c r="O30" s="41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6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6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6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6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6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6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6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6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6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6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6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6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6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6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6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6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6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6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6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6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6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6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6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6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6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6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6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6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6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6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6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6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6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6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6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6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6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6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6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6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6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6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6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6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6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6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6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6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6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6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6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6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6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6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6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6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6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6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6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6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6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6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6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6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6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6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6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6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6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6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6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6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6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6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6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6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6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6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6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6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6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6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6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6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6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6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6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6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6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6">
        <v>43614</v>
      </c>
    </row>
    <row r="121" spans="1:4" x14ac:dyDescent="0.25">
      <c r="A121" s="30" t="s">
        <v>6</v>
      </c>
      <c r="B121" s="30" t="s">
        <v>7</v>
      </c>
      <c r="C121" s="30">
        <v>30</v>
      </c>
      <c r="D121" s="6">
        <v>43614</v>
      </c>
    </row>
    <row r="122" spans="1:4" x14ac:dyDescent="0.25">
      <c r="A122" s="5" t="s">
        <v>19</v>
      </c>
      <c r="B122" s="31" t="s">
        <v>24</v>
      </c>
      <c r="C122" s="31">
        <v>84</v>
      </c>
      <c r="D122" s="6">
        <v>43614</v>
      </c>
    </row>
    <row r="123" spans="1:4" x14ac:dyDescent="0.25">
      <c r="A123" s="5" t="s">
        <v>16</v>
      </c>
      <c r="B123" s="31" t="s">
        <v>24</v>
      </c>
      <c r="C123" s="31">
        <v>84</v>
      </c>
      <c r="D123" s="6">
        <v>43614</v>
      </c>
    </row>
    <row r="124" spans="1:4" x14ac:dyDescent="0.25">
      <c r="A124" s="30" t="s">
        <v>6</v>
      </c>
      <c r="B124" s="31" t="s">
        <v>24</v>
      </c>
      <c r="C124" s="31">
        <v>84</v>
      </c>
      <c r="D124" s="6">
        <v>43614</v>
      </c>
    </row>
    <row r="125" spans="1:4" x14ac:dyDescent="0.25">
      <c r="A125" s="31" t="s">
        <v>25</v>
      </c>
      <c r="B125" s="31" t="s">
        <v>24</v>
      </c>
      <c r="C125" s="31">
        <v>84</v>
      </c>
      <c r="D125" s="6">
        <v>43614</v>
      </c>
    </row>
    <row r="126" spans="1:4" x14ac:dyDescent="0.25">
      <c r="A126" s="31" t="s">
        <v>6</v>
      </c>
      <c r="B126" s="31" t="s">
        <v>12</v>
      </c>
      <c r="C126" s="31">
        <v>64</v>
      </c>
      <c r="D126" s="40" t="s">
        <v>29</v>
      </c>
    </row>
    <row r="127" spans="1:4" x14ac:dyDescent="0.25">
      <c r="A127" s="31" t="s">
        <v>6</v>
      </c>
      <c r="B127" s="31" t="s">
        <v>7</v>
      </c>
      <c r="C127" s="31">
        <v>98</v>
      </c>
      <c r="D127" s="40" t="s">
        <v>29</v>
      </c>
    </row>
    <row r="128" spans="1:4" x14ac:dyDescent="0.25">
      <c r="A128" s="31" t="s">
        <v>19</v>
      </c>
      <c r="B128" s="31" t="s">
        <v>17</v>
      </c>
      <c r="C128" s="31">
        <v>60</v>
      </c>
      <c r="D128" s="40">
        <v>43471</v>
      </c>
    </row>
    <row r="129" spans="1:4" x14ac:dyDescent="0.25">
      <c r="A129" s="31" t="s">
        <v>16</v>
      </c>
      <c r="B129" s="31" t="s">
        <v>15</v>
      </c>
      <c r="C129" s="31">
        <v>165</v>
      </c>
      <c r="D129" s="31" t="s">
        <v>29</v>
      </c>
    </row>
    <row r="130" spans="1:4" x14ac:dyDescent="0.25">
      <c r="A130" s="31" t="s">
        <v>25</v>
      </c>
      <c r="B130" s="31" t="s">
        <v>15</v>
      </c>
      <c r="C130" s="31">
        <v>165</v>
      </c>
      <c r="D130" s="31" t="s">
        <v>29</v>
      </c>
    </row>
    <row r="131" spans="1:4" x14ac:dyDescent="0.25">
      <c r="A131" s="31"/>
      <c r="B131" s="31"/>
      <c r="C131" s="31"/>
      <c r="D131" s="31"/>
    </row>
    <row r="132" spans="1:4" x14ac:dyDescent="0.25">
      <c r="A132" s="31"/>
      <c r="B132" s="31"/>
      <c r="C132" s="31"/>
      <c r="D132" s="31"/>
    </row>
    <row r="133" spans="1:4" x14ac:dyDescent="0.25">
      <c r="A133" s="31"/>
      <c r="B133" s="31"/>
      <c r="C133" s="31"/>
      <c r="D133" s="31"/>
    </row>
    <row r="134" spans="1:4" x14ac:dyDescent="0.25">
      <c r="A134" s="31"/>
      <c r="B134" s="31"/>
      <c r="C134" s="31"/>
      <c r="D134" s="31"/>
    </row>
    <row r="135" spans="1:4" x14ac:dyDescent="0.25">
      <c r="A135" s="31"/>
      <c r="B135" s="31"/>
      <c r="C135" s="31"/>
      <c r="D135" s="31"/>
    </row>
    <row r="136" spans="1:4" x14ac:dyDescent="0.25">
      <c r="A136" s="31"/>
      <c r="B136" s="31"/>
      <c r="C136" s="31"/>
      <c r="D136" s="31"/>
    </row>
    <row r="137" spans="1:4" x14ac:dyDescent="0.25">
      <c r="A137" s="31"/>
      <c r="B137" s="31"/>
      <c r="C137" s="31"/>
      <c r="D137" s="31"/>
    </row>
    <row r="138" spans="1:4" x14ac:dyDescent="0.25">
      <c r="A138" s="31"/>
      <c r="B138" s="31"/>
      <c r="C138" s="31"/>
      <c r="D138" s="31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7</cp:revision>
  <dcterms:created xsi:type="dcterms:W3CDTF">2019-01-18T12:36:10Z</dcterms:created>
  <dcterms:modified xsi:type="dcterms:W3CDTF">2019-06-02T12:13:51Z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