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4_edu\30_excelPY\"/>
    </mc:Choice>
  </mc:AlternateContent>
  <xr:revisionPtr revIDLastSave="0" documentId="13_ncr:1_{8B9213E3-6DFF-4774-99E7-FD95F0E5232B}" xr6:coauthVersionLast="47" xr6:coauthVersionMax="47" xr10:uidLastSave="{00000000-0000-0000-0000-000000000000}"/>
  <bookViews>
    <workbookView xWindow="-110" yWindow="-21710" windowWidth="38620" windowHeight="21100" tabRatio="772" firstSheet="4" activeTab="16" xr2:uid="{BF9C72FA-639D-41FD-9FD4-94CD801650E0}"/>
  </bookViews>
  <sheets>
    <sheet name="packages" sheetId="9" r:id="rId1"/>
    <sheet name="pierwsze_formuly" sheetId="6" r:id="rId2"/>
    <sheet name="witaj_pandas" sheetId="18" r:id="rId3"/>
    <sheet name="daty_proste" sheetId="14" r:id="rId4"/>
    <sheet name="daty_uniweralne" sheetId="13" r:id="rId5"/>
    <sheet name="dane_dolary" sheetId="12" r:id="rId6"/>
    <sheet name="duze_dane" sheetId="4" r:id="rId7"/>
    <sheet name="dane_range" sheetId="15" r:id="rId8"/>
    <sheet name="dane_pQuery" sheetId="19" r:id="rId9"/>
    <sheet name="in_titanic" sheetId="2" r:id="rId10"/>
    <sheet name="in_tips" sheetId="8" r:id="rId11"/>
    <sheet name="in_penguins" sheetId="10" r:id="rId12"/>
    <sheet name="in_iris" sheetId="1" r:id="rId13"/>
    <sheet name="in_cars" sheetId="3" r:id="rId14"/>
    <sheet name="pandas_summary" sheetId="5" r:id="rId15"/>
    <sheet name="sns_plots" sheetId="7" r:id="rId16"/>
    <sheet name="sklearn_models" sheetId="11" r:id="rId17"/>
  </sheets>
  <definedNames>
    <definedName name="tmp_obsz_przest">duze_dane!$L$5:$N$9</definedName>
    <definedName name="tmp_obszar">duze_dane!$U$5:$W$8</definedName>
  </definedNames>
  <calcPr calcId="191029" calcMode="manual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5" l="1" a="1"/>
  <c r="E1" i="15" s="1"/>
  <c r="AD8" i="4"/>
  <c r="AD10" i="4" a="1"/>
  <c r="AD10" i="4" s="1"/>
  <c r="AD7" i="4" a="1"/>
  <c r="AD7" i="4" s="1"/>
  <c r="AD6" i="4" a="1"/>
  <c r="AD6" i="4" s="1"/>
  <c r="Z14" i="4" a="1"/>
  <c r="Z14" i="4" s="1"/>
  <c r="A3" i="9" a="1"/>
  <c r="B2" i="6" a="1"/>
  <c r="B3" i="6" a="1"/>
  <c r="B4" i="6" a="1"/>
  <c r="B5" i="6" a="1"/>
  <c r="B6" i="6" a="1"/>
  <c r="AE10" i="4" l="1" a="1"/>
  <c r="AE10" i="4" s="1"/>
  <c r="B6" i="6"/>
  <c r="B5" i="6"/>
  <c r="B4" i="6"/>
  <c r="B3" i="6"/>
  <c r="B2" i="6"/>
  <c r="A3" i="9"/>
  <c r="B10" i="6" a="1"/>
  <c r="B10" i="6" l="1"/>
  <c r="B11" i="6" a="1"/>
  <c r="B11" i="6" l="1"/>
  <c r="B12" i="6" a="1"/>
  <c r="B12" i="6" l="1"/>
  <c r="B14" i="6" a="1"/>
  <c r="B14" i="6" l="1"/>
  <c r="A8" i="18" a="1"/>
  <c r="A8" i="18" l="1"/>
  <c r="A10" i="18" a="1"/>
  <c r="A10" i="18" l="1"/>
  <c r="A13" i="18" a="1"/>
  <c r="A13" i="18" l="1"/>
  <c r="A15" i="18" a="1"/>
  <c r="A15" i="18" l="1"/>
  <c r="A17" i="18" a="1"/>
  <c r="A17" i="18" l="1"/>
  <c r="B1" i="14" a="1"/>
  <c r="B1" i="14" l="1"/>
  <c r="B1" i="13" a="1"/>
  <c r="B1" i="13" l="1"/>
  <c r="B3" i="13" a="1"/>
  <c r="B3" i="13" l="1"/>
  <c r="B5" i="13" a="1"/>
  <c r="B5" i="13" l="1"/>
  <c r="B6" i="12" a="1"/>
  <c r="B6" i="12" l="1"/>
  <c r="C6" i="12" a="1"/>
  <c r="C6" i="12" l="1"/>
  <c r="B7" i="12" a="1"/>
  <c r="B7" i="12" l="1"/>
  <c r="C7" i="12" a="1"/>
  <c r="C7" i="12" l="1"/>
  <c r="B9" i="12" a="1"/>
  <c r="B9" i="12" l="1"/>
  <c r="C9" i="12" a="1"/>
  <c r="C9" i="12" l="1"/>
  <c r="B10" i="12" a="1"/>
  <c r="B10" i="12" l="1"/>
  <c r="C10" i="12" a="1"/>
  <c r="C10" i="12" l="1"/>
  <c r="B12" i="12" a="1"/>
  <c r="B12" i="12" l="1"/>
  <c r="C12" i="12" a="1"/>
  <c r="C12" i="12" l="1"/>
  <c r="B13" i="12" a="1"/>
  <c r="B13" i="12" l="1"/>
  <c r="C13" i="12" a="1"/>
  <c r="C13" i="12" l="1"/>
  <c r="A16" i="4" a="1"/>
  <c r="A16" i="4" l="1"/>
  <c r="G16" i="4" a="1"/>
  <c r="G16" i="4" l="1"/>
  <c r="L16" i="4" a="1"/>
  <c r="L16" i="4" l="1"/>
  <c r="U17" i="4" a="1"/>
  <c r="U17" i="4" l="1"/>
  <c r="L23" i="4" a="1"/>
  <c r="L23" i="4" l="1"/>
  <c r="U23" i="4" a="1"/>
  <c r="U23" i="4" l="1"/>
  <c r="A69" i="19" a="1"/>
  <c r="A69" i="19" l="1"/>
  <c r="B3" i="5" a="1"/>
  <c r="B3" i="5" l="1"/>
  <c r="B4" i="5" a="1"/>
  <c r="B4" i="5" l="1"/>
  <c r="B7" i="5" a="1"/>
  <c r="B7" i="5" l="1"/>
  <c r="B20" i="5" a="1"/>
  <c r="B20" i="5" l="1"/>
  <c r="B29" i="5" a="1"/>
  <c r="B29" i="5" l="1"/>
  <c r="B36" i="5" a="1"/>
  <c r="B36" i="5" l="1"/>
  <c r="B41" i="5" a="1"/>
  <c r="B41" i="5" l="1"/>
  <c r="B51" i="5" a="1"/>
  <c r="B51" i="5" l="1"/>
  <c r="B3" i="7" a="1"/>
  <c r="B3" i="7" l="1"/>
  <c r="B4" i="7" a="1"/>
  <c r="B4" i="7" l="1"/>
  <c r="B5" i="7" a="1"/>
  <c r="B5" i="7" l="1"/>
  <c r="B10" i="7" a="1"/>
  <c r="B10" i="7" l="1"/>
  <c r="B40" i="7" a="1"/>
  <c r="B40" i="7" l="1"/>
  <c r="B82" i="7" a="1"/>
  <c r="B82" i="7" l="1"/>
  <c r="B107" i="7" a="1"/>
  <c r="B107" i="7" l="1"/>
  <c r="B130" i="7" a="1"/>
  <c r="B130" i="7" l="1"/>
  <c r="B154" i="7" a="1"/>
  <c r="B154" i="7" l="1"/>
  <c r="B181" i="7" a="1"/>
  <c r="B181" i="7" l="1"/>
  <c r="B208" i="7" a="1"/>
  <c r="B208" i="7" l="1"/>
  <c r="B239" i="7" a="1"/>
  <c r="B239" i="7" l="1"/>
  <c r="B277" i="7" a="1"/>
  <c r="B277" i="7" l="1"/>
  <c r="B290" i="7" a="1"/>
  <c r="B290" i="7" l="1"/>
  <c r="B3" i="11" a="1"/>
  <c r="B3" i="11" l="1"/>
  <c r="B6" i="11" a="1"/>
  <c r="B8" i="11" a="1"/>
  <c r="B6" i="11" l="1"/>
  <c r="B8" i="11"/>
  <c r="B10" i="11" a="1"/>
  <c r="B10" i="11" l="1"/>
  <c r="B16" i="11" a="1"/>
  <c r="B16" i="11" l="1"/>
  <c r="B22" i="11" a="1"/>
  <c r="B22" i="11" l="1"/>
  <c r="B28" i="11" a="1"/>
  <c r="B28" i="11" l="1"/>
  <c r="B31" i="11" a="1"/>
  <c r="B31" i="11" l="1"/>
  <c r="B37" i="11" a="1"/>
  <c r="B37" i="11" l="1"/>
  <c r="B68" i="11" a="1"/>
  <c r="B68" i="11" l="1"/>
  <c r="B89" i="11" a="1"/>
  <c r="B89" i="11" l="1"/>
  <c r="B95" i="11" a="1"/>
  <c r="B95" i="11" l="1"/>
  <c r="B101" i="11" a="1"/>
  <c r="B101" i="11" l="1"/>
  <c r="B103" i="11" a="1"/>
  <c r="B103" i="11" l="1"/>
  <c r="B107" i="11" a="1"/>
  <c r="B107" i="11" l="1"/>
  <c r="E108" i="11" a="1"/>
  <c r="E108" i="11" l="1"/>
  <c r="K108" i="11" a="1"/>
  <c r="K108" i="11" l="1"/>
  <c r="B119" i="11" a="1"/>
  <c r="B119" i="11" l="1"/>
  <c r="K119" i="11" a="1"/>
  <c r="K119" i="11" l="1"/>
  <c r="B142" i="11" a="1"/>
  <c r="B142" i="11" l="1"/>
  <c r="B144" i="11" a="1"/>
  <c r="B144" i="11" l="1"/>
  <c r="F145" i="11" a="1"/>
  <c r="F145" i="11" l="1"/>
  <c r="L145" i="11" a="1"/>
  <c r="L145" i="11" l="1"/>
  <c r="B156" i="11" a="1"/>
  <c r="B163" i="11" a="1"/>
  <c r="B156" i="11" l="1"/>
  <c r="B163" i="11"/>
  <c r="E164" i="11" a="1"/>
  <c r="E164" i="11" l="1"/>
  <c r="K164" i="11" a="1"/>
  <c r="K164" i="11" l="1"/>
  <c r="B175" i="11" a="1"/>
  <c r="B175" i="11" l="1"/>
  <c r="K175" i="11" a="1"/>
  <c r="K175" i="11" l="1"/>
  <c r="B198" i="11" a="1"/>
  <c r="B198" i="11" l="1"/>
  <c r="B223" i="11" a="1"/>
  <c r="B223" i="11" l="1"/>
  <c r="B229" i="11" a="1"/>
  <c r="B229" i="11" l="1"/>
  <c r="B257" i="11" a="1"/>
  <c r="B257" i="11" l="1"/>
  <c r="E258" i="11" a="1"/>
  <c r="E258" i="11" l="1"/>
  <c r="K258" i="11" a="1"/>
  <c r="K258" i="11" l="1"/>
  <c r="B269" i="11" a="1"/>
  <c r="B269" i="11" l="1"/>
  <c r="K269" i="11" a="1"/>
  <c r="K269" i="11" l="1"/>
  <c r="B292" i="11" a="1"/>
  <c r="B292" i="11" l="1"/>
  <c r="B294" i="11" a="1"/>
  <c r="B294" i="11" l="1"/>
  <c r="B319" i="11" a="1"/>
  <c r="B319" i="11" l="1"/>
  <c r="B325" i="11" a="1"/>
  <c r="B325" i="11" l="1"/>
  <c r="B353" i="11" a="1"/>
  <c r="B353" i="11" l="1"/>
  <c r="E354" i="11" a="1"/>
  <c r="E354" i="11" l="1"/>
  <c r="K354" i="11" a="1"/>
  <c r="K354" i="11" l="1"/>
  <c r="B365" i="11" a="1"/>
  <c r="B365" i="11" l="1"/>
  <c r="K365" i="11" a="1"/>
  <c r="K365" i="11" l="1"/>
  <c r="B386" i="11" a="1"/>
  <c r="B386" i="11" l="1"/>
  <c r="B388" i="11" a="1"/>
  <c r="B388" i="11" l="1"/>
  <c r="C388" i="11" a="1"/>
  <c r="C388" i="11" l="1"/>
  <c r="D388" i="11" a="1"/>
  <c r="D388" i="11" l="1"/>
  <c r="B413" i="11" a="1"/>
  <c r="B413" i="11" l="1"/>
  <c r="B419" i="11" a="1"/>
  <c r="B419" i="11" l="1"/>
  <c r="B446" i="11" a="1"/>
  <c r="B44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BF134E-F76E-4F8A-83E1-32C5049840B6}" keepAlive="1" name="Zapytanie — zss_data_titanic" description="Połączenie z zapytaniem „zss_data_titanic” w skoroszycie." type="5" refreshedVersion="0" background="1">
    <dbPr connection="Provider=Microsoft.Mashup.OleDb.1;Data Source=$Workbook$;Location=zss_data_titanic;Extended Properties=&quot;&quot;" command="SELECT * FROM [zss_data_titanic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9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</futureMetadata>
  <cellMetadata count="1">
    <bk>
      <rc t="1" v="0"/>
    </bk>
  </cellMetadata>
  <valueMetadata count="6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importlib.metadata as md
mapping = md.packages_distributions()
names=sorted(set(sum(mapping.values(), [])))
pd.DataFrame(names, columns=["package"])</code>
    </pythonScript>
    <pythonScript>
      <code>lista1=[1,2,'a','b']</code>
    </pythonScript>
    <pythonScript>
      <code>slownik1={'a':10,'b':'kot','c':'pies'}</code>
    </pythonScript>
    <pythonScript>
      <code>d = {'col1': [1, 2], 'col2': [3, 4]}    
df1 = pd.DataFrame(data=d)</code>
    </pythonScript>
    <pythonScript>
      <code>df2 = pd.DataFrame(np.array([[1, 2, 3],[4, 5, 6], [7, 8, 9]]),columns=['a', 'b', 'c'])</code>
    </pythonScript>
    <pythonScript>
      <code>d = {'col1': [3.14, 2.71, 112, 12], 
     'col2': pd.Series([2, 3], 
     index=[2, 3])}
df3=pd.DataFrame(data=d, 
                index=[0, 1, 2, 3])</code>
    </pythonScript>
    <pythonScript>
      <code>def pole_kwadrat(a):
    return a*a</code>
    </pythonScript>
    <pythonScript>
      <code>bok_kwadratu=lista1[1]</code>
    </pythonScript>
    <pythonScript>
      <code>pole_kwadrat(bok_kwadratu)</code>
    </pythonScript>
    <pythonScript>
      <code>pole_kwadrat(xl(%P2%))</code>
    </pythonScript>
    <pythonScript>
      <code>dzidas=xl(%P2%, headers=True)</code>
    </pythonScript>
    <pythonScript>
      <code>przeddzidzie_wykres=dzidas.T.iloc[1:,1]
przeddzidzie_wykres.plot()</code>
    </pythonScript>
    <pythonScript>
      <code>dzidas_unpivot=pd.melt(dzidas,
    id_vars=['Produkt'],
    value_vars=["Q1","Q2","Q3","Q4"])</code>
    </pythonScript>
    <pythonScript>
      <code>pd.pivot_table(data=dzidas_unpivot,
                columns=['Produkt'],
                values='value',
                aggfunc=['sum'])</code>
    </pythonScript>
    <pythonScript>
      <code>dzidas.query('Produkt=="Śróddzidzie"')</code>
    </pythonScript>
    <pythonScript>
      <code>df=xl(%P2%)
df.columns=['daty']
pd.to_datetime(
    df["daty"].str.replace(r'[^\w\s\.\-\/\\,]+', '', regex=True)
               .str.replace(r'\\', '/', regex=True),
    dayfirst=True, 
    format='mixed'
).dt.normalize() #usuwa czas jeżeli jest w dacie</code>
    </pythonScript>
    <pythonScript>
      <code>df=xl(%P2%)
df.columns=['daty']</code>
    </pythonScript>
    <pythonScript>
      <code>df</code>
    </pythonScript>
    <pythonScript>
      <code>roman_map = {
    r'\bXII\b': '12', r'\bXI\b': '11', r'\bIX\b': '9', r'\bX\b': '10', #\b...\b lapie cale slowa
    r'\bVIII\b': '8', r'\bVII\b': '7', r'\bVI\b': '6', r'\bIV\b': '4',
    r'\bV\b': '5', r'\bIII\b': '3', r'\bII\b': '2', r'\bI\b': '1',
    r'(?i)\bstycz(?:eń|en|nia)\b': '01',  # (?i) tryb niewrazliwy na duze litery
    r'(?i)\blut(?:y|ego)\b': '02',
    r'(?i)\bmar(?:zec|ca)\b': '03',
    r'(?i)\bkwiet(?:ień|ien|nia)\b': '04',
    r'(?i)\bmaj(?:a|)\b': '05',  # "maj" or "maja"
    r'(?i)\bczerw(?:iec|ca)\b': '06',
    r'(?i)\blip(?:iec|ca)\b': '07',
    r'(?i)\bsierp(?:ień|ien|nia)\b': '08',
    r'(?i)\bwrze(?:sień|sien|śnia|snia)\b': '09', 
    r'(?i)\bpaździerni(?:k|ka)\b': '10',
    r'(?i)\bpazdzierni(?:k|ka)\b': '10',
    r'(?i)\blistopad(?:a|)\b': '11',
    r'(?i)\bgrud(?:zień|zien|nia)\b': '12',
    # Optional: Strip Polish Weekdays to avoid parser confusion
    r'(?i)\b(poniedziałek|poniedzialek|wtorek|środa|sroda|czwartek|piątek|piatek|sobota|niedziela|pon|wt|śr|sr|czw|pt|sob|nd)\b': ''     }
pd.to_datetime(
    df["daty"].str.replace(r'[^\w\s\.\-\/\\,]+', '', regex=True)
               .str.replace(r'\\', '/', regex=True)
              .replace(roman_map, regex=True),
    dayfirst=True, 
    format='mixed'
).dt.normalize() #usuwa czas jeżeli jest w dacie</code>
    </pythonScript>
    <pythonScript>
      <code>xl(%P2%)</code>
    </pythonScript>
    <pythonScript>
      <code>xl(%P2%, headers=True)</code>
    </pythonScript>
    <pythonScript>
      <code>df_titanic_from_file=xl(%P2%)</code>
    </pythonScript>
    <pythonScript>
      <code>df=xl(%P2%, headers=True)</code>
    </pythonScript>
    <pythonScript>
      <code>df.shape</code>
    </pythonScript>
    <pythonScript>
      <code>df.dtypes</code>
    </pythonScript>
    <pythonScript>
      <code>df.describe().T.round(4)</code>
    </pythonScript>
    <pythonScript>
      <code>df.describe(include='object').T</code>
    </pythonScript>
    <pythonScript>
      <code>df['Pclass'].value_counts()</code>
    </pythonScript>
    <pythonScript>
      <code>pd.pivot_table(data=df,index=['Sex','Pclass'],values=['Survived','Age','Fare'], aggfunc={'Survived':['count','sum'],'Age':'mean','Fare':'mean'})</code>
    </pythonScript>
    <pythonScript>
      <code>pd.pivot_table(data=df,index=['Pclass'],
            columns='Sex',
            values=['Survived','Age','Fare'], 
            aggfunc={'Survived':['count','sum'],
                                'Age':'mean',
                                'Fare':'mean'})</code>
    </pythonScript>
    <pythonScript>
      <code>df_tips=xl(%P2%, headers=True)</code>
    </pythonScript>
    <pythonScript>
      <code>df_titanic=xl(%P2%, headers=True)</code>
    </pythonScript>
    <pythonScript>
      <code>df_penguins=xl(%P2%, headers=True)</code>
    </pythonScript>
    <pythonScript>
      <code>sns.relplot(data=df_tips, 
    x='total_bill', 
    y='tip', 
    hue='sex', 
    size='size', 
    markers='&gt;', 
    sizes=(10,50), 
    palette='rocket')</code>
    </pythonScript>
    <pythonScript>
      <code>sns.lmplot(data=df_tips, 
            x='total_bill', 
            y='tip', 
            col='sex', 
            row='smoker')</code>
    </pythonScript>
    <pythonScript>
      <code>sns.displot(data=df_penguins, 
    x='bill_depth_mm', 
    kde = True, 
    hue='species', 
    stat = 'density')</code>
    </pythonScript>
    <pythonScript>
      <code>sns.displot(data=df_penguins, 
    x='bill_depth_mm',
     y='bill_length_mm', 
     hue='species', 
     kind='kde', 
     fill=True)</code>
    </pythonScript>
    <pythonScript>
      <code>sns.catplot(data=df_penguins, 
    x = 'island', 
    y='bill_length_mm', 
    kind='swarm', 
    hue='species', 
    palette='viridis', 
    col='sex')</code>
    </pythonScript>
    <pythonScript>
      <code>sns.catplot(data=df_penguins, 
x = 'island', 
y='bill_length_mm', 
kind='boxen', hue='species')</code>
    </pythonScript>
    <pythonScript>
      <code>sns.jointplot(data=df_penguins, 
        x='bill_length_mm', 
        y='bill_depth_mm', 
        hue='species')</code>
    </pythonScript>
    <pythonScript>
      <code>sns.jointplot(data=df_penguins, 
    x='bill_length_mm', 
    y='bill_depth_mm',  
    kind='hex')</code>
    </pythonScript>
    <pythonScript>
      <code>g = sns.PairGrid(data=df_penguins, hue='species')
g.map_lower(sns.scatterplot)
g.map_upper(sns.kdeplot)
g.map_diag(sns.kdeplot, fill=True)
g.add_legend()</code>
    </pythonScript>
    <pythonScript>
      <code>zm_OX = ['body_mass_g', 'bill_length_mm', 'flipper_length_mm']
zm_OY = ['body_mass_g']
g = sns.PairGrid(data=df_penguins, hue='species', x_vars=zm_OX, y_vars=zm_OY)
g.map_lower(sns.scatterplot)
g.map_upper(sns.kdeplot)
g.map_diag(sns.kdeplot, fill=True)
g.add_legend()</code>
    </pythonScript>
    <pythonScript>
      <code>g = sns.FacetGrid(data=df_tips, row='smoker', col='time')
g.map_dataframe(sns.scatterplot, x='total_bill', y='tip')
g.refline(y=df_tips['tip'].median())
g.refline(x=df_tips['total_bill'].median(), color='r', linestyle='solid')</code>
    </pythonScript>
    <pythonScript>
      <code xml:space="preserve">from sklearn.preprocessing import LabelEncoder
from sklearn.model_selection import train_test_split
from sklearn.linear_model import LogisticRegression
from sklearn.tree import DecisionTreeClassifier, plot_tree
from sklearn.ensemble import RandomForestClassifier
from sklearn.ensemble import GradientBoostingClassifier
from sklearn.model_selection import train_test_split, GridSearchCV, RandomizedSearchCV, RepeatedStratifiedKFold
#from mlxtend.plotting import plot_decision_regions
from sklearn.metrics import confusion_matrix, ConfusionMatrixDisplay, accuracy_score, precision_score, recall_score, f1_score, classification_report,roc_auc_score
from sklearn.inspection import permutation_importance
</code>
    </pythonScript>
    <pythonScript>
      <code>cnt_rows=df.shape[0]
cnt_cols=df.shape[1]
str=f'wierszy: {cnt_rows}, kolumn: {cnt_cols}'
str</code>
    </pythonScript>
    <pythonScript>
      <code>df.isnull().sum()</code>
    </pythonScript>
    <pythonScript>
      <code>df['variety'].value_counts()</code>
    </pythonScript>
    <pythonScript>
      <code>g = sns.PairGrid(data=df, hue='variety')
g.map_lower(sns.scatterplot)
g.map_upper(sns.kdeplot, fill=True, alpha=0.3)
g.map_diag(sns.kdeplot, fill=True)
g.add_legend()</code>
    </pythonScript>
    <pythonScript>
      <code xml:space="preserve">corr_matrix = df.iloc[:,0:3].corr()
sns.set_theme(font_scale=0.8)
sns.heatmap(corr_matrix, annot=True, alpha=0.5, cmap='Spectral',center=0, vmin=-1.3,vmax=1.3)
plt.title('Correlation Matrix heatmap')
</code>
    </pythonScript>
    <pythonScript>
      <code>dfm=df.copy()
le = LabelEncoder()
dfm['variety'] = le.fit_transform(dfm['variety'])
le_mapping = dict(zip(le.classes_, le.transform(le.classes_)))
pd.DataFrame.from_dict(data=le_mapping,orient='index')</code>
    </pythonScript>
    <pythonScript>
      <code>x=dfm.drop(columns=['variety'],axis=1)
y=dfm['variety']
x_train,x_test,y_train,y_test=train_test_split(x,y, test_size=xl(%P2%))
train_count=pd.DataFrame(y_train.value_counts())
train_count.columns=['train_cnt']
train_count</code>
    </pythonScript>
    <pythonScript>
      <code>def zsm(model_descr,model, x_train, x_test, y_train, y_test):
    model.fit(x_train, y_train)
    # predict train and test
    y_pred_train = model.predict(x_train)
    y_pred_test = model.predict(x_test)
    y_pred_proba_train = model.predict_proba(x_train)
    y_pred_proba_test = model.predict_proba(x_test)
    # confusion matrix
    cm_train = confusion_matrix(y_train, y_pred_train)
    cm_test = confusion_matrix(y_test, y_pred_test)
    #classification report
    cr_train = classification_report(y_train, y_pred_train, output_dict=True)
    cr_test = classification_report(y_test, y_pred_test, output_dict=True)
    df_cr_train = pd.DataFrame(cr_train).T
    df_cr_test = pd.DataFrame(cr_test).T
    #gini
    auc_train=roc_auc_score(y_train,y_pred_proba_train , multi_class='ovr')
    auc_test=roc_auc_score(y_test,y_pred_proba_test , multi_class='ovr')
    gini_train=2*auc_train-1
    gini_test=2*auc_test-1
    #metrics
    precision_train = cr_train['weighted avg']['precision']
    precision_test = cr_test['weighted avg']['precision']
    recall_train = cr_train['weighted avg']['recall']
    recall_test = cr_test['weighted avg']['recall']
    acc_train = accuracy_score(y_true = y_train, y_pred = y_pred_train)
    acc_test = accuracy_score(y_true = y_test, y_pred = y_pred_test)
    F1_train = cr_train['weighted avg']['f1-score']
    F1_test = cr_test['weighted avg']['f1-score']
    model_scores = [gini_train, gini_test, precision_train, precision_test, recall_train, recall_test, acc_train, acc_test, F1_train, F1_test ]
    scores = pd.DataFrame(data=model_scores, index = ['Gini Train', 'Gini Test','Precision Train', 'Precision Test','Recall Train','Recall Test','Accuracy Train', 'Accuracy Test', 'F1 macro Train', 'F1 macro Test'], columns=[model_descr]).round(3)
    return scores,model, df_cr_train,df_cr_test, cm_train,cm_test</code>
    </pythonScript>
    <pythonScript>
      <code>scores = pd.DataFrame(index = ['Gini Train', 'Gini Test','Precision Train', 'Precision Test','Recall Train','Recall Test','Accuracy Train', 'Accuracy Test', 'F1 macro Train', 'F1 macro Test'])</code>
    </pythonScript>
    <pythonScript>
      <code>lr_model_descr='Logistic regression'
lr_model = LogisticRegression(fit_intercept=True, max_iter=10000, random_state=2025)
lr_model_scores, lr_model, lr_df_cr_train, lr_df_cr_test, lr_cm_train, lr_cm_test = zsm(lr_model_descr,lr_model, x_train, x_test, y_train, y_test)
lr_model_scores</code>
    </pythonScript>
    <pythonScript>
      <code>lr_df_cr_test</code>
    </pythonScript>
    <pythonScript>
      <code>lr_df_cr_train</code>
    </pythonScript>
    <pythonScript>
      <code xml:space="preserve">sns.set_theme(font_scale=0.8)
sns.heatmap(lr_cm_test, annot=True, alpha=0.5, cmap='RdBu',center=0)
plt.title('Test Correlation Matrix heatmap')
plt.xlabel("Predicted")
plt.ylabel("True")
</code>
    </pythonScript>
    <pythonScript>
      <code>sns.set_theme(font_scale=0.8)
sns.heatmap(lr_cm_train, annot=True, alpha=0.5, cmap='BrBG',center=0)
plt.title('Train Correlation Matrix heatmap')
plt.xlabel("Predicted")
plt.ylabel("True")</code>
    </pythonScript>
    <pythonScript>
      <code># Define the hyperparameter grid
param_grid = {'C': [100,10,1,0.1,0.01,0.001,0.0001], #regularization strength
              'penalty': ['l1', 'l2'], #penalty norm
              'solver':['newton-cg', 'lbfgs', 'liblinear', 'sag', 'saga'] #algorithm
              }
# Initializing the logistic regression model
logreg = LogisticRegression(fit_intercept=True, max_iter=10000, random_state=2025)
# Repeated stratified kfold
rskf = RepeatedStratifiedKFold(n_splits=3, n_repeats=4, random_state=2025)
# Using GridSearchCV to tune the hyperparameters using cross-validation
grid = GridSearchCV(logreg, param_grid, cv=rskf)
grid.fit(x_train, y_train)
# Select the best hyperparameters found by GridSearchCV
best_params = grid.best_params_
str=f'Best hyperparameters: {best_params}'
str</code>
    </pythonScript>
    <pythonScript>
      <code>lrt_model_descr='Logistic regression tuned'
lrt_model = LogisticRegression(fit_intercept=True, max_iter=10000, 
                                  random_state=2025,
                                  C=best_params['C'],
                                  penalty=best_params['penalty'],
                                  solver=best_params['solver'])
lrt_model_scores, lrt_model, lrt_df_cr_train, lrt_df_cr_test, lrt_cm_train, lrt_cm_test = zsm(lrt_model_descr,lrt_model, x_train, x_test, y_train, y_test)
lr_model_scores.join(lrt_model_scores)</code>
    </pythonScript>
    <pythonScript>
      <code>lrt_df_cr_test</code>
    </pythonScript>
    <pythonScript>
      <code>lrt_df_cr_train</code>
    </pythonScript>
    <pythonScript>
      <code>result = permutation_importance(lrt_model, x_train, y_train, n_repeats=10,random_state=2025)
pd.concat([pd.Series(lrt_model.feature_names_in_),pd.Series(result.importances_mean)], axis=1)</code>
    </pythonScript>
    <pythonScript>
      <code>dt_model_descr='Decision Tree'
dt_model = DecisionTreeClassifier(max_depth=3, min_samples_leaf=10, min_samples_split=5,  random_state=2025)
dt_model_scores, dt_model, dt_df_cr_train, dt_df_cr_test, dt_cm_train, dt_cm_test = zsm(dt_model_descr,dt_model, x_train, x_test, y_train, y_test)
dt_model_scores</code>
    </pythonScript>
    <pythonScript>
      <code>dt_df_cr_test</code>
    </pythonScript>
    <pythonScript>
      <code>dt_df_cr_train</code>
    </pythonScript>
    <pythonScript>
      <code>sns.set_theme(font_scale=0.8)
sns.heatmap(dt_cm_test, annot=True, alpha=0.5, cmap='RdBu',center=0)
plt.title('Test Correlation Matrix heatmap')
plt.xlabel("Predicted")
plt.ylabel("True")</code>
    </pythonScript>
    <pythonScript>
      <code>sns.set_theme(font_scale=0.8)
sns.heatmap(dt_cm_train, annot=True, alpha=0.5, cmap='BrBG',center=0)
plt.title('Train Correlation Matrix heatmap')
plt.xlabel("Predicted")
plt.ylabel("True")</code>
    </pythonScript>
    <pythonScript>
      <code>plt.figure(figsize=(8,6))
plot_tree(dt_model, feature_names=x.columns, class_names=dt_model.classes_.astype('str'), rounded=True, filled=True)
plt.title("Decission tree")</code>
    </pythonScript>
    <pythonScript>
      <code>dt_importances = pd.DataFrame(dt_model.feature_importances_, index=x.columns, columns=['Importance']).reset_index().sort_values(by=['Importance'], ascending=False)
dt_importances.columns=['Feature', 'Importance']
dt_importances</code>
    </pythonScript>
    <pythonScript>
      <code>sns.catplot(data=dt_importances, y='Feature', x='Importance', kind='bar')
plt.title('Feature importances')</code>
    </pythonScript>
    <pythonScript>
      <code>rf_model_descr='Random Forest'
rf_model = RandomForestClassifier(n_estimators=100, min_samples_split=5, max_depth=10, random_state=2025)
rf_model_scores, rf_model, rf_df_cr_train, rf_df_cr_test, rf_cm_train, rf_cm_test = zsm(rf_model_descr,rf_model, x_train, x_test, y_train, y_test)
rf_model_scores</code>
    </pythonScript>
    <pythonScript>
      <code>rf_df_cr_test</code>
    </pythonScript>
    <pythonScript>
      <code>rf_df_cr_train</code>
    </pythonScript>
    <pythonScript>
      <code xml:space="preserve">sns.set_theme(font_scale=0.8)
sns.heatmap(rf_cm_test, annot=True, alpha=0.5, cmap='RdBu',center=0)
plt.title('Test Correlation Matrix heatmap')
plt.xlabel("Predicted")
plt.ylabel("True")
</code>
    </pythonScript>
    <pythonScript>
      <code>sns.set_theme(font_scale=0.8)
sns.heatmap(rf_cm_train, annot=True, alpha=0.5, cmap='BrBG',center=0)
plt.title('Train Correlation Matrix heatmap')
plt.xlabel("Predicted")
plt.ylabel("True")</code>
    </pythonScript>
    <pythonScript>
      <code xml:space="preserve">len(rf_model.estimators_)
</code>
    </pythonScript>
    <pythonScript>
      <code>rf_tree=rf_model.estimators_[xl(%P2%)-1]
plt.figure(figsize=(8,6))
plot_tree(rf_tree, feature_names=x.columns,  rounded=True, filled=True)
plt.title("Decision tree from Random Forest")</code>
    </pythonScript>
    <pythonScript>
      <code>rf_importances = pd.DataFrame(rf_model.feature_importances_, index=x.columns, columns=['Importance']).reset_index().sort_values(by=['Importance'], ascending=False)
rf_importances.columns=['Feature', 'Importance']
rf_importances</code>
    </pythonScript>
    <pythonScript>
      <code>sns.catplot(data=rf_importances, y='Feature', x='Importance', kind='bar')
plt.title('Feature importances')</code>
    </pythonScript>
    <pythonScript>
      <code>xgb_model_descr='Gradient Boosting'
xgb_model = GradientBoostingClassifier(n_estimators=100, learning_rate=0.1, max_depth=5, random_state=2025)
xgb_model_scores, xgb_model, xgb_df_cr_train, xgb_df_cr_test, xgb_cm_train, xgb_cm_test = zsm(xgb_model_descr,xgb_model, x_train, x_test, y_train, y_test)
xgb_model_scores</code>
    </pythonScript>
    <pythonScript>
      <code>xgb_df_cr_test</code>
    </pythonScript>
    <pythonScript>
      <code>xgb_df_cr_train</code>
    </pythonScript>
    <pythonScript>
      <code>sns.set_theme(font_scale=0.8)
sns.heatmap(xgb_cm_test, annot=True, alpha=0.5, cmap='RdBu',center=0)
plt.title('Test Correlation Matrix heatmap')
plt.xlabel("Predicted")
plt.ylabel("True")</code>
    </pythonScript>
    <pythonScript>
      <code>sns.set_theme(font_scale=0.8)
sns.heatmap(xgb_cm_train, annot=True, alpha=0.5, cmap='BrBG',center=0)
plt.title('Train Correlation Matrix heatmap')
plt.xlabel("Predicted")
plt.ylabel("True")</code>
    </pythonScript>
    <pythonScript>
      <code>xgb_model.estimators_.shape[0]</code>
    </pythonScript>
    <pythonScript>
      <code>xgb_tree=xgb_model.estimators_[xl(%P2%)-1,0]
plt.figure(figsize=(8,6))
plot_tree(xgb_tree, feature_names=x.columns,  rounded=True, filled=True)
plt.title("Decision tree from estimators for class 0")</code>
    </pythonScript>
    <pythonScript>
      <code>xgb_tree=xgb_model.estimators_[xl(%P2%)-1,1]
plt.figure(figsize=(8,6))
plot_tree(xgb_tree, feature_names=x.columns,  rounded=True, filled=True)
plt.title("Decision tree from estimators for class 1")</code>
    </pythonScript>
    <pythonScript>
      <code>xgb_tree=xgb_model.estimators_[xl(%P2%)-1,2]
plt.figure(figsize=(8,6))
plot_tree(xgb_tree, feature_names=x.columns,  rounded=True, filled=True)
plt.title("Decision tree from estimators for class 2")</code>
    </pythonScript>
    <pythonScript>
      <code>xgb_importances = pd.DataFrame(xgb_model.feature_importances_, index=x.columns, columns=['Importance']).reset_index().sort_values(by=['Importance'], ascending=False)
xgb_importances.columns=['Feature', 'Importance']
xgb_importances</code>
    </pythonScript>
    <pythonScript>
      <code>sns.catplot(data=xgb_importances, y='Feature', x='Importance', kind='bar')
plt.title('Feature importances')</code>
    </pythonScript>
    <pythonScript>
      <code>final_scores=lr_model_scores.join(lrt_model_scores).join(dt_model_scores).join(rf_model_scores).join(xgb_model_scores)
final_scores</code>
    </pythonScript>
  </pythonScripts>
</python>
</file>

<file path=xl/sharedStrings.xml><?xml version="1.0" encoding="utf-8"?>
<sst xmlns="http://schemas.openxmlformats.org/spreadsheetml/2006/main" count="6409" uniqueCount="2072">
  <si>
    <t>Lista bibliotek dostępnych w =PY(</t>
  </si>
  <si>
    <r>
      <rPr>
        <b/>
        <sz val="11"/>
        <color rgb="FF000000"/>
        <rFont val="Aptos Narrow"/>
        <family val="2"/>
        <scheme val="minor"/>
      </rPr>
      <t>Lista:</t>
    </r>
    <r>
      <rPr>
        <sz val="11"/>
        <color rgb="FF000000"/>
        <rFont val="Aptos Narrow"/>
        <family val="2"/>
        <scheme val="minor"/>
      </rPr>
      <t xml:space="preserve"> lista1</t>
    </r>
  </si>
  <si>
    <r>
      <rPr>
        <b/>
        <sz val="11"/>
        <color rgb="FF000000"/>
        <rFont val="Aptos Narrow"/>
        <family val="2"/>
        <scheme val="minor"/>
      </rPr>
      <t xml:space="preserve">Słownik: </t>
    </r>
    <r>
      <rPr>
        <sz val="11"/>
        <color rgb="FF000000"/>
        <rFont val="Aptos Narrow"/>
        <family val="2"/>
        <scheme val="minor"/>
      </rPr>
      <t>slownik1</t>
    </r>
  </si>
  <si>
    <r>
      <rPr>
        <b/>
        <sz val="11"/>
        <color rgb="FF000000"/>
        <rFont val="Aptos Narrow"/>
        <family val="2"/>
        <scheme val="minor"/>
      </rPr>
      <t xml:space="preserve">Dataframe 1 ze słownika: </t>
    </r>
    <r>
      <rPr>
        <sz val="11"/>
        <color rgb="FF000000"/>
        <rFont val="Aptos Narrow"/>
        <family val="2"/>
        <scheme val="minor"/>
      </rPr>
      <t>df1</t>
    </r>
  </si>
  <si>
    <r>
      <rPr>
        <b/>
        <sz val="11"/>
        <color rgb="FF000000"/>
        <rFont val="Aptos Narrow"/>
        <family val="2"/>
        <scheme val="minor"/>
      </rPr>
      <t xml:space="preserve">Dataframe 2 z tablicy: </t>
    </r>
    <r>
      <rPr>
        <sz val="11"/>
        <color rgb="FF000000"/>
        <rFont val="Aptos Narrow"/>
        <family val="2"/>
        <scheme val="minor"/>
      </rPr>
      <t>df2</t>
    </r>
  </si>
  <si>
    <r>
      <rPr>
        <b/>
        <sz val="11"/>
        <color rgb="FF000000"/>
        <rFont val="Aptos Narrow"/>
        <family val="2"/>
        <scheme val="minor"/>
      </rPr>
      <t xml:space="preserve">Dataframe 3 dziwna: </t>
    </r>
    <r>
      <rPr>
        <sz val="11"/>
        <color rgb="FF000000"/>
        <rFont val="Aptos Narrow"/>
        <family val="2"/>
        <scheme val="minor"/>
      </rPr>
      <t>df3</t>
    </r>
  </si>
  <si>
    <r>
      <rPr>
        <b/>
        <sz val="11"/>
        <color rgb="FF000000"/>
        <rFont val="Aptos Narrow"/>
        <family val="2"/>
      </rPr>
      <t xml:space="preserve">Funkcja: </t>
    </r>
    <r>
      <rPr>
        <sz val="11"/>
        <color rgb="FF000000"/>
        <rFont val="Aptos Narrow"/>
        <family val="2"/>
      </rPr>
      <t>pole_kwadrat</t>
    </r>
  </si>
  <si>
    <r>
      <rPr>
        <b/>
        <sz val="11"/>
        <color rgb="FF000000"/>
        <rFont val="Aptos Narrow"/>
        <family val="2"/>
      </rPr>
      <t>Wartosć: bok_kwadratu=</t>
    </r>
    <r>
      <rPr>
        <sz val="11"/>
        <color rgb="FF000000"/>
        <rFont val="Aptos Narrow"/>
        <family val="2"/>
      </rPr>
      <t>lista1[1]</t>
    </r>
  </si>
  <si>
    <r>
      <rPr>
        <b/>
        <sz val="11"/>
        <color rgb="FF000000"/>
        <rFont val="Aptos Narrow"/>
        <family val="2"/>
      </rPr>
      <t xml:space="preserve">Wartość: </t>
    </r>
    <r>
      <rPr>
        <sz val="11"/>
        <color rgb="FF000000"/>
        <rFont val="Aptos Narrow"/>
        <family val="2"/>
      </rPr>
      <t>pole_kwadratu(bok_kwadratu)</t>
    </r>
  </si>
  <si>
    <r>
      <rPr>
        <b/>
        <sz val="11"/>
        <color rgb="FF000000"/>
        <rFont val="Aptos Narrow"/>
        <family val="2"/>
      </rPr>
      <t xml:space="preserve">Wartosć: </t>
    </r>
    <r>
      <rPr>
        <sz val="11"/>
        <color rgb="FF000000"/>
        <rFont val="Aptos Narrow"/>
        <family val="2"/>
      </rPr>
      <t>10 (wartość excel)</t>
    </r>
  </si>
  <si>
    <r>
      <rPr>
        <b/>
        <sz val="11"/>
        <color rgb="FF000000"/>
        <rFont val="Aptos Narrow"/>
        <family val="2"/>
      </rPr>
      <t xml:space="preserve">Wartość: </t>
    </r>
    <r>
      <rPr>
        <sz val="11"/>
        <color rgb="FF000000"/>
        <rFont val="Aptos Narrow"/>
        <family val="2"/>
      </rPr>
      <t>pole_kwadratu(10)</t>
    </r>
  </si>
  <si>
    <t>Stałe</t>
  </si>
  <si>
    <t>ABC</t>
  </si>
  <si>
    <t>ZYX</t>
  </si>
  <si>
    <t>Skopuj dane względne w =PY(</t>
  </si>
  <si>
    <t>Skopik dane bezwględne w =PY(</t>
  </si>
  <si>
    <t>Kopiowanie mieszane</t>
  </si>
  <si>
    <t>id</t>
  </si>
  <si>
    <t>grp</t>
  </si>
  <si>
    <t>wart</t>
  </si>
  <si>
    <t>Etykiety wierszy</t>
  </si>
  <si>
    <t>Suma z wart</t>
  </si>
  <si>
    <t>Liczba z id</t>
  </si>
  <si>
    <t>A</t>
  </si>
  <si>
    <t>B</t>
  </si>
  <si>
    <t>C</t>
  </si>
  <si>
    <t>Suma końcowa</t>
  </si>
  <si>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</si>
  <si>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</si>
  <si>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</si>
  <si>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</si>
  <si>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</si>
  <si>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</si>
  <si>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</si>
  <si>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</si>
  <si>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</si>
  <si>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</si>
  <si>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</si>
  <si>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</si>
  <si>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</si>
  <si>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</si>
  <si>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</si>
  <si>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</si>
  <si>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</si>
  <si>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</si>
  <si>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</si>
  <si>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</si>
  <si>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</si>
  <si>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</si>
  <si>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</si>
  <si>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</si>
  <si>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</si>
  <si>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</si>
  <si>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</si>
  <si>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</si>
  <si>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</si>
  <si>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</si>
  <si>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</si>
  <si>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</si>
  <si>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</si>
  <si>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</si>
  <si>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</si>
  <si>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</si>
  <si>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</si>
  <si>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</si>
  <si>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</si>
  <si>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</si>
  <si>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</si>
  <si>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</si>
  <si>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</si>
  <si>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</si>
  <si>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</si>
  <si>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</si>
  <si>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</si>
  <si>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</si>
  <si>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</si>
  <si>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</si>
  <si>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</si>
  <si>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</si>
  <si>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</si>
  <si>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</si>
  <si>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</si>
  <si>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</si>
  <si>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</si>
  <si>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</si>
  <si>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</si>
  <si>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</si>
  <si>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</si>
  <si>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</si>
  <si>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</si>
  <si>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</si>
  <si>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</si>
  <si>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</si>
  <si>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</si>
  <si>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</si>
  <si>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</si>
  <si>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</si>
  <si>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</si>
  <si>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</si>
  <si>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</si>
  <si>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</si>
  <si>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</si>
  <si>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</si>
  <si>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</si>
  <si>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</si>
  <si>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</si>
  <si>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</si>
  <si>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</si>
  <si>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</si>
  <si>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</si>
  <si>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</si>
  <si>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</si>
  <si>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</si>
  <si>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</si>
  <si>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</si>
  <si>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</si>
  <si>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</si>
  <si>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</si>
  <si>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</si>
  <si>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</si>
  <si>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</si>
  <si>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</si>
  <si>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</si>
  <si>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</si>
  <si>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</si>
  <si>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</si>
  <si>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</si>
  <si>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</si>
  <si>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</si>
  <si>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</si>
  <si>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</si>
  <si>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</si>
  <si>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</si>
  <si>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</si>
  <si>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</si>
  <si>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</si>
  <si>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</si>
  <si>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</si>
  <si>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</si>
  <si>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</si>
  <si>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</si>
  <si>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</si>
  <si>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</si>
  <si>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</si>
  <si>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</si>
  <si>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</si>
  <si>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</si>
  <si>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</si>
  <si>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</si>
  <si>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</si>
  <si>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</si>
  <si>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</si>
  <si>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</si>
  <si>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</si>
  <si>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</si>
  <si>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</si>
  <si>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</si>
  <si>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</si>
  <si>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</si>
  <si>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</si>
  <si>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</si>
  <si>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</si>
  <si>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</si>
  <si>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</si>
  <si>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</si>
  <si>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</si>
  <si>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</si>
  <si>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</si>
  <si>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</si>
  <si>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</si>
  <si>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</si>
  <si>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</si>
  <si>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</si>
  <si>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</si>
  <si>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</si>
  <si>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</si>
  <si>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</si>
  <si>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</si>
  <si>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</si>
  <si>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</si>
  <si>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</si>
  <si>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</si>
  <si>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</si>
  <si>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</si>
  <si>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</si>
  <si>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</si>
  <si>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</si>
  <si>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</si>
  <si>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</si>
  <si>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</si>
  <si>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</si>
  <si>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</si>
  <si>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</si>
  <si>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</si>
  <si>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</si>
  <si>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</si>
  <si>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</si>
  <si>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</si>
  <si>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</si>
  <si>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</si>
  <si>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</si>
  <si>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</si>
  <si>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</si>
  <si>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</si>
  <si>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</si>
  <si>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</si>
  <si>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</si>
  <si>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</si>
  <si>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</si>
  <si>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</si>
  <si>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</si>
  <si>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</si>
  <si>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</si>
  <si>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</si>
  <si>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</si>
  <si>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</si>
  <si>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</si>
  <si>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</si>
  <si>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</si>
  <si>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</si>
  <si>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</si>
  <si>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</si>
  <si>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</si>
  <si>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</si>
  <si>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</si>
  <si>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</si>
  <si>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</si>
  <si>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</si>
  <si>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</si>
  <si>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</si>
  <si>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</si>
  <si>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</si>
  <si>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</si>
  <si>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</si>
  <si>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</si>
  <si>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</si>
  <si>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</si>
  <si>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</si>
  <si>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</si>
  <si>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</si>
  <si>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</si>
  <si>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</si>
  <si>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</si>
  <si>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</si>
  <si>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</si>
  <si>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</si>
  <si>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</si>
  <si>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</si>
  <si>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</si>
  <si>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</si>
  <si>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</si>
  <si>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</si>
  <si>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</si>
  <si>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</si>
  <si>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</si>
  <si>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</si>
  <si>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</si>
  <si>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</si>
  <si>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</si>
  <si>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</si>
  <si>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</si>
  <si>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</si>
  <si>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</si>
  <si>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</si>
  <si>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</si>
  <si>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</si>
  <si>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</si>
  <si>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</si>
  <si>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</si>
  <si>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</si>
  <si>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</si>
  <si>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</si>
  <si>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</si>
  <si>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</si>
  <si>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</si>
  <si>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</si>
  <si>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</si>
  <si>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</si>
  <si>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</si>
  <si>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</si>
  <si>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</si>
  <si>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</si>
  <si>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</si>
  <si>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</si>
  <si>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</si>
  <si>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</si>
  <si>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</si>
  <si>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</si>
  <si>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</si>
  <si>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</si>
  <si>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</si>
  <si>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</si>
  <si>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</si>
  <si>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</si>
  <si>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</si>
  <si>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</si>
  <si>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</si>
  <si>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</si>
  <si>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</si>
  <si>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</si>
  <si>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</si>
  <si>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</si>
  <si>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</si>
  <si>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</si>
  <si>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</si>
  <si>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</si>
  <si>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</si>
  <si>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</si>
  <si>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</si>
  <si>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</si>
  <si>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</si>
  <si>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</si>
  <si>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</si>
  <si>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</si>
  <si>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</si>
  <si>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</si>
  <si>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</si>
  <si>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</si>
  <si>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</si>
  <si>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</si>
  <si>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</si>
  <si>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</si>
  <si>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</si>
  <si>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</si>
  <si>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</si>
  <si>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</si>
  <si>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</si>
  <si>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</si>
  <si>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</si>
  <si>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</si>
  <si>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</si>
  <si>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</si>
  <si>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</si>
  <si>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</si>
  <si>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</si>
  <si>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</si>
  <si>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</si>
  <si>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</si>
  <si>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</si>
  <si>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</si>
  <si>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</si>
  <si>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</si>
  <si>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</si>
  <si>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</si>
  <si>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</si>
  <si>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</si>
  <si>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</si>
  <si>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</si>
  <si>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</si>
  <si>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</si>
  <si>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</si>
  <si>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</si>
  <si>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</si>
  <si>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</si>
  <si>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</si>
  <si>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</si>
  <si>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</si>
  <si>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</si>
  <si>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</si>
  <si>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</si>
  <si>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</si>
  <si>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</si>
  <si>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</si>
  <si>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</si>
  <si>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</si>
  <si>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</si>
  <si>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</si>
  <si>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</si>
  <si>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</si>
  <si>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</si>
  <si>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</si>
  <si>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</si>
  <si>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</si>
  <si>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</si>
  <si>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</si>
  <si>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</si>
  <si>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</si>
  <si>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</si>
  <si>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</si>
  <si>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</si>
  <si>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</si>
  <si>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</si>
  <si>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</si>
  <si>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</si>
  <si>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</si>
  <si>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</si>
  <si>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</si>
  <si>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</si>
  <si>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</si>
  <si>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</si>
  <si>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</si>
  <si>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</si>
  <si>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</si>
  <si>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</si>
  <si>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</si>
  <si>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</si>
  <si>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</si>
  <si>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</si>
  <si>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</si>
  <si>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</si>
  <si>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</si>
  <si>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</si>
  <si>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</si>
  <si>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</si>
  <si>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</si>
  <si>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</si>
  <si>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</si>
  <si>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</si>
  <si>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</si>
  <si>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</si>
  <si>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</si>
  <si>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</si>
  <si>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</si>
  <si>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</si>
  <si>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</si>
  <si>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</si>
  <si>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</si>
  <si>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</si>
  <si>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</si>
  <si>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</si>
  <si>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</si>
  <si>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</si>
  <si>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</si>
  <si>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</si>
  <si>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</si>
  <si>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</si>
  <si>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</si>
  <si>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</si>
  <si>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</si>
  <si>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</si>
  <si>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</si>
  <si>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</si>
  <si>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</si>
  <si>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</si>
  <si>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</si>
  <si>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</si>
  <si>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</si>
  <si>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</si>
  <si>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</si>
  <si>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</si>
  <si>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</si>
  <si>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</si>
  <si>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</si>
  <si>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</si>
  <si>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</si>
  <si>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</si>
  <si>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</si>
  <si>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</si>
  <si>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</si>
  <si>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</si>
  <si>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</si>
  <si>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</si>
  <si>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</si>
  <si>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</si>
  <si>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</si>
  <si>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</si>
  <si>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</si>
  <si>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</si>
  <si>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</si>
  <si>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</si>
  <si>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</si>
  <si>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</si>
  <si>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</si>
  <si>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</si>
  <si>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</si>
  <si>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</si>
  <si>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</si>
  <si>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</si>
  <si>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</si>
  <si>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</si>
  <si>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</si>
  <si>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</si>
  <si>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</si>
  <si>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</si>
  <si>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</si>
  <si>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</si>
  <si>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</si>
  <si>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</si>
  <si>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</si>
  <si>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</si>
  <si>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</si>
  <si>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</si>
  <si>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</si>
  <si>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</si>
  <si>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</si>
  <si>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</si>
  <si>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</si>
  <si>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</si>
  <si>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</si>
  <si>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</si>
  <si>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</si>
  <si>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</si>
  <si>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</si>
  <si>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</si>
  <si>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</si>
  <si>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</si>
  <si>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</si>
  <si>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</si>
  <si>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</si>
  <si>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</si>
  <si>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</si>
  <si>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</si>
  <si>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</si>
  <si>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</si>
  <si>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</si>
  <si>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</si>
  <si>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</si>
  <si>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</si>
  <si>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</si>
  <si>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</si>
  <si>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</si>
  <si>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</si>
  <si>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</si>
  <si>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</si>
  <si>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</si>
  <si>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</si>
  <si>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</si>
  <si>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</si>
  <si>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</si>
  <si>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</si>
  <si>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</si>
  <si>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</si>
  <si>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</si>
  <si>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</si>
  <si>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</si>
  <si>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</si>
  <si>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</si>
  <si>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</si>
  <si>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</si>
  <si>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</si>
  <si>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</si>
  <si>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</si>
  <si>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</si>
  <si>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</si>
  <si>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</si>
  <si>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</si>
  <si>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</si>
  <si>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</si>
  <si>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</si>
  <si>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</si>
  <si>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</si>
  <si>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</si>
  <si>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</si>
  <si>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</si>
  <si>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</si>
  <si>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</si>
  <si>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</si>
  <si>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</si>
  <si>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</si>
  <si>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</si>
  <si>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</si>
  <si>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</si>
  <si>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</si>
  <si>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</si>
  <si>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</si>
  <si>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</si>
  <si>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</si>
  <si>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</si>
  <si>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</si>
  <si>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</si>
  <si>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</si>
  <si>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</si>
  <si>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</si>
  <si>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</si>
  <si>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</si>
  <si>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</si>
  <si>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</si>
  <si>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</si>
  <si>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</si>
  <si>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</si>
  <si>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</si>
  <si>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</si>
  <si>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</si>
  <si>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</si>
  <si>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</si>
  <si>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</si>
  <si>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</si>
  <si>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</si>
  <si>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</si>
  <si>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</si>
  <si>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</si>
  <si>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</si>
  <si>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</si>
  <si>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</si>
  <si>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</si>
  <si>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</si>
  <si>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</si>
  <si>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</si>
  <si>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</si>
  <si>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</si>
  <si>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</si>
  <si>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</si>
  <si>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</si>
  <si>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</si>
  <si>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</si>
  <si>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</si>
  <si>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</si>
  <si>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</si>
  <si>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</si>
  <si>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</si>
  <si>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</si>
  <si>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</si>
  <si>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</si>
  <si>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</si>
  <si>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</si>
  <si>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</si>
  <si>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</si>
  <si>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</si>
  <si>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</si>
  <si>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</si>
  <si>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</si>
  <si>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</si>
  <si>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</si>
  <si>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</si>
  <si>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</si>
  <si>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</si>
  <si>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</si>
  <si>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</si>
  <si>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</si>
  <si>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</si>
  <si>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</si>
  <si>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</si>
  <si>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</si>
  <si>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</si>
  <si>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</si>
  <si>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</si>
  <si>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</si>
  <si>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</si>
  <si>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</si>
  <si>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</si>
  <si>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</si>
  <si>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</si>
  <si>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</si>
  <si>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</si>
  <si>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</si>
  <si>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</si>
  <si>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</si>
  <si>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</si>
  <si>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</si>
  <si>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</si>
  <si>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</si>
  <si>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</si>
  <si>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</si>
  <si>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</si>
  <si>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</si>
  <si>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</si>
  <si>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</si>
  <si>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</si>
  <si>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</si>
  <si>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</si>
  <si>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</si>
  <si>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</si>
  <si>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</si>
  <si>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</si>
  <si>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</si>
  <si>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</si>
  <si>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</si>
  <si>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</si>
  <si>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</si>
  <si>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</si>
  <si>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</si>
  <si>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</si>
  <si>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</si>
  <si>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</si>
  <si>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</si>
  <si>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</si>
  <si>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</si>
  <si>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</si>
  <si>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</si>
  <si>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</si>
  <si>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</si>
  <si>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</si>
  <si>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</si>
  <si>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</si>
  <si>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</si>
  <si>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</si>
  <si>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</si>
  <si>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</si>
  <si>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</si>
  <si>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</si>
  <si>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</si>
  <si>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</si>
  <si>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</si>
  <si>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</si>
  <si>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</si>
  <si>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</si>
  <si>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</si>
  <si>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</si>
  <si>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</si>
  <si>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</si>
  <si>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</si>
  <si>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</si>
  <si>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</si>
  <si>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</si>
  <si>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</si>
  <si>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</si>
  <si>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</si>
  <si>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</si>
  <si>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</si>
  <si>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</si>
  <si>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</si>
  <si>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</si>
  <si>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</si>
  <si>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</si>
  <si>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</si>
  <si>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</si>
  <si>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</si>
  <si>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</si>
  <si>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</si>
  <si>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</si>
  <si>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</si>
  <si>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</si>
  <si>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</si>
  <si>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</si>
  <si>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</si>
  <si>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</si>
  <si>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</si>
  <si>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</si>
  <si>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</si>
  <si>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</si>
  <si>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</si>
  <si>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</si>
  <si>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</si>
  <si>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</si>
  <si>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</si>
  <si>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</si>
  <si>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</si>
  <si>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</si>
  <si>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</si>
  <si>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</si>
  <si>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</si>
  <si>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</si>
  <si>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</si>
  <si>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</si>
  <si>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</si>
  <si>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</si>
  <si>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</si>
  <si>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</si>
  <si>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</si>
  <si>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</si>
  <si>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</si>
  <si>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</si>
  <si>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</si>
  <si>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</si>
  <si>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</si>
  <si>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</si>
  <si>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</si>
  <si>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</si>
  <si>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</si>
  <si>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</si>
  <si>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</si>
  <si>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</si>
  <si>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</si>
  <si>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</si>
  <si>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</si>
  <si>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</si>
  <si>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</si>
  <si>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</si>
  <si>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</si>
  <si>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</si>
  <si>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</si>
  <si>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</si>
  <si>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</si>
  <si>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</si>
  <si>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</si>
  <si>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</si>
  <si>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</si>
  <si>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</si>
  <si>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</si>
  <si>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</si>
  <si>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</si>
  <si>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</si>
  <si>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</si>
  <si>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</si>
  <si>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</si>
  <si>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</si>
  <si>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</si>
  <si>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</si>
  <si>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</si>
  <si>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</si>
  <si>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</si>
  <si>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</si>
  <si>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</si>
  <si>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</si>
  <si>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</si>
  <si>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</si>
  <si>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</si>
  <si>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</si>
  <si>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</si>
  <si>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</si>
  <si>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</si>
  <si>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</si>
  <si>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</si>
  <si>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</si>
  <si>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</si>
  <si>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</si>
  <si>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</si>
  <si>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</si>
  <si>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</si>
  <si>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</si>
  <si>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</si>
  <si>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</si>
  <si>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</si>
  <si>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</si>
  <si>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</si>
  <si>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</si>
  <si>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</si>
  <si>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</si>
  <si>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</si>
  <si>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</si>
  <si>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</si>
  <si>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</si>
  <si>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</si>
  <si>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</si>
  <si>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</si>
  <si>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</si>
  <si>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</si>
  <si>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</si>
  <si>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</si>
  <si>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</si>
  <si>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</si>
  <si>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</si>
  <si>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</si>
  <si>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</si>
  <si>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</si>
  <si>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</si>
  <si>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</si>
  <si>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</si>
  <si>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</si>
  <si>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</si>
  <si>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</si>
  <si>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</si>
  <si>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</si>
  <si>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</si>
  <si>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</si>
  <si>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</si>
  <si>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</si>
  <si>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</si>
  <si>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</si>
  <si>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</si>
  <si>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</si>
  <si>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</si>
  <si>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</si>
  <si>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</si>
  <si>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</si>
  <si>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</si>
  <si>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</si>
  <si>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</si>
  <si>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</si>
  <si>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</si>
  <si>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</si>
  <si>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</si>
  <si>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</si>
  <si>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</si>
  <si>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</si>
  <si>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</si>
  <si>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</si>
  <si>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</si>
  <si>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</si>
  <si>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</si>
  <si>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</si>
  <si>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</si>
  <si>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</si>
  <si>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</si>
  <si>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</si>
  <si>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</si>
  <si>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</si>
  <si>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</si>
  <si>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</si>
  <si>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</si>
  <si>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</si>
  <si>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</si>
  <si>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</si>
  <si>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</si>
  <si>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</si>
  <si>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</si>
  <si>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</si>
  <si>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</si>
  <si>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</si>
  <si>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</si>
  <si>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</si>
  <si>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</si>
  <si>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</si>
  <si>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</si>
  <si>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</si>
  <si>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</si>
  <si>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</si>
  <si>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</si>
  <si>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</si>
  <si>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</si>
  <si>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</si>
  <si>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</si>
  <si>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</si>
  <si>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</si>
  <si>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</si>
  <si>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</si>
  <si>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</si>
  <si>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</si>
  <si>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</si>
  <si>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</si>
  <si>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</si>
  <si>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</si>
  <si>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</si>
  <si>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</si>
  <si>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</si>
  <si>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</si>
  <si>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</si>
  <si>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</si>
  <si>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</si>
  <si>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</si>
  <si>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</si>
  <si>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</si>
  <si>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</si>
  <si>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</si>
  <si>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</si>
  <si>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</si>
  <si>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</si>
  <si>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</si>
  <si>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</si>
  <si>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</si>
  <si>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</si>
  <si>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</si>
  <si>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</si>
  <si>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</si>
  <si>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</si>
  <si>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</si>
  <si>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</si>
  <si>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</si>
  <si>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</si>
  <si>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</si>
  <si>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</si>
  <si>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</si>
  <si>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</si>
  <si>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</si>
  <si>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</si>
  <si>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</si>
  <si>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</si>
  <si>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</si>
  <si>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</si>
  <si>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</si>
  <si>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</si>
  <si>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</si>
  <si>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</si>
  <si>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</si>
  <si>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</si>
  <si>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</si>
  <si>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</si>
  <si>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</si>
  <si>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</si>
  <si>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</si>
  <si>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</si>
  <si>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</si>
  <si>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</si>
  <si>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</si>
  <si>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</si>
  <si>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</si>
  <si>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</si>
  <si>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</si>
  <si>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</si>
  <si>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</si>
  <si>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</si>
  <si>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</si>
  <si>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</si>
  <si>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</si>
  <si>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</si>
  <si>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</si>
  <si>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</si>
  <si>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</si>
  <si>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</si>
  <si>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</si>
  <si>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</si>
  <si>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</si>
  <si>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</si>
  <si>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</si>
  <si>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</si>
  <si>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</si>
  <si>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</si>
  <si>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</si>
  <si>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</si>
  <si>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</si>
  <si>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</si>
  <si>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</si>
  <si>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</si>
  <si>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</si>
  <si>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</si>
  <si>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</si>
  <si>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</si>
  <si>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</si>
  <si>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</si>
  <si>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</si>
  <si>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</si>
  <si>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</si>
  <si>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</si>
  <si>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</si>
  <si>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</si>
  <si>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</si>
  <si>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</si>
  <si>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</si>
  <si>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</si>
  <si>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</si>
  <si>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</si>
  <si>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</si>
  <si>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</si>
  <si>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</si>
  <si>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</si>
  <si>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</si>
  <si>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</si>
  <si>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</si>
  <si>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</si>
  <si>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</si>
  <si>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</si>
  <si>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</si>
  <si>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</si>
  <si>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</si>
  <si>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</si>
  <si>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</si>
  <si>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</si>
  <si>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</si>
  <si>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</si>
  <si>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</si>
  <si>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</si>
  <si>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</si>
  <si>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</si>
  <si>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</si>
  <si>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</si>
  <si>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</si>
  <si>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</si>
  <si>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</si>
  <si>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</si>
  <si>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</si>
  <si>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</si>
  <si>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</si>
  <si>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</si>
  <si>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</si>
  <si>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</si>
  <si>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</si>
  <si>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</si>
  <si>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</si>
  <si>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</si>
  <si>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</si>
  <si>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</si>
  <si>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</si>
  <si>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</si>
  <si>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</si>
  <si>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</si>
  <si>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</si>
  <si>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</si>
  <si>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</si>
  <si>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</si>
  <si>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</si>
  <si>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</si>
  <si>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</si>
  <si>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</si>
  <si>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</si>
  <si>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</si>
  <si>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</si>
  <si>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</si>
  <si>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</si>
  <si>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</si>
  <si>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</si>
  <si>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</si>
  <si>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</si>
  <si>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</si>
  <si>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</si>
  <si>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</si>
  <si>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</si>
  <si>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</si>
  <si>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</si>
  <si>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</si>
  <si>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</si>
  <si>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</si>
  <si>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</si>
  <si>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</si>
  <si>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</si>
  <si>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</si>
  <si>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</si>
  <si>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</si>
  <si>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</si>
  <si>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</si>
  <si>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</si>
  <si>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</si>
  <si>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</si>
  <si>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</si>
  <si>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</si>
  <si>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</si>
  <si>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</si>
  <si>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</si>
  <si>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</si>
  <si>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</si>
  <si>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</si>
  <si>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</si>
  <si>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</si>
  <si>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</si>
  <si>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</si>
  <si>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</si>
  <si>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</si>
  <si>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</si>
  <si>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</si>
  <si>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</si>
  <si>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</si>
  <si>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</si>
  <si>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</si>
  <si>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</si>
  <si>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</si>
  <si>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</si>
  <si>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</si>
  <si>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</si>
  <si>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</si>
  <si>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</si>
  <si>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</si>
  <si>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</si>
  <si>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</si>
  <si>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</si>
  <si>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</si>
  <si>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</si>
  <si>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</si>
  <si>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</si>
  <si>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</si>
  <si>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</si>
  <si>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</si>
  <si>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</si>
  <si>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</si>
  <si>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</si>
  <si>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</si>
  <si>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</si>
  <si>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</si>
  <si>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</si>
  <si>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</si>
  <si>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</si>
  <si>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</si>
  <si>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</si>
  <si>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</si>
  <si>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</si>
  <si>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</si>
  <si>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</si>
  <si>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</si>
  <si>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</si>
  <si>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</si>
  <si>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</si>
  <si>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</si>
  <si>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</si>
  <si>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</si>
  <si>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</si>
  <si>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</si>
  <si>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</si>
  <si>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</si>
  <si>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</si>
  <si>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</si>
  <si>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</si>
  <si>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</si>
  <si>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</si>
  <si>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</si>
  <si>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</si>
  <si>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</si>
  <si>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</si>
  <si>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</si>
  <si>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</si>
  <si>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</si>
  <si>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</si>
  <si>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</si>
  <si>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</si>
  <si>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</si>
  <si>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</si>
  <si>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</si>
  <si>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</si>
  <si>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</si>
  <si>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</si>
  <si>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</si>
  <si>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</si>
  <si>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</si>
  <si>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</si>
  <si>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</si>
  <si>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</si>
  <si>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</si>
  <si>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</si>
  <si>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</si>
  <si>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</si>
  <si>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</si>
  <si>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</si>
  <si>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</si>
  <si>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</si>
  <si>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</si>
  <si>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</si>
  <si>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</si>
  <si>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</si>
  <si>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</si>
  <si>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</si>
  <si>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</si>
  <si>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</si>
  <si>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</si>
  <si>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</si>
  <si>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</si>
  <si>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</si>
  <si>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</si>
  <si>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</si>
  <si>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</si>
  <si>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</si>
  <si>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</si>
  <si>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</si>
  <si>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</si>
  <si>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</si>
  <si>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</si>
  <si>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</si>
  <si>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</si>
  <si>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</si>
  <si>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</si>
  <si>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</si>
  <si>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</si>
  <si>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</si>
  <si>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</si>
  <si>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</si>
  <si>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</si>
  <si>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</si>
  <si>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</si>
  <si>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</si>
  <si>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</si>
  <si>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</si>
  <si>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</si>
  <si>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</si>
  <si>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</si>
  <si>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</si>
  <si>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</si>
  <si>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</si>
  <si>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</si>
  <si>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</si>
  <si>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</si>
  <si>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</si>
  <si>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</si>
  <si>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</si>
  <si>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</si>
  <si>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</si>
  <si>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</si>
  <si>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</si>
  <si>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</si>
  <si>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</si>
  <si>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</si>
  <si>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</si>
  <si>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</si>
  <si>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</si>
  <si>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</si>
  <si>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</si>
  <si>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</si>
  <si>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</si>
  <si>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</si>
  <si>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</si>
  <si>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</si>
  <si>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</si>
  <si>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</si>
  <si>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</si>
  <si>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</si>
  <si>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</si>
  <si>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</si>
  <si>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</si>
  <si>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</si>
  <si>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</si>
  <si>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</si>
  <si>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</si>
  <si>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</si>
  <si>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</si>
  <si>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</si>
  <si>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</si>
  <si>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</si>
  <si>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</si>
  <si>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</si>
  <si>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</si>
  <si>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</si>
  <si>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</si>
  <si>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</si>
  <si>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</si>
  <si>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</si>
  <si>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</si>
  <si>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</si>
  <si>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</si>
  <si>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</si>
  <si>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</si>
  <si>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</si>
  <si>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</si>
  <si>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</si>
  <si>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</si>
  <si>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</si>
  <si>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</si>
  <si>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</si>
  <si>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</si>
  <si>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</si>
  <si>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</si>
  <si>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</si>
  <si>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</si>
  <si>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</si>
  <si>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</si>
  <si>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</si>
  <si>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</si>
  <si>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</si>
  <si>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</si>
  <si>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</si>
  <si>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</si>
  <si>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</si>
  <si>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</si>
  <si>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</si>
  <si>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</si>
  <si>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</si>
  <si>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</si>
  <si>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</si>
  <si>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</si>
  <si>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</si>
  <si>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</si>
  <si>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</si>
  <si>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</si>
  <si>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</si>
  <si>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</si>
  <si>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</si>
  <si>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</si>
  <si>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</si>
  <si>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</si>
  <si>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</si>
  <si>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</si>
  <si>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</si>
  <si>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</si>
  <si>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</si>
  <si>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</si>
  <si>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</si>
  <si>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</si>
  <si>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</si>
  <si>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</si>
  <si>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</si>
  <si>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</si>
  <si>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</si>
  <si>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</si>
  <si>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</si>
  <si>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</si>
  <si>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</si>
  <si>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</si>
  <si>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</si>
  <si>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</si>
  <si>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</si>
  <si>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</si>
  <si>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</si>
  <si>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</si>
  <si>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</si>
  <si>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</si>
  <si>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</si>
  <si>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</si>
  <si>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</si>
  <si>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</si>
  <si>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</si>
  <si>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</si>
  <si>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</si>
  <si>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</si>
  <si>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</si>
  <si>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</si>
  <si>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</si>
  <si>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</si>
  <si>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</si>
  <si>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</si>
  <si>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</si>
  <si>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</si>
  <si>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</si>
  <si>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</si>
  <si>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</si>
  <si>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</si>
  <si>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</si>
  <si>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</si>
  <si>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</si>
  <si>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</si>
  <si>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</si>
  <si>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</si>
  <si>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</si>
  <si>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</si>
  <si>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</si>
  <si>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</si>
  <si>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</si>
  <si>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</si>
  <si>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</si>
  <si>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</si>
  <si>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</si>
  <si>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</si>
  <si>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</si>
  <si>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</si>
  <si>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</si>
  <si>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</si>
  <si>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</si>
  <si>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</si>
  <si>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</si>
  <si>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</si>
  <si>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</si>
  <si>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</si>
  <si>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</si>
  <si>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</si>
  <si>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</si>
  <si>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</si>
  <si>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</si>
  <si>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</si>
  <si>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</si>
  <si>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</si>
  <si>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</si>
  <si>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</si>
  <si>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</si>
  <si>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</si>
  <si>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</si>
  <si>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</si>
  <si>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</si>
  <si>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</si>
  <si>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</si>
  <si>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</si>
  <si>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</si>
  <si>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</si>
  <si>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</si>
  <si>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</si>
  <si>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</si>
  <si>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</si>
  <si>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</si>
  <si>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</si>
  <si>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</si>
  <si>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</si>
  <si>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</si>
  <si>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</si>
  <si>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</si>
  <si>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</si>
  <si>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</si>
  <si>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</si>
  <si>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</si>
  <si>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</si>
  <si>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</si>
  <si>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</si>
  <si>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</si>
  <si>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</si>
  <si>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</si>
  <si>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</si>
  <si>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</si>
  <si>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</si>
  <si>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</si>
  <si>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</si>
  <si>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</si>
  <si>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</si>
  <si>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</si>
  <si>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</si>
  <si>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</si>
  <si>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</si>
  <si>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</si>
  <si>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</si>
  <si>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</si>
  <si>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</si>
  <si>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</si>
  <si>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</si>
  <si>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</si>
  <si>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</si>
  <si>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</si>
  <si>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</si>
  <si>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</si>
  <si>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</si>
  <si>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</si>
  <si>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</si>
  <si>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</si>
  <si>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</si>
  <si>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</si>
  <si>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</si>
  <si>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</si>
  <si>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</si>
  <si>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</si>
  <si>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</si>
  <si>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</si>
  <si>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</si>
  <si>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</si>
  <si>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</si>
  <si>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</si>
  <si>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</si>
  <si>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</si>
  <si>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</si>
  <si>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</si>
  <si>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</si>
  <si>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</si>
  <si>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</si>
  <si>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</si>
  <si>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</si>
  <si>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</si>
  <si>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</si>
  <si>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</si>
  <si>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</si>
  <si>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</si>
  <si>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</si>
  <si>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</si>
  <si>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</si>
  <si>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</si>
  <si>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</si>
  <si>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</si>
  <si>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</si>
  <si>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</si>
  <si>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</si>
  <si>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</si>
  <si>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</si>
  <si>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</si>
  <si>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</si>
  <si>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</si>
  <si>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</si>
  <si>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</si>
  <si>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</si>
  <si>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</si>
  <si>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</si>
  <si>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</si>
  <si>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</si>
  <si>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</si>
  <si>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</si>
  <si>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</si>
  <si>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</si>
  <si>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</si>
  <si>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</si>
  <si>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</si>
  <si>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</si>
  <si>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</si>
  <si>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</si>
  <si>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</si>
  <si>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</si>
  <si>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</si>
  <si>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</si>
  <si>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</si>
  <si>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</si>
  <si>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</si>
  <si>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</si>
  <si>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</si>
  <si>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</si>
  <si>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</si>
  <si>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</si>
  <si>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</si>
  <si>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</si>
  <si>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</si>
  <si>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</si>
  <si>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</si>
  <si>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</si>
  <si>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</si>
  <si>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</si>
  <si>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</si>
  <si>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</si>
  <si>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</si>
  <si>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</si>
  <si>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</si>
  <si>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</si>
  <si>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</si>
  <si>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</si>
  <si>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</si>
  <si>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</si>
  <si>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</si>
  <si>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</si>
  <si>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</si>
  <si>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</si>
  <si>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</si>
  <si>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</si>
  <si>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</si>
  <si>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</si>
  <si>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</si>
  <si>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</si>
  <si>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</si>
  <si>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</si>
  <si>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</si>
  <si>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</si>
  <si>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</si>
  <si>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</si>
  <si>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</si>
  <si>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</si>
  <si>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</si>
  <si>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</si>
  <si>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</si>
  <si>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</si>
  <si>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</si>
  <si>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</si>
  <si>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</si>
  <si>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</si>
  <si>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</si>
  <si>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</si>
  <si>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</si>
  <si>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</si>
  <si>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</si>
  <si>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</si>
  <si>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</si>
  <si>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</si>
  <si>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</si>
  <si>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</si>
  <si>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</si>
  <si>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</si>
  <si>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</si>
  <si>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</si>
  <si>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</si>
  <si>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</si>
  <si>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</si>
  <si>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</si>
  <si>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</si>
  <si>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</si>
  <si>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</si>
  <si>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</si>
  <si>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</si>
  <si>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</si>
  <si>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</si>
  <si>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</si>
  <si>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</si>
  <si>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</si>
  <si>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</si>
  <si>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</si>
  <si>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</si>
  <si>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</si>
  <si>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</si>
  <si>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</si>
  <si>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</si>
  <si>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</si>
  <si>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</si>
  <si>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</si>
  <si>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</si>
  <si>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</si>
  <si>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</si>
  <si>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</si>
  <si>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</si>
  <si>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</si>
  <si>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</si>
  <si>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</si>
  <si>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</si>
  <si>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</si>
  <si>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</si>
  <si>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</si>
  <si>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</si>
  <si>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</si>
  <si>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</si>
  <si>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</si>
  <si>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</si>
  <si>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</si>
  <si>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</si>
  <si>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</si>
  <si>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</si>
  <si>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</si>
  <si>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</si>
  <si>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</si>
  <si>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</si>
  <si>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</si>
  <si>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</si>
  <si>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</si>
  <si>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</si>
  <si>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</si>
  <si>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</si>
  <si>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</si>
  <si>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</si>
  <si>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</si>
  <si>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</si>
  <si>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</si>
  <si>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</si>
  <si>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</si>
  <si>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</si>
  <si>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</si>
  <si>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</si>
  <si>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</si>
  <si>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</si>
  <si>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</si>
  <si>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</si>
  <si>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</si>
  <si>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</si>
  <si>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</si>
  <si>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</si>
  <si>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</si>
  <si>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</si>
  <si>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</si>
  <si>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</si>
  <si>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</si>
  <si>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</si>
  <si>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</si>
  <si>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</si>
  <si>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</si>
  <si>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</si>
  <si>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</si>
  <si>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</si>
  <si>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</si>
  <si>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</si>
  <si>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</si>
  <si>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</si>
  <si>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</si>
  <si>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</si>
  <si>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</si>
  <si>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</si>
  <si>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</si>
  <si>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</si>
  <si>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</si>
  <si>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</si>
  <si>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</si>
  <si>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</si>
  <si>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</si>
  <si>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</si>
  <si>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</si>
  <si>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</si>
  <si>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</si>
  <si>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</si>
  <si>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</si>
  <si>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</si>
  <si>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</si>
  <si>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</si>
  <si>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</si>
  <si>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</si>
  <si>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</si>
  <si>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</si>
  <si>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</si>
  <si>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</si>
  <si>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</si>
  <si>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</si>
  <si>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</si>
  <si>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</si>
  <si>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</si>
  <si>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</si>
  <si>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</si>
  <si>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</si>
  <si>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</si>
  <si>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</si>
  <si>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</si>
  <si>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</si>
  <si>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</si>
  <si>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</si>
  <si>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</si>
  <si>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</si>
  <si>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</si>
  <si>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</si>
  <si>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</si>
  <si>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</si>
  <si>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</si>
  <si>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</si>
  <si>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</si>
  <si>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</si>
  <si>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</si>
  <si>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</si>
  <si>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</si>
  <si>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</si>
  <si>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</si>
  <si>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</si>
  <si>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</si>
  <si>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</si>
  <si>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</si>
  <si>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</si>
  <si>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</si>
  <si>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</si>
  <si>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</si>
  <si>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</si>
  <si>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</si>
  <si>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</si>
  <si>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</si>
  <si>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</si>
  <si>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</si>
  <si>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</si>
  <si>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</si>
  <si>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</si>
  <si>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</si>
  <si>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</si>
  <si>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</si>
  <si>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</si>
  <si>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</si>
  <si>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</si>
  <si>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</si>
  <si>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</si>
  <si>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</si>
  <si>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</si>
  <si>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</si>
  <si>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</si>
  <si>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</si>
  <si>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</si>
  <si>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</si>
  <si>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</si>
  <si>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</si>
  <si>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</si>
  <si>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</si>
  <si>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</si>
  <si>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</si>
  <si>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</si>
  <si>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</si>
  <si>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</si>
  <si>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</si>
  <si>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</si>
  <si>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</si>
  <si>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</si>
  <si>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</si>
  <si>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</si>
  <si>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</si>
  <si>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</si>
  <si>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</si>
  <si>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</si>
  <si>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</si>
  <si>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</si>
  <si>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</si>
  <si>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</si>
  <si>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</si>
  <si>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species</t>
  </si>
  <si>
    <t>island</t>
  </si>
  <si>
    <t>bill_length_mm</t>
  </si>
  <si>
    <t>bill_depth_mm</t>
  </si>
  <si>
    <t>flipper_length_mm</t>
  </si>
  <si>
    <t>body_mass_g</t>
  </si>
  <si>
    <t>Adelie</t>
  </si>
  <si>
    <t>Torgersen</t>
  </si>
  <si>
    <t>Biscoe</t>
  </si>
  <si>
    <t>Dream</t>
  </si>
  <si>
    <t>Chinstrap</t>
  </si>
  <si>
    <t>Gentoo</t>
  </si>
  <si>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</si>
  <si>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</si>
  <si>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</si>
  <si>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</si>
  <si>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</si>
  <si>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</si>
  <si>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</si>
  <si>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</si>
  <si>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manufact</t>
  </si>
  <si>
    <t>model</t>
  </si>
  <si>
    <t>sales</t>
  </si>
  <si>
    <t>resale</t>
  </si>
  <si>
    <t>type</t>
  </si>
  <si>
    <t>price</t>
  </si>
  <si>
    <t>engine_s</t>
  </si>
  <si>
    <t>horsepow</t>
  </si>
  <si>
    <t>wheelbas</t>
  </si>
  <si>
    <t>width</t>
  </si>
  <si>
    <t>length</t>
  </si>
  <si>
    <t>curb_wgt</t>
  </si>
  <si>
    <t>fuel_cap</t>
  </si>
  <si>
    <t>mpg</t>
  </si>
  <si>
    <t>lnsales</t>
  </si>
  <si>
    <t>partition</t>
  </si>
  <si>
    <t>Acura</t>
  </si>
  <si>
    <t>Integra</t>
  </si>
  <si>
    <t>TL</t>
  </si>
  <si>
    <t>RL</t>
  </si>
  <si>
    <t>Audi</t>
  </si>
  <si>
    <t>A4</t>
  </si>
  <si>
    <t>A8</t>
  </si>
  <si>
    <t>BMW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</si>
  <si>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</si>
  <si>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</si>
  <si>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</si>
  <si>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</si>
  <si>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</si>
  <si>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</si>
  <si>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</si>
  <si>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</si>
  <si>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</si>
  <si>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Eldorado</t>
  </si>
  <si>
    <t>Catera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</si>
  <si>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</si>
  <si>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</si>
  <si>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</si>
  <si>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</si>
  <si>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</si>
  <si>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</si>
  <si>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</si>
  <si>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</si>
  <si>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</si>
  <si>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Chrysler</t>
  </si>
  <si>
    <t>Sebring Coupe</t>
  </si>
  <si>
    <t>Sebring Conv,</t>
  </si>
  <si>
    <t>Concorde</t>
  </si>
  <si>
    <t>Cirrus</t>
  </si>
  <si>
    <t>LHS</t>
  </si>
  <si>
    <t>Dodge</t>
  </si>
  <si>
    <t>Neon</t>
  </si>
  <si>
    <t>Avenger</t>
  </si>
  <si>
    <t>Stratus</t>
  </si>
  <si>
    <t>Viper</t>
  </si>
  <si>
    <t>Ram Pickup</t>
  </si>
  <si>
    <t>Ram Wagon</t>
  </si>
  <si>
    <t>Ram Van</t>
  </si>
  <si>
    <t>Dakota</t>
  </si>
  <si>
    <t>Caravan</t>
  </si>
  <si>
    <t>Ford</t>
  </si>
  <si>
    <t>Escort</t>
  </si>
  <si>
    <t>Mustang</t>
  </si>
  <si>
    <t>Contour</t>
  </si>
  <si>
    <t>Taurus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</si>
  <si>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</si>
  <si>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</si>
  <si>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</si>
  <si>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</si>
  <si>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</si>
  <si>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</si>
  <si>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</si>
  <si>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</si>
  <si>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</si>
  <si>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</si>
  <si>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</si>
  <si>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</si>
  <si>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</si>
  <si>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</si>
  <si>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</si>
  <si>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</si>
  <si>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</si>
  <si>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</si>
  <si>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Jeep</t>
  </si>
  <si>
    <t>Wrangler</t>
  </si>
  <si>
    <t>Cherokee</t>
  </si>
  <si>
    <t>Grand Cherokee</t>
  </si>
  <si>
    <t>Lexus</t>
  </si>
  <si>
    <t>ES300</t>
  </si>
  <si>
    <t>GS300</t>
  </si>
  <si>
    <t>LS400</t>
  </si>
  <si>
    <t>Lincoln</t>
  </si>
  <si>
    <t>Continental</t>
  </si>
  <si>
    <t>Town car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</si>
  <si>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</si>
  <si>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</si>
  <si>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</si>
  <si>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</si>
  <si>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</si>
  <si>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</si>
  <si>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</si>
  <si>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</si>
  <si>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</si>
  <si>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</si>
  <si>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</si>
  <si>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</si>
  <si>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</si>
  <si>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</si>
  <si>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</si>
  <si>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Mercedes-Benz</t>
  </si>
  <si>
    <t>C-Class</t>
  </si>
  <si>
    <t>E-Class</t>
  </si>
  <si>
    <t>S-Class</t>
  </si>
  <si>
    <t>SL-Class</t>
  </si>
  <si>
    <t>Nissan</t>
  </si>
  <si>
    <t>Sentra</t>
  </si>
  <si>
    <t>Altima</t>
  </si>
  <si>
    <t>Maxima</t>
  </si>
  <si>
    <t>Quest</t>
  </si>
  <si>
    <t>Pathfinder</t>
  </si>
  <si>
    <t>Oldsmobile</t>
  </si>
  <si>
    <t>Cutlass</t>
  </si>
  <si>
    <t>Aurora</t>
  </si>
  <si>
    <t>Bravada</t>
  </si>
  <si>
    <t>Silhouette</t>
  </si>
  <si>
    <t>Plymouth</t>
  </si>
  <si>
    <t>Breeze</t>
  </si>
  <si>
    <t>Voyager</t>
  </si>
  <si>
    <t>Pontiac</t>
  </si>
  <si>
    <t>Sunfire</t>
  </si>
  <si>
    <t>Grand Am</t>
  </si>
  <si>
    <t>Firebird</t>
  </si>
  <si>
    <t>Grand Prix</t>
  </si>
  <si>
    <t>Bonneville</t>
  </si>
  <si>
    <t>Porsche</t>
  </si>
  <si>
    <t>Boxter</t>
  </si>
  <si>
    <t>Carrera Coupe</t>
  </si>
  <si>
    <t>Carrera Cabriolet</t>
  </si>
  <si>
    <t>Saturn</t>
  </si>
  <si>
    <t>SL</t>
  </si>
  <si>
    <t>SC</t>
  </si>
  <si>
    <t>SW</t>
  </si>
  <si>
    <t>Toyota</t>
  </si>
  <si>
    <t>Corolla</t>
  </si>
  <si>
    <t>Camry</t>
  </si>
  <si>
    <t>Avalon</t>
  </si>
  <si>
    <t>Celica</t>
  </si>
  <si>
    <t>Tacoma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</si>
  <si>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</si>
  <si>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</si>
  <si>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</si>
  <si>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</si>
  <si>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</si>
  <si>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</si>
  <si>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</si>
  <si>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</si>
  <si>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</si>
  <si>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Zbiór danych Tytanic: df</t>
  </si>
  <si>
    <t>Rozmiar df</t>
  </si>
  <si>
    <t>wierszy</t>
  </si>
  <si>
    <t>kolumn</t>
  </si>
  <si>
    <t>Typy danych</t>
  </si>
  <si>
    <t>Podsumowanie z.numerycznych</t>
  </si>
  <si>
    <t>Podsumowanie z.kategorycznych</t>
  </si>
  <si>
    <t>Wartości zmiennej PClass</t>
  </si>
  <si>
    <t>Pivot v1</t>
  </si>
  <si>
    <t>Pivot v2</t>
  </si>
  <si>
    <t>Dane</t>
  </si>
  <si>
    <t>tips</t>
  </si>
  <si>
    <t>titanic</t>
  </si>
  <si>
    <t>penguins</t>
  </si>
  <si>
    <t>Wykresy</t>
  </si>
  <si>
    <t>iris</t>
  </si>
  <si>
    <t>Import bibliotek</t>
  </si>
  <si>
    <t>Iile nulli</t>
  </si>
  <si>
    <t>Wartości zmiennej variety</t>
  </si>
  <si>
    <t>Rozkłady wzgl gatunku</t>
  </si>
  <si>
    <t>Macierz korelacji</t>
  </si>
  <si>
    <t>Przygotowanie danych i narzędzi do modelowania</t>
  </si>
  <si>
    <t>Target encoding (label encoder)</t>
  </si>
  <si>
    <t>Udział test</t>
  </si>
  <si>
    <t>Podział x/y i train/test</t>
  </si>
  <si>
    <t>Funkcja zrób se model i oceń</t>
  </si>
  <si>
    <t>DataFrame do wyników modeli</t>
  </si>
  <si>
    <t>Regresja logistyczna</t>
  </si>
  <si>
    <t>Zrób se model</t>
  </si>
  <si>
    <t>Classification report TEST</t>
  </si>
  <si>
    <t>Classification report TRAIN</t>
  </si>
  <si>
    <t>Confusion matrix</t>
  </si>
  <si>
    <t>Hyperparamter Tuning / Cross-val</t>
  </si>
  <si>
    <t>Zrób se model TUNED</t>
  </si>
  <si>
    <t>Drzewo decyzyjne</t>
  </si>
  <si>
    <t>Narysuj se drzewo</t>
  </si>
  <si>
    <t>Istotność cech</t>
  </si>
  <si>
    <t>Wykres istotności cech</t>
  </si>
  <si>
    <t>Random Forest</t>
  </si>
  <si>
    <t>Liczba drzew w lesie</t>
  </si>
  <si>
    <t>Narysuj drzewo</t>
  </si>
  <si>
    <t>xgBoost</t>
  </si>
  <si>
    <t>Liczba estymatorów</t>
  </si>
  <si>
    <t>Zestawienie jakości zbudowanych modeli</t>
  </si>
  <si>
    <t>Statystyki zbudowanych modeli</t>
  </si>
  <si>
    <t>​​1 wrzesień 2023</t>
  </si>
  <si>
    <t>​​1 września 2023</t>
  </si>
  <si>
    <t>​​1 wrzesnia 2023</t>
  </si>
  <si>
    <t>​​1 listopada 2023,śr</t>
  </si>
  <si>
    <t>​​śr,1 listopad 2023</t>
  </si>
  <si>
    <t>​​1 listopada 2023</t>
  </si>
  <si>
    <t>​​1 listopad 2023</t>
  </si>
  <si>
    <t>​​1 sierpień 2023</t>
  </si>
  <si>
    <t>​​1 sierpnia 2023</t>
  </si>
  <si>
    <t>​​1 pazdziernika 2023</t>
  </si>
  <si>
    <t>​​1 października 2023</t>
  </si>
  <si>
    <t>​​1 maj 2023</t>
  </si>
  <si>
    <t>December 15, 2021</t>
  </si>
  <si>
    <t>Sun, 14 May 2023</t>
  </si>
  <si>
    <t>​Wtorek, 15 grudnia 2021</t>
  </si>
  <si>
    <t>​​14 maja 2023</t>
  </si>
  <si>
    <t>​14.V.2024</t>
  </si>
  <si>
    <t>​14\5\23</t>
  </si>
  <si>
    <t>08-7-2024</t>
  </si>
  <si>
    <t>8-07-2024</t>
  </si>
  <si>
    <t>4-VII-2024</t>
  </si>
  <si>
    <t>0​4-VII-2024</t>
  </si>
  <si>
    <t>​4-05-2023</t>
  </si>
  <si>
    <t>15-III-2021</t>
  </si>
  <si>
    <t>​14.XII.2023</t>
  </si>
  <si>
    <t>​14-IX-2023</t>
  </si>
  <si>
    <t>​14/XI/23</t>
  </si>
  <si>
    <t>​05/VII/2023</t>
  </si>
  <si>
    <t>​2023-05-14T10:30</t>
  </si>
  <si>
    <t>​2021-12-15 14:22</t>
  </si>
  <si>
    <t>​15-12-21</t>
  </si>
  <si>
    <t>​15/12/2021</t>
  </si>
  <si>
    <t>​20211215</t>
  </si>
  <si>
    <t>​12/15/21</t>
  </si>
  <si>
    <t>​15.12.21</t>
  </si>
  <si>
    <t>​2021-12-15</t>
  </si>
  <si>
    <t>15-12-2021</t>
  </si>
  <si>
    <t>​14.V.2023</t>
  </si>
  <si>
    <t>​20230514</t>
  </si>
  <si>
    <t>​14-05-2023</t>
  </si>
  <si>
    <t>​14/5/23</t>
  </si>
  <si>
    <t>​05/14/2023</t>
  </si>
  <si>
    <t>​14.05.2023</t>
  </si>
  <si>
    <t>2023-05-14</t>
  </si>
  <si>
    <t>​20211210</t>
  </si>
  <si>
    <t>​20211201</t>
  </si>
  <si>
    <t>​1/12/2021</t>
  </si>
  <si>
    <t>a</t>
  </si>
  <si>
    <t>b</t>
  </si>
  <si>
    <t>c</t>
  </si>
  <si>
    <t>d</t>
  </si>
  <si>
    <t>formuła =PRZYTNIJZAKRES( ma skrótowy zapis z kropką</t>
  </si>
  <si>
    <t>.. formuła kropkowa  =K.:.L, która pozwala wybrac tylko wierszo/kolumny (prostokąt) z danymi z obszaru C:D</t>
  </si>
  <si>
    <t>x</t>
  </si>
  <si>
    <t>z</t>
  </si>
  <si>
    <t>Przeddzidzie</t>
  </si>
  <si>
    <t>Zzadzidzie</t>
  </si>
  <si>
    <t>Q1</t>
  </si>
  <si>
    <t>Q2</t>
  </si>
  <si>
    <t>Q3</t>
  </si>
  <si>
    <t>Q4</t>
  </si>
  <si>
    <t>Sprzedaż - dzidy części zamienne</t>
  </si>
  <si>
    <t>Produkt</t>
  </si>
  <si>
    <t>Śróddzidzie</t>
  </si>
  <si>
    <t>1. Weź dane z pliku</t>
  </si>
  <si>
    <t>2. Wybierz plik np. zss_data_titanic.csv</t>
  </si>
  <si>
    <r>
      <t xml:space="preserve">3. Z okienka PowerQuery, wybierz opcje </t>
    </r>
    <r>
      <rPr>
        <b/>
        <sz val="11"/>
        <color theme="1"/>
        <rFont val="Aptos Narrow"/>
        <family val="2"/>
        <scheme val="minor"/>
      </rPr>
      <t>Załaduj do…</t>
    </r>
  </si>
  <si>
    <r>
      <t xml:space="preserve">4.  Wybierz </t>
    </r>
    <r>
      <rPr>
        <b/>
        <sz val="11"/>
        <color theme="1"/>
        <rFont val="Aptos Narrow"/>
        <family val="2"/>
        <scheme val="minor"/>
      </rPr>
      <t>Utwórz tylko połaczenie</t>
    </r>
    <r>
      <rPr>
        <sz val="11"/>
        <color theme="1"/>
        <rFont val="Aptos Narrow"/>
        <family val="2"/>
        <charset val="238"/>
        <scheme val="minor"/>
      </rPr>
      <t xml:space="preserve"> z kolejnego okna </t>
    </r>
  </si>
  <si>
    <t>5. W wstążce Dane/Zaptania i Połączenia widzisz utworzone połaczenie do pliku w</t>
  </si>
  <si>
    <t xml:space="preserve">6. Dane z połączenia są dostępne dla =PY(, zacznij wpisywać =py(xl(" i zobaczysz podpowiedź z połączeniem do danych, które wybieraz i zatwierdzasz </t>
  </si>
  <si>
    <t>Feature importance (permutation)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</si>
</sst>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6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charset val="238"/>
    </font>
    <font>
      <sz val="11"/>
      <color theme="1"/>
      <name val="Aptos Narrow"/>
      <family val="2"/>
      <charset val="238"/>
    </font>
    <font>
      <b/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rgb="FF545454"/>
      <name val="Courier New"/>
      <family val="3"/>
      <charset val="238"/>
    </font>
    <font>
      <sz val="11"/>
      <color rgb="FF001080"/>
      <name val="Consolas"/>
      <family val="3"/>
      <charset val="238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2" fontId="0" fillId="0" borderId="0" xfId="0" applyNumberFormat="1"/>
    <xf numFmtId="3" fontId="0" fillId="0" borderId="0" xfId="0" applyNumberFormat="1"/>
    <xf numFmtId="0" fontId="1" fillId="0" borderId="0" xfId="0" applyFont="1"/>
    <xf numFmtId="0" fontId="3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0" xfId="0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11" fillId="3" borderId="0" xfId="0" applyFont="1" applyFill="1"/>
    <xf numFmtId="0" fontId="0" fillId="5" borderId="0" xfId="0" applyFill="1"/>
    <xf numFmtId="0" fontId="12" fillId="5" borderId="0" xfId="0" applyFont="1" applyFill="1"/>
    <xf numFmtId="0" fontId="13" fillId="4" borderId="0" xfId="0" applyFont="1" applyFill="1"/>
    <xf numFmtId="0" fontId="14" fillId="4" borderId="0" xfId="0" applyFont="1" applyFill="1" applyAlignment="1">
      <alignment vertical="center"/>
    </xf>
    <xf numFmtId="164" fontId="0" fillId="4" borderId="0" xfId="0" applyNumberFormat="1" applyFill="1"/>
    <xf numFmtId="165" fontId="0" fillId="4" borderId="0" xfId="0" applyNumberFormat="1" applyFill="1"/>
    <xf numFmtId="9" fontId="0" fillId="4" borderId="0" xfId="0" applyNumberFormat="1" applyFill="1"/>
    <xf numFmtId="0" fontId="12" fillId="4" borderId="0" xfId="0" applyFont="1" applyFill="1"/>
    <xf numFmtId="164" fontId="12" fillId="4" borderId="0" xfId="0" applyNumberFormat="1" applyFont="1" applyFill="1"/>
    <xf numFmtId="0" fontId="4" fillId="6" borderId="0" xfId="0" applyFont="1" applyFill="1"/>
    <xf numFmtId="0" fontId="0" fillId="4" borderId="2" xfId="0" applyFill="1" applyBorder="1"/>
    <xf numFmtId="0" fontId="0" fillId="7" borderId="0" xfId="0" applyFill="1"/>
    <xf numFmtId="0" fontId="12" fillId="0" borderId="0" xfId="0" quotePrefix="1" applyFont="1"/>
    <xf numFmtId="0" fontId="0" fillId="2" borderId="0" xfId="0" applyFill="1"/>
    <xf numFmtId="0" fontId="0" fillId="0" borderId="1" xfId="0" applyBorder="1"/>
    <xf numFmtId="0" fontId="15" fillId="0" borderId="1" xfId="0" applyFont="1" applyBorder="1"/>
    <xf numFmtId="0" fontId="12" fillId="0" borderId="0" xfId="0" applyFont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4" fontId="0" fillId="4" borderId="0" xfId="0" applyNumberFormat="1" applyFill="1"/>
  </cellXfs>
  <cellStyles count="2">
    <cellStyle name="Hiperłącze" xfId="1" builtinId="8"/>
    <cellStyle name="Normalny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</dxf>
    <dxf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" formatCode="#,##0"/>
    </dxf>
    <dxf>
      <font>
        <strike val="0"/>
        <outline val="0"/>
        <shadow val="0"/>
        <vertAlign val="baseline"/>
        <sz val="11"/>
        <color theme="0"/>
        <name val="Aptos Narrow"/>
        <family val="2"/>
        <charset val="238"/>
        <scheme val="minor"/>
      </font>
    </dxf>
    <dxf>
      <numFmt numFmtId="3" formatCode="#,##0"/>
    </dxf>
    <dxf>
      <font>
        <strike val="0"/>
        <outline val="0"/>
        <shadow val="0"/>
        <vertAlign val="baseline"/>
        <sz val="11"/>
        <color theme="0"/>
        <name val="Aptos Narrow"/>
        <family val="2"/>
        <charset val="238"/>
        <scheme val="minor"/>
      </font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34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29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Array" Target="richData/rdarray.xml"/><Relationship Id="rId30" Type="http://schemas.microsoft.com/office/2017/06/relationships/rdSupportingPropertyBag" Target="richData/rdsupportingpropertybag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png"/><Relationship Id="rId13" Type="http://schemas.openxmlformats.org/officeDocument/2006/relationships/image" Target="../media/image60.pn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12" Type="http://schemas.openxmlformats.org/officeDocument/2006/relationships/image" Target="../media/image59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5" Type="http://schemas.openxmlformats.org/officeDocument/2006/relationships/image" Target="../media/image52.png"/><Relationship Id="rId15" Type="http://schemas.openxmlformats.org/officeDocument/2006/relationships/image" Target="../media/image62.png"/><Relationship Id="rId10" Type="http://schemas.openxmlformats.org/officeDocument/2006/relationships/image" Target="../media/image57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Relationship Id="rId14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4</xdr:row>
      <xdr:rowOff>142875</xdr:rowOff>
    </xdr:from>
    <xdr:to>
      <xdr:col>3</xdr:col>
      <xdr:colOff>0</xdr:colOff>
      <xdr:row>4</xdr:row>
      <xdr:rowOff>142875</xdr:rowOff>
    </xdr:to>
    <xdr:cxnSp macro="">
      <xdr:nvCxnSpPr>
        <xdr:cNvPr id="2" name="Łącznik prosty 1">
          <a:extLst>
            <a:ext uri="{FF2B5EF4-FFF2-40B4-BE49-F238E27FC236}">
              <a16:creationId xmlns:a16="http://schemas.microsoft.com/office/drawing/2014/main" id="{F29B98ED-F828-EB2E-82BD-CCEC0B70F6B2}"/>
            </a:ext>
          </a:extLst>
        </xdr:cNvPr>
        <xdr:cNvCxnSpPr>
          <a:cxnSpLocks/>
        </xdr:cNvCxnSpPr>
      </xdr:nvCxnSpPr>
      <xdr:spPr>
        <a:xfrm flipV="1">
          <a:off x="2562225" y="904875"/>
          <a:ext cx="981075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5</xdr:row>
      <xdr:rowOff>9525</xdr:rowOff>
    </xdr:from>
    <xdr:to>
      <xdr:col>3</xdr:col>
      <xdr:colOff>66675</xdr:colOff>
      <xdr:row>6</xdr:row>
      <xdr:rowOff>95250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66AA9CA3-829A-4F1B-974F-4FC7EDC594E0}"/>
            </a:ext>
            <a:ext uri="{147F2762-F138-4A5C-976F-8EAC2B608ADB}">
              <a16:predDERef xmlns:a16="http://schemas.microsoft.com/office/drawing/2014/main" pred="{F29B98ED-F828-EB2E-82BD-CCEC0B70F6B2}"/>
            </a:ext>
          </a:extLst>
        </xdr:cNvPr>
        <xdr:cNvCxnSpPr>
          <a:cxnSpLocks/>
        </xdr:cNvCxnSpPr>
      </xdr:nvCxnSpPr>
      <xdr:spPr>
        <a:xfrm>
          <a:off x="3609975" y="962025"/>
          <a:ext cx="0" cy="2762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85297</xdr:colOff>
      <xdr:row>23</xdr:row>
      <xdr:rowOff>187739</xdr:rowOff>
    </xdr:from>
    <xdr:to>
      <xdr:col>27</xdr:col>
      <xdr:colOff>196739</xdr:colOff>
      <xdr:row>32</xdr:row>
      <xdr:rowOff>50527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C7C6F7A9-4FDC-D4EA-C181-C4E292453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3167" y="4168913"/>
          <a:ext cx="1668572" cy="1602136"/>
        </a:xfrm>
        <a:prstGeom prst="rect">
          <a:avLst/>
        </a:prstGeom>
      </xdr:spPr>
    </xdr:pic>
    <xdr:clientData/>
  </xdr:twoCellAnchor>
  <xdr:twoCellAnchor editAs="oneCell">
    <xdr:from>
      <xdr:col>25</xdr:col>
      <xdr:colOff>127047</xdr:colOff>
      <xdr:row>32</xdr:row>
      <xdr:rowOff>177108</xdr:rowOff>
    </xdr:from>
    <xdr:to>
      <xdr:col>27</xdr:col>
      <xdr:colOff>240206</xdr:colOff>
      <xdr:row>41</xdr:row>
      <xdr:rowOff>42366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228AB49-A845-FFE0-77F2-9B998356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88721" y="5809282"/>
          <a:ext cx="1670289" cy="1579758"/>
        </a:xfrm>
        <a:prstGeom prst="rect">
          <a:avLst/>
        </a:prstGeom>
      </xdr:spPr>
    </xdr:pic>
    <xdr:clientData/>
  </xdr:twoCellAnchor>
  <xdr:twoCellAnchor editAs="oneCell">
    <xdr:from>
      <xdr:col>25</xdr:col>
      <xdr:colOff>119415</xdr:colOff>
      <xdr:row>41</xdr:row>
      <xdr:rowOff>135696</xdr:rowOff>
    </xdr:from>
    <xdr:to>
      <xdr:col>27</xdr:col>
      <xdr:colOff>161100</xdr:colOff>
      <xdr:row>49</xdr:row>
      <xdr:rowOff>138996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44FA4A6-047D-3CCF-7835-3877DE73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67285" y="7595566"/>
          <a:ext cx="1598815" cy="15493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124460</xdr:colOff>
      <xdr:row>0</xdr:row>
      <xdr:rowOff>0</xdr:rowOff>
    </xdr:from>
    <xdr:to>
      <xdr:col>8</xdr:col>
      <xdr:colOff>194946</xdr:colOff>
      <xdr:row>17</xdr:row>
      <xdr:rowOff>112270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1D73EE4C-2525-599D-D096-B90F3C73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660" y="0"/>
          <a:ext cx="3728086" cy="3350770"/>
        </a:xfrm>
        <a:prstGeom prst="rect">
          <a:avLst/>
        </a:prstGeom>
      </xdr:spPr>
    </xdr:pic>
    <xdr:clientData/>
  </xdr:twoCellAnchor>
  <xdr:twoCellAnchor editAs="oneCell">
    <xdr:from>
      <xdr:col>5</xdr:col>
      <xdr:colOff>230644</xdr:colOff>
      <xdr:row>18</xdr:row>
      <xdr:rowOff>136524</xdr:rowOff>
    </xdr:from>
    <xdr:to>
      <xdr:col>13</xdr:col>
      <xdr:colOff>243068</xdr:colOff>
      <xdr:row>38</xdr:row>
      <xdr:rowOff>112492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9C35A33-48C0-6EB0-1236-43997FD0F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8644" y="3565524"/>
          <a:ext cx="4889224" cy="3779618"/>
        </a:xfrm>
        <a:prstGeom prst="rect">
          <a:avLst/>
        </a:prstGeom>
      </xdr:spPr>
    </xdr:pic>
    <xdr:clientData/>
  </xdr:twoCellAnchor>
  <xdr:twoCellAnchor editAs="oneCell">
    <xdr:from>
      <xdr:col>5</xdr:col>
      <xdr:colOff>212796</xdr:colOff>
      <xdr:row>41</xdr:row>
      <xdr:rowOff>9525</xdr:rowOff>
    </xdr:from>
    <xdr:to>
      <xdr:col>9</xdr:col>
      <xdr:colOff>187972</xdr:colOff>
      <xdr:row>51</xdr:row>
      <xdr:rowOff>137073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5290008-DFAF-6107-0897-9CF2BB9D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0796" y="7820025"/>
          <a:ext cx="2407226" cy="2032548"/>
        </a:xfrm>
        <a:prstGeom prst="rect">
          <a:avLst/>
        </a:prstGeom>
      </xdr:spPr>
    </xdr:pic>
    <xdr:clientData/>
  </xdr:twoCellAnchor>
  <xdr:twoCellAnchor editAs="oneCell">
    <xdr:from>
      <xdr:col>0</xdr:col>
      <xdr:colOff>349577</xdr:colOff>
      <xdr:row>54</xdr:row>
      <xdr:rowOff>34925</xdr:rowOff>
    </xdr:from>
    <xdr:to>
      <xdr:col>9</xdr:col>
      <xdr:colOff>478514</xdr:colOff>
      <xdr:row>63</xdr:row>
      <xdr:rowOff>130868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B890D3DA-FD10-D801-6770-C56FA5FA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577" y="10321925"/>
          <a:ext cx="5913787" cy="1810443"/>
        </a:xfrm>
        <a:prstGeom prst="rect">
          <a:avLst/>
        </a:prstGeom>
      </xdr:spPr>
    </xdr:pic>
    <xdr:clientData/>
  </xdr:twoCellAnchor>
  <xdr:twoCellAnchor editAs="oneCell">
    <xdr:from>
      <xdr:col>5</xdr:col>
      <xdr:colOff>73024</xdr:colOff>
      <xdr:row>66</xdr:row>
      <xdr:rowOff>53906</xdr:rowOff>
    </xdr:from>
    <xdr:to>
      <xdr:col>9</xdr:col>
      <xdr:colOff>219074</xdr:colOff>
      <xdr:row>80</xdr:row>
      <xdr:rowOff>175731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1C0CCBB3-613F-F9CF-4F4C-BBF47282C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19474" y="12626906"/>
          <a:ext cx="2584450" cy="278882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</xdr:colOff>
      <xdr:row>84</xdr:row>
      <xdr:rowOff>40709</xdr:rowOff>
    </xdr:from>
    <xdr:to>
      <xdr:col>16</xdr:col>
      <xdr:colOff>113491</xdr:colOff>
      <xdr:row>93</xdr:row>
      <xdr:rowOff>60325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960189CF-90ED-A3AD-8968-75425916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75" y="16042709"/>
          <a:ext cx="10124266" cy="1734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126180</xdr:colOff>
      <xdr:row>8</xdr:row>
      <xdr:rowOff>155574</xdr:rowOff>
    </xdr:from>
    <xdr:to>
      <xdr:col>14</xdr:col>
      <xdr:colOff>323850</xdr:colOff>
      <xdr:row>39</xdr:row>
      <xdr:rowOff>23588</xdr:rowOff>
    </xdr:to>
    <xdr:pic>
      <xdr:nvPicPr>
        <xdr:cNvPr id="4" name="Obraz 3" descr="Obraz wygenerowany przez język Python">
          <a:extLst>
            <a:ext uri="{FF2B5EF4-FFF2-40B4-BE49-F238E27FC236}">
              <a16:creationId xmlns:a16="http://schemas.microsoft.com/office/drawing/2014/main" id="{BFEE19CE-EF42-F455-EA2A-DA764874E5C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530" y="1679574"/>
          <a:ext cx="6903270" cy="5773514"/>
        </a:xfrm>
        <a:prstGeom prst="rect">
          <a:avLst/>
        </a:prstGeom>
      </xdr:spPr>
    </xdr:pic>
    <xdr:clientData/>
  </xdr:twoCellAnchor>
  <xdr:twoCellAnchor editAs="oneCell">
    <xdr:from>
      <xdr:col>2</xdr:col>
      <xdr:colOff>511789</xdr:colOff>
      <xdr:row>39</xdr:row>
      <xdr:rowOff>127000</xdr:rowOff>
    </xdr:from>
    <xdr:to>
      <xdr:col>15</xdr:col>
      <xdr:colOff>206375</xdr:colOff>
      <xdr:row>79</xdr:row>
      <xdr:rowOff>111125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D71AEBA5-EB76-D7EE-DD23-FE2447AEB04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4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3539" y="7556500"/>
          <a:ext cx="7613036" cy="76009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81</xdr:row>
      <xdr:rowOff>31750</xdr:rowOff>
    </xdr:from>
    <xdr:to>
      <xdr:col>12</xdr:col>
      <xdr:colOff>397521</xdr:colOff>
      <xdr:row>104</xdr:row>
      <xdr:rowOff>131200</xdr:rowOff>
    </xdr:to>
    <xdr:pic>
      <xdr:nvPicPr>
        <xdr:cNvPr id="6" name="Obraz 5" descr="Obraz wygenerowany przez język Python">
          <a:extLst>
            <a:ext uri="{FF2B5EF4-FFF2-40B4-BE49-F238E27FC236}">
              <a16:creationId xmlns:a16="http://schemas.microsoft.com/office/drawing/2014/main" id="{BE40445E-5FA9-5878-53EF-4B30AC86537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8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5350" y="15462250"/>
          <a:ext cx="5623571" cy="4474600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105</xdr:row>
      <xdr:rowOff>44450</xdr:rowOff>
    </xdr:from>
    <xdr:to>
      <xdr:col>12</xdr:col>
      <xdr:colOff>245121</xdr:colOff>
      <xdr:row>128</xdr:row>
      <xdr:rowOff>137550</xdr:rowOff>
    </xdr:to>
    <xdr:pic>
      <xdr:nvPicPr>
        <xdr:cNvPr id="8" name="Obraz 7" descr="Obraz wygenerowany przez język Python">
          <a:extLst>
            <a:ext uri="{FF2B5EF4-FFF2-40B4-BE49-F238E27FC236}">
              <a16:creationId xmlns:a16="http://schemas.microsoft.com/office/drawing/2014/main" id="{5FBDF029-0BD2-19BE-F107-7AC1E8F689C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07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2950" y="20046950"/>
          <a:ext cx="5623571" cy="4474600"/>
        </a:xfrm>
        <a:prstGeom prst="rect">
          <a:avLst/>
        </a:prstGeom>
      </xdr:spPr>
    </xdr:pic>
    <xdr:clientData/>
  </xdr:twoCellAnchor>
  <xdr:twoCellAnchor editAs="oneCell">
    <xdr:from>
      <xdr:col>5</xdr:col>
      <xdr:colOff>558800</xdr:colOff>
      <xdr:row>132</xdr:row>
      <xdr:rowOff>64121</xdr:rowOff>
    </xdr:from>
    <xdr:to>
      <xdr:col>20</xdr:col>
      <xdr:colOff>187853</xdr:colOff>
      <xdr:row>152</xdr:row>
      <xdr:rowOff>130818</xdr:rowOff>
    </xdr:to>
    <xdr:pic>
      <xdr:nvPicPr>
        <xdr:cNvPr id="9" name="Obraz 8" descr="Obraz wygenerowany przez język Python">
          <a:extLst>
            <a:ext uri="{FF2B5EF4-FFF2-40B4-BE49-F238E27FC236}">
              <a16:creationId xmlns:a16="http://schemas.microsoft.com/office/drawing/2014/main" id="{8017F473-2769-BC2E-9406-3360B8EEBFF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30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9350" y="25210121"/>
          <a:ext cx="8769878" cy="3876697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425450</xdr:colOff>
      <xdr:row>154</xdr:row>
      <xdr:rowOff>133350</xdr:rowOff>
    </xdr:from>
    <xdr:to>
      <xdr:col>13</xdr:col>
      <xdr:colOff>434986</xdr:colOff>
      <xdr:row>178</xdr:row>
      <xdr:rowOff>41919</xdr:rowOff>
    </xdr:to>
    <xdr:pic>
      <xdr:nvPicPr>
        <xdr:cNvPr id="10" name="Obraz 9" descr="Obraz wygenerowany przez język Python">
          <a:extLst>
            <a:ext uri="{FF2B5EF4-FFF2-40B4-BE49-F238E27FC236}">
              <a16:creationId xmlns:a16="http://schemas.microsoft.com/office/drawing/2014/main" id="{C82C1DCD-B037-F224-1DFE-AC30DCEB1A3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54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6400" y="29470350"/>
          <a:ext cx="5486411" cy="4480569"/>
        </a:xfrm>
        <a:prstGeom prst="rect">
          <a:avLst/>
        </a:prstGeom>
      </xdr:spPr>
    </xdr:pic>
    <xdr:clientData/>
  </xdr:twoCellAnchor>
  <xdr:twoCellAnchor editAs="oneCell">
    <xdr:from>
      <xdr:col>4</xdr:col>
      <xdr:colOff>482600</xdr:colOff>
      <xdr:row>179</xdr:row>
      <xdr:rowOff>6350</xdr:rowOff>
    </xdr:from>
    <xdr:to>
      <xdr:col>13</xdr:col>
      <xdr:colOff>345451</xdr:colOff>
      <xdr:row>207</xdr:row>
      <xdr:rowOff>73671</xdr:rowOff>
    </xdr:to>
    <xdr:pic>
      <xdr:nvPicPr>
        <xdr:cNvPr id="11" name="Obraz 10" descr="Obraz wygenerowany przez język Python">
          <a:extLst>
            <a:ext uri="{FF2B5EF4-FFF2-40B4-BE49-F238E27FC236}">
              <a16:creationId xmlns:a16="http://schemas.microsoft.com/office/drawing/2014/main" id="{E9414365-C1EF-118A-437B-19AD3A5BF63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181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73550" y="34105850"/>
          <a:ext cx="5349251" cy="5394971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207</xdr:row>
      <xdr:rowOff>158750</xdr:rowOff>
    </xdr:from>
    <xdr:to>
      <xdr:col>12</xdr:col>
      <xdr:colOff>516901</xdr:colOff>
      <xdr:row>236</xdr:row>
      <xdr:rowOff>35571</xdr:rowOff>
    </xdr:to>
    <xdr:pic>
      <xdr:nvPicPr>
        <xdr:cNvPr id="12" name="Obraz 11" descr="Obraz wygenerowany przez język Python">
          <a:extLst>
            <a:ext uri="{FF2B5EF4-FFF2-40B4-BE49-F238E27FC236}">
              <a16:creationId xmlns:a16="http://schemas.microsoft.com/office/drawing/2014/main" id="{2F79815E-791C-257D-FD01-7EC09DB213E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08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35400" y="39592250"/>
          <a:ext cx="5349251" cy="5394971"/>
        </a:xfrm>
        <a:prstGeom prst="rect">
          <a:avLst/>
        </a:prstGeom>
      </xdr:spPr>
    </xdr:pic>
    <xdr:clientData/>
  </xdr:twoCellAnchor>
  <xdr:twoCellAnchor editAs="oneCell">
    <xdr:from>
      <xdr:col>3</xdr:col>
      <xdr:colOff>392786</xdr:colOff>
      <xdr:row>237</xdr:row>
      <xdr:rowOff>107950</xdr:rowOff>
    </xdr:from>
    <xdr:to>
      <xdr:col>16</xdr:col>
      <xdr:colOff>459887</xdr:colOff>
      <xdr:row>274</xdr:row>
      <xdr:rowOff>74313</xdr:rowOff>
    </xdr:to>
    <xdr:pic>
      <xdr:nvPicPr>
        <xdr:cNvPr id="13" name="Obraz 12" descr="Obraz wygenerowany przez język Python">
          <a:extLst>
            <a:ext uri="{FF2B5EF4-FFF2-40B4-BE49-F238E27FC236}">
              <a16:creationId xmlns:a16="http://schemas.microsoft.com/office/drawing/2014/main" id="{2362A17F-2D4E-F066-3D96-9ECE3C52AF0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39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4136" y="45256450"/>
          <a:ext cx="7991901" cy="7014863"/>
        </a:xfrm>
        <a:prstGeom prst="rect">
          <a:avLst/>
        </a:prstGeom>
      </xdr:spPr>
    </xdr:pic>
    <xdr:clientData/>
  </xdr:twoCellAnchor>
  <xdr:twoCellAnchor editAs="oneCell">
    <xdr:from>
      <xdr:col>3</xdr:col>
      <xdr:colOff>288925</xdr:colOff>
      <xdr:row>275</xdr:row>
      <xdr:rowOff>47625</xdr:rowOff>
    </xdr:from>
    <xdr:to>
      <xdr:col>16</xdr:col>
      <xdr:colOff>304308</xdr:colOff>
      <xdr:row>287</xdr:row>
      <xdr:rowOff>1909</xdr:rowOff>
    </xdr:to>
    <xdr:pic>
      <xdr:nvPicPr>
        <xdr:cNvPr id="14" name="Obraz 13" descr="Obraz wygenerowany przez język Python">
          <a:extLst>
            <a:ext uri="{FF2B5EF4-FFF2-40B4-BE49-F238E27FC236}">
              <a16:creationId xmlns:a16="http://schemas.microsoft.com/office/drawing/2014/main" id="{3921170F-D18D-22EB-D725-DD25FBEA227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77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0275" y="52435125"/>
          <a:ext cx="7940183" cy="2240284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287</xdr:row>
      <xdr:rowOff>76200</xdr:rowOff>
    </xdr:from>
    <xdr:to>
      <xdr:col>12</xdr:col>
      <xdr:colOff>403871</xdr:colOff>
      <xdr:row>315</xdr:row>
      <xdr:rowOff>137171</xdr:rowOff>
    </xdr:to>
    <xdr:pic>
      <xdr:nvPicPr>
        <xdr:cNvPr id="15" name="Obraz 14" descr="Obraz wygenerowany przez język Python">
          <a:extLst>
            <a:ext uri="{FF2B5EF4-FFF2-40B4-BE49-F238E27FC236}">
              <a16:creationId xmlns:a16="http://schemas.microsoft.com/office/drawing/2014/main" id="{82804BAF-2983-6D1E-6945-FAF943ECAD6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ns_plots!B290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76650" y="54749700"/>
          <a:ext cx="5394971" cy="53949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320674</xdr:colOff>
      <xdr:row>36</xdr:row>
      <xdr:rowOff>85725</xdr:rowOff>
    </xdr:from>
    <xdr:to>
      <xdr:col>13</xdr:col>
      <xdr:colOff>117609</xdr:colOff>
      <xdr:row>66</xdr:row>
      <xdr:rowOff>112412</xdr:rowOff>
    </xdr:to>
    <xdr:pic>
      <xdr:nvPicPr>
        <xdr:cNvPr id="2" name="Obraz 1" descr="Obraz wygenerowany przez język Python">
          <a:extLst>
            <a:ext uri="{FF2B5EF4-FFF2-40B4-BE49-F238E27FC236}">
              <a16:creationId xmlns:a16="http://schemas.microsoft.com/office/drawing/2014/main" id="{7CF6A357-73EA-2198-E681-C7083BE3369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1124" y="7134225"/>
          <a:ext cx="6461260" cy="5735337"/>
        </a:xfrm>
        <a:prstGeom prst="rect">
          <a:avLst/>
        </a:prstGeom>
      </xdr:spPr>
    </xdr:pic>
    <xdr:clientData/>
  </xdr:twoCellAnchor>
  <xdr:twoCellAnchor editAs="oneCell">
    <xdr:from>
      <xdr:col>3</xdr:col>
      <xdr:colOff>574675</xdr:colOff>
      <xdr:row>67</xdr:row>
      <xdr:rowOff>109245</xdr:rowOff>
    </xdr:from>
    <xdr:to>
      <xdr:col>10</xdr:col>
      <xdr:colOff>110373</xdr:colOff>
      <xdr:row>84</xdr:row>
      <xdr:rowOff>187460</xdr:rowOff>
    </xdr:to>
    <xdr:pic>
      <xdr:nvPicPr>
        <xdr:cNvPr id="3" name="Obraz 2" descr="Obraz wygenerowany przez język Python">
          <a:extLst>
            <a:ext uri="{FF2B5EF4-FFF2-40B4-BE49-F238E27FC236}">
              <a16:creationId xmlns:a16="http://schemas.microsoft.com/office/drawing/2014/main" id="{3869609E-713B-5483-FC0C-EC15E69991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68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5125" y="13063245"/>
          <a:ext cx="4021973" cy="3310365"/>
        </a:xfrm>
        <a:prstGeom prst="rect">
          <a:avLst/>
        </a:prstGeom>
      </xdr:spPr>
    </xdr:pic>
    <xdr:clientData/>
  </xdr:twoCellAnchor>
  <xdr:twoCellAnchor editAs="oneCell">
    <xdr:from>
      <xdr:col>0</xdr:col>
      <xdr:colOff>1660525</xdr:colOff>
      <xdr:row>119</xdr:row>
      <xdr:rowOff>25400</xdr:rowOff>
    </xdr:from>
    <xdr:to>
      <xdr:col>6</xdr:col>
      <xdr:colOff>591575</xdr:colOff>
      <xdr:row>139</xdr:row>
      <xdr:rowOff>186698</xdr:rowOff>
    </xdr:to>
    <xdr:pic>
      <xdr:nvPicPr>
        <xdr:cNvPr id="5" name="Obraz 4" descr="Obraz wygenerowany przez język Python">
          <a:extLst>
            <a:ext uri="{FF2B5EF4-FFF2-40B4-BE49-F238E27FC236}">
              <a16:creationId xmlns:a16="http://schemas.microsoft.com/office/drawing/2014/main" id="{C90C1B66-8494-5A84-DDCF-F1BE9A0DD0C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19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0525" y="22123400"/>
          <a:ext cx="4703200" cy="3971298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119</xdr:row>
      <xdr:rowOff>22225</xdr:rowOff>
    </xdr:from>
    <xdr:to>
      <xdr:col>16</xdr:col>
      <xdr:colOff>42300</xdr:colOff>
      <xdr:row>139</xdr:row>
      <xdr:rowOff>186698</xdr:rowOff>
    </xdr:to>
    <xdr:pic>
      <xdr:nvPicPr>
        <xdr:cNvPr id="6" name="Obraz 5" descr="Obraz wygenerowany przez język Python">
          <a:extLst>
            <a:ext uri="{FF2B5EF4-FFF2-40B4-BE49-F238E27FC236}">
              <a16:creationId xmlns:a16="http://schemas.microsoft.com/office/drawing/2014/main" id="{A53E46A3-38DE-99E7-F1FB-487FCCEB131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119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86675" y="22120225"/>
          <a:ext cx="4703200" cy="3974473"/>
        </a:xfrm>
        <a:prstGeom prst="rect">
          <a:avLst/>
        </a:prstGeom>
      </xdr:spPr>
    </xdr:pic>
    <xdr:clientData/>
  </xdr:twoCellAnchor>
  <xdr:twoCellAnchor editAs="oneCell">
    <xdr:from>
      <xdr:col>0</xdr:col>
      <xdr:colOff>1727200</xdr:colOff>
      <xdr:row>175</xdr:row>
      <xdr:rowOff>19050</xdr:rowOff>
    </xdr:from>
    <xdr:to>
      <xdr:col>7</xdr:col>
      <xdr:colOff>55000</xdr:colOff>
      <xdr:row>195</xdr:row>
      <xdr:rowOff>186698</xdr:rowOff>
    </xdr:to>
    <xdr:pic>
      <xdr:nvPicPr>
        <xdr:cNvPr id="10" name="Obraz 9" descr="Obraz wygenerowany przez język Python">
          <a:extLst>
            <a:ext uri="{FF2B5EF4-FFF2-40B4-BE49-F238E27FC236}">
              <a16:creationId xmlns:a16="http://schemas.microsoft.com/office/drawing/2014/main" id="{5A6C22EF-0C9E-EB91-8315-6A339A83CDD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75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7200" y="32213550"/>
          <a:ext cx="4703200" cy="3977648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175</xdr:row>
      <xdr:rowOff>44450</xdr:rowOff>
    </xdr:from>
    <xdr:to>
      <xdr:col>16</xdr:col>
      <xdr:colOff>264550</xdr:colOff>
      <xdr:row>196</xdr:row>
      <xdr:rowOff>21598</xdr:rowOff>
    </xdr:to>
    <xdr:pic>
      <xdr:nvPicPr>
        <xdr:cNvPr id="11" name="Obraz 10" descr="Obraz wygenerowany przez język Python">
          <a:extLst>
            <a:ext uri="{FF2B5EF4-FFF2-40B4-BE49-F238E27FC236}">
              <a16:creationId xmlns:a16="http://schemas.microsoft.com/office/drawing/2014/main" id="{FD3A084A-5BC7-7B3E-E7B4-03254FBD965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175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8450" y="32238950"/>
          <a:ext cx="4700025" cy="3977648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197</xdr:row>
      <xdr:rowOff>95250</xdr:rowOff>
    </xdr:from>
    <xdr:to>
      <xdr:col>9</xdr:col>
      <xdr:colOff>206375</xdr:colOff>
      <xdr:row>216</xdr:row>
      <xdr:rowOff>168274</xdr:rowOff>
    </xdr:to>
    <xdr:pic>
      <xdr:nvPicPr>
        <xdr:cNvPr id="15" name="Obraz 14" descr="Obraz wygenerowany przez język Python">
          <a:extLst>
            <a:ext uri="{FF2B5EF4-FFF2-40B4-BE49-F238E27FC236}">
              <a16:creationId xmlns:a16="http://schemas.microsoft.com/office/drawing/2014/main" id="{BF296276-95E1-C188-EE1F-4B3767B84576}"/>
            </a:ext>
            <a:ext uri="{147F2762-F138-4A5C-976F-8EAC2B608ADB}">
              <a16:predDERef xmlns:a16="http://schemas.microsoft.com/office/drawing/2014/main" pred="{FD3A084A-5BC7-7B3E-E7B4-03254FBD965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198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5625" y="36861750"/>
          <a:ext cx="4705350" cy="36861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227</xdr:row>
      <xdr:rowOff>104775</xdr:rowOff>
    </xdr:from>
    <xdr:to>
      <xdr:col>6</xdr:col>
      <xdr:colOff>530225</xdr:colOff>
      <xdr:row>243</xdr:row>
      <xdr:rowOff>130175</xdr:rowOff>
    </xdr:to>
    <xdr:pic>
      <xdr:nvPicPr>
        <xdr:cNvPr id="16" name="Obraz 15" descr="Obraz wygenerowany przez język Python">
          <a:extLst>
            <a:ext uri="{FF2B5EF4-FFF2-40B4-BE49-F238E27FC236}">
              <a16:creationId xmlns:a16="http://schemas.microsoft.com/office/drawing/2014/main" id="{8CA36D34-1A8E-2216-C102-032019F2C221}"/>
            </a:ext>
            <a:ext uri="{147F2762-F138-4A5C-976F-8EAC2B608ADB}">
              <a16:predDERef xmlns:a16="http://schemas.microsoft.com/office/drawing/2014/main" pred="{BF296276-95E1-C188-EE1F-4B3767B8457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29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48025" y="42586275"/>
          <a:ext cx="3048000" cy="3067050"/>
        </a:xfrm>
        <a:prstGeom prst="rect">
          <a:avLst/>
        </a:prstGeom>
      </xdr:spPr>
    </xdr:pic>
    <xdr:clientData/>
  </xdr:twoCellAnchor>
  <xdr:twoCellAnchor editAs="oneCell">
    <xdr:from>
      <xdr:col>8</xdr:col>
      <xdr:colOff>422275</xdr:colOff>
      <xdr:row>268</xdr:row>
      <xdr:rowOff>184150</xdr:rowOff>
    </xdr:from>
    <xdr:to>
      <xdr:col>15</xdr:col>
      <xdr:colOff>150250</xdr:colOff>
      <xdr:row>289</xdr:row>
      <xdr:rowOff>167648</xdr:rowOff>
    </xdr:to>
    <xdr:pic>
      <xdr:nvPicPr>
        <xdr:cNvPr id="21" name="Obraz 20" descr="Obraz wygenerowany przez język Python">
          <a:extLst>
            <a:ext uri="{FF2B5EF4-FFF2-40B4-BE49-F238E27FC236}">
              <a16:creationId xmlns:a16="http://schemas.microsoft.com/office/drawing/2014/main" id="{6C5075FB-3181-95A2-D14F-902E97449952}"/>
            </a:ext>
            <a:ext uri="{147F2762-F138-4A5C-976F-8EAC2B608ADB}">
              <a16:predDERef xmlns:a16="http://schemas.microsoft.com/office/drawing/2014/main" pred="{8CA36D34-1A8E-2216-C102-032019F2C22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269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13625" y="50476150"/>
          <a:ext cx="4700025" cy="398399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269</xdr:row>
      <xdr:rowOff>82550</xdr:rowOff>
    </xdr:from>
    <xdr:to>
      <xdr:col>7</xdr:col>
      <xdr:colOff>340750</xdr:colOff>
      <xdr:row>290</xdr:row>
      <xdr:rowOff>59698</xdr:rowOff>
    </xdr:to>
    <xdr:pic>
      <xdr:nvPicPr>
        <xdr:cNvPr id="22" name="Obraz 21" descr="Obraz wygenerowany przez język Python">
          <a:extLst>
            <a:ext uri="{FF2B5EF4-FFF2-40B4-BE49-F238E27FC236}">
              <a16:creationId xmlns:a16="http://schemas.microsoft.com/office/drawing/2014/main" id="{A6C079C0-B45C-4B16-45B6-C10374CA61A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69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50184050"/>
          <a:ext cx="4703200" cy="3977648"/>
        </a:xfrm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290</xdr:row>
      <xdr:rowOff>177800</xdr:rowOff>
    </xdr:from>
    <xdr:to>
      <xdr:col>11</xdr:col>
      <xdr:colOff>187972</xdr:colOff>
      <xdr:row>314</xdr:row>
      <xdr:rowOff>190129</xdr:rowOff>
    </xdr:to>
    <xdr:pic>
      <xdr:nvPicPr>
        <xdr:cNvPr id="23" name="Obraz 22" descr="Obraz wygenerowany przez język Python">
          <a:extLst>
            <a:ext uri="{FF2B5EF4-FFF2-40B4-BE49-F238E27FC236}">
              <a16:creationId xmlns:a16="http://schemas.microsoft.com/office/drawing/2014/main" id="{7F754415-2846-5869-9DC4-17259E719EA3}"/>
            </a:ext>
            <a:ext uri="{147F2762-F138-4A5C-976F-8EAC2B608ADB}">
              <a16:predDERef xmlns:a16="http://schemas.microsoft.com/office/drawing/2014/main" pred="{A6C079C0-B45C-4B16-45B6-C10374CA61A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294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70250" y="54660800"/>
          <a:ext cx="5852172" cy="458432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323</xdr:row>
      <xdr:rowOff>146050</xdr:rowOff>
    </xdr:from>
    <xdr:to>
      <xdr:col>9</xdr:col>
      <xdr:colOff>54873</xdr:colOff>
      <xdr:row>348</xdr:row>
      <xdr:rowOff>53349</xdr:rowOff>
    </xdr:to>
    <xdr:pic>
      <xdr:nvPicPr>
        <xdr:cNvPr id="24" name="Obraz 23" descr="Obraz wygenerowany przez język Python">
          <a:extLst>
            <a:ext uri="{FF2B5EF4-FFF2-40B4-BE49-F238E27FC236}">
              <a16:creationId xmlns:a16="http://schemas.microsoft.com/office/drawing/2014/main" id="{E4307A16-2E8F-F804-7E1D-61C80A6AA7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25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28950" y="60153550"/>
          <a:ext cx="4626873" cy="466344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365</xdr:row>
      <xdr:rowOff>9525</xdr:rowOff>
    </xdr:from>
    <xdr:to>
      <xdr:col>7</xdr:col>
      <xdr:colOff>34925</xdr:colOff>
      <xdr:row>384</xdr:row>
      <xdr:rowOff>57150</xdr:rowOff>
    </xdr:to>
    <xdr:pic>
      <xdr:nvPicPr>
        <xdr:cNvPr id="29" name="Obraz 28" descr="Obraz wygenerowany przez język Python">
          <a:extLst>
            <a:ext uri="{FF2B5EF4-FFF2-40B4-BE49-F238E27FC236}">
              <a16:creationId xmlns:a16="http://schemas.microsoft.com/office/drawing/2014/main" id="{63108D98-3CEF-0CF1-C63D-467B9CB73217}"/>
            </a:ext>
            <a:ext uri="{147F2762-F138-4A5C-976F-8EAC2B608ADB}">
              <a16:predDERef xmlns:a16="http://schemas.microsoft.com/office/drawing/2014/main" pred="{E4307A16-2E8F-F804-7E1D-61C80A6AA71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65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6925" y="68780025"/>
          <a:ext cx="4343400" cy="366712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365</xdr:row>
      <xdr:rowOff>0</xdr:rowOff>
    </xdr:from>
    <xdr:to>
      <xdr:col>15</xdr:col>
      <xdr:colOff>114300</xdr:colOff>
      <xdr:row>384</xdr:row>
      <xdr:rowOff>19050</xdr:rowOff>
    </xdr:to>
    <xdr:pic>
      <xdr:nvPicPr>
        <xdr:cNvPr id="30" name="Obraz 29" descr="Obraz wygenerowany przez język Python">
          <a:extLst>
            <a:ext uri="{FF2B5EF4-FFF2-40B4-BE49-F238E27FC236}">
              <a16:creationId xmlns:a16="http://schemas.microsoft.com/office/drawing/2014/main" id="{D98911EB-AFF7-CA5A-0BDF-AAF4FDE44429}"/>
            </a:ext>
            <a:ext uri="{147F2762-F138-4A5C-976F-8EAC2B608ADB}">
              <a16:predDERef xmlns:a16="http://schemas.microsoft.com/office/drawing/2014/main" pred="{63108D98-3CEF-0CF1-C63D-467B9CB7321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K365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72400" y="68770500"/>
          <a:ext cx="4314825" cy="3638550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417</xdr:row>
      <xdr:rowOff>44450</xdr:rowOff>
    </xdr:from>
    <xdr:to>
      <xdr:col>9</xdr:col>
      <xdr:colOff>16773</xdr:colOff>
      <xdr:row>441</xdr:row>
      <xdr:rowOff>135900</xdr:rowOff>
    </xdr:to>
    <xdr:pic>
      <xdr:nvPicPr>
        <xdr:cNvPr id="31" name="Obraz 30" descr="Obraz wygenerowany przez język Python">
          <a:extLst>
            <a:ext uri="{FF2B5EF4-FFF2-40B4-BE49-F238E27FC236}">
              <a16:creationId xmlns:a16="http://schemas.microsoft.com/office/drawing/2014/main" id="{F63DBEC2-4687-F0A4-84B7-BBB3E428A4D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419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84500" y="78339950"/>
          <a:ext cx="4626873" cy="4663449"/>
        </a:xfrm>
        <a:prstGeom prst="rect">
          <a:avLst/>
        </a:prstGeom>
      </xdr:spPr>
    </xdr:pic>
    <xdr:clientData/>
  </xdr:twoCellAnchor>
  <xdr:twoCellAnchor editAs="oneCell">
    <xdr:from>
      <xdr:col>0</xdr:col>
      <xdr:colOff>399472</xdr:colOff>
      <xdr:row>389</xdr:row>
      <xdr:rowOff>3175</xdr:rowOff>
    </xdr:from>
    <xdr:to>
      <xdr:col>6</xdr:col>
      <xdr:colOff>187695</xdr:colOff>
      <xdr:row>411</xdr:row>
      <xdr:rowOff>98330</xdr:rowOff>
    </xdr:to>
    <xdr:pic>
      <xdr:nvPicPr>
        <xdr:cNvPr id="36" name="Obraz 35" descr="Obraz wygenerowany przez język Python">
          <a:extLst>
            <a:ext uri="{FF2B5EF4-FFF2-40B4-BE49-F238E27FC236}">
              <a16:creationId xmlns:a16="http://schemas.microsoft.com/office/drawing/2014/main" id="{EE80AA78-5309-62DE-DCE8-5AF3CC8BED8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B388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9472" y="74016566"/>
          <a:ext cx="5552919" cy="4346894"/>
        </a:xfrm>
        <a:prstGeom prst="rect">
          <a:avLst/>
        </a:prstGeom>
      </xdr:spPr>
    </xdr:pic>
    <xdr:clientData/>
  </xdr:twoCellAnchor>
  <xdr:twoCellAnchor editAs="oneCell">
    <xdr:from>
      <xdr:col>7</xdr:col>
      <xdr:colOff>176387</xdr:colOff>
      <xdr:row>390</xdr:row>
      <xdr:rowOff>38653</xdr:rowOff>
    </xdr:from>
    <xdr:to>
      <xdr:col>14</xdr:col>
      <xdr:colOff>758091</xdr:colOff>
      <xdr:row>411</xdr:row>
      <xdr:rowOff>117242</xdr:rowOff>
    </xdr:to>
    <xdr:pic>
      <xdr:nvPicPr>
        <xdr:cNvPr id="37" name="Obraz 36" descr="Obraz wygenerowany przez język Python">
          <a:extLst>
            <a:ext uri="{FF2B5EF4-FFF2-40B4-BE49-F238E27FC236}">
              <a16:creationId xmlns:a16="http://schemas.microsoft.com/office/drawing/2014/main" id="{BF7B292A-A439-3B08-000E-339BB13BDA2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C388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48474" y="74245305"/>
          <a:ext cx="5287744" cy="4137067"/>
        </a:xfrm>
        <a:prstGeom prst="rect">
          <a:avLst/>
        </a:prstGeom>
      </xdr:spPr>
    </xdr:pic>
    <xdr:clientData/>
  </xdr:twoCellAnchor>
  <xdr:twoCellAnchor editAs="oneCell">
    <xdr:from>
      <xdr:col>15</xdr:col>
      <xdr:colOff>370036</xdr:colOff>
      <xdr:row>390</xdr:row>
      <xdr:rowOff>14218</xdr:rowOff>
    </xdr:from>
    <xdr:to>
      <xdr:col>24</xdr:col>
      <xdr:colOff>250091</xdr:colOff>
      <xdr:row>411</xdr:row>
      <xdr:rowOff>134636</xdr:rowOff>
    </xdr:to>
    <xdr:pic>
      <xdr:nvPicPr>
        <xdr:cNvPr id="38" name="Obraz 37" descr="Obraz wygenerowany przez język Python">
          <a:extLst>
            <a:ext uri="{FF2B5EF4-FFF2-40B4-BE49-F238E27FC236}">
              <a16:creationId xmlns:a16="http://schemas.microsoft.com/office/drawing/2014/main" id="{DBABD92B-94D7-968E-3B44-9AB03431999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klearn_models!D388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30123" y="74220870"/>
          <a:ext cx="5346577" cy="417889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6.721815856479" createdVersion="8" refreshedVersion="8" minRefreshableVersion="3" recordCount="7" xr:uid="{1EA1738A-A00C-4A0C-A06B-8F8DFCC484A0}">
  <cacheSource type="worksheet">
    <worksheetSource name="tmp_dane"/>
  </cacheSource>
  <cacheFields count="3">
    <cacheField name="id" numFmtId="0">
      <sharedItems containsSemiMixedTypes="0" containsString="0" containsNumber="1" containsInteger="1" minValue="1" maxValue="7"/>
    </cacheField>
    <cacheField name="grp" numFmtId="0">
      <sharedItems count="4">
        <s v="A"/>
        <s v="B"/>
        <s v="C"/>
        <s v="D" u="1"/>
      </sharedItems>
    </cacheField>
    <cacheField name="wart" numFmtId="3">
      <sharedItems containsSemiMixedTypes="0" containsString="0" containsNumber="1" containsInteger="1" minValue="79" maxValue="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621"/>
  </r>
  <r>
    <n v="2"/>
    <x v="1"/>
    <n v="203"/>
  </r>
  <r>
    <n v="3"/>
    <x v="1"/>
    <n v="469"/>
  </r>
  <r>
    <n v="4"/>
    <x v="0"/>
    <n v="704"/>
  </r>
  <r>
    <n v="5"/>
    <x v="2"/>
    <n v="687"/>
  </r>
  <r>
    <n v="6"/>
    <x v="2"/>
    <n v="987"/>
  </r>
  <r>
    <n v="7"/>
    <x v="2"/>
    <n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02EC9-D21E-4B6A-AEB4-BD0FD2FC609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I9" firstHeaderRow="0" firstDataRow="1" firstDataCol="1"/>
  <pivotFields count="3">
    <pivotField dataField="1" showAll="0"/>
    <pivotField axis="axisRow" showAll="0">
      <items count="5">
        <item x="0"/>
        <item x="1"/>
        <item x="2"/>
        <item m="1" x="3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" fld="2" baseField="0" baseItem="0" numFmtId="3"/>
    <dataField name="Liczba z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614EA-6BAE-4506-973A-1D0C7C566604}" name="tmp_przestawna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5:N9" firstHeaderRow="0" firstDataRow="1" firstDataCol="1"/>
  <pivotFields count="3">
    <pivotField dataField="1" showAll="0"/>
    <pivotField axis="axisRow" showAll="0">
      <items count="5">
        <item x="0"/>
        <item x="1"/>
        <item x="2"/>
        <item m="1" x="3"/>
        <item t="default"/>
      </items>
    </pivotField>
    <pivotField dataField="1" numFmtId="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wart" fld="2" baseField="0" baseItem="0" numFmtId="3"/>
    <dataField name="Liczba z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7">
  <a r="4">
    <v>1</v>
    <v>2</v>
    <v t="s">a</v>
    <v t="s">b</v>
  </a>
  <a r="3" c="3">
    <v t="s"/>
    <v t="s">col1</v>
    <v t="s">col2</v>
    <v>0</v>
    <v>1</v>
    <v>3</v>
    <v>1</v>
    <v>2</v>
    <v>4</v>
  </a>
  <a r="4" c="4">
    <v t="s"/>
    <v t="s">a</v>
    <v t="s">b</v>
    <v t="s">c</v>
    <v>0</v>
    <v>1</v>
    <v>2</v>
    <v>3</v>
    <v>1</v>
    <v>4</v>
    <v>5</v>
    <v>6</v>
    <v>2</v>
    <v>7</v>
    <v>8</v>
    <v>9</v>
  </a>
  <a r="5" c="3">
    <v t="s"/>
    <v t="s">col1</v>
    <v t="s">col2</v>
    <v>0</v>
    <v>3.14</v>
    <v t="r">11</v>
    <v>1</v>
    <v>2.71</v>
    <v t="r">11</v>
    <v>2</v>
    <v>112</v>
    <v>2</v>
    <v>3</v>
    <v>12</v>
    <v>3</v>
  </a>
  <a r="4" c="6">
    <v t="s"/>
    <v t="s">Produkt</v>
    <v t="s">Q1</v>
    <v t="s">Q2</v>
    <v t="s">Q3</v>
    <v t="s">Q4</v>
    <v>0</v>
    <v t="s">Przeddzidzie</v>
    <v>41</v>
    <v>67</v>
    <v>49</v>
    <v>11</v>
    <v>1</v>
    <v t="s">Śróddzidzie</v>
    <v>29</v>
    <v>18</v>
    <v>30</v>
    <v>15</v>
    <v>2</v>
    <v t="s">Zzadzidzie</v>
    <v>12</v>
    <v>2</v>
    <v>15</v>
    <v>36</v>
  </a>
  <a r="12" c="4">
    <v t="s"/>
    <v t="s">Produkt</v>
    <v t="s">variable</v>
    <v t="s">value</v>
    <v>0</v>
    <v t="s">Przeddzidzie</v>
    <v t="s">Q1</v>
    <v>41</v>
    <v>1</v>
    <v t="s">Śróddzidzie</v>
    <v t="s">Q1</v>
    <v>29</v>
    <v>2</v>
    <v t="s">Zzadzidzie</v>
    <v t="s">Q1</v>
    <v>12</v>
    <v>3</v>
    <v t="s">Przeddzidzie</v>
    <v t="s">Q2</v>
    <v>67</v>
    <v>4</v>
    <v t="s">Śróddzidzie</v>
    <v t="s">Q2</v>
    <v>18</v>
    <v t="s">...</v>
    <v t="s">...</v>
    <v t="s">...</v>
    <v t="s">...</v>
    <v>7</v>
    <v t="s">Śróddzidzie</v>
    <v t="s">Q3</v>
    <v>30</v>
    <v>8</v>
    <v t="s">Zzadzidzie</v>
    <v t="s">Q3</v>
    <v>15</v>
    <v>9</v>
    <v t="s">Przeddzidzie</v>
    <v t="s">Q4</v>
    <v>11</v>
    <v>10</v>
    <v t="s">Śróddzidzie</v>
    <v t="s">Q4</v>
    <v>15</v>
    <v>11</v>
    <v t="s">Zzadzidzie</v>
    <v t="s">Q4</v>
    <v>36</v>
  </a>
  <a r="3" c="4">
    <v t="s"/>
    <v t="s">sum</v>
    <v t="s">sum</v>
    <v t="s">sum</v>
    <v t="s">Produkt</v>
    <v t="s">Przeddzidzie</v>
    <v t="s">Zzadzidzie</v>
    <v t="s">Śróddzidzie</v>
    <v t="s">value</v>
    <v>168</v>
    <v>65</v>
    <v>92</v>
  </a>
  <a r="2" c="6">
    <v t="s"/>
    <v t="s">Produkt</v>
    <v t="s">Q1</v>
    <v t="s">Q2</v>
    <v t="s">Q3</v>
    <v t="s">Q4</v>
    <v>1</v>
    <v t="s">Śróddzidzie</v>
    <v>29</v>
    <v>18</v>
    <v>30</v>
    <v>15</v>
  </a>
  <a r="12" c="2">
    <v t="s"/>
    <v t="s">daty</v>
    <v>0</v>
    <v t="s">2023-05-14</v>
    <v>1</v>
    <v t="s">​14.05.2023</v>
    <v>2</v>
    <v t="s">​05/14/2023</v>
    <v>3</v>
    <v t="s">​14/5/23</v>
    <v>4</v>
    <v t="s">​14-05-2023</v>
    <v t="s">...</v>
    <v t="s">...</v>
    <v>39</v>
    <v t="s">​​śr,1 listopad 2023</v>
    <v>40</v>
    <v t="s">​​1 listopada 2023,śr</v>
    <v>41</v>
    <v t="s">​​1 wrzesnia 2023</v>
    <v>42</v>
    <v t="s">​​1 września 2023</v>
    <v>43</v>
    <v t="s">​​1 wrzesień 2023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 t="s">7.25</v>
    <v t="s"/>
    <v t="s">S</v>
    <v>1</v>
    <v>2</v>
    <v>1</v>
    <v>1</v>
    <v t="s">Cumings, Mrs. John Bradley (Florence Briggs Thayer)</v>
    <v t="s">female</v>
    <v t="s">...</v>
    <v>0</v>
    <v t="s">PC 17599</v>
    <v t="s">71.2833</v>
    <v t="s">C85</v>
    <v t="s">C</v>
    <v>2</v>
    <v>3</v>
    <v>1</v>
    <v>3</v>
    <v t="s">Heikkinen, Miss. Laina</v>
    <v t="s">female</v>
    <v t="s">...</v>
    <v>0</v>
    <v t="s">STON/O2. 3101282</v>
    <v t="s">7.925</v>
    <v t="s"/>
    <v t="s">S</v>
    <v>3</v>
    <v>4</v>
    <v>1</v>
    <v>1</v>
    <v t="s">Futrelle, Mrs. Jacques Heath (Lily May Peel)</v>
    <v t="s">female</v>
    <v t="s">...</v>
    <v>0</v>
    <v t="s">113803</v>
    <v t="s">53.1</v>
    <v t="s">C123</v>
    <v t="s">S</v>
    <v>4</v>
    <v>5</v>
    <v>0</v>
    <v>3</v>
    <v t="s">Allen, Mr. William Henry</v>
    <v t="s">male</v>
    <v t="s">...</v>
    <v>0</v>
    <v t="s">373450</v>
    <v t="s">8.05</v>
    <v t="s"/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 t="s">211536</v>
    <v t="s">13</v>
    <v t="s"/>
    <v t="s">S</v>
    <v>887</v>
    <v>888</v>
    <v>1</v>
    <v>1</v>
    <v t="s">Graham, Miss. Margaret Edith</v>
    <v t="s">female</v>
    <v t="s">...</v>
    <v>0</v>
    <v t="s">112053</v>
    <v t="s">30</v>
    <v t="s">B42</v>
    <v t="s">S</v>
    <v>888</v>
    <v>889</v>
    <v>0</v>
    <v>3</v>
    <v t="s">Johnston, Miss. Catherine Helen "Carrie"</v>
    <v t="s">female</v>
    <v t="s">...</v>
    <v>2</v>
    <v t="s">W./C. 6607</v>
    <v t="s">23.45</v>
    <v t="s"/>
    <v t="s">S</v>
    <v>889</v>
    <v>890</v>
    <v>1</v>
    <v>1</v>
    <v t="s">Behr, Mr. Karl Howell</v>
    <v t="s">male</v>
    <v t="s">...</v>
    <v>0</v>
    <v t="s">111369</v>
    <v t="s">30</v>
    <v t="s">C148</v>
    <v t="s">C</v>
    <v>890</v>
    <v>891</v>
    <v>0</v>
    <v>3</v>
    <v t="s">Dooley, Mr. Patrick</v>
    <v t="s">male</v>
    <v t="s">...</v>
    <v>0</v>
    <v t="s">370376</v>
    <v t="s">7.75</v>
    <v t="s"/>
    <v t="s">Q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>7.25</v>
    <v t="r">15</v>
    <v t="s">S</v>
    <v>1</v>
    <v>2</v>
    <v>1</v>
    <v>1</v>
    <v t="s">Cumings, Mrs. John Bradley (Florence Briggs Thayer)</v>
    <v t="s">female</v>
    <v t="s">...</v>
    <v>0</v>
    <v t="s">PC 17599</v>
    <v>71.283299999999997</v>
    <v t="s">C85</v>
    <v t="s">C</v>
    <v>2</v>
    <v>3</v>
    <v>1</v>
    <v>3</v>
    <v t="s">Heikkinen, Miss. Laina</v>
    <v t="s">female</v>
    <v t="s">...</v>
    <v>0</v>
    <v t="s">STON/O2. 3101282</v>
    <v>7.9249999999999998</v>
    <v t="r">15</v>
    <v t="s">S</v>
    <v>3</v>
    <v>4</v>
    <v>1</v>
    <v>1</v>
    <v t="s">Futrelle, Mrs. Jacques Heath (Lily May Peel)</v>
    <v t="s">female</v>
    <v t="s">...</v>
    <v>0</v>
    <v t="s">113803</v>
    <v>53.1</v>
    <v t="s">C123</v>
    <v t="s">S</v>
    <v>4</v>
    <v>5</v>
    <v>0</v>
    <v>3</v>
    <v t="s">Allen, Mr. William Henry</v>
    <v t="s">male</v>
    <v t="s">...</v>
    <v>0</v>
    <v t="s">373450</v>
    <v>8.0500000000000007</v>
    <v t="r">15</v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 t="s">211536</v>
    <v>13</v>
    <v t="r">15</v>
    <v t="s">S</v>
    <v>887</v>
    <v>888</v>
    <v>1</v>
    <v>1</v>
    <v t="s">Graham, Miss. Margaret Edith</v>
    <v t="s">female</v>
    <v t="s">...</v>
    <v>0</v>
    <v t="s">112053</v>
    <v>30</v>
    <v t="s">B42</v>
    <v t="s">S</v>
    <v>888</v>
    <v>889</v>
    <v>0</v>
    <v>3</v>
    <v t="s">Johnston, Miss. Catherine Helen "Carrie"</v>
    <v t="s">female</v>
    <v t="s">...</v>
    <v>2</v>
    <v t="s">W./C. 6607</v>
    <v>23.45</v>
    <v t="r">15</v>
    <v t="s">S</v>
    <v>889</v>
    <v>890</v>
    <v>1</v>
    <v>1</v>
    <v t="s">Behr, Mr. Karl Howell</v>
    <v t="s">male</v>
    <v t="s">...</v>
    <v>0</v>
    <v t="s">111369</v>
    <v>30</v>
    <v t="s">C148</v>
    <v t="s">C</v>
    <v>890</v>
    <v>891</v>
    <v>0</v>
    <v>3</v>
    <v t="s">Dooley, Mr. Patrick</v>
    <v t="s">male</v>
    <v t="s">...</v>
    <v>0</v>
    <v t="s">370376</v>
    <v>7.75</v>
    <v t="r">15</v>
    <v t="s">Q</v>
  </a>
  <a r="12" c="8">
    <v t="s"/>
    <v t="s">total_bill</v>
    <v t="s">tip</v>
    <v t="s">sex</v>
    <v t="s">smoker</v>
    <v t="s">day</v>
    <v t="s">time</v>
    <v t="s">size</v>
    <v>0</v>
    <v>16.989999999999998</v>
    <v>1.01</v>
    <v t="s">Female</v>
    <v t="s">No</v>
    <v t="s">Sun</v>
    <v t="s">Dinner</v>
    <v>2</v>
    <v>1</v>
    <v>10.34</v>
    <v>1.66</v>
    <v t="s">Male</v>
    <v t="s">No</v>
    <v t="s">Sun</v>
    <v t="s">Dinner</v>
    <v>3</v>
    <v>2</v>
    <v>21.01</v>
    <v>3.5</v>
    <v t="s">Male</v>
    <v t="s">No</v>
    <v t="s">Sun</v>
    <v t="s">Dinner</v>
    <v>3</v>
    <v>3</v>
    <v>23.68</v>
    <v>3.31</v>
    <v t="s">Male</v>
    <v t="s">No</v>
    <v t="s">Sun</v>
    <v t="s">Dinner</v>
    <v>2</v>
    <v>4</v>
    <v>24.59</v>
    <v>3.61</v>
    <v t="s">Female</v>
    <v t="s">No</v>
    <v t="s">Sun</v>
    <v t="s">Dinner</v>
    <v>4</v>
    <v t="s">...</v>
    <v t="s">...</v>
    <v t="s">...</v>
    <v t="s">...</v>
    <v t="s">...</v>
    <v t="s">...</v>
    <v t="s">...</v>
    <v t="s">...</v>
    <v>239</v>
    <v>29.03</v>
    <v>5.92</v>
    <v t="s">Male</v>
    <v t="s">No</v>
    <v t="s">Sat</v>
    <v t="s">Dinner</v>
    <v>3</v>
    <v>240</v>
    <v>27.18</v>
    <v>2</v>
    <v t="s">Female</v>
    <v t="s">Yes</v>
    <v t="s">Sat</v>
    <v t="s">Dinner</v>
    <v>2</v>
    <v>241</v>
    <v>22.67</v>
    <v>2</v>
    <v t="s">Male</v>
    <v t="s">Yes</v>
    <v t="s">Sat</v>
    <v t="s">Dinner</v>
    <v>2</v>
    <v>242</v>
    <v>17.82</v>
    <v>1.75</v>
    <v t="s">Male</v>
    <v t="s">No</v>
    <v t="s">Sat</v>
    <v t="s">Dinner</v>
    <v>2</v>
    <v>243</v>
    <v>18.78</v>
    <v>3</v>
    <v t="s">Female</v>
    <v t="s">No</v>
    <v t="s">Thur</v>
    <v t="s">Dinner</v>
    <v>2</v>
  </a>
  <a r="12" c="8">
    <v t="s"/>
    <v t="s">species</v>
    <v t="s">island</v>
    <v t="s">bill_length_mm</v>
    <v t="s">bill_depth_mm</v>
    <v t="s">flipper_length_mm</v>
    <v t="s">body_mass_g</v>
    <v t="s">sex</v>
    <v>0</v>
    <v t="s">Adelie</v>
    <v t="s">Torgersen</v>
    <v>39.1</v>
    <v>18.7</v>
    <v>181</v>
    <v>3750</v>
    <v t="s">Male</v>
    <v>1</v>
    <v t="s">Adelie</v>
    <v t="s">Torgersen</v>
    <v>39.5</v>
    <v>17.399999999999999</v>
    <v>186</v>
    <v>3800</v>
    <v t="s">Female</v>
    <v>2</v>
    <v t="s">Adelie</v>
    <v t="s">Torgersen</v>
    <v>40.299999999999997</v>
    <v>18</v>
    <v>195</v>
    <v>3250</v>
    <v t="s">Female</v>
    <v>3</v>
    <v t="s">Adelie</v>
    <v t="s">Torgersen</v>
    <v t="r">11</v>
    <v t="r">11</v>
    <v t="r">11</v>
    <v t="r">11</v>
    <v t="r">15</v>
    <v>4</v>
    <v t="s">Adelie</v>
    <v t="s">Torgersen</v>
    <v>36.700000000000003</v>
    <v>19.3</v>
    <v>193</v>
    <v>3450</v>
    <v t="s">Female</v>
    <v t="s">...</v>
    <v t="s">...</v>
    <v t="s">...</v>
    <v t="s">...</v>
    <v t="s">...</v>
    <v t="s">...</v>
    <v t="s">...</v>
    <v t="s">...</v>
    <v>339</v>
    <v t="s">Gentoo</v>
    <v t="s">Biscoe</v>
    <v t="r">11</v>
    <v t="r">11</v>
    <v t="r">11</v>
    <v t="r">11</v>
    <v t="r">15</v>
    <v>340</v>
    <v t="s">Gentoo</v>
    <v t="s">Biscoe</v>
    <v>46.8</v>
    <v>14.3</v>
    <v>215</v>
    <v>4850</v>
    <v t="s">Female</v>
    <v>341</v>
    <v t="s">Gentoo</v>
    <v t="s">Biscoe</v>
    <v>50.4</v>
    <v>15.7</v>
    <v>222</v>
    <v>5750</v>
    <v t="s">Male</v>
    <v>342</v>
    <v t="s">Gentoo</v>
    <v t="s">Biscoe</v>
    <v>45.2</v>
    <v>14.8</v>
    <v>212</v>
    <v>5200</v>
    <v t="s">Female</v>
    <v>343</v>
    <v t="s">Gentoo</v>
    <v t="s">Biscoe</v>
    <v>49.9</v>
    <v>16.100000000000001</v>
    <v>213</v>
    <v>5400</v>
    <v t="s">Male</v>
  </a>
  <a r="2">
    <v>991</v>
    <v>991</v>
  </a>
  <a r="2">
    <v>602</v>
    <v>491</v>
  </a>
  <a r="12" c="6">
    <v t="s"/>
    <v t="s">sepal.length</v>
    <v t="s">sepal.width</v>
    <v t="s">petal.length</v>
    <v t="s">petal.width</v>
    <v t="s">variety</v>
    <v>0</v>
    <v>5.0999999999999996</v>
    <v>3.5</v>
    <v>1.4</v>
    <v>0.2</v>
    <v t="s">Setosa</v>
    <v>1</v>
    <v>4.9000000000000004</v>
    <v>3</v>
    <v>1.4</v>
    <v>0.2</v>
    <v t="s">Setosa</v>
    <v>2</v>
    <v>4.7</v>
    <v>3.2</v>
    <v>1.3</v>
    <v>0.2</v>
    <v t="s">Setosa</v>
    <v>3</v>
    <v>4.5999999999999996</v>
    <v>3.1</v>
    <v>1.5</v>
    <v>0.2</v>
    <v t="s">Setosa</v>
    <v>4</v>
    <v>5</v>
    <v>3.6</v>
    <v>1.4</v>
    <v>0.2</v>
    <v t="s">Setosa</v>
    <v t="s">...</v>
    <v t="s">...</v>
    <v t="s">...</v>
    <v t="s">...</v>
    <v t="s">...</v>
    <v t="s">...</v>
    <v>145</v>
    <v>6.7</v>
    <v>3</v>
    <v>5.2</v>
    <v>2.2999999999999998</v>
    <v t="s">Virginica</v>
    <v>146</v>
    <v>6.3</v>
    <v>2.5</v>
    <v>5</v>
    <v>1.9</v>
    <v t="s">Virginica</v>
    <v>147</v>
    <v>6.5</v>
    <v>3</v>
    <v>5.2</v>
    <v>2</v>
    <v t="s">Virginica</v>
    <v>148</v>
    <v>6.2</v>
    <v>3.4</v>
    <v>5.4</v>
    <v>2.2999999999999998</v>
    <v t="s">Virginica</v>
    <v>149</v>
    <v>5.9</v>
    <v>3</v>
    <v>5.0999999999999996</v>
    <v>1.8</v>
    <v t="s">Virginica</v>
  </a>
  <a r="11">
    <v t="s"/>
    <v t="s">Gini Train</v>
    <v t="s">Gini Test</v>
    <v t="s">Precision Train</v>
    <v t="s">Precision Test</v>
    <v t="s">Recall Train</v>
    <v t="s">Recall Test</v>
    <v t="s">Accuracy Train</v>
    <v t="s">Accuracy Test</v>
    <v t="s">F1 macro Train</v>
    <v t="s">F1 macro Test</v>
  </a>
</arrayData>
</file>

<file path=xl/richData/rdrichvalue.xml><?xml version="1.0" encoding="utf-8"?>
<rvData xmlns="http://schemas.microsoft.com/office/spreadsheetml/2017/richdata" count="108">
  <rv s="0">
    <v>0</v>
  </rv>
  <rv s="1">
    <v>list</v>
    <v>1</v>
    <v>0</v>
  </rv>
  <rv s="2">
    <v>&lt;class 'list'&gt;</v>
    <v>list</v>
    <v>[1, 2, 'a', 'b']</v>
    <v>1</v>
    <v>2</v>
  </rv>
  <rv s="3">
    <v>dict</v>
    <v>dict</v>
    <v>4</v>
    <v>10</v>
    <v>kot</v>
    <v>pies</v>
  </rv>
  <rv s="2">
    <v>&lt;class 'dict'&gt;</v>
    <v>dict</v>
    <v>{'a': 10, 'b': 'kot', 'c': 'pies'}</v>
    <v>3</v>
    <v>2</v>
  </rv>
  <rv s="0">
    <v>1</v>
  </rv>
  <rv s="1">
    <v>DataFrame</v>
    <v>6</v>
    <v>5</v>
  </rv>
  <rv s="2">
    <v>&lt;class 'pandas.core.frame.DataFrame'&gt;</v>
    <v>DataFrame</v>
    <v xml:space="preserve">   col1  col2
0     1     3
1     2     4</v>
    <v>6</v>
    <v>2</v>
  </rv>
  <rv s="0">
    <v>2</v>
  </rv>
  <rv s="1">
    <v>DataFrame</v>
    <v>8</v>
    <v>8</v>
  </rv>
  <rv s="2">
    <v>&lt;class 'pandas.core.frame.DataFrame'&gt;</v>
    <v>DataFrame</v>
    <v xml:space="preserve">   a  b  c
0  1  2  3
1  4  5  6
2  7  8  9</v>
    <v>9</v>
    <v>2</v>
  </rv>
  <rv s="4">
    <fb>0</fb>
    <v>11</v>
  </rv>
  <rv s="0">
    <v>3</v>
  </rv>
  <rv s="1">
    <v>DataFrame</v>
    <v>10</v>
    <v>12</v>
  </rv>
  <rv s="2">
    <v>&lt;class 'pandas.core.frame.DataFrame'&gt;</v>
    <v>DataFrame</v>
    <v xml:space="preserve">     col1  col2
0    3.14   NaN
1    2.71   NaN
2  112.00   2.0
3   12.00   3.0</v>
    <v>13</v>
    <v>2</v>
  </rv>
  <rv s="4">
    <fb>0</fb>
    <v>12</v>
  </rv>
  <rv s="2">
    <fb>0</fb>
    <v>&lt;class 'NoneType'&gt;</v>
    <v>NoneType</v>
    <v>None</v>
    <v>15</v>
    <v>2</v>
  </rv>
  <rv s="5">
    <fb>2</fb>
    <v>&lt;class 'int'&gt;</v>
    <v>int</v>
    <v>2</v>
    <v>2</v>
    <v>2</v>
  </rv>
  <rv s="5">
    <fb>4</fb>
    <v>&lt;class 'int'&gt;</v>
    <v>int</v>
    <v>4</v>
    <v>4</v>
    <v>2</v>
  </rv>
  <rv s="5">
    <fb>100</fb>
    <v>&lt;class 'int'&gt;</v>
    <v>int</v>
    <v>100</v>
    <v>100</v>
    <v>2</v>
  </rv>
  <rv s="0">
    <v>4</v>
  </rv>
  <rv s="1">
    <v>DataFrame</v>
    <v>14</v>
    <v>20</v>
  </rv>
  <rv s="2">
    <v>&lt;class 'pandas.core.frame.DataFrame'&gt;</v>
    <v>DataFrame</v>
    <v xml:space="preserve">        Produkt  Q1  Q2  Q3  Q4
0  Przeddzidzie  41  67  49  11
1   Śróddzidzie  29  18  30  15
2    Zzadzidzie  12   2  15  36</v>
    <v>21</v>
    <v>2</v>
  </rv>
  <rv s="6">
    <v>0</v>
    <v>9</v>
    <v>Obraz wygenerowany przez język Python</v>
  </rv>
  <rv s="0">
    <v>5</v>
  </rv>
  <rv s="1">
    <v>DataFrame</v>
    <v>16</v>
    <v>24</v>
  </rv>
  <rv s="2">
    <v>&lt;class 'pandas.core.frame.DataFrame'&gt;</v>
    <v>DataFrame</v>
    <v xml:space="preserve">         Produkt variable  value
0   Przeddzidzie       Q1     41
1    Śróddzidzie       Q1     29
2     Zzadzidzie       Q1     12
3   Przeddzidzie       Q2     67
4    Śróddzidzie       Q2     18
5     Zzadzidzie       Q2      2
6   Przeddzidzie     ...</v>
    <v>25</v>
    <v>2</v>
  </rv>
  <rv s="0">
    <v>6</v>
  </rv>
  <rv s="1">
    <v>DataFrame</v>
    <v>18</v>
    <v>27</v>
  </rv>
  <rv s="2">
    <v>&lt;class 'pandas.core.frame.DataFrame'&gt;</v>
    <v>DataFrame</v>
    <v xml:space="preserve">                 sum                       
Produkt Przeddzidzie Zzadzidzie Śróddzidzie
value            168         65          92</v>
    <v>28</v>
    <v>2</v>
  </rv>
  <rv s="0">
    <v>7</v>
  </rv>
  <rv s="1">
    <v>DataFrame</v>
    <v>20</v>
    <v>30</v>
  </rv>
  <rv s="2">
    <v>&lt;class 'pandas.core.frame.DataFrame'&gt;</v>
    <v>DataFrame</v>
    <v xml:space="preserve">       Produkt  Q1  Q2  Q3  Q4
1  Śróddzidzie  29  18  30  15</v>
    <v>31</v>
    <v>2</v>
  </rv>
  <rv s="4">
    <fb>45060</fb>
    <v>21</v>
  </rv>
  <rv s="4">
    <fb>44545</fb>
    <v>21</v>
  </rv>
  <rv s="4">
    <fb>44540</fb>
    <v>21</v>
  </rv>
  <rv s="4">
    <fb>44531</fb>
    <v>21</v>
  </rv>
  <rv s="0">
    <v>8</v>
  </rv>
  <rv s="1">
    <v>DataFrame</v>
    <v>23</v>
    <v>37</v>
  </rv>
  <rv s="2">
    <v>&lt;class 'pandas.core.frame.DataFrame'&gt;</v>
    <v>DataFrame</v>
    <v xml:space="preserve">                        daty
0                 2023-05-14
1                ​14.05.2023
2                ​05/14/2023
3                   ​14/5/23
4                ​14-05-2023
5                  ​20230514
6                 ​14.V.2023
7                 15...</v>
    <v>38</v>
    <v>2</v>
  </rv>
  <rv s="4">
    <fb>45112</fb>
    <v>21</v>
  </rv>
  <rv s="4">
    <fb>45244</fb>
    <v>21</v>
  </rv>
  <rv s="4">
    <fb>45183</fb>
    <v>21</v>
  </rv>
  <rv s="4">
    <fb>45274</fb>
    <v>21</v>
  </rv>
  <rv s="4">
    <fb>44270</fb>
    <v>21</v>
  </rv>
  <rv s="4">
    <fb>45050</fb>
    <v>21</v>
  </rv>
  <rv s="4">
    <fb>45477</fb>
    <v>21</v>
  </rv>
  <rv s="4">
    <fb>45481</fb>
    <v>21</v>
  </rv>
  <rv s="4">
    <fb>45426</fb>
    <v>21</v>
  </rv>
  <rv s="4">
    <fb>45047</fb>
    <v>21</v>
  </rv>
  <rv s="4">
    <fb>45200</fb>
    <v>21</v>
  </rv>
  <rv s="4">
    <fb>45139</fb>
    <v>21</v>
  </rv>
  <rv s="4">
    <fb>45231</fb>
    <v>21</v>
  </rv>
  <rv s="4">
    <fb>45170</fb>
    <v>21</v>
  </rv>
  <rv s="5">
    <fb>13</fb>
    <v>&lt;class 'int'&gt;</v>
    <v>int</v>
    <v>13</v>
    <v>13</v>
    <v>2</v>
  </rv>
  <rv s="5">
    <fb>45</fb>
    <v>&lt;class 'int'&gt;</v>
    <v>int</v>
    <v>45</v>
    <v>45</v>
    <v>2</v>
  </rv>
  <rv s="7">
    <fb t="s">ABC</fb>
    <v>&lt;class 'str'&gt;</v>
    <v>str</v>
    <v>ABC</v>
    <v>ABC</v>
    <v>2</v>
  </rv>
  <rv s="7">
    <fb t="s">ZYX</fb>
    <v>&lt;class 'str'&gt;</v>
    <v>str</v>
    <v>ZYX</v>
    <v>ZYX</v>
    <v>2</v>
  </rv>
  <rv s="0">
    <v>9</v>
  </rv>
  <rv s="1">
    <v>DataFrame</v>
    <v>25</v>
    <v>58</v>
  </rv>
  <rv s="2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59</v>
    <v>2</v>
  </rv>
  <rv s="0">
    <v>10</v>
  </rv>
  <rv s="1">
    <v>DataFrame</v>
    <v>25</v>
    <v>61</v>
  </rv>
  <rv s="2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62</v>
    <v>2</v>
  </rv>
  <rv s="0">
    <v>11</v>
  </rv>
  <rv s="1">
    <v>DataFrame</v>
    <v>27</v>
    <v>64</v>
  </rv>
  <rv s="2">
    <v>&lt;class 'pandas.core.frame.DataFrame'&gt;</v>
    <v>DataFrame</v>
    <v xml:space="preserve">     total_bill   tip     sex smoker   day    time  size
0         16.99  1.01  Female     No   Sun  Dinner     2
1         10.34  1.66    Male     No   Sun  Dinner     3
2         21.01  3.50    Male     No   Sun  Dinner     3
3         23.68  3.31   ...</v>
    <v>65</v>
    <v>2</v>
  </rv>
  <rv s="0">
    <v>12</v>
  </rv>
  <rv s="1">
    <v>DataFrame</v>
    <v>29</v>
    <v>67</v>
  </rv>
  <rv s="2">
    <v>&lt;class 'pandas.core.frame.DataFrame'&gt;</v>
    <v>DataFrame</v>
    <v xml:space="preserve">    species     island  bill_length_mm  bill_depth_mm  flipper_length_mm  \
0    Adelie  Torgersen            39.1           18.7              181.0   
1    Adelie  Torgersen            39.5           17.4              186.0   
2    Adelie  Torgersen  ...</v>
    <v>68</v>
    <v>2</v>
  </rv>
  <rv s="6">
    <v>1</v>
    <v>9</v>
    <v>Obraz wygenerowany przez język Python</v>
  </rv>
  <rv s="8">
    <v>2</v>
    <v>9</v>
  </rv>
  <rv s="0">
    <v>13</v>
  </rv>
  <rv s="9">
    <v>Image</v>
    <v>30</v>
    <v>71</v>
    <v>72</v>
  </rv>
  <rv s="2">
    <v>&lt;class 'PIL.PngImagePlugin.PngImageFile'&gt;</v>
    <v>PngImageFile</v>
    <v>&lt;PIL.PngImagePlugin.PngImageFile image mode=RGBA size=991x991 at 0x7F2112D36F90&gt;</v>
    <v>73</v>
    <v>2</v>
  </rv>
  <rv s="8">
    <v>3</v>
    <v>9</v>
  </rv>
  <rv s="0">
    <v>14</v>
  </rv>
  <rv s="9">
    <v>Image</v>
    <v>30</v>
    <v>75</v>
    <v>76</v>
  </rv>
  <rv s="2">
    <v>&lt;class 'PIL.PngImagePlugin.PngImageFile'&gt;</v>
    <v>PngImageFile</v>
    <v>&lt;PIL.PngImagePlugin.PngImageFile image mode=RGBA size=602x491 at 0x7F2113213CE0&gt;</v>
    <v>77</v>
    <v>2</v>
  </rv>
  <rv s="6">
    <v>4</v>
    <v>9</v>
    <v>Obraz wygenerowany przez język Python</v>
  </rv>
  <rv s="6">
    <v>5</v>
    <v>9</v>
    <v>Obraz wygenerowany przez język Python</v>
  </rv>
  <rv s="6">
    <v>6</v>
    <v>9</v>
    <v>Obraz wygenerowany przez język Python</v>
  </rv>
  <rv s="6">
    <v>7</v>
    <v>9</v>
    <v>Obraz wygenerowany przez język Python</v>
  </rv>
  <rv s="6">
    <v>8</v>
    <v>9</v>
    <v>Obraz wygenerowany przez język Python</v>
  </rv>
  <rv s="6">
    <v>9</v>
    <v>9</v>
    <v>Obraz wygenerowany przez język Python</v>
  </rv>
  <rv s="6">
    <v>10</v>
    <v>9</v>
    <v>Obraz wygenerowany przez język Python</v>
  </rv>
  <rv s="6">
    <v>11</v>
    <v>9</v>
    <v>Obraz wygenerowany przez język Python</v>
  </rv>
  <rv s="0">
    <v>15</v>
  </rv>
  <rv s="1">
    <v>DataFrame</v>
    <v>32</v>
    <v>87</v>
  </rv>
  <rv s="2">
    <v>&lt;class 'pandas.core.frame.DataFrame'&gt;</v>
    <v>DataFrame</v>
    <v xml:space="preserve">     sepal.length  sepal.width  petal.length  petal.width    variety
0             5.1          3.5           1.4          0.2     Setosa
1             4.9          3.0           1.4          0.2     Setosa
2             4.7          3.2           1.3 ...</v>
    <v>88</v>
    <v>2</v>
  </rv>
  <rv s="6">
    <v>12</v>
    <v>9</v>
    <v>Obraz wygenerowany przez język Python</v>
  </rv>
  <rv s="6">
    <v>13</v>
    <v>9</v>
    <v>Obraz wygenerowany przez język Python</v>
  </rv>
  <rv s="0">
    <v>16</v>
  </rv>
  <rv s="1">
    <v>DataFrame</v>
    <v>34</v>
    <v>92</v>
  </rv>
  <rv s="2">
    <v>&lt;class 'pandas.core.frame.DataFrame'&gt;</v>
    <v>DataFrame</v>
    <v>Empty DataFrame
Columns: []
Index: [Gini Train, Gini Test, Precision Train, Precision Test, Recall Train, Recall Test, Accuracy Train, Accuracy Test, F1 macro Train, F1 macro Test]</v>
    <v>93</v>
    <v>2</v>
  </rv>
  <rv s="6">
    <v>14</v>
    <v>9</v>
    <v>Obraz wygenerowany przez język Python</v>
  </rv>
  <rv s="6">
    <v>15</v>
    <v>9</v>
    <v>Obraz wygenerowany przez język Python</v>
  </rv>
  <rv s="6">
    <v>16</v>
    <v>9</v>
    <v>Obraz wygenerowany przez język Python</v>
  </rv>
  <rv s="6">
    <v>17</v>
    <v>9</v>
    <v>Obraz wygenerowany przez język Python</v>
  </rv>
  <rv s="6">
    <v>18</v>
    <v>9</v>
    <v>Obraz wygenerowany przez język Python</v>
  </rv>
  <rv s="6">
    <v>19</v>
    <v>9</v>
    <v>Obraz wygenerowany przez język Python</v>
  </rv>
  <rv s="6">
    <v>20</v>
    <v>9</v>
    <v>Obraz wygenerowany przez język Python</v>
  </rv>
  <rv s="6">
    <v>21</v>
    <v>9</v>
    <v>Obraz wygenerowany przez język Python</v>
  </rv>
  <rv s="6">
    <v>22</v>
    <v>9</v>
    <v>Obraz wygenerowany przez język Python</v>
  </rv>
  <rv s="6">
    <v>23</v>
    <v>9</v>
    <v>Obraz wygenerowany przez język Python</v>
  </rv>
  <rv s="6">
    <v>24</v>
    <v>9</v>
    <v>Obraz wygenerowany przez język Python</v>
  </rv>
  <rv s="6">
    <v>25</v>
    <v>9</v>
    <v>Obraz wygenerowany przez język Python</v>
  </rv>
  <rv s="6">
    <v>26</v>
    <v>9</v>
    <v>Obraz wygenerowany przez język Python</v>
  </rv>
</rvData>
</file>

<file path=xl/richData/rdrichvaluestructure.xml><?xml version="1.0" encoding="utf-8"?>
<rvStructures xmlns="http://schemas.microsoft.com/office/spreadsheetml/2017/richdata" count="10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entity">
    <k n="_DisplayString" t="s"/>
    <k n="_Title" t="s"/>
    <k n="_ViewInfo" t="spb"/>
    <k n="a"/>
    <k n="b" t="s"/>
    <k n="c" t="s"/>
  </s>
  <s t="_formattednumber">
    <k n="_Format" t="spb"/>
  </s>
  <s t="_python">
    <k n="Python_type" t="s"/>
    <k n="Python_typeName" t="s"/>
    <k n="Python_str" t="s"/>
    <k n="basicValue" t="i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basicValue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Arrays count="2">
    <a count="3">
      <v t="s">a</v>
      <v t="s">b</v>
      <v t="s">c</v>
    </a>
    <a count="1">
      <v t="spb">3</v>
    </a>
  </spbArrays>
  <spbData count="35">
    <spb s="0">
      <v>4</v>
      <v>1</v>
      <v>list</v>
      <v>arrayPreview</v>
    </spb>
    <spb s="1">
      <v>0</v>
    </spb>
    <spb s="2">
      <v>https://www.anaconda.com/excel</v>
      <v>https://res.cdn.office.net/officepysvc/prod-service/anacondalogo.png</v>
      <v>Python udostępnione przez Anaconda</v>
    </spb>
    <spb s="3">
      <v>0</v>
    </spb>
    <spb s="4">
      <v>1</v>
    </spb>
    <spb s="5">
      <v>2</v>
      <v>2</v>
      <v>DataFrame</v>
      <v>arrayPreview</v>
      <v>1</v>
    </spb>
    <spb s="1">
      <v>5</v>
    </spb>
    <spb s="5">
      <v>3</v>
      <v>3</v>
      <v>DataFrame</v>
      <v>arrayPreview</v>
      <v>1</v>
    </spb>
    <spb s="1">
      <v>7</v>
    </spb>
    <spb s="5">
      <v>4</v>
      <v>2</v>
      <v>DataFrame</v>
      <v>arrayPreview</v>
      <v>1</v>
    </spb>
    <spb s="1">
      <v>9</v>
    </spb>
    <spb s="6">
      <v>1</v>
    </spb>
    <spb s="6">
      <v>2</v>
    </spb>
    <spb s="5">
      <v>3</v>
      <v>5</v>
      <v>DataFrame</v>
      <v>arrayPreview</v>
      <v>1</v>
    </spb>
    <spb s="1">
      <v>13</v>
    </spb>
    <spb s="5">
      <v>12</v>
      <v>3</v>
      <v>DataFrame</v>
      <v>arrayPreview</v>
      <v>1</v>
    </spb>
    <spb s="1">
      <v>15</v>
    </spb>
    <spb s="5">
      <v>1</v>
      <v>3</v>
      <v>DataFrame</v>
      <v>arrayPreview</v>
      <v>1</v>
    </spb>
    <spb s="1">
      <v>17</v>
    </spb>
    <spb s="5">
      <v>1</v>
      <v>5</v>
      <v>DataFrame</v>
      <v>arrayPreview</v>
      <v>1</v>
    </spb>
    <spb s="1">
      <v>19</v>
    </spb>
    <spb s="6">
      <v>3</v>
    </spb>
    <spb s="5">
      <v>44</v>
      <v>1</v>
      <v>DataFrame</v>
      <v>arrayPreview</v>
      <v>1</v>
    </spb>
    <spb s="1">
      <v>22</v>
    </spb>
    <spb s="5">
      <v>891</v>
      <v>12</v>
      <v>DataFrame</v>
      <v>arrayPreview</v>
      <v>1</v>
    </spb>
    <spb s="1">
      <v>24</v>
    </spb>
    <spb s="5">
      <v>244</v>
      <v>7</v>
      <v>DataFrame</v>
      <v>arrayPreview</v>
      <v>1</v>
    </spb>
    <spb s="1">
      <v>26</v>
    </spb>
    <spb s="5">
      <v>344</v>
      <v>7</v>
      <v>DataFrame</v>
      <v>arrayPreview</v>
      <v>1</v>
    </spb>
    <spb s="1">
      <v>28</v>
    </spb>
    <spb s="7">
      <v>4</v>
    </spb>
    <spb s="5">
      <v>150</v>
      <v>5</v>
      <v>DataFrame</v>
      <v>arrayPreview</v>
      <v>1</v>
    </spb>
    <spb s="1">
      <v>31</v>
    </spb>
    <spb s="5">
      <v>10</v>
      <v>0</v>
      <v>DataFrame</v>
      <v>arrayPreview</v>
      <v>1</v>
    </spb>
    <spb s="1">
      <v>33</v>
    </spb>
  </spbData>
</supportingPropertyBags>
</file>

<file path=xl/richData/rdsupportingpropertybagstructure.xml><?xml version="1.0" encoding="utf-8"?>
<spbStructures xmlns="http://schemas.microsoft.com/office/spreadsheetml/2017/richdata2" count="8">
  <s>
    <k n="drw" t="i"/>
    <k n="dcol" t="i"/>
    <k n="name" t="s"/>
    <k n="array" t="s"/>
  </s>
  <s>
    <k n="ArrayCardInfo" t="spb"/>
  </s>
  <s>
    <k n="link" t="s"/>
    <k n="logo" t="s"/>
    <k n="name" t="s"/>
  </s>
  <s>
    <k n="fields" t="spba"/>
  </s>
  <s>
    <k n="pods" t="spba"/>
  </s>
  <s>
    <k n="drw" t="i"/>
    <k n="dcol" t="i"/>
    <k n="name" t="s"/>
    <k n="array" t="s"/>
    <k n="headers" t="b"/>
  </s>
  <s>
    <k n="_Self" t="i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yyyy/mm/dd"/>
    </x:dxf>
  </dxfs>
  <richProperties>
    <rPr n="NumberFormat" t="s"/>
    <rPr n="IsHeroField" t="b"/>
  </richProperties>
  <richStyles>
    <rSty dxfid="0">
      <rpv i="0">0;-0;"nan"</rpv>
    </rSty>
    <rSty dxfid="0">
      <rpv i="0">0;-0;"None"</rpv>
    </rSty>
    <rSty dxfid="1"/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C17448-D182-459F-9174-43B1AFCD0A93}" name="tmp_dane" displayName="tmp_dane" ref="A5:C12" totalsRowShown="0" headerRowDxfId="23">
  <autoFilter ref="A5:C12" xr:uid="{BDC17448-D182-459F-9174-43B1AFCD0A93}"/>
  <tableColumns count="3">
    <tableColumn id="1" xr3:uid="{AEF2D300-DE2F-4E3A-8B8B-8449DAE8315F}" name="id"/>
    <tableColumn id="2" xr3:uid="{3077D48C-E9D2-40C3-AE3F-EA9F378A63F9}" name="grp"/>
    <tableColumn id="3" xr3:uid="{3B2C04AC-3083-4A00-8CDB-F8A14F701A05}" name="war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7E6B38-133A-4FDC-B703-E8A37FA632DF}" name="tmp_data" displayName="tmp_data" ref="Z5:AB12" totalsRowShown="0" headerRowDxfId="21">
  <autoFilter ref="Z5:AB12" xr:uid="{CE7E6B38-133A-4FDC-B703-E8A37FA632DF}"/>
  <tableColumns count="3">
    <tableColumn id="1" xr3:uid="{40326FD2-F368-4126-BAAB-752ADE30E1F6}" name="id"/>
    <tableColumn id="2" xr3:uid="{8E9BEF42-E1D6-4410-BB14-51C8EBB0E91E}" name="grp"/>
    <tableColumn id="3" xr3:uid="{2BC623CE-E1FE-46EC-B8A3-8707AF2399A5}" name="wart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AAB526-DF2D-44CE-9573-166FDC7061EE}" name="titanic" displayName="titanic" ref="A1:L892" totalsRowShown="0" headerRowDxfId="19">
  <autoFilter ref="A1:L892" xr:uid="{64AAB526-DF2D-44CE-9573-166FDC7061EE}"/>
  <tableColumns count="12">
    <tableColumn id="1" xr3:uid="{9C71E1C3-9739-4504-8ECC-A006EC8D0B95}" name="PassengerId"/>
    <tableColumn id="2" xr3:uid="{A63B16D1-EE6F-4805-850C-59DCA87D4736}" name="Survived"/>
    <tableColumn id="3" xr3:uid="{FB3A21C9-7D50-45E8-9AA0-E2A6533F80A7}" name="Pclass"/>
    <tableColumn id="4" xr3:uid="{D49FC2E2-CBE2-4F44-8B40-845E22DBA927}" name="Name"/>
    <tableColumn id="5" xr3:uid="{520678A2-58DC-444D-B07E-84750C0BD610}" name="Sex" dataDxfId="18"/>
    <tableColumn id="6" xr3:uid="{30A8EC63-AED9-4B15-88CE-2A5AA119AA22}" name="Age"/>
    <tableColumn id="7" xr3:uid="{E6525B80-E65D-4DF7-B3C1-31903E2C67BB}" name="SibSp"/>
    <tableColumn id="8" xr3:uid="{AE38019B-3983-459D-98B5-CD198D7D4FD1}" name="Parch"/>
    <tableColumn id="9" xr3:uid="{783E02F8-6DDA-46B9-8E51-B41D1939B678}" name="Ticket" dataDxfId="17"/>
    <tableColumn id="10" xr3:uid="{7B909CBB-0FEE-4144-BE82-BC166997EE49}" name="Fare" dataDxfId="16"/>
    <tableColumn id="11" xr3:uid="{E2D322FA-44E0-40F5-B021-7D4B0BBB6FCB}" name="Cabin"/>
    <tableColumn id="12" xr3:uid="{391741DA-A42C-4C70-9B2B-F433B881EEDA}" name="Embarked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55F262-7D0B-47D9-ACED-CAFB85956074}" name="tips" displayName="tips" ref="A1:G245" totalsRowShown="0">
  <autoFilter ref="A1:G245" xr:uid="{7F55F262-7D0B-47D9-ACED-CAFB85956074}"/>
  <tableColumns count="7">
    <tableColumn id="1" xr3:uid="{41844D83-F368-4CC3-A75C-C738AEB6B37D}" name="total_bill"/>
    <tableColumn id="2" xr3:uid="{20B8DB96-9326-4A7C-AD17-E951D60D1AE0}" name="tip"/>
    <tableColumn id="3" xr3:uid="{3E8E1AE2-B939-43BE-A85A-9306A2E13FA9}" name="sex"/>
    <tableColumn id="4" xr3:uid="{063CF579-9ACD-40F7-912F-CE074E5A31A8}" name="smoker"/>
    <tableColumn id="5" xr3:uid="{8674EF0F-EEF1-465A-BDAA-02112DC6EAF9}" name="day"/>
    <tableColumn id="6" xr3:uid="{16D98C25-424B-4F15-97E2-16262E1D90B8}" name="time"/>
    <tableColumn id="7" xr3:uid="{D3273256-F830-4437-9C56-87B1656280DC}" name="siz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D9A659-0B1C-43BD-B537-01BA5C7D8120}" name="penguins" displayName="penguins" ref="A1:G345" totalsRowShown="0" headerRowDxfId="14" dataDxfId="13">
  <autoFilter ref="A1:G345" xr:uid="{D4D9A659-0B1C-43BD-B537-01BA5C7D8120}"/>
  <tableColumns count="7">
    <tableColumn id="1" xr3:uid="{8B6E5A38-C196-4751-9F9A-566E6A2E4AFC}" name="species" dataDxfId="12"/>
    <tableColumn id="2" xr3:uid="{632B07B0-532C-4FDF-A775-EFAC98422DF4}" name="island" dataDxfId="11"/>
    <tableColumn id="3" xr3:uid="{FC337995-050C-4597-B196-22BD870D0663}" name="bill_length_mm" dataDxfId="10"/>
    <tableColumn id="4" xr3:uid="{7FA632DD-93AB-44B7-B802-5AA2FB6A760D}" name="bill_depth_mm" dataDxfId="9"/>
    <tableColumn id="5" xr3:uid="{26DCD1F1-8EB5-42C4-8C08-927BEB27527A}" name="flipper_length_mm" dataDxfId="8"/>
    <tableColumn id="6" xr3:uid="{337FF846-75C1-45EA-99B2-55BFF06E51E7}" name="body_mass_g" dataDxfId="7"/>
    <tableColumn id="7" xr3:uid="{BBCF0612-EEF7-4CBE-B442-35B6063B3A21}" name="sex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C0709-95FB-4DDE-A939-EB355F62D842}" name="iris" displayName="iris" ref="A1:E151" totalsRowShown="0" headerRowDxfId="5">
  <autoFilter ref="A1:E151" xr:uid="{0C2C0709-95FB-4DDE-A939-EB355F62D842}"/>
  <tableColumns count="5">
    <tableColumn id="1" xr3:uid="{66AF20DA-B939-4843-9488-8752EDB86FA6}" name="sepal.length" dataDxfId="4"/>
    <tableColumn id="2" xr3:uid="{B866789A-6848-467B-B8B9-76E260830541}" name="sepal.width" dataDxfId="3"/>
    <tableColumn id="3" xr3:uid="{9ABE2269-A973-4D6E-BF60-61BA887A8A7D}" name="petal.length" dataDxfId="2"/>
    <tableColumn id="4" xr3:uid="{48B69E7F-EBFD-411D-ADFC-C7A29C4B2BBF}" name="petal.width" dataDxfId="1"/>
    <tableColumn id="5" xr3:uid="{C91C1DD3-B73B-4A63-95CC-6F79CD8DCC45}" name="variety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94F20-97A6-4FE5-A51E-3739F38AA3F4}" name="cars" displayName="cars" ref="A1:P118" totalsRowShown="0">
  <autoFilter ref="A1:P118" xr:uid="{D4F94F20-97A6-4FE5-A51E-3739F38AA3F4}"/>
  <tableColumns count="16">
    <tableColumn id="1" xr3:uid="{5115D278-EF2C-4899-B100-BD0D466E1768}" name="manufact"/>
    <tableColumn id="2" xr3:uid="{29006705-5C9E-45CF-BEE8-C796DEA7DE65}" name="model"/>
    <tableColumn id="3" xr3:uid="{7241C9D2-16CD-4BF9-B7BF-4DF9A29ADFE8}" name="sales"/>
    <tableColumn id="4" xr3:uid="{F6F7A312-3258-4835-B37A-9FA96D06AC03}" name="resale"/>
    <tableColumn id="5" xr3:uid="{034BFCF7-74C9-4322-BC62-6F7F5F3CCB2C}" name="type"/>
    <tableColumn id="6" xr3:uid="{323E4CEF-828C-45C1-A6C5-DC3C45B2C76C}" name="price"/>
    <tableColumn id="7" xr3:uid="{3EAD71DA-1199-4455-B221-E40098038481}" name="engine_s"/>
    <tableColumn id="8" xr3:uid="{9E2876CB-9479-4BCA-9A7F-F62C94FEB33C}" name="horsepow"/>
    <tableColumn id="9" xr3:uid="{77B3CEE2-D142-4A10-B16D-5EA20028559B}" name="wheelbas"/>
    <tableColumn id="10" xr3:uid="{9E36E8B7-0237-4262-80DB-3B74AC816A96}" name="width"/>
    <tableColumn id="11" xr3:uid="{BCF0364A-F9E8-4614-93C4-C56FDDB6E342}" name="length"/>
    <tableColumn id="12" xr3:uid="{7620F2FD-8475-4F7B-8FC7-BCFBD10D01D4}" name="curb_wgt"/>
    <tableColumn id="13" xr3:uid="{4F0D2B6B-D9B8-435C-8473-EDDAD63C3240}" name="fuel_cap"/>
    <tableColumn id="14" xr3:uid="{2332F0A4-35E3-48E9-8793-B87458ECAAC3}" name="mpg"/>
    <tableColumn id="15" xr3:uid="{B3C12F98-63C6-4C47-B769-AD209B18A25B}" name="lnsales"/>
    <tableColumn id="16" xr3:uid="{A6C4B03C-2B54-4648-B052-E350A51523B4}" name="part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ol_@" TargetMode="Externa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hyperlink" Target="mailto:kol_@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31BD-559A-4E9C-931B-04CAE7D906DA}">
  <sheetPr>
    <tabColor theme="2" tint="-0.249977111117893"/>
  </sheetPr>
  <dimension ref="A2:A187"/>
  <sheetViews>
    <sheetView showGridLines="0" workbookViewId="0">
      <selection activeCell="F29" sqref="F29"/>
    </sheetView>
  </sheetViews>
  <sheetFormatPr defaultRowHeight="15" x14ac:dyDescent="0.25"/>
  <cols>
    <col min="1" max="1" width="40.7109375" customWidth="1"/>
  </cols>
  <sheetData>
    <row r="2" spans="1:1" x14ac:dyDescent="0.25">
      <c r="A2" s="17" t="s">
        <v>0</v>
      </c>
    </row>
    <row r="3" spans="1:1" x14ac:dyDescent="0.25">
      <c r="A3" s="11" t="str" cm="1">
        <f t="array" ref="A3:A187">_xlfn._xlws.PY(0,0)</f>
        <v>package</v>
      </c>
    </row>
    <row r="4" spans="1:1" x14ac:dyDescent="0.25">
      <c r="A4" t="str">
        <v>Babel</v>
      </c>
    </row>
    <row r="5" spans="1:1" x14ac:dyDescent="0.25">
      <c r="A5" t="str">
        <v>Bottleneck</v>
      </c>
    </row>
    <row r="6" spans="1:1" x14ac:dyDescent="0.25">
      <c r="A6" t="str">
        <v>Brotli</v>
      </c>
    </row>
    <row r="7" spans="1:1" x14ac:dyDescent="0.25">
      <c r="A7" t="str">
        <v>Faker</v>
      </c>
    </row>
    <row r="8" spans="1:1" x14ac:dyDescent="0.25">
      <c r="A8" t="str">
        <v>Jinja2</v>
      </c>
    </row>
    <row r="9" spans="1:1" x14ac:dyDescent="0.25">
      <c r="A9" t="str">
        <v>Markdown</v>
      </c>
    </row>
    <row r="10" spans="1:1" x14ac:dyDescent="0.25">
      <c r="A10" t="str">
        <v>MarkupSafe</v>
      </c>
    </row>
    <row r="11" spans="1:1" x14ac:dyDescent="0.25">
      <c r="A11" t="str">
        <v>PySocks</v>
      </c>
    </row>
    <row r="12" spans="1:1" x14ac:dyDescent="0.25">
      <c r="A12" t="str">
        <v>PyYAML</v>
      </c>
    </row>
    <row r="13" spans="1:1" x14ac:dyDescent="0.25">
      <c r="A13" t="str">
        <v>Pygments</v>
      </c>
    </row>
    <row r="14" spans="1:1" x14ac:dyDescent="0.25">
      <c r="A14" t="str">
        <v>RapidFuzz</v>
      </c>
    </row>
    <row r="15" spans="1:1" x14ac:dyDescent="0.25">
      <c r="A15" t="str">
        <v>Send2Trash</v>
      </c>
    </row>
    <row r="16" spans="1:1" x14ac:dyDescent="0.25">
      <c r="A16" t="str">
        <v>altair</v>
      </c>
    </row>
    <row r="17" spans="1:1" x14ac:dyDescent="0.25">
      <c r="A17" t="str">
        <v>anyio</v>
      </c>
    </row>
    <row r="18" spans="1:1" x14ac:dyDescent="0.25">
      <c r="A18" t="str">
        <v>argon2-cffi</v>
      </c>
    </row>
    <row r="19" spans="1:1" x14ac:dyDescent="0.25">
      <c r="A19" t="str">
        <v>argon2-cffi-bindings</v>
      </c>
    </row>
    <row r="20" spans="1:1" x14ac:dyDescent="0.25">
      <c r="A20" t="str">
        <v>astropy</v>
      </c>
    </row>
    <row r="21" spans="1:1" x14ac:dyDescent="0.25">
      <c r="A21" t="str">
        <v>astropy-iers-data</v>
      </c>
    </row>
    <row r="22" spans="1:1" x14ac:dyDescent="0.25">
      <c r="A22" t="str">
        <v>asttokens</v>
      </c>
    </row>
    <row r="23" spans="1:1" x14ac:dyDescent="0.25">
      <c r="A23" t="str">
        <v>async-lru</v>
      </c>
    </row>
    <row r="24" spans="1:1" x14ac:dyDescent="0.25">
      <c r="A24" t="str">
        <v>attrs</v>
      </c>
    </row>
    <row r="25" spans="1:1" x14ac:dyDescent="0.25">
      <c r="A25" t="str">
        <v>autocommand</v>
      </c>
    </row>
    <row r="26" spans="1:1" x14ac:dyDescent="0.25">
      <c r="A26" t="str">
        <v>backports.tarfile</v>
      </c>
    </row>
    <row r="27" spans="1:1" x14ac:dyDescent="0.25">
      <c r="A27" t="str">
        <v>beautifulsoup4</v>
      </c>
    </row>
    <row r="28" spans="1:1" x14ac:dyDescent="0.25">
      <c r="A28" t="str">
        <v>bleach</v>
      </c>
    </row>
    <row r="29" spans="1:1" x14ac:dyDescent="0.25">
      <c r="A29" t="str">
        <v>bokeh</v>
      </c>
    </row>
    <row r="30" spans="1:1" x14ac:dyDescent="0.25">
      <c r="A30" t="str">
        <v>certifi</v>
      </c>
    </row>
    <row r="31" spans="1:1" x14ac:dyDescent="0.25">
      <c r="A31" t="str">
        <v>cffi</v>
      </c>
    </row>
    <row r="32" spans="1:1" x14ac:dyDescent="0.25">
      <c r="A32" t="str">
        <v>charset-normalizer</v>
      </c>
    </row>
    <row r="33" spans="1:1" x14ac:dyDescent="0.25">
      <c r="A33" t="str">
        <v>click</v>
      </c>
    </row>
    <row r="34" spans="1:1" x14ac:dyDescent="0.25">
      <c r="A34" t="str">
        <v>cloudpickle</v>
      </c>
    </row>
    <row r="35" spans="1:1" x14ac:dyDescent="0.25">
      <c r="A35" t="str">
        <v>colorcet</v>
      </c>
    </row>
    <row r="36" spans="1:1" x14ac:dyDescent="0.25">
      <c r="A36" t="str">
        <v>comm</v>
      </c>
    </row>
    <row r="37" spans="1:1" x14ac:dyDescent="0.25">
      <c r="A37" t="str">
        <v>contourpy</v>
      </c>
    </row>
    <row r="38" spans="1:1" x14ac:dyDescent="0.25">
      <c r="A38" t="str">
        <v>cycler</v>
      </c>
    </row>
    <row r="39" spans="1:1" x14ac:dyDescent="0.25">
      <c r="A39" t="str">
        <v>dask</v>
      </c>
    </row>
    <row r="40" spans="1:1" x14ac:dyDescent="0.25">
      <c r="A40" t="str">
        <v>datashader</v>
      </c>
    </row>
    <row r="41" spans="1:1" x14ac:dyDescent="0.25">
      <c r="A41" t="str">
        <v>debugpy</v>
      </c>
    </row>
    <row r="42" spans="1:1" x14ac:dyDescent="0.25">
      <c r="A42" t="str">
        <v>decorator</v>
      </c>
    </row>
    <row r="43" spans="1:1" x14ac:dyDescent="0.25">
      <c r="A43" t="str">
        <v>defusedxml</v>
      </c>
    </row>
    <row r="44" spans="1:1" x14ac:dyDescent="0.25">
      <c r="A44" t="str">
        <v>et-xmlfile</v>
      </c>
    </row>
    <row r="45" spans="1:1" x14ac:dyDescent="0.25">
      <c r="A45" t="str">
        <v>excel</v>
      </c>
    </row>
    <row r="46" spans="1:1" x14ac:dyDescent="0.25">
      <c r="A46" t="str">
        <v>executing</v>
      </c>
    </row>
    <row r="47" spans="1:1" x14ac:dyDescent="0.25">
      <c r="A47" t="str">
        <v>fastjsonschema</v>
      </c>
    </row>
    <row r="48" spans="1:1" x14ac:dyDescent="0.25">
      <c r="A48" t="str">
        <v>fonttools</v>
      </c>
    </row>
    <row r="49" spans="1:1" x14ac:dyDescent="0.25">
      <c r="A49" t="str">
        <v>fsspec</v>
      </c>
    </row>
    <row r="50" spans="1:1" x14ac:dyDescent="0.25">
      <c r="A50" t="str">
        <v>gensim</v>
      </c>
    </row>
    <row r="51" spans="1:1" x14ac:dyDescent="0.25">
      <c r="A51" t="str">
        <v>holoviews</v>
      </c>
    </row>
    <row r="52" spans="1:1" x14ac:dyDescent="0.25">
      <c r="A52" t="str">
        <v>hvplot</v>
      </c>
    </row>
    <row r="53" spans="1:1" x14ac:dyDescent="0.25">
      <c r="A53" t="str">
        <v>idna</v>
      </c>
    </row>
    <row r="54" spans="1:1" x14ac:dyDescent="0.25">
      <c r="A54" t="str">
        <v>imbalanced-learn</v>
      </c>
    </row>
    <row r="55" spans="1:1" x14ac:dyDescent="0.25">
      <c r="A55" t="str">
        <v>importlib_metadata</v>
      </c>
    </row>
    <row r="56" spans="1:1" x14ac:dyDescent="0.25">
      <c r="A56" t="str">
        <v>inflect</v>
      </c>
    </row>
    <row r="57" spans="1:1" x14ac:dyDescent="0.25">
      <c r="A57" t="str">
        <v>iniconfig</v>
      </c>
    </row>
    <row r="58" spans="1:1" x14ac:dyDescent="0.25">
      <c r="A58" t="str">
        <v>ipykernel</v>
      </c>
    </row>
    <row r="59" spans="1:1" x14ac:dyDescent="0.25">
      <c r="A59" t="str">
        <v>ipython</v>
      </c>
    </row>
    <row r="60" spans="1:1" x14ac:dyDescent="0.25">
      <c r="A60" t="str">
        <v>jaraco.collections</v>
      </c>
    </row>
    <row r="61" spans="1:1" x14ac:dyDescent="0.25">
      <c r="A61" t="str">
        <v>jaraco.context</v>
      </c>
    </row>
    <row r="62" spans="1:1" x14ac:dyDescent="0.25">
      <c r="A62" t="str">
        <v>jaraco.functools</v>
      </c>
    </row>
    <row r="63" spans="1:1" x14ac:dyDescent="0.25">
      <c r="A63" t="str">
        <v>jaraco.text</v>
      </c>
    </row>
    <row r="64" spans="1:1" x14ac:dyDescent="0.25">
      <c r="A64" t="str">
        <v>jedi</v>
      </c>
    </row>
    <row r="65" spans="1:1" x14ac:dyDescent="0.25">
      <c r="A65" t="str">
        <v>joblib</v>
      </c>
    </row>
    <row r="66" spans="1:1" x14ac:dyDescent="0.25">
      <c r="A66" t="str">
        <v>json5</v>
      </c>
    </row>
    <row r="67" spans="1:1" x14ac:dyDescent="0.25">
      <c r="A67" t="str">
        <v>jsonschema</v>
      </c>
    </row>
    <row r="68" spans="1:1" x14ac:dyDescent="0.25">
      <c r="A68" t="str">
        <v>jsonschema-specifications</v>
      </c>
    </row>
    <row r="69" spans="1:1" x14ac:dyDescent="0.25">
      <c r="A69" t="str">
        <v>jupyter-events</v>
      </c>
    </row>
    <row r="70" spans="1:1" x14ac:dyDescent="0.25">
      <c r="A70" t="str">
        <v>jupyter-lsp</v>
      </c>
    </row>
    <row r="71" spans="1:1" x14ac:dyDescent="0.25">
      <c r="A71" t="str">
        <v>jupyter_client</v>
      </c>
    </row>
    <row r="72" spans="1:1" x14ac:dyDescent="0.25">
      <c r="A72" t="str">
        <v>jupyter_core</v>
      </c>
    </row>
    <row r="73" spans="1:1" x14ac:dyDescent="0.25">
      <c r="A73" t="str">
        <v>jupyter_server</v>
      </c>
    </row>
    <row r="74" spans="1:1" x14ac:dyDescent="0.25">
      <c r="A74" t="str">
        <v>jupyter_server_terminals</v>
      </c>
    </row>
    <row r="75" spans="1:1" x14ac:dyDescent="0.25">
      <c r="A75" t="str">
        <v>jupyterlab</v>
      </c>
    </row>
    <row r="76" spans="1:1" x14ac:dyDescent="0.25">
      <c r="A76" t="str">
        <v>jupyterlab-pygments</v>
      </c>
    </row>
    <row r="77" spans="1:1" x14ac:dyDescent="0.25">
      <c r="A77" t="str">
        <v>jupyterlab_server</v>
      </c>
    </row>
    <row r="78" spans="1:1" x14ac:dyDescent="0.25">
      <c r="A78" t="str">
        <v>kiwisolver</v>
      </c>
    </row>
    <row r="79" spans="1:1" x14ac:dyDescent="0.25">
      <c r="A79" t="str">
        <v>linkify-it-py</v>
      </c>
    </row>
    <row r="80" spans="1:1" x14ac:dyDescent="0.25">
      <c r="A80" t="str">
        <v>llvmlite</v>
      </c>
    </row>
    <row r="81" spans="1:1" x14ac:dyDescent="0.25">
      <c r="A81" t="str">
        <v>locket</v>
      </c>
    </row>
    <row r="82" spans="1:1" x14ac:dyDescent="0.25">
      <c r="A82" t="str">
        <v>markdown-it-py</v>
      </c>
    </row>
    <row r="83" spans="1:1" x14ac:dyDescent="0.25">
      <c r="A83" t="str">
        <v>matplotlib</v>
      </c>
    </row>
    <row r="84" spans="1:1" x14ac:dyDescent="0.25">
      <c r="A84" t="str">
        <v>matplotlib-inline</v>
      </c>
    </row>
    <row r="85" spans="1:1" x14ac:dyDescent="0.25">
      <c r="A85" t="str">
        <v>mdit-py-plugins</v>
      </c>
    </row>
    <row r="86" spans="1:1" x14ac:dyDescent="0.25">
      <c r="A86" t="str">
        <v>mdurl</v>
      </c>
    </row>
    <row r="87" spans="1:1" x14ac:dyDescent="0.25">
      <c r="A87" t="str">
        <v>mistune</v>
      </c>
    </row>
    <row r="88" spans="1:1" x14ac:dyDescent="0.25">
      <c r="A88" t="str">
        <v>mizani</v>
      </c>
    </row>
    <row r="89" spans="1:1" x14ac:dyDescent="0.25">
      <c r="A89" t="str">
        <v>mlxtend</v>
      </c>
    </row>
    <row r="90" spans="1:1" x14ac:dyDescent="0.25">
      <c r="A90" t="str">
        <v>more-itertools</v>
      </c>
    </row>
    <row r="91" spans="1:1" x14ac:dyDescent="0.25">
      <c r="A91" t="str">
        <v>mpmath</v>
      </c>
    </row>
    <row r="92" spans="1:1" x14ac:dyDescent="0.25">
      <c r="A92" t="str">
        <v>multipledispatch</v>
      </c>
    </row>
    <row r="93" spans="1:1" x14ac:dyDescent="0.25">
      <c r="A93" t="str">
        <v>narwhals</v>
      </c>
    </row>
    <row r="94" spans="1:1" x14ac:dyDescent="0.25">
      <c r="A94" t="str">
        <v>nbclient</v>
      </c>
    </row>
    <row r="95" spans="1:1" x14ac:dyDescent="0.25">
      <c r="A95" t="str">
        <v>nbconvert</v>
      </c>
    </row>
    <row r="96" spans="1:1" x14ac:dyDescent="0.25">
      <c r="A96" t="str">
        <v>nbformat</v>
      </c>
    </row>
    <row r="97" spans="1:1" x14ac:dyDescent="0.25">
      <c r="A97" t="str">
        <v>nest-asyncio</v>
      </c>
    </row>
    <row r="98" spans="1:1" x14ac:dyDescent="0.25">
      <c r="A98" t="str">
        <v>networkx</v>
      </c>
    </row>
    <row r="99" spans="1:1" x14ac:dyDescent="0.25">
      <c r="A99" t="str">
        <v>nltk</v>
      </c>
    </row>
    <row r="100" spans="1:1" x14ac:dyDescent="0.25">
      <c r="A100" t="str">
        <v>notebook</v>
      </c>
    </row>
    <row r="101" spans="1:1" x14ac:dyDescent="0.25">
      <c r="A101" t="str">
        <v>notebook_shim</v>
      </c>
    </row>
    <row r="102" spans="1:1" x14ac:dyDescent="0.25">
      <c r="A102" t="str">
        <v>numba</v>
      </c>
    </row>
    <row r="103" spans="1:1" x14ac:dyDescent="0.25">
      <c r="A103" t="str">
        <v>numexpr</v>
      </c>
    </row>
    <row r="104" spans="1:1" x14ac:dyDescent="0.25">
      <c r="A104" t="str">
        <v>numpy</v>
      </c>
    </row>
    <row r="105" spans="1:1" x14ac:dyDescent="0.25">
      <c r="A105" t="str">
        <v>officepyai</v>
      </c>
    </row>
    <row r="106" spans="1:1" x14ac:dyDescent="0.25">
      <c r="A106" t="str">
        <v>openpyxl</v>
      </c>
    </row>
    <row r="107" spans="1:1" x14ac:dyDescent="0.25">
      <c r="A107" t="str">
        <v>overrides</v>
      </c>
    </row>
    <row r="108" spans="1:1" x14ac:dyDescent="0.25">
      <c r="A108" t="str">
        <v>packaging</v>
      </c>
    </row>
    <row r="109" spans="1:1" x14ac:dyDescent="0.25">
      <c r="A109" t="str">
        <v>pandas</v>
      </c>
    </row>
    <row r="110" spans="1:1" x14ac:dyDescent="0.25">
      <c r="A110" t="str">
        <v>pandocfilters</v>
      </c>
    </row>
    <row r="111" spans="1:1" x14ac:dyDescent="0.25">
      <c r="A111" t="str">
        <v>panel</v>
      </c>
    </row>
    <row r="112" spans="1:1" x14ac:dyDescent="0.25">
      <c r="A112" t="str">
        <v>param</v>
      </c>
    </row>
    <row r="113" spans="1:1" x14ac:dyDescent="0.25">
      <c r="A113" t="str">
        <v>parso</v>
      </c>
    </row>
    <row r="114" spans="1:1" x14ac:dyDescent="0.25">
      <c r="A114" t="str">
        <v>partd</v>
      </c>
    </row>
    <row r="115" spans="1:1" x14ac:dyDescent="0.25">
      <c r="A115" t="str">
        <v>patsy</v>
      </c>
    </row>
    <row r="116" spans="1:1" x14ac:dyDescent="0.25">
      <c r="A116" t="str">
        <v>pexpect</v>
      </c>
    </row>
    <row r="117" spans="1:1" x14ac:dyDescent="0.25">
      <c r="A117" t="str">
        <v>pillow</v>
      </c>
    </row>
    <row r="118" spans="1:1" x14ac:dyDescent="0.25">
      <c r="A118" t="str">
        <v>pip</v>
      </c>
    </row>
    <row r="119" spans="1:1" x14ac:dyDescent="0.25">
      <c r="A119" t="str">
        <v>platformdirs</v>
      </c>
    </row>
    <row r="120" spans="1:1" x14ac:dyDescent="0.25">
      <c r="A120" t="str">
        <v>plotly</v>
      </c>
    </row>
    <row r="121" spans="1:1" x14ac:dyDescent="0.25">
      <c r="A121" t="str">
        <v>plotnine</v>
      </c>
    </row>
    <row r="122" spans="1:1" x14ac:dyDescent="0.25">
      <c r="A122" t="str">
        <v>pluggy</v>
      </c>
    </row>
    <row r="123" spans="1:1" x14ac:dyDescent="0.25">
      <c r="A123" t="str">
        <v>prince</v>
      </c>
    </row>
    <row r="124" spans="1:1" x14ac:dyDescent="0.25">
      <c r="A124" t="str">
        <v>prometheus-client</v>
      </c>
    </row>
    <row r="125" spans="1:1" x14ac:dyDescent="0.25">
      <c r="A125" t="str">
        <v>prompt-toolkit</v>
      </c>
    </row>
    <row r="126" spans="1:1" x14ac:dyDescent="0.25">
      <c r="A126" t="str">
        <v>psutil</v>
      </c>
    </row>
    <row r="127" spans="1:1" x14ac:dyDescent="0.25">
      <c r="A127" t="str">
        <v>ptyprocess</v>
      </c>
    </row>
    <row r="128" spans="1:1" x14ac:dyDescent="0.25">
      <c r="A128" t="str">
        <v>pure-eval</v>
      </c>
    </row>
    <row r="129" spans="1:1" x14ac:dyDescent="0.25">
      <c r="A129" t="str">
        <v>pyarrow</v>
      </c>
    </row>
    <row r="130" spans="1:1" x14ac:dyDescent="0.25">
      <c r="A130" t="str">
        <v>pycparser</v>
      </c>
    </row>
    <row r="131" spans="1:1" x14ac:dyDescent="0.25">
      <c r="A131" t="str">
        <v>pyct</v>
      </c>
    </row>
    <row r="132" spans="1:1" x14ac:dyDescent="0.25">
      <c r="A132" t="str">
        <v>pyerfa</v>
      </c>
    </row>
    <row r="133" spans="1:1" x14ac:dyDescent="0.25">
      <c r="A133" t="str">
        <v>pyparsing</v>
      </c>
    </row>
    <row r="134" spans="1:1" x14ac:dyDescent="0.25">
      <c r="A134" t="str">
        <v>pypng</v>
      </c>
    </row>
    <row r="135" spans="1:1" x14ac:dyDescent="0.25">
      <c r="A135" t="str">
        <v>pytest</v>
      </c>
    </row>
    <row r="136" spans="1:1" x14ac:dyDescent="0.25">
      <c r="A136" t="str">
        <v>python-dateutil</v>
      </c>
    </row>
    <row r="137" spans="1:1" x14ac:dyDescent="0.25">
      <c r="A137" t="str">
        <v>python-json-logger</v>
      </c>
    </row>
    <row r="138" spans="1:1" x14ac:dyDescent="0.25">
      <c r="A138" t="str">
        <v>pytz</v>
      </c>
    </row>
    <row r="139" spans="1:1" x14ac:dyDescent="0.25">
      <c r="A139" t="str">
        <v>pyviz_comms</v>
      </c>
    </row>
    <row r="140" spans="1:1" x14ac:dyDescent="0.25">
      <c r="A140" t="str">
        <v>pywavelets</v>
      </c>
    </row>
    <row r="141" spans="1:1" x14ac:dyDescent="0.25">
      <c r="A141" t="str">
        <v>pyzmq</v>
      </c>
    </row>
    <row r="142" spans="1:1" x14ac:dyDescent="0.25">
      <c r="A142" t="str">
        <v>qrcode</v>
      </c>
    </row>
    <row r="143" spans="1:1" x14ac:dyDescent="0.25">
      <c r="A143" t="str">
        <v>referencing</v>
      </c>
    </row>
    <row r="144" spans="1:1" x14ac:dyDescent="0.25">
      <c r="A144" t="str">
        <v>regex</v>
      </c>
    </row>
    <row r="145" spans="1:1" x14ac:dyDescent="0.25">
      <c r="A145" t="str">
        <v>requests</v>
      </c>
    </row>
    <row r="146" spans="1:1" x14ac:dyDescent="0.25">
      <c r="A146" t="str">
        <v>rfc3339-validator</v>
      </c>
    </row>
    <row r="147" spans="1:1" x14ac:dyDescent="0.25">
      <c r="A147" t="str">
        <v>rfc3986-validator</v>
      </c>
    </row>
    <row r="148" spans="1:1" x14ac:dyDescent="0.25">
      <c r="A148" t="str">
        <v>rpds-py</v>
      </c>
    </row>
    <row r="149" spans="1:1" x14ac:dyDescent="0.25">
      <c r="A149" t="str">
        <v>scikit-learn</v>
      </c>
    </row>
    <row r="150" spans="1:1" x14ac:dyDescent="0.25">
      <c r="A150" t="str">
        <v>scipy</v>
      </c>
    </row>
    <row r="151" spans="1:1" x14ac:dyDescent="0.25">
      <c r="A151" t="str">
        <v>seaborn</v>
      </c>
    </row>
    <row r="152" spans="1:1" x14ac:dyDescent="0.25">
      <c r="A152" t="str">
        <v>setuptools</v>
      </c>
    </row>
    <row r="153" spans="1:1" x14ac:dyDescent="0.25">
      <c r="A153" t="str">
        <v>six</v>
      </c>
    </row>
    <row r="154" spans="1:1" x14ac:dyDescent="0.25">
      <c r="A154" t="str">
        <v>smart-open</v>
      </c>
    </row>
    <row r="155" spans="1:1" x14ac:dyDescent="0.25">
      <c r="A155" t="str">
        <v>sniffio</v>
      </c>
    </row>
    <row r="156" spans="1:1" x14ac:dyDescent="0.25">
      <c r="A156" t="str">
        <v>snowballstemmer</v>
      </c>
    </row>
    <row r="157" spans="1:1" x14ac:dyDescent="0.25">
      <c r="A157" t="str">
        <v>soupsieve</v>
      </c>
    </row>
    <row r="158" spans="1:1" x14ac:dyDescent="0.25">
      <c r="A158" t="str">
        <v>squarify</v>
      </c>
    </row>
    <row r="159" spans="1:1" x14ac:dyDescent="0.25">
      <c r="A159" t="str">
        <v>stack-data</v>
      </c>
    </row>
    <row r="160" spans="1:1" x14ac:dyDescent="0.25">
      <c r="A160" t="str">
        <v>statsmodels</v>
      </c>
    </row>
    <row r="161" spans="1:1" x14ac:dyDescent="0.25">
      <c r="A161" t="str">
        <v>sympy</v>
      </c>
    </row>
    <row r="162" spans="1:1" x14ac:dyDescent="0.25">
      <c r="A162" t="str">
        <v>tabulate</v>
      </c>
    </row>
    <row r="163" spans="1:1" x14ac:dyDescent="0.25">
      <c r="A163" t="str">
        <v>tenacity</v>
      </c>
    </row>
    <row r="164" spans="1:1" x14ac:dyDescent="0.25">
      <c r="A164" t="str">
        <v>terminado</v>
      </c>
    </row>
    <row r="165" spans="1:1" x14ac:dyDescent="0.25">
      <c r="A165" t="str">
        <v>thefuzz</v>
      </c>
    </row>
    <row r="166" spans="1:1" x14ac:dyDescent="0.25">
      <c r="A166" t="str">
        <v>threadpoolctl</v>
      </c>
    </row>
    <row r="167" spans="1:1" x14ac:dyDescent="0.25">
      <c r="A167" t="str">
        <v>tinycss2</v>
      </c>
    </row>
    <row r="168" spans="1:1" x14ac:dyDescent="0.25">
      <c r="A168" t="str">
        <v>tomli</v>
      </c>
    </row>
    <row r="169" spans="1:1" x14ac:dyDescent="0.25">
      <c r="A169" t="str">
        <v>toolz</v>
      </c>
    </row>
    <row r="170" spans="1:1" x14ac:dyDescent="0.25">
      <c r="A170" t="str">
        <v>tornado</v>
      </c>
    </row>
    <row r="171" spans="1:1" x14ac:dyDescent="0.25">
      <c r="A171" t="str">
        <v>tqdm</v>
      </c>
    </row>
    <row r="172" spans="1:1" x14ac:dyDescent="0.25">
      <c r="A172" t="str">
        <v>traitlets</v>
      </c>
    </row>
    <row r="173" spans="1:1" x14ac:dyDescent="0.25">
      <c r="A173" t="str">
        <v>typeguard</v>
      </c>
    </row>
    <row r="174" spans="1:1" x14ac:dyDescent="0.25">
      <c r="A174" t="str">
        <v>typing_extensions</v>
      </c>
    </row>
    <row r="175" spans="1:1" x14ac:dyDescent="0.25">
      <c r="A175" t="str">
        <v>tzdata</v>
      </c>
    </row>
    <row r="176" spans="1:1" x14ac:dyDescent="0.25">
      <c r="A176" t="str">
        <v>uc-micro-py</v>
      </c>
    </row>
    <row r="177" spans="1:1" x14ac:dyDescent="0.25">
      <c r="A177" t="str">
        <v>unicodedata2</v>
      </c>
    </row>
    <row r="178" spans="1:1" x14ac:dyDescent="0.25">
      <c r="A178" t="str">
        <v>urllib3</v>
      </c>
    </row>
    <row r="179" spans="1:1" x14ac:dyDescent="0.25">
      <c r="A179" t="str">
        <v>wcwidth</v>
      </c>
    </row>
    <row r="180" spans="1:1" x14ac:dyDescent="0.25">
      <c r="A180" t="str">
        <v>webencodings</v>
      </c>
    </row>
    <row r="181" spans="1:1" x14ac:dyDescent="0.25">
      <c r="A181" t="str">
        <v>websocket-client</v>
      </c>
    </row>
    <row r="182" spans="1:1" x14ac:dyDescent="0.25">
      <c r="A182" t="str">
        <v>wheel</v>
      </c>
    </row>
    <row r="183" spans="1:1" x14ac:dyDescent="0.25">
      <c r="A183" t="str">
        <v>wordcloud</v>
      </c>
    </row>
    <row r="184" spans="1:1" x14ac:dyDescent="0.25">
      <c r="A184" t="str">
        <v>xarray</v>
      </c>
    </row>
    <row r="185" spans="1:1" x14ac:dyDescent="0.25">
      <c r="A185" t="str">
        <v>xlrd</v>
      </c>
    </row>
    <row r="186" spans="1:1" x14ac:dyDescent="0.25">
      <c r="A186" t="str">
        <v>xyzservices</v>
      </c>
    </row>
    <row r="187" spans="1:1" x14ac:dyDescent="0.25">
      <c r="A187" t="str">
        <v>zipp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1806-7842-4C7B-997E-8209A98741F8}">
  <sheetPr>
    <tabColor rgb="FF00B0F0"/>
  </sheetPr>
  <dimension ref="A2:B14"/>
  <sheetViews>
    <sheetView showGridLines="0" workbookViewId="0">
      <selection activeCell="F18" sqref="F18"/>
    </sheetView>
  </sheetViews>
  <sheetFormatPr defaultRowHeight="15" x14ac:dyDescent="0.25"/>
  <cols>
    <col min="1" max="1" width="37.140625" customWidth="1"/>
    <col min="2" max="2" width="17.42578125" style="11" customWidth="1"/>
  </cols>
  <sheetData>
    <row r="2" spans="1:2" x14ac:dyDescent="0.25">
      <c r="A2" s="12" t="s">
        <v>1</v>
      </c>
      <c r="B2" s="11" t="e" cm="1" vm="1">
        <f t="array" ref="B2">_xlfn._xlws.PY(1,1)</f>
        <v>#VALUE!</v>
      </c>
    </row>
    <row r="3" spans="1:2" x14ac:dyDescent="0.25">
      <c r="A3" s="12" t="s">
        <v>2</v>
      </c>
      <c r="B3" s="11" t="e" cm="1" vm="2">
        <f t="array" ref="B3">_xlfn._xlws.PY(2,1)</f>
        <v>#VALUE!</v>
      </c>
    </row>
    <row r="4" spans="1:2" ht="16.5" customHeight="1" x14ac:dyDescent="0.25">
      <c r="A4" s="12" t="s">
        <v>3</v>
      </c>
      <c r="B4" s="11" t="e" cm="1" vm="3">
        <f t="array" ref="B4">_xlfn._xlws.PY(3,1)</f>
        <v>#VALUE!</v>
      </c>
    </row>
    <row r="5" spans="1:2" ht="15" customHeight="1" x14ac:dyDescent="0.25">
      <c r="A5" s="12" t="s">
        <v>4</v>
      </c>
      <c r="B5" s="11" t="e" cm="1" vm="4">
        <f t="array" ref="B5">_xlfn._xlws.PY(4,1)</f>
        <v>#VALUE!</v>
      </c>
    </row>
    <row r="6" spans="1:2" x14ac:dyDescent="0.25">
      <c r="A6" s="12" t="s">
        <v>5</v>
      </c>
      <c r="B6" s="11" t="e" cm="1" vm="5">
        <f t="array" ref="B6">_xlfn._xlws.PY(5,1)</f>
        <v>#VALUE!</v>
      </c>
    </row>
    <row r="7" spans="1:2" ht="8.25" customHeight="1" x14ac:dyDescent="0.25"/>
    <row r="8" spans="1:2" ht="8.25" customHeight="1" x14ac:dyDescent="0.25"/>
    <row r="9" spans="1:2" ht="8.25" customHeight="1" x14ac:dyDescent="0.25"/>
    <row r="10" spans="1:2" x14ac:dyDescent="0.25">
      <c r="A10" s="14" t="s">
        <v>6</v>
      </c>
      <c r="B10" s="11" cm="1" vm="6">
        <f t="array" ref="B10">_xlfn._xlws.PY(6,1)</f>
        <v>0</v>
      </c>
    </row>
    <row r="11" spans="1:2" x14ac:dyDescent="0.25">
      <c r="A11" s="14" t="s">
        <v>7</v>
      </c>
      <c r="B11" s="11" cm="1" vm="7">
        <f t="array" ref="B11">_xlfn._xlws.PY(7,1)</f>
        <v>2</v>
      </c>
    </row>
    <row r="12" spans="1:2" x14ac:dyDescent="0.25">
      <c r="A12" s="14" t="s">
        <v>8</v>
      </c>
      <c r="B12" s="13" cm="1" vm="8">
        <f t="array" ref="B12">_xlfn._xlws.PY(8,1)</f>
        <v>4</v>
      </c>
    </row>
    <row r="13" spans="1:2" x14ac:dyDescent="0.25">
      <c r="A13" s="14" t="s">
        <v>9</v>
      </c>
      <c r="B13" s="15">
        <v>10</v>
      </c>
    </row>
    <row r="14" spans="1:2" x14ac:dyDescent="0.25">
      <c r="A14" s="14" t="s">
        <v>10</v>
      </c>
      <c r="B14" s="11" cm="1" vm="9">
        <f t="array" ref="B14">_xlfn._xlws.PY(9,1,B13)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AA41-303B-4CF0-80BE-8B44B35C143E}">
  <sheetPr>
    <tabColor rgb="FF00B0F0"/>
  </sheetPr>
  <dimension ref="A1:E17"/>
  <sheetViews>
    <sheetView showGridLines="0" workbookViewId="0">
      <selection activeCell="B24" sqref="B24"/>
    </sheetView>
  </sheetViews>
  <sheetFormatPr defaultRowHeight="15" x14ac:dyDescent="0.25"/>
  <cols>
    <col min="1" max="1" width="20.85546875" bestFit="1" customWidth="1"/>
    <col min="2" max="5" width="5.42578125" customWidth="1"/>
  </cols>
  <sheetData>
    <row r="1" spans="1:5" x14ac:dyDescent="0.25">
      <c r="A1" s="41" t="s">
        <v>2062</v>
      </c>
    </row>
    <row r="2" spans="1:5" x14ac:dyDescent="0.25">
      <c r="A2" s="43" t="s">
        <v>2063</v>
      </c>
      <c r="B2" s="42" t="s">
        <v>2058</v>
      </c>
      <c r="C2" s="42" t="s">
        <v>2059</v>
      </c>
      <c r="D2" s="42" t="s">
        <v>2060</v>
      </c>
      <c r="E2" s="42" t="s">
        <v>2061</v>
      </c>
    </row>
    <row r="3" spans="1:5" x14ac:dyDescent="0.25">
      <c r="A3" s="40" t="s">
        <v>2056</v>
      </c>
      <c r="B3" s="39">
        <v>41</v>
      </c>
      <c r="C3" s="39">
        <v>67</v>
      </c>
      <c r="D3" s="39">
        <v>49</v>
      </c>
      <c r="E3" s="39">
        <v>11</v>
      </c>
    </row>
    <row r="4" spans="1:5" x14ac:dyDescent="0.25">
      <c r="A4" s="40" t="s">
        <v>2064</v>
      </c>
      <c r="B4" s="39">
        <v>29</v>
      </c>
      <c r="C4" s="39">
        <v>18</v>
      </c>
      <c r="D4" s="39">
        <v>30</v>
      </c>
      <c r="E4" s="39">
        <v>15</v>
      </c>
    </row>
    <row r="5" spans="1:5" x14ac:dyDescent="0.25">
      <c r="A5" s="40" t="s">
        <v>2057</v>
      </c>
      <c r="B5" s="39">
        <v>12</v>
      </c>
      <c r="C5" s="39">
        <v>2</v>
      </c>
      <c r="D5" s="39">
        <v>15</v>
      </c>
      <c r="E5" s="39">
        <v>36</v>
      </c>
    </row>
    <row r="8" spans="1:5" x14ac:dyDescent="0.25">
      <c r="A8" t="e" cm="1" vm="10">
        <f t="array" ref="A8">_xlfn._xlws.PY(10,1,A2:E5)</f>
        <v>#VALUE!</v>
      </c>
    </row>
    <row r="9" spans="1:5" x14ac:dyDescent="0.25">
      <c r="A9" s="38"/>
      <c r="B9" s="38"/>
    </row>
    <row r="10" spans="1:5" x14ac:dyDescent="0.25">
      <c r="A10" s="38" t="e" cm="1" vm="11">
        <f t="array" ref="A10">_xlfn._xlws.PY(11,0)</f>
        <v>#VALUE!</v>
      </c>
      <c r="B10" s="38"/>
    </row>
    <row r="11" spans="1:5" x14ac:dyDescent="0.25">
      <c r="A11" s="38"/>
      <c r="B11" s="38"/>
    </row>
    <row r="13" spans="1:5" x14ac:dyDescent="0.25">
      <c r="A13" t="e" cm="1" vm="12">
        <f t="array" ref="A13">_xlfn._xlws.PY(12,1)</f>
        <v>#VALUE!</v>
      </c>
    </row>
    <row r="15" spans="1:5" x14ac:dyDescent="0.25">
      <c r="A15" t="e" cm="1" vm="13">
        <f t="array" ref="A15">_xlfn._xlws.PY(13,1)</f>
        <v>#VALUE!</v>
      </c>
    </row>
    <row r="17" spans="1:1" x14ac:dyDescent="0.25">
      <c r="A17" t="e" cm="1" vm="14">
        <f t="array" ref="A17">_xlfn._xlws.PY(14,1)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472F-35CE-44A1-A342-74473B37EA4E}">
  <sheetPr>
    <tabColor theme="5" tint="0.39997558519241921"/>
  </sheetPr>
  <dimension ref="A1:B20"/>
  <sheetViews>
    <sheetView showGridLines="0" workbookViewId="0">
      <selection activeCell="G31" sqref="G31"/>
    </sheetView>
  </sheetViews>
  <sheetFormatPr defaultRowHeight="15" x14ac:dyDescent="0.25"/>
  <cols>
    <col min="1" max="1" width="22.28515625" style="1" bestFit="1" customWidth="1"/>
    <col min="2" max="2" width="17.85546875" bestFit="1" customWidth="1"/>
    <col min="3" max="3" width="11.85546875" customWidth="1"/>
    <col min="8" max="8" width="9.42578125" bestFit="1" customWidth="1"/>
    <col min="10" max="10" width="10.85546875" bestFit="1" customWidth="1"/>
    <col min="12" max="12" width="10.85546875" bestFit="1" customWidth="1"/>
  </cols>
  <sheetData>
    <row r="1" spans="1:2" x14ac:dyDescent="0.25">
      <c r="B1" s="22" t="str" cm="1">
        <f t="array" ref="B1:B20">_xlfn._xlws.PY(15,0,A2:A20)</f>
        <v>daty</v>
      </c>
    </row>
    <row r="2" spans="1:2" x14ac:dyDescent="0.25">
      <c r="A2" s="1" t="s">
        <v>2044</v>
      </c>
      <c r="B2" s="22" vm="15">
        <v>45060</v>
      </c>
    </row>
    <row r="3" spans="1:2" x14ac:dyDescent="0.25">
      <c r="A3" s="1" t="s">
        <v>2043</v>
      </c>
      <c r="B3" s="22" vm="15">
        <v>45060</v>
      </c>
    </row>
    <row r="4" spans="1:2" x14ac:dyDescent="0.25">
      <c r="A4" s="1" t="s">
        <v>2042</v>
      </c>
      <c r="B4" s="22" vm="15">
        <v>45060</v>
      </c>
    </row>
    <row r="5" spans="1:2" x14ac:dyDescent="0.25">
      <c r="A5" s="1" t="s">
        <v>2041</v>
      </c>
      <c r="B5" s="22" vm="15">
        <v>45060</v>
      </c>
    </row>
    <row r="6" spans="1:2" x14ac:dyDescent="0.25">
      <c r="A6" s="1" t="s">
        <v>2040</v>
      </c>
      <c r="B6" s="22" vm="15">
        <v>45060</v>
      </c>
    </row>
    <row r="7" spans="1:2" x14ac:dyDescent="0.25">
      <c r="A7" s="1" t="s">
        <v>2039</v>
      </c>
      <c r="B7" s="22" vm="15">
        <v>45060</v>
      </c>
    </row>
    <row r="8" spans="1:2" x14ac:dyDescent="0.25">
      <c r="A8" s="1" t="s">
        <v>2037</v>
      </c>
      <c r="B8" s="22" vm="16">
        <v>44545</v>
      </c>
    </row>
    <row r="9" spans="1:2" x14ac:dyDescent="0.25">
      <c r="A9" s="1" t="s">
        <v>2036</v>
      </c>
      <c r="B9" s="22" vm="16">
        <v>44545</v>
      </c>
    </row>
    <row r="10" spans="1:2" x14ac:dyDescent="0.25">
      <c r="A10" s="1" t="s">
        <v>2035</v>
      </c>
      <c r="B10" s="22" vm="16">
        <v>44545</v>
      </c>
    </row>
    <row r="11" spans="1:2" x14ac:dyDescent="0.25">
      <c r="A11" s="1" t="s">
        <v>2034</v>
      </c>
      <c r="B11" s="22" vm="16">
        <v>44545</v>
      </c>
    </row>
    <row r="12" spans="1:2" x14ac:dyDescent="0.25">
      <c r="A12" s="1" t="s">
        <v>2033</v>
      </c>
      <c r="B12" s="22" vm="16">
        <v>44545</v>
      </c>
    </row>
    <row r="13" spans="1:2" x14ac:dyDescent="0.25">
      <c r="A13" s="1" t="s">
        <v>2032</v>
      </c>
      <c r="B13" s="22" vm="16">
        <v>44545</v>
      </c>
    </row>
    <row r="14" spans="1:2" x14ac:dyDescent="0.25">
      <c r="A14" s="1" t="s">
        <v>2031</v>
      </c>
      <c r="B14" s="22" vm="16">
        <v>44545</v>
      </c>
    </row>
    <row r="15" spans="1:2" x14ac:dyDescent="0.25">
      <c r="A15" s="1" t="s">
        <v>2030</v>
      </c>
      <c r="B15" s="22" vm="16">
        <v>44545</v>
      </c>
    </row>
    <row r="16" spans="1:2" x14ac:dyDescent="0.25">
      <c r="A16" s="1" t="s">
        <v>2029</v>
      </c>
      <c r="B16" s="22" vm="15">
        <v>45060</v>
      </c>
    </row>
    <row r="17" spans="1:2" x14ac:dyDescent="0.25">
      <c r="A17" s="1" t="s">
        <v>2018</v>
      </c>
      <c r="B17" s="22" vm="15">
        <v>45060</v>
      </c>
    </row>
    <row r="18" spans="1:2" x14ac:dyDescent="0.25">
      <c r="A18" s="1" t="s">
        <v>2045</v>
      </c>
      <c r="B18" s="22" vm="17">
        <v>44540</v>
      </c>
    </row>
    <row r="19" spans="1:2" x14ac:dyDescent="0.25">
      <c r="A19" s="1" t="s">
        <v>2046</v>
      </c>
      <c r="B19" s="22" vm="18">
        <v>44531</v>
      </c>
    </row>
    <row r="20" spans="1:2" x14ac:dyDescent="0.25">
      <c r="A20" s="1" t="s">
        <v>2047</v>
      </c>
      <c r="B20" s="22" vm="18">
        <v>44531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45F3-0E8F-49D4-83AD-9F607727D68D}">
  <sheetPr>
    <tabColor theme="5" tint="0.39997558519241921"/>
  </sheetPr>
  <dimension ref="A1:B49"/>
  <sheetViews>
    <sheetView showGridLines="0" topLeftCell="A4" workbookViewId="0">
      <selection activeCell="B5" sqref="B5"/>
    </sheetView>
  </sheetViews>
  <sheetFormatPr defaultRowHeight="15" x14ac:dyDescent="0.25"/>
  <cols>
    <col min="1" max="1" width="22.28515625" style="1" bestFit="1" customWidth="1"/>
    <col min="2" max="2" width="17.85546875" bestFit="1" customWidth="1"/>
    <col min="3" max="3" width="11.85546875" customWidth="1"/>
    <col min="8" max="8" width="9.42578125" bestFit="1" customWidth="1"/>
    <col min="10" max="10" width="10.85546875" bestFit="1" customWidth="1"/>
    <col min="12" max="12" width="10.85546875" bestFit="1" customWidth="1"/>
  </cols>
  <sheetData>
    <row r="1" spans="1:2" x14ac:dyDescent="0.25">
      <c r="B1" s="22" cm="1" vm="6">
        <f t="array" ref="B1">_xlfn._xlws.PY(16,1,A6:A49)</f>
        <v>0</v>
      </c>
    </row>
    <row r="3" spans="1:2" x14ac:dyDescent="0.25">
      <c r="B3" s="22" t="e" cm="1" vm="19">
        <f t="array" ref="B3">_xlfn._xlws.PY(17,1)</f>
        <v>#VALUE!</v>
      </c>
    </row>
    <row r="5" spans="1:2" x14ac:dyDescent="0.25">
      <c r="B5" s="22" t="str" cm="1">
        <f t="array" ref="B5:B49">_xlfn._xlws.PY(18,0)</f>
        <v>daty</v>
      </c>
    </row>
    <row r="6" spans="1:2" x14ac:dyDescent="0.25">
      <c r="A6" s="1" t="s">
        <v>2044</v>
      </c>
      <c r="B6" s="22" vm="15">
        <v>45060</v>
      </c>
    </row>
    <row r="7" spans="1:2" x14ac:dyDescent="0.25">
      <c r="A7" s="1" t="s">
        <v>2043</v>
      </c>
      <c r="B7" s="22" vm="15">
        <v>45060</v>
      </c>
    </row>
    <row r="8" spans="1:2" x14ac:dyDescent="0.25">
      <c r="A8" s="1" t="s">
        <v>2042</v>
      </c>
      <c r="B8" s="22" vm="15">
        <v>45060</v>
      </c>
    </row>
    <row r="9" spans="1:2" x14ac:dyDescent="0.25">
      <c r="A9" s="1" t="s">
        <v>2041</v>
      </c>
      <c r="B9" s="22" vm="15">
        <v>45060</v>
      </c>
    </row>
    <row r="10" spans="1:2" x14ac:dyDescent="0.25">
      <c r="A10" s="1" t="s">
        <v>2040</v>
      </c>
      <c r="B10" s="22" vm="15">
        <v>45060</v>
      </c>
    </row>
    <row r="11" spans="1:2" x14ac:dyDescent="0.25">
      <c r="A11" s="1" t="s">
        <v>2039</v>
      </c>
      <c r="B11" s="22" vm="15">
        <v>45060</v>
      </c>
    </row>
    <row r="12" spans="1:2" x14ac:dyDescent="0.25">
      <c r="A12" s="1" t="s">
        <v>2038</v>
      </c>
      <c r="B12" s="22" vm="15">
        <v>45060</v>
      </c>
    </row>
    <row r="13" spans="1:2" x14ac:dyDescent="0.25">
      <c r="A13" s="1" t="s">
        <v>2037</v>
      </c>
      <c r="B13" s="22" vm="16">
        <v>44545</v>
      </c>
    </row>
    <row r="14" spans="1:2" x14ac:dyDescent="0.25">
      <c r="A14" s="1" t="s">
        <v>2036</v>
      </c>
      <c r="B14" s="22" vm="16">
        <v>44545</v>
      </c>
    </row>
    <row r="15" spans="1:2" x14ac:dyDescent="0.25">
      <c r="A15" s="1" t="s">
        <v>2035</v>
      </c>
      <c r="B15" s="22" vm="16">
        <v>44545</v>
      </c>
    </row>
    <row r="16" spans="1:2" x14ac:dyDescent="0.25">
      <c r="A16" s="1" t="s">
        <v>2034</v>
      </c>
      <c r="B16" s="22" vm="16">
        <v>44545</v>
      </c>
    </row>
    <row r="17" spans="1:2" x14ac:dyDescent="0.25">
      <c r="A17" s="1" t="s">
        <v>2033</v>
      </c>
      <c r="B17" s="22" vm="16">
        <v>44545</v>
      </c>
    </row>
    <row r="18" spans="1:2" x14ac:dyDescent="0.25">
      <c r="A18" s="1" t="s">
        <v>2032</v>
      </c>
      <c r="B18" s="22" vm="16">
        <v>44545</v>
      </c>
    </row>
    <row r="19" spans="1:2" x14ac:dyDescent="0.25">
      <c r="A19" s="1" t="s">
        <v>2031</v>
      </c>
      <c r="B19" s="22" vm="16">
        <v>44545</v>
      </c>
    </row>
    <row r="20" spans="1:2" x14ac:dyDescent="0.25">
      <c r="A20" s="1" t="s">
        <v>2030</v>
      </c>
      <c r="B20" s="22" vm="16">
        <v>44545</v>
      </c>
    </row>
    <row r="21" spans="1:2" x14ac:dyDescent="0.25">
      <c r="A21" s="1" t="s">
        <v>2029</v>
      </c>
      <c r="B21" s="22" vm="15">
        <v>45060</v>
      </c>
    </row>
    <row r="22" spans="1:2" x14ac:dyDescent="0.25">
      <c r="A22" s="1" t="s">
        <v>2028</v>
      </c>
      <c r="B22" s="22" vm="20">
        <v>45112</v>
      </c>
    </row>
    <row r="23" spans="1:2" x14ac:dyDescent="0.25">
      <c r="A23" s="1" t="s">
        <v>2027</v>
      </c>
      <c r="B23" s="22" vm="21">
        <v>45244</v>
      </c>
    </row>
    <row r="24" spans="1:2" x14ac:dyDescent="0.25">
      <c r="A24" s="1" t="s">
        <v>2026</v>
      </c>
      <c r="B24" s="22" vm="22">
        <v>45183</v>
      </c>
    </row>
    <row r="25" spans="1:2" x14ac:dyDescent="0.25">
      <c r="A25" s="1" t="s">
        <v>2025</v>
      </c>
      <c r="B25" s="22" vm="23">
        <v>45274</v>
      </c>
    </row>
    <row r="26" spans="1:2" x14ac:dyDescent="0.25">
      <c r="A26" s="1" t="s">
        <v>2024</v>
      </c>
      <c r="B26" s="22" vm="24">
        <v>44270</v>
      </c>
    </row>
    <row r="27" spans="1:2" x14ac:dyDescent="0.25">
      <c r="A27" s="1" t="s">
        <v>2023</v>
      </c>
      <c r="B27" s="22" vm="25">
        <v>45050</v>
      </c>
    </row>
    <row r="28" spans="1:2" x14ac:dyDescent="0.25">
      <c r="A28" s="1" t="s">
        <v>2022</v>
      </c>
      <c r="B28" s="22" vm="26">
        <v>45477</v>
      </c>
    </row>
    <row r="29" spans="1:2" x14ac:dyDescent="0.25">
      <c r="A29" s="1" t="s">
        <v>2021</v>
      </c>
      <c r="B29" s="22" vm="26">
        <v>45477</v>
      </c>
    </row>
    <row r="30" spans="1:2" x14ac:dyDescent="0.25">
      <c r="A30" s="1" t="s">
        <v>2020</v>
      </c>
      <c r="B30" s="22" vm="27">
        <v>45481</v>
      </c>
    </row>
    <row r="31" spans="1:2" x14ac:dyDescent="0.25">
      <c r="A31" s="1" t="s">
        <v>2019</v>
      </c>
      <c r="B31" s="22" vm="27">
        <v>45481</v>
      </c>
    </row>
    <row r="32" spans="1:2" x14ac:dyDescent="0.25">
      <c r="A32" s="1" t="s">
        <v>2018</v>
      </c>
      <c r="B32" s="22" vm="15">
        <v>45060</v>
      </c>
    </row>
    <row r="33" spans="1:2" x14ac:dyDescent="0.25">
      <c r="A33" s="1" t="s">
        <v>2017</v>
      </c>
      <c r="B33" s="22" vm="28">
        <v>45426</v>
      </c>
    </row>
    <row r="34" spans="1:2" x14ac:dyDescent="0.25">
      <c r="A34" s="1" t="s">
        <v>2016</v>
      </c>
      <c r="B34" s="22" vm="15">
        <v>45060</v>
      </c>
    </row>
    <row r="35" spans="1:2" x14ac:dyDescent="0.25">
      <c r="A35" s="1" t="s">
        <v>2015</v>
      </c>
      <c r="B35" s="22" vm="16">
        <v>44545</v>
      </c>
    </row>
    <row r="36" spans="1:2" x14ac:dyDescent="0.25">
      <c r="A36" s="1" t="s">
        <v>2014</v>
      </c>
      <c r="B36" s="22" vm="15">
        <v>45060</v>
      </c>
    </row>
    <row r="37" spans="1:2" x14ac:dyDescent="0.25">
      <c r="A37" s="1" t="s">
        <v>2013</v>
      </c>
      <c r="B37" s="22" vm="16">
        <v>44545</v>
      </c>
    </row>
    <row r="38" spans="1:2" x14ac:dyDescent="0.25">
      <c r="A38" s="1" t="s">
        <v>2012</v>
      </c>
      <c r="B38" s="22" vm="29">
        <v>45047</v>
      </c>
    </row>
    <row r="39" spans="1:2" x14ac:dyDescent="0.25">
      <c r="A39" s="1" t="s">
        <v>2011</v>
      </c>
      <c r="B39" s="22" vm="30">
        <v>45200</v>
      </c>
    </row>
    <row r="40" spans="1:2" x14ac:dyDescent="0.25">
      <c r="A40" s="1" t="s">
        <v>2010</v>
      </c>
      <c r="B40" s="22" vm="30">
        <v>45200</v>
      </c>
    </row>
    <row r="41" spans="1:2" x14ac:dyDescent="0.25">
      <c r="A41" s="1" t="s">
        <v>2009</v>
      </c>
      <c r="B41" s="22" vm="31">
        <v>45139</v>
      </c>
    </row>
    <row r="42" spans="1:2" x14ac:dyDescent="0.25">
      <c r="A42" s="1" t="s">
        <v>2008</v>
      </c>
      <c r="B42" s="22" vm="31">
        <v>45139</v>
      </c>
    </row>
    <row r="43" spans="1:2" x14ac:dyDescent="0.25">
      <c r="A43" s="1" t="s">
        <v>2007</v>
      </c>
      <c r="B43" s="22" vm="32">
        <v>45231</v>
      </c>
    </row>
    <row r="44" spans="1:2" x14ac:dyDescent="0.25">
      <c r="A44" s="1" t="s">
        <v>2006</v>
      </c>
      <c r="B44" s="22" vm="32">
        <v>45231</v>
      </c>
    </row>
    <row r="45" spans="1:2" x14ac:dyDescent="0.25">
      <c r="A45" s="1" t="s">
        <v>2005</v>
      </c>
      <c r="B45" s="22" vm="32">
        <v>45231</v>
      </c>
    </row>
    <row r="46" spans="1:2" x14ac:dyDescent="0.25">
      <c r="A46" s="1" t="s">
        <v>2004</v>
      </c>
      <c r="B46" s="22" vm="32">
        <v>45231</v>
      </c>
    </row>
    <row r="47" spans="1:2" x14ac:dyDescent="0.25">
      <c r="A47" s="1" t="s">
        <v>2003</v>
      </c>
      <c r="B47" s="22" vm="33">
        <v>45170</v>
      </c>
    </row>
    <row r="48" spans="1:2" x14ac:dyDescent="0.25">
      <c r="A48" s="1" t="s">
        <v>2002</v>
      </c>
      <c r="B48" s="22" vm="33">
        <v>45170</v>
      </c>
    </row>
    <row r="49" spans="1:2" x14ac:dyDescent="0.25">
      <c r="A49" s="1" t="s">
        <v>2001</v>
      </c>
      <c r="B49" s="22" vm="33">
        <v>45170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85E9-B742-4F16-B778-0A5A006355C4}">
  <sheetPr>
    <tabColor theme="8"/>
  </sheetPr>
  <dimension ref="A3:C13"/>
  <sheetViews>
    <sheetView showGridLines="0" workbookViewId="0">
      <selection activeCell="A15" sqref="A15"/>
    </sheetView>
  </sheetViews>
  <sheetFormatPr defaultRowHeight="15" x14ac:dyDescent="0.25"/>
  <cols>
    <col min="1" max="1" width="31.28515625" customWidth="1"/>
    <col min="2" max="2" width="15.85546875" customWidth="1"/>
    <col min="3" max="3" width="16.5703125" customWidth="1"/>
    <col min="4" max="4" width="13.140625" customWidth="1"/>
  </cols>
  <sheetData>
    <row r="3" spans="1:3" x14ac:dyDescent="0.25">
      <c r="A3" s="34" t="s">
        <v>11</v>
      </c>
      <c r="B3">
        <v>13</v>
      </c>
      <c r="C3">
        <v>45</v>
      </c>
    </row>
    <row r="4" spans="1:3" x14ac:dyDescent="0.25">
      <c r="B4" t="s">
        <v>12</v>
      </c>
      <c r="C4" t="s">
        <v>13</v>
      </c>
    </row>
    <row r="6" spans="1:3" x14ac:dyDescent="0.25">
      <c r="A6" s="34" t="s">
        <v>14</v>
      </c>
      <c r="B6" s="35" cm="1" vm="34">
        <f t="array" ref="B6">_xlfn._xlws.PY(19,1,B3)</f>
        <v>13</v>
      </c>
      <c r="C6" s="36" cm="1" vm="35">
        <f t="array" ref="C6">_xlfn._xlws.PY(19,1,C3)</f>
        <v>45</v>
      </c>
    </row>
    <row r="7" spans="1:3" x14ac:dyDescent="0.25">
      <c r="B7" s="36" t="str" cm="1" vm="36">
        <f t="array" ref="B7">_xlfn._xlws.PY(19,1,B4)</f>
        <v>ABC</v>
      </c>
      <c r="C7" s="36" t="str" cm="1" vm="37">
        <f t="array" ref="C7">_xlfn._xlws.PY(19,1,C4)</f>
        <v>ZYX</v>
      </c>
    </row>
    <row r="9" spans="1:3" x14ac:dyDescent="0.25">
      <c r="A9" s="34" t="s">
        <v>15</v>
      </c>
      <c r="B9" s="35" cm="1" vm="34">
        <f t="array" ref="B9">_xlfn._xlws.PY(19,1,$B$3)</f>
        <v>13</v>
      </c>
      <c r="C9" s="36" cm="1" vm="34">
        <f t="array" ref="C9">_xlfn._xlws.PY(19,1,$B$3)</f>
        <v>13</v>
      </c>
    </row>
    <row r="10" spans="1:3" x14ac:dyDescent="0.25">
      <c r="B10" s="36" cm="1" vm="34">
        <f t="array" ref="B10">_xlfn._xlws.PY(19,1,$B$3)</f>
        <v>13</v>
      </c>
      <c r="C10" s="36" cm="1" vm="34">
        <f t="array" ref="C10">_xlfn._xlws.PY(19,1,$B$3)</f>
        <v>13</v>
      </c>
    </row>
    <row r="12" spans="1:3" x14ac:dyDescent="0.25">
      <c r="A12" s="34" t="s">
        <v>16</v>
      </c>
      <c r="B12" s="35" cm="1" vm="34">
        <f t="array" ref="B12">_xlfn._xlws.PY(19,1,$B3)</f>
        <v>13</v>
      </c>
      <c r="C12" s="36" cm="1" vm="34">
        <f t="array" ref="C12">_xlfn._xlws.PY(19,1,$B3)</f>
        <v>13</v>
      </c>
    </row>
    <row r="13" spans="1:3" x14ac:dyDescent="0.25">
      <c r="B13" s="36" t="str" cm="1" vm="36">
        <f t="array" ref="B13">_xlfn._xlws.PY(19,1,$B4)</f>
        <v>ABC</v>
      </c>
      <c r="C13" s="36" t="str" cm="1" vm="36">
        <f t="array" ref="C13">_xlfn._xlws.PY(19,1,$B4)</f>
        <v>ABC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9288-DF11-4A79-8889-0409EAFB603A}">
  <sheetPr>
    <tabColor theme="8"/>
  </sheetPr>
  <dimension ref="A1:AF27"/>
  <sheetViews>
    <sheetView showGridLines="0" topLeftCell="M1" zoomScale="115" zoomScaleNormal="115" workbookViewId="0">
      <selection activeCell="AD8" sqref="AD8"/>
    </sheetView>
  </sheetViews>
  <sheetFormatPr defaultRowHeight="15" outlineLevelRow="1" x14ac:dyDescent="0.25"/>
  <cols>
    <col min="1" max="1" width="8" customWidth="1"/>
    <col min="2" max="2" width="5.28515625" customWidth="1"/>
    <col min="3" max="3" width="6" customWidth="1"/>
    <col min="4" max="4" width="5.42578125" customWidth="1"/>
    <col min="5" max="5" width="2.85546875" customWidth="1"/>
    <col min="6" max="6" width="3.42578125" customWidth="1"/>
    <col min="7" max="7" width="18" customWidth="1"/>
    <col min="8" max="8" width="11.5703125" customWidth="1"/>
    <col min="9" max="9" width="9.85546875" customWidth="1"/>
    <col min="10" max="10" width="9.140625" customWidth="1"/>
    <col min="11" max="11" width="5.140625" customWidth="1"/>
    <col min="12" max="12" width="18" customWidth="1"/>
    <col min="13" max="13" width="11.5703125" customWidth="1"/>
    <col min="14" max="14" width="9.85546875" customWidth="1"/>
    <col min="15" max="15" width="9.140625" customWidth="1"/>
    <col min="16" max="19" width="2.5703125" customWidth="1"/>
    <col min="20" max="20" width="3" customWidth="1"/>
    <col min="21" max="21" width="12.42578125" customWidth="1"/>
    <col min="26" max="26" width="17" customWidth="1"/>
    <col min="27" max="27" width="6.28515625" customWidth="1"/>
    <col min="28" max="28" width="7.28515625" customWidth="1"/>
  </cols>
  <sheetData>
    <row r="1" spans="1:32" ht="6" customHeight="1" outlineLevel="1" x14ac:dyDescent="0.25"/>
    <row r="2" spans="1:32" ht="6" customHeight="1" outlineLevel="1" x14ac:dyDescent="0.25"/>
    <row r="3" spans="1:32" ht="6" customHeight="1" outlineLevel="1" x14ac:dyDescent="0.25"/>
    <row r="4" spans="1:32" ht="6" customHeight="1" outlineLevel="1" x14ac:dyDescent="0.25"/>
    <row r="5" spans="1:32" outlineLevel="1" x14ac:dyDescent="0.25">
      <c r="A5" s="6" t="s">
        <v>17</v>
      </c>
      <c r="B5" s="7" t="s">
        <v>18</v>
      </c>
      <c r="C5" s="6" t="s">
        <v>19</v>
      </c>
      <c r="G5" s="8" t="s">
        <v>20</v>
      </c>
      <c r="H5" t="s">
        <v>21</v>
      </c>
      <c r="I5" t="s">
        <v>22</v>
      </c>
      <c r="L5" s="8" t="s">
        <v>20</v>
      </c>
      <c r="M5" t="s">
        <v>21</v>
      </c>
      <c r="N5" t="s">
        <v>22</v>
      </c>
      <c r="U5" s="10" t="s">
        <v>17</v>
      </c>
      <c r="V5" s="10" t="s">
        <v>18</v>
      </c>
      <c r="W5" s="10" t="s">
        <v>19</v>
      </c>
      <c r="Z5" s="6" t="s">
        <v>17</v>
      </c>
      <c r="AA5" s="7" t="s">
        <v>18</v>
      </c>
      <c r="AB5" s="6" t="s">
        <v>19</v>
      </c>
    </row>
    <row r="6" spans="1:32" outlineLevel="1" x14ac:dyDescent="0.25">
      <c r="A6">
        <v>1</v>
      </c>
      <c r="B6" t="s">
        <v>23</v>
      </c>
      <c r="C6" s="5">
        <v>621</v>
      </c>
      <c r="G6" s="9" t="s">
        <v>23</v>
      </c>
      <c r="H6" s="5">
        <v>1325</v>
      </c>
      <c r="I6">
        <v>2</v>
      </c>
      <c r="L6" s="9" t="s">
        <v>23</v>
      </c>
      <c r="M6" s="5">
        <v>1325</v>
      </c>
      <c r="N6">
        <v>2</v>
      </c>
      <c r="U6" s="10">
        <v>1</v>
      </c>
      <c r="V6" s="10" t="s">
        <v>23</v>
      </c>
      <c r="W6" s="10">
        <v>621</v>
      </c>
      <c r="Z6">
        <v>1</v>
      </c>
      <c r="AA6" t="s">
        <v>23</v>
      </c>
      <c r="AB6" s="5">
        <v>621</v>
      </c>
      <c r="AD6" s="22" cm="1">
        <f t="array" ref="AD6:AF6">tmp_data[#This Row]</f>
        <v>1</v>
      </c>
      <c r="AE6" t="str">
        <v>A</v>
      </c>
      <c r="AF6">
        <v>621</v>
      </c>
    </row>
    <row r="7" spans="1:32" outlineLevel="1" x14ac:dyDescent="0.25">
      <c r="A7">
        <v>2</v>
      </c>
      <c r="B7" t="s">
        <v>24</v>
      </c>
      <c r="C7" s="5">
        <v>203</v>
      </c>
      <c r="G7" s="9" t="s">
        <v>24</v>
      </c>
      <c r="H7" s="5">
        <v>672</v>
      </c>
      <c r="I7">
        <v>2</v>
      </c>
      <c r="L7" s="9" t="s">
        <v>24</v>
      </c>
      <c r="M7" s="5">
        <v>672</v>
      </c>
      <c r="N7">
        <v>2</v>
      </c>
      <c r="U7" s="10">
        <v>2</v>
      </c>
      <c r="V7" s="10" t="s">
        <v>24</v>
      </c>
      <c r="W7" s="10">
        <v>203</v>
      </c>
      <c r="Z7">
        <v>2</v>
      </c>
      <c r="AA7" t="s">
        <v>24</v>
      </c>
      <c r="AB7" s="5">
        <v>203</v>
      </c>
      <c r="AD7" s="22" t="str" cm="1">
        <f t="array" ref="AD7:AF7">tmp_data[#Headers]</f>
        <v>id</v>
      </c>
      <c r="AE7" t="str">
        <v>grp</v>
      </c>
      <c r="AF7" t="str">
        <v>wart</v>
      </c>
    </row>
    <row r="8" spans="1:32" outlineLevel="1" x14ac:dyDescent="0.25">
      <c r="A8">
        <v>3</v>
      </c>
      <c r="B8" t="s">
        <v>24</v>
      </c>
      <c r="C8" s="5">
        <v>469</v>
      </c>
      <c r="G8" s="9" t="s">
        <v>25</v>
      </c>
      <c r="H8" s="5">
        <v>1753</v>
      </c>
      <c r="I8">
        <v>3</v>
      </c>
      <c r="L8" s="9" t="s">
        <v>25</v>
      </c>
      <c r="M8" s="5">
        <v>1753</v>
      </c>
      <c r="N8">
        <v>3</v>
      </c>
      <c r="U8" s="10">
        <v>3</v>
      </c>
      <c r="V8" s="10" t="s">
        <v>24</v>
      </c>
      <c r="W8" s="10">
        <v>469</v>
      </c>
      <c r="Z8">
        <v>3</v>
      </c>
      <c r="AA8" t="s">
        <v>24</v>
      </c>
      <c r="AB8" s="5">
        <v>469</v>
      </c>
      <c r="AD8" s="22" t="str">
        <f>tmp_data[[#This Row],[grp]]</f>
        <v>B</v>
      </c>
    </row>
    <row r="9" spans="1:32" outlineLevel="1" x14ac:dyDescent="0.25">
      <c r="A9">
        <v>4</v>
      </c>
      <c r="B9" t="s">
        <v>23</v>
      </c>
      <c r="C9" s="5">
        <v>704</v>
      </c>
      <c r="G9" s="9" t="s">
        <v>26</v>
      </c>
      <c r="H9" s="5">
        <v>3750</v>
      </c>
      <c r="I9">
        <v>7</v>
      </c>
      <c r="L9" s="9" t="s">
        <v>26</v>
      </c>
      <c r="M9" s="5">
        <v>3750</v>
      </c>
      <c r="N9">
        <v>7</v>
      </c>
      <c r="Z9">
        <v>4</v>
      </c>
      <c r="AA9" t="s">
        <v>23</v>
      </c>
      <c r="AB9" s="5">
        <v>704</v>
      </c>
    </row>
    <row r="10" spans="1:32" outlineLevel="1" x14ac:dyDescent="0.25">
      <c r="A10">
        <v>5</v>
      </c>
      <c r="B10" t="s">
        <v>25</v>
      </c>
      <c r="C10" s="5">
        <v>687</v>
      </c>
      <c r="Z10">
        <v>5</v>
      </c>
      <c r="AA10" t="s">
        <v>25</v>
      </c>
      <c r="AB10" s="5">
        <v>687</v>
      </c>
      <c r="AD10" s="22" t="str" cm="1">
        <f t="array" ref="AD10:AD16">tmp_data[grp]</f>
        <v>A</v>
      </c>
      <c r="AE10" s="22" t="str" cm="1">
        <f t="array" ref="AE10:AE16">_xlfn.ANCHORARRAY(AD10)</f>
        <v>A</v>
      </c>
    </row>
    <row r="11" spans="1:32" outlineLevel="1" x14ac:dyDescent="0.25">
      <c r="A11">
        <v>6</v>
      </c>
      <c r="B11" t="s">
        <v>25</v>
      </c>
      <c r="C11" s="5">
        <v>987</v>
      </c>
      <c r="Z11">
        <v>6</v>
      </c>
      <c r="AA11" t="s">
        <v>25</v>
      </c>
      <c r="AB11" s="5">
        <v>987</v>
      </c>
      <c r="AD11" t="str">
        <v>B</v>
      </c>
      <c r="AE11" t="str">
        <v>B</v>
      </c>
    </row>
    <row r="12" spans="1:32" outlineLevel="1" x14ac:dyDescent="0.25">
      <c r="A12">
        <v>7</v>
      </c>
      <c r="B12" t="s">
        <v>25</v>
      </c>
      <c r="C12" s="5">
        <v>79</v>
      </c>
      <c r="Z12">
        <v>7</v>
      </c>
      <c r="AA12" t="s">
        <v>25</v>
      </c>
      <c r="AB12" s="5">
        <v>79</v>
      </c>
      <c r="AD12" t="str">
        <v>B</v>
      </c>
      <c r="AE12" t="str">
        <v>B</v>
      </c>
    </row>
    <row r="13" spans="1:32" outlineLevel="1" x14ac:dyDescent="0.25">
      <c r="C13" s="5"/>
      <c r="AD13" t="str">
        <v>A</v>
      </c>
      <c r="AE13" t="str">
        <v>A</v>
      </c>
    </row>
    <row r="14" spans="1:32" outlineLevel="1" x14ac:dyDescent="0.25">
      <c r="Z14" s="5" cm="1">
        <f t="array" ref="Z14:Z20">tmp_data[wart]</f>
        <v>621</v>
      </c>
      <c r="AD14" t="str">
        <v>C</v>
      </c>
      <c r="AE14" t="str">
        <v>C</v>
      </c>
    </row>
    <row r="15" spans="1:32" outlineLevel="1" x14ac:dyDescent="0.25">
      <c r="Z15">
        <v>203</v>
      </c>
      <c r="AD15" t="str">
        <v>C</v>
      </c>
      <c r="AE15" t="str">
        <v>C</v>
      </c>
    </row>
    <row r="16" spans="1:32" x14ac:dyDescent="0.25">
      <c r="A16" t="str" cm="1">
        <f t="array" ref="A16:C23">_xlfn._xlws.PY(20,0,tmp_dane[#All])</f>
        <v>id</v>
      </c>
      <c r="B16" t="str">
        <v>grp</v>
      </c>
      <c r="C16" t="str">
        <v>wart</v>
      </c>
      <c r="G16" t="str" cm="1">
        <f t="array" ref="G16:I20">_xlfn._xlws.PY(19,0,G5:I9)</f>
        <v>Etykiety wierszy</v>
      </c>
      <c r="H16" t="str">
        <v>Suma z wart</v>
      </c>
      <c r="I16" t="str">
        <v>Liczba z id</v>
      </c>
      <c r="L16" t="str" cm="1">
        <f t="array" ref="L16:N20">_xlfn._xlws.PY(19,0,L5:N9)</f>
        <v>Etykiety wierszy</v>
      </c>
      <c r="M16" t="str">
        <v>Suma z wart</v>
      </c>
      <c r="N16" t="str">
        <v>Liczba z id</v>
      </c>
      <c r="Z16">
        <v>469</v>
      </c>
      <c r="AD16" t="str">
        <v>C</v>
      </c>
      <c r="AE16" t="str">
        <v>C</v>
      </c>
    </row>
    <row r="17" spans="1:26" x14ac:dyDescent="0.25">
      <c r="A17">
        <v>1</v>
      </c>
      <c r="B17" t="str">
        <v>A</v>
      </c>
      <c r="C17">
        <v>621</v>
      </c>
      <c r="G17" t="str">
        <v>A</v>
      </c>
      <c r="H17">
        <v>1325</v>
      </c>
      <c r="I17">
        <v>2</v>
      </c>
      <c r="L17" t="str">
        <v>A</v>
      </c>
      <c r="M17">
        <v>1325</v>
      </c>
      <c r="N17">
        <v>2</v>
      </c>
      <c r="U17" t="str" cm="1">
        <f t="array" ref="U17:W20">_xlfn._xlws.PY(19,0,U5:W8)</f>
        <v>id</v>
      </c>
      <c r="V17" t="str">
        <v>grp</v>
      </c>
      <c r="W17" t="str">
        <v>wart</v>
      </c>
      <c r="Z17">
        <v>704</v>
      </c>
    </row>
    <row r="18" spans="1:26" x14ac:dyDescent="0.25">
      <c r="A18">
        <v>2</v>
      </c>
      <c r="B18" t="str">
        <v>B</v>
      </c>
      <c r="C18">
        <v>203</v>
      </c>
      <c r="G18" t="str">
        <v>B</v>
      </c>
      <c r="H18">
        <v>672</v>
      </c>
      <c r="I18">
        <v>2</v>
      </c>
      <c r="L18" t="str">
        <v>B</v>
      </c>
      <c r="M18">
        <v>672</v>
      </c>
      <c r="N18">
        <v>2</v>
      </c>
      <c r="U18">
        <v>1</v>
      </c>
      <c r="V18" t="str">
        <v>A</v>
      </c>
      <c r="W18">
        <v>621</v>
      </c>
      <c r="Z18">
        <v>687</v>
      </c>
    </row>
    <row r="19" spans="1:26" x14ac:dyDescent="0.25">
      <c r="A19">
        <v>3</v>
      </c>
      <c r="B19" t="str">
        <v>B</v>
      </c>
      <c r="C19">
        <v>469</v>
      </c>
      <c r="G19" t="str">
        <v>C</v>
      </c>
      <c r="H19">
        <v>1753</v>
      </c>
      <c r="I19">
        <v>3</v>
      </c>
      <c r="L19" t="str">
        <v>C</v>
      </c>
      <c r="M19">
        <v>1753</v>
      </c>
      <c r="N19">
        <v>3</v>
      </c>
      <c r="U19">
        <v>2</v>
      </c>
      <c r="V19" t="str">
        <v>B</v>
      </c>
      <c r="W19">
        <v>203</v>
      </c>
      <c r="Z19">
        <v>987</v>
      </c>
    </row>
    <row r="20" spans="1:26" x14ac:dyDescent="0.25">
      <c r="A20">
        <v>4</v>
      </c>
      <c r="B20" t="str">
        <v>A</v>
      </c>
      <c r="C20">
        <v>704</v>
      </c>
      <c r="G20" t="str">
        <v>Suma końcowa</v>
      </c>
      <c r="H20">
        <v>3750</v>
      </c>
      <c r="I20">
        <v>7</v>
      </c>
      <c r="L20" t="str">
        <v>Suma końcowa</v>
      </c>
      <c r="M20">
        <v>3750</v>
      </c>
      <c r="N20">
        <v>7</v>
      </c>
      <c r="U20">
        <v>3</v>
      </c>
      <c r="V20" t="str">
        <v>B</v>
      </c>
      <c r="W20">
        <v>469</v>
      </c>
      <c r="Z20">
        <v>79</v>
      </c>
    </row>
    <row r="21" spans="1:26" x14ac:dyDescent="0.25">
      <c r="A21">
        <v>5</v>
      </c>
      <c r="B21" t="str">
        <v>C</v>
      </c>
      <c r="C21">
        <v>687</v>
      </c>
    </row>
    <row r="22" spans="1:26" x14ac:dyDescent="0.25">
      <c r="A22">
        <v>6</v>
      </c>
      <c r="B22" t="str">
        <v>C</v>
      </c>
      <c r="C22">
        <v>987</v>
      </c>
    </row>
    <row r="23" spans="1:26" x14ac:dyDescent="0.25">
      <c r="A23">
        <v>7</v>
      </c>
      <c r="B23" t="str">
        <v>C</v>
      </c>
      <c r="C23">
        <v>79</v>
      </c>
      <c r="L23" t="str" cm="1">
        <f t="array" ref="L23:N27">_xlfn._xlws.PY(19,0,tmp_obsz_przest)</f>
        <v>Etykiety wierszy</v>
      </c>
      <c r="M23" t="str">
        <v>Suma z wart</v>
      </c>
      <c r="N23" t="str">
        <v>Liczba z id</v>
      </c>
      <c r="U23" t="str" cm="1">
        <f t="array" ref="U23:W26">_xlfn._xlws.PY(19,0,tmp_obszar)</f>
        <v>id</v>
      </c>
      <c r="V23" t="str">
        <v>grp</v>
      </c>
      <c r="W23" t="str">
        <v>wart</v>
      </c>
    </row>
    <row r="24" spans="1:26" x14ac:dyDescent="0.25">
      <c r="L24" t="str">
        <v>A</v>
      </c>
      <c r="M24">
        <v>1325</v>
      </c>
      <c r="N24">
        <v>2</v>
      </c>
      <c r="U24">
        <v>1</v>
      </c>
      <c r="V24" t="str">
        <v>A</v>
      </c>
      <c r="W24">
        <v>621</v>
      </c>
    </row>
    <row r="25" spans="1:26" x14ac:dyDescent="0.25">
      <c r="L25" t="str">
        <v>B</v>
      </c>
      <c r="M25">
        <v>672</v>
      </c>
      <c r="N25">
        <v>2</v>
      </c>
      <c r="U25">
        <v>2</v>
      </c>
      <c r="V25" t="str">
        <v>B</v>
      </c>
      <c r="W25">
        <v>203</v>
      </c>
    </row>
    <row r="26" spans="1:26" x14ac:dyDescent="0.25">
      <c r="L26" t="str">
        <v>C</v>
      </c>
      <c r="M26">
        <v>1753</v>
      </c>
      <c r="N26">
        <v>3</v>
      </c>
      <c r="U26">
        <v>3</v>
      </c>
      <c r="V26" t="str">
        <v>B</v>
      </c>
      <c r="W26">
        <v>469</v>
      </c>
    </row>
    <row r="27" spans="1:26" x14ac:dyDescent="0.25">
      <c r="L27" t="str">
        <v>Suma końcowa</v>
      </c>
      <c r="M27">
        <v>3750</v>
      </c>
      <c r="N27">
        <v>7</v>
      </c>
    </row>
  </sheetData>
  <hyperlinks>
    <hyperlink ref="B5" r:id="rId3" display="kol_@" xr:uid="{E855329A-0711-47FA-A628-A637DBA7CAD2}"/>
    <hyperlink ref="AA5" r:id="rId4" display="kol_@" xr:uid="{370BBB5E-CB7A-41F7-93E8-CB3F2BF25D97}"/>
  </hyperlinks>
  <pageMargins left="0.7" right="0.7" top="0.75" bottom="0.75" header="0.3" footer="0.3"/>
  <drawing r:id="rId5"/>
  <tableParts count="2"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5D0-FB87-4A39-AE23-DE4C0401170F}">
  <sheetPr>
    <tabColor theme="8"/>
  </sheetPr>
  <dimension ref="A1:M32"/>
  <sheetViews>
    <sheetView showGridLines="0" workbookViewId="0">
      <selection activeCell="K12" sqref="K12"/>
    </sheetView>
  </sheetViews>
  <sheetFormatPr defaultRowHeight="15" x14ac:dyDescent="0.25"/>
  <sheetData>
    <row r="1" spans="1:13" x14ac:dyDescent="0.25">
      <c r="A1" s="38"/>
      <c r="B1" s="38"/>
      <c r="C1" s="38"/>
      <c r="E1" t="str" cm="1">
        <f t="array" ref="E1:G4">_xlfn._TRO_ALL(A:C)</f>
        <v>x</v>
      </c>
      <c r="F1">
        <v>0</v>
      </c>
      <c r="G1">
        <v>0</v>
      </c>
      <c r="M1" s="37" t="s">
        <v>2052</v>
      </c>
    </row>
    <row r="2" spans="1:13" x14ac:dyDescent="0.25">
      <c r="A2" s="38" t="s">
        <v>2054</v>
      </c>
      <c r="B2" s="38"/>
      <c r="C2" s="38"/>
      <c r="E2" t="str">
        <v>a</v>
      </c>
      <c r="F2" t="str">
        <v>b</v>
      </c>
      <c r="G2">
        <v>0</v>
      </c>
      <c r="M2" s="37" t="s">
        <v>2053</v>
      </c>
    </row>
    <row r="3" spans="1:13" x14ac:dyDescent="0.25">
      <c r="A3" s="38" t="s">
        <v>2048</v>
      </c>
      <c r="B3" s="38" t="s">
        <v>2049</v>
      </c>
      <c r="C3" s="38"/>
      <c r="E3" t="str">
        <v>c</v>
      </c>
      <c r="F3" t="str">
        <v>d</v>
      </c>
      <c r="G3">
        <v>0</v>
      </c>
    </row>
    <row r="4" spans="1:13" x14ac:dyDescent="0.25">
      <c r="A4" s="38" t="s">
        <v>2050</v>
      </c>
      <c r="B4" s="38" t="s">
        <v>2051</v>
      </c>
      <c r="C4" s="38"/>
      <c r="E4">
        <v>0</v>
      </c>
      <c r="F4">
        <v>0</v>
      </c>
      <c r="G4" t="str">
        <v>z</v>
      </c>
    </row>
    <row r="5" spans="1:13" x14ac:dyDescent="0.25">
      <c r="A5" s="38"/>
      <c r="B5" s="38"/>
      <c r="C5" s="38" t="s">
        <v>2055</v>
      </c>
    </row>
    <row r="6" spans="1:13" x14ac:dyDescent="0.25">
      <c r="A6" s="38"/>
      <c r="B6" s="38"/>
      <c r="C6" s="38"/>
    </row>
    <row r="7" spans="1:13" x14ac:dyDescent="0.25">
      <c r="A7" s="38"/>
      <c r="B7" s="38"/>
      <c r="C7" s="38"/>
    </row>
    <row r="8" spans="1:13" x14ac:dyDescent="0.25">
      <c r="A8" s="38"/>
      <c r="B8" s="38"/>
      <c r="C8" s="38"/>
    </row>
    <row r="9" spans="1:13" x14ac:dyDescent="0.25">
      <c r="A9" s="38"/>
      <c r="B9" s="38"/>
      <c r="C9" s="38"/>
    </row>
    <row r="10" spans="1:13" x14ac:dyDescent="0.25">
      <c r="A10" s="38"/>
      <c r="B10" s="38"/>
      <c r="C10" s="38"/>
    </row>
    <row r="11" spans="1:13" x14ac:dyDescent="0.25">
      <c r="A11" s="38"/>
      <c r="B11" s="38"/>
      <c r="C11" s="38"/>
    </row>
    <row r="12" spans="1:13" x14ac:dyDescent="0.25">
      <c r="A12" s="38"/>
      <c r="B12" s="38"/>
      <c r="C12" s="38"/>
    </row>
    <row r="13" spans="1:13" x14ac:dyDescent="0.25">
      <c r="A13" s="38"/>
      <c r="B13" s="38"/>
      <c r="C13" s="38"/>
    </row>
    <row r="14" spans="1:13" x14ac:dyDescent="0.25">
      <c r="A14" s="38"/>
      <c r="B14" s="38"/>
      <c r="C14" s="38"/>
    </row>
    <row r="15" spans="1:13" x14ac:dyDescent="0.25">
      <c r="A15" s="38"/>
      <c r="B15" s="38"/>
      <c r="C15" s="38"/>
    </row>
    <row r="16" spans="1:13" x14ac:dyDescent="0.25">
      <c r="A16" s="38"/>
      <c r="B16" s="38"/>
      <c r="C16" s="38"/>
    </row>
    <row r="17" spans="1:3" x14ac:dyDescent="0.25">
      <c r="A17" s="38"/>
      <c r="B17" s="38"/>
      <c r="C17" s="38"/>
    </row>
    <row r="18" spans="1:3" x14ac:dyDescent="0.25">
      <c r="A18" s="38"/>
      <c r="B18" s="38"/>
      <c r="C18" s="38"/>
    </row>
    <row r="19" spans="1:3" x14ac:dyDescent="0.25">
      <c r="A19" s="38"/>
      <c r="B19" s="38"/>
      <c r="C19" s="38"/>
    </row>
    <row r="20" spans="1:3" x14ac:dyDescent="0.25">
      <c r="A20" s="38"/>
      <c r="B20" s="38"/>
      <c r="C20" s="38"/>
    </row>
    <row r="21" spans="1:3" x14ac:dyDescent="0.25">
      <c r="A21" s="38"/>
      <c r="B21" s="38"/>
      <c r="C21" s="38"/>
    </row>
    <row r="22" spans="1:3" x14ac:dyDescent="0.25">
      <c r="A22" s="38"/>
      <c r="B22" s="38"/>
      <c r="C22" s="38"/>
    </row>
    <row r="23" spans="1:3" x14ac:dyDescent="0.25">
      <c r="A23" s="38"/>
      <c r="B23" s="38"/>
      <c r="C23" s="38"/>
    </row>
    <row r="24" spans="1:3" x14ac:dyDescent="0.25">
      <c r="A24" s="38"/>
      <c r="B24" s="38"/>
      <c r="C24" s="38"/>
    </row>
    <row r="25" spans="1:3" x14ac:dyDescent="0.25">
      <c r="A25" s="38"/>
      <c r="B25" s="38"/>
      <c r="C25" s="38"/>
    </row>
    <row r="26" spans="1:3" x14ac:dyDescent="0.25">
      <c r="A26" s="38"/>
      <c r="B26" s="38"/>
      <c r="C26" s="38"/>
    </row>
    <row r="27" spans="1:3" x14ac:dyDescent="0.25">
      <c r="A27" s="38"/>
      <c r="B27" s="38"/>
      <c r="C27" s="38"/>
    </row>
    <row r="28" spans="1:3" x14ac:dyDescent="0.25">
      <c r="A28" s="38"/>
      <c r="B28" s="38"/>
      <c r="C28" s="38"/>
    </row>
    <row r="29" spans="1:3" x14ac:dyDescent="0.25">
      <c r="A29" s="38"/>
      <c r="B29" s="38"/>
      <c r="C29" s="38"/>
    </row>
    <row r="30" spans="1:3" x14ac:dyDescent="0.25">
      <c r="A30" s="38"/>
      <c r="B30" s="38"/>
      <c r="C30" s="38"/>
    </row>
    <row r="31" spans="1:3" x14ac:dyDescent="0.25">
      <c r="A31" s="38"/>
      <c r="B31" s="38"/>
      <c r="C31" s="38"/>
    </row>
    <row r="32" spans="1:3" x14ac:dyDescent="0.25">
      <c r="A32" s="38"/>
      <c r="B32" s="38"/>
      <c r="C32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7A7D-703C-4629-97C4-DE4AF8877314}">
  <sheetPr>
    <tabColor theme="8"/>
  </sheetPr>
  <dimension ref="A1:A69"/>
  <sheetViews>
    <sheetView showGridLines="0" topLeftCell="A69" zoomScale="115" zoomScaleNormal="115" workbookViewId="0">
      <selection activeCell="V105" sqref="V105:V106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2065</v>
      </c>
    </row>
    <row r="19" spans="1:1" x14ac:dyDescent="0.25">
      <c r="A19" t="s">
        <v>2066</v>
      </c>
    </row>
    <row r="20" spans="1:1" x14ac:dyDescent="0.25">
      <c r="A20" t="s">
        <v>2067</v>
      </c>
    </row>
    <row r="42" spans="1:1" x14ac:dyDescent="0.25">
      <c r="A42" t="s">
        <v>2068</v>
      </c>
    </row>
    <row r="54" spans="1:1" x14ac:dyDescent="0.25">
      <c r="A54" t="s">
        <v>2069</v>
      </c>
    </row>
    <row r="66" spans="1:1" x14ac:dyDescent="0.25">
      <c r="A66" t="s">
        <v>2070</v>
      </c>
    </row>
    <row r="69" spans="1:1" x14ac:dyDescent="0.25">
      <c r="A69" t="e" cm="1" vm="38">
        <f t="array" ref="A69">_xlfn._xlws.PY(21,1,_xlfn.PQSOURCE("b64f558b-e848-4be4-ba70-b537304a6a21"))</f>
        <v>#VALUE!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53A8-9EAB-4E0F-8DE9-24B5A7BB920C}">
  <sheetPr>
    <tabColor theme="1"/>
  </sheetPr>
  <dimension ref="A1:N892"/>
  <sheetViews>
    <sheetView workbookViewId="0">
      <selection activeCell="C1" sqref="C1"/>
    </sheetView>
  </sheetViews>
  <sheetFormatPr defaultRowHeight="15" x14ac:dyDescent="0.25"/>
  <cols>
    <col min="1" max="1" width="13.7109375" customWidth="1"/>
    <col min="2" max="2" width="10.7109375" customWidth="1"/>
    <col min="4" max="4" width="74.140625" bestFit="1" customWidth="1"/>
    <col min="10" max="10" width="9.28515625" style="2" bestFit="1" customWidth="1"/>
    <col min="11" max="11" width="15.140625" bestFit="1" customWidth="1"/>
    <col min="12" max="12" width="11.85546875" customWidth="1"/>
  </cols>
  <sheetData>
    <row r="1" spans="1:14" x14ac:dyDescent="0.25">
      <c r="A1" t="s">
        <v>27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t="s">
        <v>34</v>
      </c>
      <c r="I1" s="1" t="s">
        <v>35</v>
      </c>
      <c r="J1" s="2" t="s">
        <v>36</v>
      </c>
      <c r="K1" s="1" t="s">
        <v>37</v>
      </c>
      <c r="L1" s="1" t="s">
        <v>38</v>
      </c>
    </row>
    <row r="2" spans="1:14" x14ac:dyDescent="0.25">
      <c r="A2">
        <v>1</v>
      </c>
      <c r="B2">
        <v>0</v>
      </c>
      <c r="C2">
        <v>3</v>
      </c>
      <c r="D2" t="s">
        <v>39</v>
      </c>
      <c r="E2" s="1" t="s">
        <v>40</v>
      </c>
      <c r="F2">
        <v>22</v>
      </c>
      <c r="G2">
        <v>1</v>
      </c>
      <c r="H2">
        <v>0</v>
      </c>
      <c r="I2" s="1" t="s">
        <v>41</v>
      </c>
      <c r="J2" s="3">
        <v>7.25</v>
      </c>
      <c r="L2" s="1" t="s">
        <v>42</v>
      </c>
      <c r="N2" s="1"/>
    </row>
    <row r="3" spans="1:14" x14ac:dyDescent="0.25">
      <c r="A3">
        <v>2</v>
      </c>
      <c r="B3">
        <v>1</v>
      </c>
      <c r="C3">
        <v>1</v>
      </c>
      <c r="D3" t="s">
        <v>43</v>
      </c>
      <c r="E3" s="1" t="s">
        <v>44</v>
      </c>
      <c r="F3">
        <v>38</v>
      </c>
      <c r="G3">
        <v>1</v>
      </c>
      <c r="H3">
        <v>0</v>
      </c>
      <c r="I3" s="1" t="s">
        <v>45</v>
      </c>
      <c r="J3" s="2">
        <v>71.283299999999997</v>
      </c>
      <c r="K3" s="1" t="s">
        <v>46</v>
      </c>
      <c r="L3" s="1" t="s">
        <v>25</v>
      </c>
      <c r="N3" s="1"/>
    </row>
    <row r="4" spans="1:14" x14ac:dyDescent="0.25">
      <c r="A4">
        <v>3</v>
      </c>
      <c r="B4">
        <v>1</v>
      </c>
      <c r="C4">
        <v>3</v>
      </c>
      <c r="D4" t="s">
        <v>47</v>
      </c>
      <c r="E4" s="1" t="s">
        <v>44</v>
      </c>
      <c r="F4">
        <v>26</v>
      </c>
      <c r="G4">
        <v>0</v>
      </c>
      <c r="H4">
        <v>0</v>
      </c>
      <c r="I4" s="1" t="s">
        <v>48</v>
      </c>
      <c r="J4" s="2">
        <v>7.9249999999999998</v>
      </c>
      <c r="L4" s="1" t="s">
        <v>42</v>
      </c>
      <c r="N4" s="1"/>
    </row>
    <row r="5" spans="1:14" x14ac:dyDescent="0.25">
      <c r="A5">
        <v>4</v>
      </c>
      <c r="B5">
        <v>1</v>
      </c>
      <c r="C5">
        <v>1</v>
      </c>
      <c r="D5" t="s">
        <v>49</v>
      </c>
      <c r="E5" s="1" t="s">
        <v>44</v>
      </c>
      <c r="F5">
        <v>35</v>
      </c>
      <c r="G5">
        <v>1</v>
      </c>
      <c r="H5">
        <v>0</v>
      </c>
      <c r="I5" s="1" t="s">
        <v>50</v>
      </c>
      <c r="J5" s="2">
        <v>53.1</v>
      </c>
      <c r="K5" s="1" t="s">
        <v>51</v>
      </c>
      <c r="L5" s="1" t="s">
        <v>42</v>
      </c>
      <c r="N5" s="1"/>
    </row>
    <row r="6" spans="1:14" x14ac:dyDescent="0.25">
      <c r="A6">
        <v>5</v>
      </c>
      <c r="B6">
        <v>0</v>
      </c>
      <c r="C6">
        <v>3</v>
      </c>
      <c r="D6" t="s">
        <v>52</v>
      </c>
      <c r="E6" s="1" t="s">
        <v>40</v>
      </c>
      <c r="F6">
        <v>35</v>
      </c>
      <c r="G6">
        <v>0</v>
      </c>
      <c r="H6">
        <v>0</v>
      </c>
      <c r="I6" s="1" t="s">
        <v>53</v>
      </c>
      <c r="J6" s="2">
        <v>8.0500000000000007</v>
      </c>
      <c r="L6" s="1" t="s">
        <v>42</v>
      </c>
      <c r="N6" s="1"/>
    </row>
    <row r="7" spans="1:14" x14ac:dyDescent="0.25">
      <c r="A7">
        <v>6</v>
      </c>
      <c r="B7">
        <v>0</v>
      </c>
      <c r="C7">
        <v>3</v>
      </c>
      <c r="D7" t="s">
        <v>54</v>
      </c>
      <c r="E7" s="1" t="s">
        <v>40</v>
      </c>
      <c r="G7">
        <v>0</v>
      </c>
      <c r="H7">
        <v>0</v>
      </c>
      <c r="I7" s="1" t="s">
        <v>55</v>
      </c>
      <c r="J7" s="2">
        <v>8.4582999999999995</v>
      </c>
      <c r="L7" s="1" t="s">
        <v>56</v>
      </c>
      <c r="N7" s="1"/>
    </row>
    <row r="8" spans="1:14" x14ac:dyDescent="0.25">
      <c r="A8">
        <v>7</v>
      </c>
      <c r="B8">
        <v>0</v>
      </c>
      <c r="C8">
        <v>1</v>
      </c>
      <c r="D8" t="s">
        <v>57</v>
      </c>
      <c r="E8" s="1" t="s">
        <v>40</v>
      </c>
      <c r="F8">
        <v>54</v>
      </c>
      <c r="G8">
        <v>0</v>
      </c>
      <c r="H8">
        <v>0</v>
      </c>
      <c r="I8" s="1" t="s">
        <v>58</v>
      </c>
      <c r="J8" s="2">
        <v>51.862499999999997</v>
      </c>
      <c r="K8" s="1" t="s">
        <v>59</v>
      </c>
      <c r="L8" s="1" t="s">
        <v>42</v>
      </c>
      <c r="N8" s="1"/>
    </row>
    <row r="9" spans="1:14" x14ac:dyDescent="0.25">
      <c r="A9">
        <v>8</v>
      </c>
      <c r="B9">
        <v>0</v>
      </c>
      <c r="C9">
        <v>3</v>
      </c>
      <c r="D9" t="s">
        <v>60</v>
      </c>
      <c r="E9" s="1" t="s">
        <v>40</v>
      </c>
      <c r="F9">
        <v>2</v>
      </c>
      <c r="G9">
        <v>3</v>
      </c>
      <c r="H9">
        <v>1</v>
      </c>
      <c r="I9" s="1" t="s">
        <v>61</v>
      </c>
      <c r="J9" s="2">
        <v>21.074999999999999</v>
      </c>
      <c r="L9" s="1" t="s">
        <v>42</v>
      </c>
      <c r="N9" s="1"/>
    </row>
    <row r="10" spans="1:14" x14ac:dyDescent="0.25">
      <c r="A10">
        <v>9</v>
      </c>
      <c r="B10">
        <v>1</v>
      </c>
      <c r="C10">
        <v>3</v>
      </c>
      <c r="D10" t="s">
        <v>62</v>
      </c>
      <c r="E10" s="1" t="s">
        <v>44</v>
      </c>
      <c r="F10">
        <v>27</v>
      </c>
      <c r="G10">
        <v>0</v>
      </c>
      <c r="H10">
        <v>2</v>
      </c>
      <c r="I10" s="1" t="s">
        <v>63</v>
      </c>
      <c r="J10" s="2">
        <v>11.1333</v>
      </c>
      <c r="L10" s="1" t="s">
        <v>42</v>
      </c>
      <c r="N10" s="1"/>
    </row>
    <row r="11" spans="1:14" x14ac:dyDescent="0.25">
      <c r="A11">
        <v>10</v>
      </c>
      <c r="B11">
        <v>1</v>
      </c>
      <c r="C11">
        <v>2</v>
      </c>
      <c r="D11" t="s">
        <v>64</v>
      </c>
      <c r="E11" s="1" t="s">
        <v>44</v>
      </c>
      <c r="F11">
        <v>14</v>
      </c>
      <c r="G11">
        <v>1</v>
      </c>
      <c r="H11">
        <v>0</v>
      </c>
      <c r="I11" s="1" t="s">
        <v>65</v>
      </c>
      <c r="J11" s="2">
        <v>30.070799999999998</v>
      </c>
      <c r="L11" s="1" t="s">
        <v>25</v>
      </c>
      <c r="N11" s="1"/>
    </row>
    <row r="12" spans="1:14" x14ac:dyDescent="0.25">
      <c r="A12">
        <v>11</v>
      </c>
      <c r="B12">
        <v>1</v>
      </c>
      <c r="C12">
        <v>3</v>
      </c>
      <c r="D12" t="s">
        <v>66</v>
      </c>
      <c r="E12" s="1" t="s">
        <v>44</v>
      </c>
      <c r="F12">
        <v>4</v>
      </c>
      <c r="G12">
        <v>1</v>
      </c>
      <c r="H12">
        <v>1</v>
      </c>
      <c r="I12" s="1" t="s">
        <v>67</v>
      </c>
      <c r="J12" s="2">
        <v>16.7</v>
      </c>
      <c r="K12" s="1" t="s">
        <v>68</v>
      </c>
      <c r="L12" s="1" t="s">
        <v>42</v>
      </c>
      <c r="N12" s="1"/>
    </row>
    <row r="13" spans="1:14" x14ac:dyDescent="0.25">
      <c r="A13">
        <v>12</v>
      </c>
      <c r="B13">
        <v>1</v>
      </c>
      <c r="C13">
        <v>1</v>
      </c>
      <c r="D13" t="s">
        <v>69</v>
      </c>
      <c r="E13" s="1" t="s">
        <v>44</v>
      </c>
      <c r="F13">
        <v>58</v>
      </c>
      <c r="G13">
        <v>0</v>
      </c>
      <c r="H13">
        <v>0</v>
      </c>
      <c r="I13" s="1" t="s">
        <v>70</v>
      </c>
      <c r="J13" s="2">
        <v>26.55</v>
      </c>
      <c r="K13" s="1" t="s">
        <v>71</v>
      </c>
      <c r="L13" s="1" t="s">
        <v>42</v>
      </c>
      <c r="N13" s="1"/>
    </row>
    <row r="14" spans="1:14" x14ac:dyDescent="0.25">
      <c r="A14">
        <v>13</v>
      </c>
      <c r="B14">
        <v>0</v>
      </c>
      <c r="C14">
        <v>3</v>
      </c>
      <c r="D14" t="s">
        <v>72</v>
      </c>
      <c r="E14" s="1" t="s">
        <v>40</v>
      </c>
      <c r="F14">
        <v>20</v>
      </c>
      <c r="G14">
        <v>0</v>
      </c>
      <c r="H14">
        <v>0</v>
      </c>
      <c r="I14" s="1" t="s">
        <v>73</v>
      </c>
      <c r="J14" s="2">
        <v>8.0500000000000007</v>
      </c>
      <c r="L14" s="1" t="s">
        <v>42</v>
      </c>
      <c r="N14" s="1"/>
    </row>
    <row r="15" spans="1:14" x14ac:dyDescent="0.25">
      <c r="A15">
        <v>14</v>
      </c>
      <c r="B15">
        <v>0</v>
      </c>
      <c r="C15">
        <v>3</v>
      </c>
      <c r="D15" t="s">
        <v>74</v>
      </c>
      <c r="E15" s="1" t="s">
        <v>40</v>
      </c>
      <c r="F15">
        <v>39</v>
      </c>
      <c r="G15">
        <v>1</v>
      </c>
      <c r="H15">
        <v>5</v>
      </c>
      <c r="I15" s="1" t="s">
        <v>75</v>
      </c>
      <c r="J15" s="2">
        <v>31.274999999999999</v>
      </c>
      <c r="L15" s="1" t="s">
        <v>42</v>
      </c>
      <c r="N15" s="1"/>
    </row>
    <row r="16" spans="1:14" x14ac:dyDescent="0.25">
      <c r="A16">
        <v>15</v>
      </c>
      <c r="B16">
        <v>0</v>
      </c>
      <c r="C16">
        <v>3</v>
      </c>
      <c r="D16" t="s">
        <v>76</v>
      </c>
      <c r="E16" s="1" t="s">
        <v>44</v>
      </c>
      <c r="F16">
        <v>14</v>
      </c>
      <c r="G16">
        <v>0</v>
      </c>
      <c r="H16">
        <v>0</v>
      </c>
      <c r="I16" s="1" t="s">
        <v>77</v>
      </c>
      <c r="J16" s="2">
        <v>7.8541999999999996</v>
      </c>
      <c r="L16" s="1" t="s">
        <v>42</v>
      </c>
      <c r="N16" s="1"/>
    </row>
    <row r="17" spans="1:14" x14ac:dyDescent="0.25">
      <c r="A17">
        <v>16</v>
      </c>
      <c r="B17">
        <v>1</v>
      </c>
      <c r="C17">
        <v>2</v>
      </c>
      <c r="D17" t="s">
        <v>78</v>
      </c>
      <c r="E17" s="1" t="s">
        <v>44</v>
      </c>
      <c r="F17">
        <v>55</v>
      </c>
      <c r="G17">
        <v>0</v>
      </c>
      <c r="H17">
        <v>0</v>
      </c>
      <c r="I17" s="1" t="s">
        <v>79</v>
      </c>
      <c r="J17" s="2">
        <v>16</v>
      </c>
      <c r="L17" s="1" t="s">
        <v>42</v>
      </c>
      <c r="N17" s="1"/>
    </row>
    <row r="18" spans="1:14" x14ac:dyDescent="0.25">
      <c r="A18">
        <v>17</v>
      </c>
      <c r="B18">
        <v>0</v>
      </c>
      <c r="C18">
        <v>3</v>
      </c>
      <c r="D18" t="s">
        <v>80</v>
      </c>
      <c r="E18" s="1" t="s">
        <v>40</v>
      </c>
      <c r="F18">
        <v>2</v>
      </c>
      <c r="G18">
        <v>4</v>
      </c>
      <c r="H18">
        <v>1</v>
      </c>
      <c r="I18" s="1" t="s">
        <v>81</v>
      </c>
      <c r="J18" s="2">
        <v>29.125</v>
      </c>
      <c r="L18" s="1" t="s">
        <v>56</v>
      </c>
      <c r="N18" s="1"/>
    </row>
    <row r="19" spans="1:14" x14ac:dyDescent="0.25">
      <c r="A19">
        <v>18</v>
      </c>
      <c r="B19">
        <v>1</v>
      </c>
      <c r="C19">
        <v>2</v>
      </c>
      <c r="D19" t="s">
        <v>82</v>
      </c>
      <c r="E19" s="1" t="s">
        <v>40</v>
      </c>
      <c r="G19">
        <v>0</v>
      </c>
      <c r="H19">
        <v>0</v>
      </c>
      <c r="I19" s="1" t="s">
        <v>83</v>
      </c>
      <c r="J19" s="2">
        <v>13</v>
      </c>
      <c r="L19" s="1" t="s">
        <v>42</v>
      </c>
      <c r="N19" s="1"/>
    </row>
    <row r="20" spans="1:14" x14ac:dyDescent="0.25">
      <c r="A20">
        <v>19</v>
      </c>
      <c r="B20">
        <v>0</v>
      </c>
      <c r="C20">
        <v>3</v>
      </c>
      <c r="D20" t="s">
        <v>84</v>
      </c>
      <c r="E20" s="1" t="s">
        <v>44</v>
      </c>
      <c r="F20">
        <v>31</v>
      </c>
      <c r="G20">
        <v>1</v>
      </c>
      <c r="H20">
        <v>0</v>
      </c>
      <c r="I20" s="1" t="s">
        <v>85</v>
      </c>
      <c r="J20" s="2">
        <v>18</v>
      </c>
      <c r="L20" s="1" t="s">
        <v>42</v>
      </c>
      <c r="N20" s="1"/>
    </row>
    <row r="21" spans="1:14" x14ac:dyDescent="0.25">
      <c r="A21">
        <v>20</v>
      </c>
      <c r="B21">
        <v>1</v>
      </c>
      <c r="C21">
        <v>3</v>
      </c>
      <c r="D21" t="s">
        <v>86</v>
      </c>
      <c r="E21" s="1" t="s">
        <v>44</v>
      </c>
      <c r="G21">
        <v>0</v>
      </c>
      <c r="H21">
        <v>0</v>
      </c>
      <c r="I21" s="1" t="s">
        <v>87</v>
      </c>
      <c r="J21" s="2">
        <v>7.2249999999999996</v>
      </c>
      <c r="L21" s="1" t="s">
        <v>25</v>
      </c>
      <c r="N21" s="1"/>
    </row>
    <row r="22" spans="1:14" x14ac:dyDescent="0.25">
      <c r="A22">
        <v>21</v>
      </c>
      <c r="B22">
        <v>0</v>
      </c>
      <c r="C22">
        <v>2</v>
      </c>
      <c r="D22" t="s">
        <v>88</v>
      </c>
      <c r="E22" s="1" t="s">
        <v>40</v>
      </c>
      <c r="F22">
        <v>35</v>
      </c>
      <c r="G22">
        <v>0</v>
      </c>
      <c r="H22">
        <v>0</v>
      </c>
      <c r="I22" s="1" t="s">
        <v>89</v>
      </c>
      <c r="J22" s="2">
        <v>26</v>
      </c>
      <c r="L22" s="1" t="s">
        <v>42</v>
      </c>
      <c r="N22" s="1"/>
    </row>
    <row r="23" spans="1:14" x14ac:dyDescent="0.25">
      <c r="A23">
        <v>22</v>
      </c>
      <c r="B23">
        <v>1</v>
      </c>
      <c r="C23">
        <v>2</v>
      </c>
      <c r="D23" t="s">
        <v>90</v>
      </c>
      <c r="E23" s="1" t="s">
        <v>40</v>
      </c>
      <c r="F23">
        <v>34</v>
      </c>
      <c r="G23">
        <v>0</v>
      </c>
      <c r="H23">
        <v>0</v>
      </c>
      <c r="I23" s="1" t="s">
        <v>91</v>
      </c>
      <c r="J23" s="2">
        <v>13</v>
      </c>
      <c r="K23" s="1" t="s">
        <v>92</v>
      </c>
      <c r="L23" s="1" t="s">
        <v>42</v>
      </c>
      <c r="N23" s="1"/>
    </row>
    <row r="24" spans="1:14" x14ac:dyDescent="0.25">
      <c r="A24">
        <v>23</v>
      </c>
      <c r="B24">
        <v>1</v>
      </c>
      <c r="C24">
        <v>3</v>
      </c>
      <c r="D24" t="s">
        <v>93</v>
      </c>
      <c r="E24" s="1" t="s">
        <v>44</v>
      </c>
      <c r="F24">
        <v>15</v>
      </c>
      <c r="G24">
        <v>0</v>
      </c>
      <c r="H24">
        <v>0</v>
      </c>
      <c r="I24" s="1" t="s">
        <v>94</v>
      </c>
      <c r="J24" s="2">
        <v>8.0291999999999994</v>
      </c>
      <c r="L24" s="1" t="s">
        <v>56</v>
      </c>
      <c r="N24" s="1"/>
    </row>
    <row r="25" spans="1:14" x14ac:dyDescent="0.25">
      <c r="A25">
        <v>24</v>
      </c>
      <c r="B25">
        <v>1</v>
      </c>
      <c r="C25">
        <v>1</v>
      </c>
      <c r="D25" t="s">
        <v>95</v>
      </c>
      <c r="E25" s="1" t="s">
        <v>40</v>
      </c>
      <c r="F25">
        <v>28</v>
      </c>
      <c r="G25">
        <v>0</v>
      </c>
      <c r="H25">
        <v>0</v>
      </c>
      <c r="I25" s="1" t="s">
        <v>96</v>
      </c>
      <c r="J25" s="2">
        <v>35.5</v>
      </c>
      <c r="K25" s="1" t="s">
        <v>97</v>
      </c>
      <c r="L25" s="1" t="s">
        <v>42</v>
      </c>
      <c r="N25" s="1"/>
    </row>
    <row r="26" spans="1:14" x14ac:dyDescent="0.25">
      <c r="A26">
        <v>25</v>
      </c>
      <c r="B26">
        <v>0</v>
      </c>
      <c r="C26">
        <v>3</v>
      </c>
      <c r="D26" t="s">
        <v>98</v>
      </c>
      <c r="E26" s="1" t="s">
        <v>44</v>
      </c>
      <c r="F26">
        <v>8</v>
      </c>
      <c r="G26">
        <v>3</v>
      </c>
      <c r="H26">
        <v>1</v>
      </c>
      <c r="I26" s="1" t="s">
        <v>61</v>
      </c>
      <c r="J26" s="2">
        <v>21.074999999999999</v>
      </c>
      <c r="L26" s="1" t="s">
        <v>42</v>
      </c>
      <c r="N26" s="1"/>
    </row>
    <row r="27" spans="1:14" x14ac:dyDescent="0.25">
      <c r="A27">
        <v>26</v>
      </c>
      <c r="B27">
        <v>1</v>
      </c>
      <c r="C27">
        <v>3</v>
      </c>
      <c r="D27" t="s">
        <v>99</v>
      </c>
      <c r="E27" s="1" t="s">
        <v>44</v>
      </c>
      <c r="F27">
        <v>38</v>
      </c>
      <c r="G27">
        <v>1</v>
      </c>
      <c r="H27">
        <v>5</v>
      </c>
      <c r="I27" s="1" t="s">
        <v>100</v>
      </c>
      <c r="J27" s="2">
        <v>31.387499999999999</v>
      </c>
      <c r="L27" s="1" t="s">
        <v>42</v>
      </c>
      <c r="N27" s="1"/>
    </row>
    <row r="28" spans="1:14" x14ac:dyDescent="0.25">
      <c r="A28">
        <v>27</v>
      </c>
      <c r="B28">
        <v>0</v>
      </c>
      <c r="C28">
        <v>3</v>
      </c>
      <c r="D28" t="s">
        <v>101</v>
      </c>
      <c r="E28" s="1" t="s">
        <v>40</v>
      </c>
      <c r="G28">
        <v>0</v>
      </c>
      <c r="H28">
        <v>0</v>
      </c>
      <c r="I28" s="1" t="s">
        <v>102</v>
      </c>
      <c r="J28" s="2">
        <v>7.2249999999999996</v>
      </c>
      <c r="L28" s="1" t="s">
        <v>25</v>
      </c>
      <c r="N28" s="1"/>
    </row>
    <row r="29" spans="1:14" x14ac:dyDescent="0.25">
      <c r="A29">
        <v>28</v>
      </c>
      <c r="B29">
        <v>0</v>
      </c>
      <c r="C29">
        <v>1</v>
      </c>
      <c r="D29" t="s">
        <v>103</v>
      </c>
      <c r="E29" s="1" t="s">
        <v>40</v>
      </c>
      <c r="F29">
        <v>19</v>
      </c>
      <c r="G29">
        <v>3</v>
      </c>
      <c r="H29">
        <v>2</v>
      </c>
      <c r="I29" s="1" t="s">
        <v>104</v>
      </c>
      <c r="J29" s="2">
        <v>263</v>
      </c>
      <c r="K29" s="1" t="s">
        <v>105</v>
      </c>
      <c r="L29" s="1" t="s">
        <v>42</v>
      </c>
      <c r="N29" s="1"/>
    </row>
    <row r="30" spans="1:14" x14ac:dyDescent="0.25">
      <c r="A30">
        <v>29</v>
      </c>
      <c r="B30">
        <v>1</v>
      </c>
      <c r="C30">
        <v>3</v>
      </c>
      <c r="D30" t="s">
        <v>106</v>
      </c>
      <c r="E30" s="1" t="s">
        <v>44</v>
      </c>
      <c r="G30">
        <v>0</v>
      </c>
      <c r="H30">
        <v>0</v>
      </c>
      <c r="I30" s="1" t="s">
        <v>107</v>
      </c>
      <c r="J30" s="2">
        <v>7.8792</v>
      </c>
      <c r="L30" s="1" t="s">
        <v>56</v>
      </c>
      <c r="N30" s="1"/>
    </row>
    <row r="31" spans="1:14" x14ac:dyDescent="0.25">
      <c r="A31">
        <v>30</v>
      </c>
      <c r="B31">
        <v>0</v>
      </c>
      <c r="C31">
        <v>3</v>
      </c>
      <c r="D31" t="s">
        <v>108</v>
      </c>
      <c r="E31" s="1" t="s">
        <v>40</v>
      </c>
      <c r="G31">
        <v>0</v>
      </c>
      <c r="H31">
        <v>0</v>
      </c>
      <c r="I31" s="1" t="s">
        <v>109</v>
      </c>
      <c r="J31" s="2">
        <v>7.8958000000000004</v>
      </c>
      <c r="L31" s="1" t="s">
        <v>42</v>
      </c>
      <c r="N31" s="1"/>
    </row>
    <row r="32" spans="1:14" x14ac:dyDescent="0.25">
      <c r="A32">
        <v>31</v>
      </c>
      <c r="B32">
        <v>0</v>
      </c>
      <c r="C32">
        <v>1</v>
      </c>
      <c r="D32" t="s">
        <v>110</v>
      </c>
      <c r="E32" s="1" t="s">
        <v>40</v>
      </c>
      <c r="F32">
        <v>40</v>
      </c>
      <c r="G32">
        <v>0</v>
      </c>
      <c r="H32">
        <v>0</v>
      </c>
      <c r="I32" s="1" t="s">
        <v>111</v>
      </c>
      <c r="J32" s="2">
        <v>27.720800000000001</v>
      </c>
      <c r="L32" s="1" t="s">
        <v>25</v>
      </c>
      <c r="N32" s="1"/>
    </row>
    <row r="33" spans="1:14" x14ac:dyDescent="0.25">
      <c r="A33">
        <v>32</v>
      </c>
      <c r="B33">
        <v>1</v>
      </c>
      <c r="C33">
        <v>1</v>
      </c>
      <c r="D33" t="s">
        <v>112</v>
      </c>
      <c r="E33" s="1" t="s">
        <v>44</v>
      </c>
      <c r="G33">
        <v>1</v>
      </c>
      <c r="H33">
        <v>0</v>
      </c>
      <c r="I33" s="1" t="s">
        <v>113</v>
      </c>
      <c r="J33" s="2">
        <v>146.52080000000001</v>
      </c>
      <c r="K33" s="1" t="s">
        <v>114</v>
      </c>
      <c r="L33" s="1" t="s">
        <v>25</v>
      </c>
      <c r="N33" s="1"/>
    </row>
    <row r="34" spans="1:14" x14ac:dyDescent="0.25">
      <c r="A34">
        <v>33</v>
      </c>
      <c r="B34">
        <v>1</v>
      </c>
      <c r="C34">
        <v>3</v>
      </c>
      <c r="D34" t="s">
        <v>115</v>
      </c>
      <c r="E34" s="1" t="s">
        <v>44</v>
      </c>
      <c r="G34">
        <v>0</v>
      </c>
      <c r="H34">
        <v>0</v>
      </c>
      <c r="I34" s="1" t="s">
        <v>116</v>
      </c>
      <c r="J34" s="2">
        <v>7.75</v>
      </c>
      <c r="L34" s="1" t="s">
        <v>56</v>
      </c>
      <c r="N34" s="1"/>
    </row>
    <row r="35" spans="1:14" x14ac:dyDescent="0.25">
      <c r="A35">
        <v>34</v>
      </c>
      <c r="B35">
        <v>0</v>
      </c>
      <c r="C35">
        <v>2</v>
      </c>
      <c r="D35" t="s">
        <v>117</v>
      </c>
      <c r="E35" s="1" t="s">
        <v>40</v>
      </c>
      <c r="F35">
        <v>66</v>
      </c>
      <c r="G35">
        <v>0</v>
      </c>
      <c r="H35">
        <v>0</v>
      </c>
      <c r="I35" s="1" t="s">
        <v>118</v>
      </c>
      <c r="J35" s="2">
        <v>10.5</v>
      </c>
      <c r="L35" s="1" t="s">
        <v>42</v>
      </c>
      <c r="N35" s="1"/>
    </row>
    <row r="36" spans="1:14" x14ac:dyDescent="0.25">
      <c r="A36">
        <v>35</v>
      </c>
      <c r="B36">
        <v>0</v>
      </c>
      <c r="C36">
        <v>1</v>
      </c>
      <c r="D36" t="s">
        <v>119</v>
      </c>
      <c r="E36" s="1" t="s">
        <v>40</v>
      </c>
      <c r="F36">
        <v>28</v>
      </c>
      <c r="G36">
        <v>1</v>
      </c>
      <c r="H36">
        <v>0</v>
      </c>
      <c r="I36" s="1" t="s">
        <v>120</v>
      </c>
      <c r="J36" s="2">
        <v>82.1708</v>
      </c>
      <c r="L36" s="1" t="s">
        <v>25</v>
      </c>
      <c r="N36" s="1"/>
    </row>
    <row r="37" spans="1:14" x14ac:dyDescent="0.25">
      <c r="A37">
        <v>36</v>
      </c>
      <c r="B37">
        <v>0</v>
      </c>
      <c r="C37">
        <v>1</v>
      </c>
      <c r="D37" t="s">
        <v>121</v>
      </c>
      <c r="E37" s="1" t="s">
        <v>40</v>
      </c>
      <c r="F37">
        <v>42</v>
      </c>
      <c r="G37">
        <v>1</v>
      </c>
      <c r="H37">
        <v>0</v>
      </c>
      <c r="I37" s="1" t="s">
        <v>122</v>
      </c>
      <c r="J37" s="2">
        <v>52</v>
      </c>
      <c r="L37" s="1" t="s">
        <v>42</v>
      </c>
      <c r="N37" s="1"/>
    </row>
    <row r="38" spans="1:14" x14ac:dyDescent="0.25">
      <c r="A38">
        <v>37</v>
      </c>
      <c r="B38">
        <v>1</v>
      </c>
      <c r="C38">
        <v>3</v>
      </c>
      <c r="D38" t="s">
        <v>123</v>
      </c>
      <c r="E38" s="1" t="s">
        <v>40</v>
      </c>
      <c r="G38">
        <v>0</v>
      </c>
      <c r="H38">
        <v>0</v>
      </c>
      <c r="I38" s="1" t="s">
        <v>124</v>
      </c>
      <c r="J38" s="2">
        <v>7.2291999999999996</v>
      </c>
      <c r="L38" s="1" t="s">
        <v>25</v>
      </c>
      <c r="N38" s="1"/>
    </row>
    <row r="39" spans="1:14" x14ac:dyDescent="0.25">
      <c r="A39">
        <v>38</v>
      </c>
      <c r="B39">
        <v>0</v>
      </c>
      <c r="C39">
        <v>3</v>
      </c>
      <c r="D39" t="s">
        <v>125</v>
      </c>
      <c r="E39" s="1" t="s">
        <v>40</v>
      </c>
      <c r="F39">
        <v>21</v>
      </c>
      <c r="G39">
        <v>0</v>
      </c>
      <c r="H39">
        <v>0</v>
      </c>
      <c r="I39" s="1" t="s">
        <v>126</v>
      </c>
      <c r="J39" s="2">
        <v>8.0500000000000007</v>
      </c>
      <c r="L39" s="1" t="s">
        <v>42</v>
      </c>
      <c r="N39" s="1"/>
    </row>
    <row r="40" spans="1:14" x14ac:dyDescent="0.25">
      <c r="A40">
        <v>39</v>
      </c>
      <c r="B40">
        <v>0</v>
      </c>
      <c r="C40">
        <v>3</v>
      </c>
      <c r="D40" t="s">
        <v>127</v>
      </c>
      <c r="E40" s="1" t="s">
        <v>44</v>
      </c>
      <c r="F40">
        <v>18</v>
      </c>
      <c r="G40">
        <v>2</v>
      </c>
      <c r="H40">
        <v>0</v>
      </c>
      <c r="I40" s="1" t="s">
        <v>128</v>
      </c>
      <c r="J40" s="2">
        <v>18</v>
      </c>
      <c r="L40" s="1" t="s">
        <v>42</v>
      </c>
      <c r="N40" s="1"/>
    </row>
    <row r="41" spans="1:14" x14ac:dyDescent="0.25">
      <c r="A41">
        <v>40</v>
      </c>
      <c r="B41">
        <v>1</v>
      </c>
      <c r="C41">
        <v>3</v>
      </c>
      <c r="D41" t="s">
        <v>129</v>
      </c>
      <c r="E41" s="1" t="s">
        <v>44</v>
      </c>
      <c r="F41">
        <v>14</v>
      </c>
      <c r="G41">
        <v>1</v>
      </c>
      <c r="H41">
        <v>0</v>
      </c>
      <c r="I41" s="1" t="s">
        <v>130</v>
      </c>
      <c r="J41" s="2">
        <v>11.2417</v>
      </c>
      <c r="L41" s="1" t="s">
        <v>25</v>
      </c>
      <c r="N41" s="1"/>
    </row>
    <row r="42" spans="1:14" x14ac:dyDescent="0.25">
      <c r="A42">
        <v>41</v>
      </c>
      <c r="B42">
        <v>0</v>
      </c>
      <c r="C42">
        <v>3</v>
      </c>
      <c r="D42" t="s">
        <v>131</v>
      </c>
      <c r="E42" s="1" t="s">
        <v>44</v>
      </c>
      <c r="F42">
        <v>40</v>
      </c>
      <c r="G42">
        <v>1</v>
      </c>
      <c r="H42">
        <v>0</v>
      </c>
      <c r="I42" s="1" t="s">
        <v>132</v>
      </c>
      <c r="J42" s="2">
        <v>9.4749999999999996</v>
      </c>
      <c r="L42" s="1" t="s">
        <v>42</v>
      </c>
      <c r="N42" s="1"/>
    </row>
    <row r="43" spans="1:14" x14ac:dyDescent="0.25">
      <c r="A43">
        <v>42</v>
      </c>
      <c r="B43">
        <v>0</v>
      </c>
      <c r="C43">
        <v>2</v>
      </c>
      <c r="D43" t="s">
        <v>133</v>
      </c>
      <c r="E43" s="1" t="s">
        <v>44</v>
      </c>
      <c r="F43">
        <v>27</v>
      </c>
      <c r="G43">
        <v>1</v>
      </c>
      <c r="H43">
        <v>0</v>
      </c>
      <c r="I43" s="1" t="s">
        <v>134</v>
      </c>
      <c r="J43" s="2">
        <v>21</v>
      </c>
      <c r="L43" s="1" t="s">
        <v>42</v>
      </c>
      <c r="N43" s="1"/>
    </row>
    <row r="44" spans="1:14" x14ac:dyDescent="0.25">
      <c r="A44">
        <v>43</v>
      </c>
      <c r="B44">
        <v>0</v>
      </c>
      <c r="C44">
        <v>3</v>
      </c>
      <c r="D44" t="s">
        <v>135</v>
      </c>
      <c r="E44" s="1" t="s">
        <v>40</v>
      </c>
      <c r="G44">
        <v>0</v>
      </c>
      <c r="H44">
        <v>0</v>
      </c>
      <c r="I44" s="1" t="s">
        <v>136</v>
      </c>
      <c r="J44" s="2">
        <v>7.8958000000000004</v>
      </c>
      <c r="L44" s="1" t="s">
        <v>25</v>
      </c>
      <c r="N44" s="1"/>
    </row>
    <row r="45" spans="1:14" x14ac:dyDescent="0.25">
      <c r="A45">
        <v>44</v>
      </c>
      <c r="B45">
        <v>1</v>
      </c>
      <c r="C45">
        <v>2</v>
      </c>
      <c r="D45" t="s">
        <v>137</v>
      </c>
      <c r="E45" s="1" t="s">
        <v>44</v>
      </c>
      <c r="F45">
        <v>3</v>
      </c>
      <c r="G45">
        <v>1</v>
      </c>
      <c r="H45">
        <v>2</v>
      </c>
      <c r="I45" s="1" t="s">
        <v>138</v>
      </c>
      <c r="J45" s="2">
        <v>41.5792</v>
      </c>
      <c r="L45" s="1" t="s">
        <v>25</v>
      </c>
      <c r="N45" s="1"/>
    </row>
    <row r="46" spans="1:14" x14ac:dyDescent="0.25">
      <c r="A46">
        <v>45</v>
      </c>
      <c r="B46">
        <v>1</v>
      </c>
      <c r="C46">
        <v>3</v>
      </c>
      <c r="D46" t="s">
        <v>139</v>
      </c>
      <c r="E46" s="1" t="s">
        <v>44</v>
      </c>
      <c r="F46">
        <v>19</v>
      </c>
      <c r="G46">
        <v>0</v>
      </c>
      <c r="H46">
        <v>0</v>
      </c>
      <c r="I46" s="1" t="s">
        <v>140</v>
      </c>
      <c r="J46" s="2">
        <v>7.8792</v>
      </c>
      <c r="L46" s="1" t="s">
        <v>56</v>
      </c>
      <c r="N46" s="1"/>
    </row>
    <row r="47" spans="1:14" x14ac:dyDescent="0.25">
      <c r="A47">
        <v>46</v>
      </c>
      <c r="B47">
        <v>0</v>
      </c>
      <c r="C47">
        <v>3</v>
      </c>
      <c r="D47" t="s">
        <v>141</v>
      </c>
      <c r="E47" s="1" t="s">
        <v>40</v>
      </c>
      <c r="G47">
        <v>0</v>
      </c>
      <c r="H47">
        <v>0</v>
      </c>
      <c r="I47" s="1" t="s">
        <v>142</v>
      </c>
      <c r="J47" s="2">
        <v>8.0500000000000007</v>
      </c>
      <c r="L47" s="1" t="s">
        <v>42</v>
      </c>
      <c r="N47" s="1"/>
    </row>
    <row r="48" spans="1:14" x14ac:dyDescent="0.25">
      <c r="A48">
        <v>47</v>
      </c>
      <c r="B48">
        <v>0</v>
      </c>
      <c r="C48">
        <v>3</v>
      </c>
      <c r="D48" t="s">
        <v>143</v>
      </c>
      <c r="E48" s="1" t="s">
        <v>40</v>
      </c>
      <c r="G48">
        <v>1</v>
      </c>
      <c r="H48">
        <v>0</v>
      </c>
      <c r="I48" s="1" t="s">
        <v>144</v>
      </c>
      <c r="J48" s="2">
        <v>15.5</v>
      </c>
      <c r="L48" s="1" t="s">
        <v>56</v>
      </c>
      <c r="N48" s="1"/>
    </row>
    <row r="49" spans="1:14" x14ac:dyDescent="0.25">
      <c r="A49">
        <v>48</v>
      </c>
      <c r="B49">
        <v>1</v>
      </c>
      <c r="C49">
        <v>3</v>
      </c>
      <c r="D49" t="s">
        <v>145</v>
      </c>
      <c r="E49" s="1" t="s">
        <v>44</v>
      </c>
      <c r="G49">
        <v>0</v>
      </c>
      <c r="H49">
        <v>0</v>
      </c>
      <c r="I49" s="1" t="s">
        <v>146</v>
      </c>
      <c r="J49" s="2">
        <v>7.75</v>
      </c>
      <c r="L49" s="1" t="s">
        <v>56</v>
      </c>
      <c r="N49" s="1"/>
    </row>
    <row r="50" spans="1:14" x14ac:dyDescent="0.25">
      <c r="A50">
        <v>49</v>
      </c>
      <c r="B50">
        <v>0</v>
      </c>
      <c r="C50">
        <v>3</v>
      </c>
      <c r="D50" t="s">
        <v>147</v>
      </c>
      <c r="E50" s="1" t="s">
        <v>40</v>
      </c>
      <c r="G50">
        <v>2</v>
      </c>
      <c r="H50">
        <v>0</v>
      </c>
      <c r="I50" s="1" t="s">
        <v>148</v>
      </c>
      <c r="J50" s="2">
        <v>21.679200000000002</v>
      </c>
      <c r="L50" s="1" t="s">
        <v>25</v>
      </c>
      <c r="N50" s="1"/>
    </row>
    <row r="51" spans="1:14" x14ac:dyDescent="0.25">
      <c r="A51">
        <v>50</v>
      </c>
      <c r="B51">
        <v>0</v>
      </c>
      <c r="C51">
        <v>3</v>
      </c>
      <c r="D51" t="s">
        <v>149</v>
      </c>
      <c r="E51" s="1" t="s">
        <v>44</v>
      </c>
      <c r="F51">
        <v>18</v>
      </c>
      <c r="G51">
        <v>1</v>
      </c>
      <c r="H51">
        <v>0</v>
      </c>
      <c r="I51" s="1" t="s">
        <v>150</v>
      </c>
      <c r="J51" s="2">
        <v>17.8</v>
      </c>
      <c r="L51" s="1" t="s">
        <v>42</v>
      </c>
      <c r="N51" s="1"/>
    </row>
    <row r="52" spans="1:14" x14ac:dyDescent="0.25">
      <c r="A52">
        <v>51</v>
      </c>
      <c r="B52">
        <v>0</v>
      </c>
      <c r="C52">
        <v>3</v>
      </c>
      <c r="D52" t="s">
        <v>151</v>
      </c>
      <c r="E52" s="1" t="s">
        <v>40</v>
      </c>
      <c r="F52">
        <v>7</v>
      </c>
      <c r="G52">
        <v>4</v>
      </c>
      <c r="H52">
        <v>1</v>
      </c>
      <c r="I52" s="1" t="s">
        <v>152</v>
      </c>
      <c r="J52" s="2">
        <v>39.6875</v>
      </c>
      <c r="L52" s="1" t="s">
        <v>42</v>
      </c>
      <c r="N52" s="1"/>
    </row>
    <row r="53" spans="1:14" x14ac:dyDescent="0.25">
      <c r="A53">
        <v>52</v>
      </c>
      <c r="B53">
        <v>0</v>
      </c>
      <c r="C53">
        <v>3</v>
      </c>
      <c r="D53" t="s">
        <v>153</v>
      </c>
      <c r="E53" s="1" t="s">
        <v>40</v>
      </c>
      <c r="F53">
        <v>21</v>
      </c>
      <c r="G53">
        <v>0</v>
      </c>
      <c r="H53">
        <v>0</v>
      </c>
      <c r="I53" s="1" t="s">
        <v>154</v>
      </c>
      <c r="J53" s="2">
        <v>7.8</v>
      </c>
      <c r="L53" s="1" t="s">
        <v>42</v>
      </c>
      <c r="N53" s="1"/>
    </row>
    <row r="54" spans="1:14" x14ac:dyDescent="0.25">
      <c r="A54">
        <v>53</v>
      </c>
      <c r="B54">
        <v>1</v>
      </c>
      <c r="C54">
        <v>1</v>
      </c>
      <c r="D54" t="s">
        <v>155</v>
      </c>
      <c r="E54" s="1" t="s">
        <v>44</v>
      </c>
      <c r="F54">
        <v>49</v>
      </c>
      <c r="G54">
        <v>1</v>
      </c>
      <c r="H54">
        <v>0</v>
      </c>
      <c r="I54" s="1" t="s">
        <v>156</v>
      </c>
      <c r="J54" s="2">
        <v>76.729200000000006</v>
      </c>
      <c r="K54" s="1" t="s">
        <v>157</v>
      </c>
      <c r="L54" s="1" t="s">
        <v>25</v>
      </c>
      <c r="N54" s="1"/>
    </row>
    <row r="55" spans="1:14" x14ac:dyDescent="0.25">
      <c r="A55">
        <v>54</v>
      </c>
      <c r="B55">
        <v>1</v>
      </c>
      <c r="C55">
        <v>2</v>
      </c>
      <c r="D55" t="s">
        <v>158</v>
      </c>
      <c r="E55" s="1" t="s">
        <v>44</v>
      </c>
      <c r="F55">
        <v>29</v>
      </c>
      <c r="G55">
        <v>1</v>
      </c>
      <c r="H55">
        <v>0</v>
      </c>
      <c r="I55" s="1" t="s">
        <v>159</v>
      </c>
      <c r="J55" s="2">
        <v>26</v>
      </c>
      <c r="L55" s="1" t="s">
        <v>42</v>
      </c>
      <c r="N55" s="1"/>
    </row>
    <row r="56" spans="1:14" x14ac:dyDescent="0.25">
      <c r="A56">
        <v>55</v>
      </c>
      <c r="B56">
        <v>0</v>
      </c>
      <c r="C56">
        <v>1</v>
      </c>
      <c r="D56" t="s">
        <v>160</v>
      </c>
      <c r="E56" s="1" t="s">
        <v>40</v>
      </c>
      <c r="F56">
        <v>65</v>
      </c>
      <c r="G56">
        <v>0</v>
      </c>
      <c r="H56">
        <v>1</v>
      </c>
      <c r="I56" s="1" t="s">
        <v>161</v>
      </c>
      <c r="J56" s="2">
        <v>61.979199999999999</v>
      </c>
      <c r="K56" s="1" t="s">
        <v>162</v>
      </c>
      <c r="L56" s="1" t="s">
        <v>25</v>
      </c>
      <c r="N56" s="1"/>
    </row>
    <row r="57" spans="1:14" x14ac:dyDescent="0.25">
      <c r="A57">
        <v>56</v>
      </c>
      <c r="B57">
        <v>1</v>
      </c>
      <c r="C57">
        <v>1</v>
      </c>
      <c r="D57" t="s">
        <v>163</v>
      </c>
      <c r="E57" s="1" t="s">
        <v>40</v>
      </c>
      <c r="G57">
        <v>0</v>
      </c>
      <c r="H57">
        <v>0</v>
      </c>
      <c r="I57" s="1" t="s">
        <v>164</v>
      </c>
      <c r="J57" s="2">
        <v>35.5</v>
      </c>
      <c r="K57" s="1" t="s">
        <v>165</v>
      </c>
      <c r="L57" s="1" t="s">
        <v>42</v>
      </c>
      <c r="N57" s="1"/>
    </row>
    <row r="58" spans="1:14" x14ac:dyDescent="0.25">
      <c r="A58">
        <v>57</v>
      </c>
      <c r="B58">
        <v>1</v>
      </c>
      <c r="C58">
        <v>2</v>
      </c>
      <c r="D58" t="s">
        <v>166</v>
      </c>
      <c r="E58" s="1" t="s">
        <v>44</v>
      </c>
      <c r="F58">
        <v>21</v>
      </c>
      <c r="G58">
        <v>0</v>
      </c>
      <c r="H58">
        <v>0</v>
      </c>
      <c r="I58" s="1" t="s">
        <v>167</v>
      </c>
      <c r="J58" s="2">
        <v>10.5</v>
      </c>
      <c r="L58" s="1" t="s">
        <v>42</v>
      </c>
      <c r="N58" s="1"/>
    </row>
    <row r="59" spans="1:14" x14ac:dyDescent="0.25">
      <c r="A59">
        <v>58</v>
      </c>
      <c r="B59">
        <v>0</v>
      </c>
      <c r="C59">
        <v>3</v>
      </c>
      <c r="D59" t="s">
        <v>168</v>
      </c>
      <c r="E59" s="1" t="s">
        <v>40</v>
      </c>
      <c r="F59">
        <v>28.5</v>
      </c>
      <c r="G59">
        <v>0</v>
      </c>
      <c r="H59">
        <v>0</v>
      </c>
      <c r="I59" s="1" t="s">
        <v>169</v>
      </c>
      <c r="J59" s="2">
        <v>7.2291999999999996</v>
      </c>
      <c r="L59" s="1" t="s">
        <v>25</v>
      </c>
      <c r="N59" s="1"/>
    </row>
    <row r="60" spans="1:14" x14ac:dyDescent="0.25">
      <c r="A60">
        <v>59</v>
      </c>
      <c r="B60">
        <v>1</v>
      </c>
      <c r="C60">
        <v>2</v>
      </c>
      <c r="D60" t="s">
        <v>170</v>
      </c>
      <c r="E60" s="1" t="s">
        <v>44</v>
      </c>
      <c r="F60">
        <v>5</v>
      </c>
      <c r="G60">
        <v>1</v>
      </c>
      <c r="H60">
        <v>2</v>
      </c>
      <c r="I60" s="1" t="s">
        <v>171</v>
      </c>
      <c r="J60" s="2">
        <v>27.75</v>
      </c>
      <c r="L60" s="1" t="s">
        <v>42</v>
      </c>
      <c r="N60" s="1"/>
    </row>
    <row r="61" spans="1:14" x14ac:dyDescent="0.25">
      <c r="A61">
        <v>60</v>
      </c>
      <c r="B61">
        <v>0</v>
      </c>
      <c r="C61">
        <v>3</v>
      </c>
      <c r="D61" t="s">
        <v>172</v>
      </c>
      <c r="E61" s="1" t="s">
        <v>40</v>
      </c>
      <c r="F61">
        <v>11</v>
      </c>
      <c r="G61">
        <v>5</v>
      </c>
      <c r="H61">
        <v>2</v>
      </c>
      <c r="I61" s="1" t="s">
        <v>173</v>
      </c>
      <c r="J61" s="2">
        <v>46.9</v>
      </c>
      <c r="L61" s="1" t="s">
        <v>42</v>
      </c>
      <c r="N61" s="1"/>
    </row>
    <row r="62" spans="1:14" x14ac:dyDescent="0.25">
      <c r="A62">
        <v>61</v>
      </c>
      <c r="B62">
        <v>0</v>
      </c>
      <c r="C62">
        <v>3</v>
      </c>
      <c r="D62" t="s">
        <v>174</v>
      </c>
      <c r="E62" s="1" t="s">
        <v>40</v>
      </c>
      <c r="F62">
        <v>22</v>
      </c>
      <c r="G62">
        <v>0</v>
      </c>
      <c r="H62">
        <v>0</v>
      </c>
      <c r="I62" s="1" t="s">
        <v>175</v>
      </c>
      <c r="J62" s="2">
        <v>7.2291999999999996</v>
      </c>
      <c r="L62" s="1" t="s">
        <v>25</v>
      </c>
      <c r="N62" s="1"/>
    </row>
    <row r="63" spans="1:14" x14ac:dyDescent="0.25">
      <c r="A63">
        <v>62</v>
      </c>
      <c r="B63">
        <v>1</v>
      </c>
      <c r="C63">
        <v>1</v>
      </c>
      <c r="D63" t="s">
        <v>176</v>
      </c>
      <c r="E63" s="1" t="s">
        <v>44</v>
      </c>
      <c r="F63">
        <v>38</v>
      </c>
      <c r="G63">
        <v>0</v>
      </c>
      <c r="H63">
        <v>0</v>
      </c>
      <c r="I63" s="1" t="s">
        <v>177</v>
      </c>
      <c r="J63" s="2">
        <v>80</v>
      </c>
      <c r="K63" s="1" t="s">
        <v>178</v>
      </c>
      <c r="N63" s="1"/>
    </row>
    <row r="64" spans="1:14" x14ac:dyDescent="0.25">
      <c r="A64">
        <v>63</v>
      </c>
      <c r="B64">
        <v>0</v>
      </c>
      <c r="C64">
        <v>1</v>
      </c>
      <c r="D64" t="s">
        <v>179</v>
      </c>
      <c r="E64" s="1" t="s">
        <v>40</v>
      </c>
      <c r="F64">
        <v>45</v>
      </c>
      <c r="G64">
        <v>1</v>
      </c>
      <c r="H64">
        <v>0</v>
      </c>
      <c r="I64" s="1" t="s">
        <v>180</v>
      </c>
      <c r="J64" s="2">
        <v>83.474999999999994</v>
      </c>
      <c r="K64" s="1" t="s">
        <v>181</v>
      </c>
      <c r="L64" s="1" t="s">
        <v>42</v>
      </c>
      <c r="N64" s="1"/>
    </row>
    <row r="65" spans="1:14" x14ac:dyDescent="0.25">
      <c r="A65">
        <v>64</v>
      </c>
      <c r="B65">
        <v>0</v>
      </c>
      <c r="C65">
        <v>3</v>
      </c>
      <c r="D65" t="s">
        <v>182</v>
      </c>
      <c r="E65" s="1" t="s">
        <v>40</v>
      </c>
      <c r="F65">
        <v>4</v>
      </c>
      <c r="G65">
        <v>3</v>
      </c>
      <c r="H65">
        <v>2</v>
      </c>
      <c r="I65" s="1" t="s">
        <v>183</v>
      </c>
      <c r="J65" s="2">
        <v>27.9</v>
      </c>
      <c r="L65" s="1" t="s">
        <v>42</v>
      </c>
      <c r="N65" s="1"/>
    </row>
    <row r="66" spans="1:14" x14ac:dyDescent="0.25">
      <c r="A66">
        <v>65</v>
      </c>
      <c r="B66">
        <v>0</v>
      </c>
      <c r="C66">
        <v>1</v>
      </c>
      <c r="D66" t="s">
        <v>184</v>
      </c>
      <c r="E66" s="1" t="s">
        <v>40</v>
      </c>
      <c r="G66">
        <v>0</v>
      </c>
      <c r="H66">
        <v>0</v>
      </c>
      <c r="I66" s="1" t="s">
        <v>185</v>
      </c>
      <c r="J66" s="2">
        <v>27.720800000000001</v>
      </c>
      <c r="L66" s="1" t="s">
        <v>25</v>
      </c>
      <c r="N66" s="1"/>
    </row>
    <row r="67" spans="1:14" x14ac:dyDescent="0.25">
      <c r="A67">
        <v>66</v>
      </c>
      <c r="B67">
        <v>1</v>
      </c>
      <c r="C67">
        <v>3</v>
      </c>
      <c r="D67" t="s">
        <v>186</v>
      </c>
      <c r="E67" s="1" t="s">
        <v>40</v>
      </c>
      <c r="G67">
        <v>1</v>
      </c>
      <c r="H67">
        <v>1</v>
      </c>
      <c r="I67" s="1" t="s">
        <v>187</v>
      </c>
      <c r="J67" s="2">
        <v>15.245799999999999</v>
      </c>
      <c r="L67" s="1" t="s">
        <v>25</v>
      </c>
      <c r="N67" s="1"/>
    </row>
    <row r="68" spans="1:14" x14ac:dyDescent="0.25">
      <c r="A68">
        <v>67</v>
      </c>
      <c r="B68">
        <v>1</v>
      </c>
      <c r="C68">
        <v>2</v>
      </c>
      <c r="D68" t="s">
        <v>188</v>
      </c>
      <c r="E68" s="1" t="s">
        <v>44</v>
      </c>
      <c r="F68">
        <v>29</v>
      </c>
      <c r="G68">
        <v>0</v>
      </c>
      <c r="H68">
        <v>0</v>
      </c>
      <c r="I68" s="1" t="s">
        <v>189</v>
      </c>
      <c r="J68" s="2">
        <v>10.5</v>
      </c>
      <c r="K68" s="1" t="s">
        <v>190</v>
      </c>
      <c r="L68" s="1" t="s">
        <v>42</v>
      </c>
      <c r="N68" s="1"/>
    </row>
    <row r="69" spans="1:14" x14ac:dyDescent="0.25">
      <c r="A69">
        <v>68</v>
      </c>
      <c r="B69">
        <v>0</v>
      </c>
      <c r="C69">
        <v>3</v>
      </c>
      <c r="D69" t="s">
        <v>191</v>
      </c>
      <c r="E69" s="1" t="s">
        <v>40</v>
      </c>
      <c r="F69">
        <v>19</v>
      </c>
      <c r="G69">
        <v>0</v>
      </c>
      <c r="H69">
        <v>0</v>
      </c>
      <c r="I69" s="1" t="s">
        <v>192</v>
      </c>
      <c r="J69" s="2">
        <v>8.1583000000000006</v>
      </c>
      <c r="L69" s="1" t="s">
        <v>42</v>
      </c>
      <c r="N69" s="1"/>
    </row>
    <row r="70" spans="1:14" x14ac:dyDescent="0.25">
      <c r="A70">
        <v>69</v>
      </c>
      <c r="B70">
        <v>1</v>
      </c>
      <c r="C70">
        <v>3</v>
      </c>
      <c r="D70" t="s">
        <v>193</v>
      </c>
      <c r="E70" s="1" t="s">
        <v>44</v>
      </c>
      <c r="F70">
        <v>17</v>
      </c>
      <c r="G70">
        <v>4</v>
      </c>
      <c r="H70">
        <v>2</v>
      </c>
      <c r="I70" s="1" t="s">
        <v>194</v>
      </c>
      <c r="J70" s="2">
        <v>7.9249999999999998</v>
      </c>
      <c r="L70" s="1" t="s">
        <v>42</v>
      </c>
      <c r="N70" s="1"/>
    </row>
    <row r="71" spans="1:14" x14ac:dyDescent="0.25">
      <c r="A71">
        <v>70</v>
      </c>
      <c r="B71">
        <v>0</v>
      </c>
      <c r="C71">
        <v>3</v>
      </c>
      <c r="D71" t="s">
        <v>195</v>
      </c>
      <c r="E71" s="1" t="s">
        <v>40</v>
      </c>
      <c r="F71">
        <v>26</v>
      </c>
      <c r="G71">
        <v>2</v>
      </c>
      <c r="H71">
        <v>0</v>
      </c>
      <c r="I71" s="1" t="s">
        <v>196</v>
      </c>
      <c r="J71" s="2">
        <v>8.6624999999999996</v>
      </c>
      <c r="L71" s="1" t="s">
        <v>42</v>
      </c>
      <c r="N71" s="1"/>
    </row>
    <row r="72" spans="1:14" x14ac:dyDescent="0.25">
      <c r="A72">
        <v>71</v>
      </c>
      <c r="B72">
        <v>0</v>
      </c>
      <c r="C72">
        <v>2</v>
      </c>
      <c r="D72" t="s">
        <v>197</v>
      </c>
      <c r="E72" s="1" t="s">
        <v>40</v>
      </c>
      <c r="F72">
        <v>32</v>
      </c>
      <c r="G72">
        <v>0</v>
      </c>
      <c r="H72">
        <v>0</v>
      </c>
      <c r="I72" s="1" t="s">
        <v>198</v>
      </c>
      <c r="J72" s="2">
        <v>10.5</v>
      </c>
      <c r="L72" s="1" t="s">
        <v>42</v>
      </c>
      <c r="N72" s="1"/>
    </row>
    <row r="73" spans="1:14" x14ac:dyDescent="0.25">
      <c r="A73">
        <v>72</v>
      </c>
      <c r="B73">
        <v>0</v>
      </c>
      <c r="C73">
        <v>3</v>
      </c>
      <c r="D73" t="s">
        <v>199</v>
      </c>
      <c r="E73" s="1" t="s">
        <v>44</v>
      </c>
      <c r="F73">
        <v>16</v>
      </c>
      <c r="G73">
        <v>5</v>
      </c>
      <c r="H73">
        <v>2</v>
      </c>
      <c r="I73" s="1" t="s">
        <v>173</v>
      </c>
      <c r="J73" s="2">
        <v>46.9</v>
      </c>
      <c r="L73" s="1" t="s">
        <v>42</v>
      </c>
      <c r="N73" s="1"/>
    </row>
    <row r="74" spans="1:14" x14ac:dyDescent="0.25">
      <c r="A74">
        <v>73</v>
      </c>
      <c r="B74">
        <v>0</v>
      </c>
      <c r="C74">
        <v>2</v>
      </c>
      <c r="D74" t="s">
        <v>200</v>
      </c>
      <c r="E74" s="1" t="s">
        <v>40</v>
      </c>
      <c r="F74">
        <v>21</v>
      </c>
      <c r="G74">
        <v>0</v>
      </c>
      <c r="H74">
        <v>0</v>
      </c>
      <c r="I74" s="1" t="s">
        <v>201</v>
      </c>
      <c r="J74" s="2">
        <v>73.5</v>
      </c>
      <c r="L74" s="1" t="s">
        <v>42</v>
      </c>
      <c r="N74" s="1"/>
    </row>
    <row r="75" spans="1:14" x14ac:dyDescent="0.25">
      <c r="A75">
        <v>74</v>
      </c>
      <c r="B75">
        <v>0</v>
      </c>
      <c r="C75">
        <v>3</v>
      </c>
      <c r="D75" t="s">
        <v>202</v>
      </c>
      <c r="E75" s="1" t="s">
        <v>40</v>
      </c>
      <c r="F75">
        <v>26</v>
      </c>
      <c r="G75">
        <v>1</v>
      </c>
      <c r="H75">
        <v>0</v>
      </c>
      <c r="I75" s="1" t="s">
        <v>203</v>
      </c>
      <c r="J75" s="2">
        <v>14.4542</v>
      </c>
      <c r="L75" s="1" t="s">
        <v>25</v>
      </c>
      <c r="N75" s="1"/>
    </row>
    <row r="76" spans="1:14" x14ac:dyDescent="0.25">
      <c r="A76">
        <v>75</v>
      </c>
      <c r="B76">
        <v>1</v>
      </c>
      <c r="C76">
        <v>3</v>
      </c>
      <c r="D76" t="s">
        <v>204</v>
      </c>
      <c r="E76" s="1" t="s">
        <v>40</v>
      </c>
      <c r="F76">
        <v>32</v>
      </c>
      <c r="G76">
        <v>0</v>
      </c>
      <c r="H76">
        <v>0</v>
      </c>
      <c r="I76" s="1" t="s">
        <v>205</v>
      </c>
      <c r="J76" s="2">
        <v>56.495800000000003</v>
      </c>
      <c r="L76" s="1" t="s">
        <v>42</v>
      </c>
      <c r="N76" s="1"/>
    </row>
    <row r="77" spans="1:14" x14ac:dyDescent="0.25">
      <c r="A77">
        <v>76</v>
      </c>
      <c r="B77">
        <v>0</v>
      </c>
      <c r="C77">
        <v>3</v>
      </c>
      <c r="D77" t="s">
        <v>206</v>
      </c>
      <c r="E77" s="1" t="s">
        <v>40</v>
      </c>
      <c r="F77">
        <v>25</v>
      </c>
      <c r="G77">
        <v>0</v>
      </c>
      <c r="H77">
        <v>0</v>
      </c>
      <c r="I77" s="1" t="s">
        <v>207</v>
      </c>
      <c r="J77" s="2">
        <v>7.65</v>
      </c>
      <c r="K77" s="1" t="s">
        <v>208</v>
      </c>
      <c r="L77" s="1" t="s">
        <v>42</v>
      </c>
      <c r="N77" s="1"/>
    </row>
    <row r="78" spans="1:14" x14ac:dyDescent="0.25">
      <c r="A78">
        <v>77</v>
      </c>
      <c r="B78">
        <v>0</v>
      </c>
      <c r="C78">
        <v>3</v>
      </c>
      <c r="D78" t="s">
        <v>209</v>
      </c>
      <c r="E78" s="1" t="s">
        <v>40</v>
      </c>
      <c r="G78">
        <v>0</v>
      </c>
      <c r="H78">
        <v>0</v>
      </c>
      <c r="I78" s="1" t="s">
        <v>210</v>
      </c>
      <c r="J78" s="2">
        <v>7.8958000000000004</v>
      </c>
      <c r="L78" s="1" t="s">
        <v>42</v>
      </c>
      <c r="N78" s="1"/>
    </row>
    <row r="79" spans="1:14" x14ac:dyDescent="0.25">
      <c r="A79">
        <v>78</v>
      </c>
      <c r="B79">
        <v>0</v>
      </c>
      <c r="C79">
        <v>3</v>
      </c>
      <c r="D79" t="s">
        <v>211</v>
      </c>
      <c r="E79" s="1" t="s">
        <v>40</v>
      </c>
      <c r="G79">
        <v>0</v>
      </c>
      <c r="H79">
        <v>0</v>
      </c>
      <c r="I79" s="1" t="s">
        <v>212</v>
      </c>
      <c r="J79" s="2">
        <v>8.0500000000000007</v>
      </c>
      <c r="L79" s="1" t="s">
        <v>42</v>
      </c>
      <c r="N79" s="1"/>
    </row>
    <row r="80" spans="1:14" x14ac:dyDescent="0.25">
      <c r="A80">
        <v>79</v>
      </c>
      <c r="B80">
        <v>1</v>
      </c>
      <c r="C80">
        <v>2</v>
      </c>
      <c r="D80" t="s">
        <v>213</v>
      </c>
      <c r="E80" s="1" t="s">
        <v>40</v>
      </c>
      <c r="F80">
        <v>0.83</v>
      </c>
      <c r="G80">
        <v>0</v>
      </c>
      <c r="H80">
        <v>2</v>
      </c>
      <c r="I80" s="1" t="s">
        <v>214</v>
      </c>
      <c r="J80" s="2">
        <v>29</v>
      </c>
      <c r="L80" s="1" t="s">
        <v>42</v>
      </c>
      <c r="N80" s="1"/>
    </row>
    <row r="81" spans="1:14" x14ac:dyDescent="0.25">
      <c r="A81">
        <v>80</v>
      </c>
      <c r="B81">
        <v>1</v>
      </c>
      <c r="C81">
        <v>3</v>
      </c>
      <c r="D81" t="s">
        <v>215</v>
      </c>
      <c r="E81" s="1" t="s">
        <v>44</v>
      </c>
      <c r="F81">
        <v>30</v>
      </c>
      <c r="G81">
        <v>0</v>
      </c>
      <c r="H81">
        <v>0</v>
      </c>
      <c r="I81" s="1" t="s">
        <v>216</v>
      </c>
      <c r="J81" s="2">
        <v>12.475</v>
      </c>
      <c r="L81" s="1" t="s">
        <v>42</v>
      </c>
      <c r="N81" s="1"/>
    </row>
    <row r="82" spans="1:14" x14ac:dyDescent="0.25">
      <c r="A82">
        <v>81</v>
      </c>
      <c r="B82">
        <v>0</v>
      </c>
      <c r="C82">
        <v>3</v>
      </c>
      <c r="D82" t="s">
        <v>217</v>
      </c>
      <c r="E82" s="1" t="s">
        <v>40</v>
      </c>
      <c r="F82">
        <v>22</v>
      </c>
      <c r="G82">
        <v>0</v>
      </c>
      <c r="H82">
        <v>0</v>
      </c>
      <c r="I82" s="1" t="s">
        <v>218</v>
      </c>
      <c r="J82" s="2">
        <v>9</v>
      </c>
      <c r="L82" s="1" t="s">
        <v>42</v>
      </c>
      <c r="N82" s="1"/>
    </row>
    <row r="83" spans="1:14" x14ac:dyDescent="0.25">
      <c r="A83">
        <v>82</v>
      </c>
      <c r="B83">
        <v>1</v>
      </c>
      <c r="C83">
        <v>3</v>
      </c>
      <c r="D83" t="s">
        <v>219</v>
      </c>
      <c r="E83" s="1" t="s">
        <v>40</v>
      </c>
      <c r="F83">
        <v>29</v>
      </c>
      <c r="G83">
        <v>0</v>
      </c>
      <c r="H83">
        <v>0</v>
      </c>
      <c r="I83" s="1" t="s">
        <v>220</v>
      </c>
      <c r="J83" s="2">
        <v>9.5</v>
      </c>
      <c r="L83" s="1" t="s">
        <v>42</v>
      </c>
      <c r="N83" s="1"/>
    </row>
    <row r="84" spans="1:14" x14ac:dyDescent="0.25">
      <c r="A84">
        <v>83</v>
      </c>
      <c r="B84">
        <v>1</v>
      </c>
      <c r="C84">
        <v>3</v>
      </c>
      <c r="D84" t="s">
        <v>221</v>
      </c>
      <c r="E84" s="1" t="s">
        <v>44</v>
      </c>
      <c r="G84">
        <v>0</v>
      </c>
      <c r="H84">
        <v>0</v>
      </c>
      <c r="I84" s="1" t="s">
        <v>222</v>
      </c>
      <c r="J84" s="2">
        <v>7.7874999999999996</v>
      </c>
      <c r="L84" s="1" t="s">
        <v>56</v>
      </c>
      <c r="N84" s="1"/>
    </row>
    <row r="85" spans="1:14" x14ac:dyDescent="0.25">
      <c r="A85">
        <v>84</v>
      </c>
      <c r="B85">
        <v>0</v>
      </c>
      <c r="C85">
        <v>1</v>
      </c>
      <c r="D85" t="s">
        <v>223</v>
      </c>
      <c r="E85" s="1" t="s">
        <v>40</v>
      </c>
      <c r="F85">
        <v>28</v>
      </c>
      <c r="G85">
        <v>0</v>
      </c>
      <c r="H85">
        <v>0</v>
      </c>
      <c r="I85" s="1" t="s">
        <v>224</v>
      </c>
      <c r="J85" s="2">
        <v>47.1</v>
      </c>
      <c r="L85" s="1" t="s">
        <v>42</v>
      </c>
      <c r="N85" s="1"/>
    </row>
    <row r="86" spans="1:14" x14ac:dyDescent="0.25">
      <c r="A86">
        <v>85</v>
      </c>
      <c r="B86">
        <v>1</v>
      </c>
      <c r="C86">
        <v>2</v>
      </c>
      <c r="D86" t="s">
        <v>225</v>
      </c>
      <c r="E86" s="1" t="s">
        <v>44</v>
      </c>
      <c r="F86">
        <v>17</v>
      </c>
      <c r="G86">
        <v>0</v>
      </c>
      <c r="H86">
        <v>0</v>
      </c>
      <c r="I86" s="1" t="s">
        <v>226</v>
      </c>
      <c r="J86" s="2">
        <v>10.5</v>
      </c>
      <c r="L86" s="1" t="s">
        <v>42</v>
      </c>
      <c r="N86" s="1"/>
    </row>
    <row r="87" spans="1:14" x14ac:dyDescent="0.25">
      <c r="A87">
        <v>86</v>
      </c>
      <c r="B87">
        <v>1</v>
      </c>
      <c r="C87">
        <v>3</v>
      </c>
      <c r="D87" t="s">
        <v>227</v>
      </c>
      <c r="E87" s="1" t="s">
        <v>44</v>
      </c>
      <c r="F87">
        <v>33</v>
      </c>
      <c r="G87">
        <v>3</v>
      </c>
      <c r="H87">
        <v>0</v>
      </c>
      <c r="I87" s="1" t="s">
        <v>228</v>
      </c>
      <c r="J87" s="2">
        <v>15.85</v>
      </c>
      <c r="L87" s="1" t="s">
        <v>42</v>
      </c>
      <c r="N87" s="1"/>
    </row>
    <row r="88" spans="1:14" x14ac:dyDescent="0.25">
      <c r="A88">
        <v>87</v>
      </c>
      <c r="B88">
        <v>0</v>
      </c>
      <c r="C88">
        <v>3</v>
      </c>
      <c r="D88" t="s">
        <v>229</v>
      </c>
      <c r="E88" s="1" t="s">
        <v>40</v>
      </c>
      <c r="F88">
        <v>16</v>
      </c>
      <c r="G88">
        <v>1</v>
      </c>
      <c r="H88">
        <v>3</v>
      </c>
      <c r="I88" s="1" t="s">
        <v>230</v>
      </c>
      <c r="J88" s="2">
        <v>34.375</v>
      </c>
      <c r="L88" s="1" t="s">
        <v>42</v>
      </c>
      <c r="N88" s="1"/>
    </row>
    <row r="89" spans="1:14" x14ac:dyDescent="0.25">
      <c r="A89">
        <v>88</v>
      </c>
      <c r="B89">
        <v>0</v>
      </c>
      <c r="C89">
        <v>3</v>
      </c>
      <c r="D89" t="s">
        <v>231</v>
      </c>
      <c r="E89" s="1" t="s">
        <v>40</v>
      </c>
      <c r="G89">
        <v>0</v>
      </c>
      <c r="H89">
        <v>0</v>
      </c>
      <c r="I89" s="1" t="s">
        <v>232</v>
      </c>
      <c r="J89" s="2">
        <v>8.0500000000000007</v>
      </c>
      <c r="L89" s="1" t="s">
        <v>42</v>
      </c>
      <c r="N89" s="1"/>
    </row>
    <row r="90" spans="1:14" x14ac:dyDescent="0.25">
      <c r="A90">
        <v>89</v>
      </c>
      <c r="B90">
        <v>1</v>
      </c>
      <c r="C90">
        <v>1</v>
      </c>
      <c r="D90" t="s">
        <v>233</v>
      </c>
      <c r="E90" s="1" t="s">
        <v>44</v>
      </c>
      <c r="F90">
        <v>23</v>
      </c>
      <c r="G90">
        <v>3</v>
      </c>
      <c r="H90">
        <v>2</v>
      </c>
      <c r="I90" s="1" t="s">
        <v>104</v>
      </c>
      <c r="J90" s="2">
        <v>263</v>
      </c>
      <c r="K90" s="1" t="s">
        <v>105</v>
      </c>
      <c r="L90" s="1" t="s">
        <v>42</v>
      </c>
      <c r="N90" s="1"/>
    </row>
    <row r="91" spans="1:14" x14ac:dyDescent="0.25">
      <c r="A91">
        <v>90</v>
      </c>
      <c r="B91">
        <v>0</v>
      </c>
      <c r="C91">
        <v>3</v>
      </c>
      <c r="D91" t="s">
        <v>234</v>
      </c>
      <c r="E91" s="1" t="s">
        <v>40</v>
      </c>
      <c r="F91">
        <v>24</v>
      </c>
      <c r="G91">
        <v>0</v>
      </c>
      <c r="H91">
        <v>0</v>
      </c>
      <c r="I91" s="1" t="s">
        <v>235</v>
      </c>
      <c r="J91" s="2">
        <v>8.0500000000000007</v>
      </c>
      <c r="L91" s="1" t="s">
        <v>42</v>
      </c>
      <c r="N91" s="1"/>
    </row>
    <row r="92" spans="1:14" x14ac:dyDescent="0.25">
      <c r="A92">
        <v>91</v>
      </c>
      <c r="B92">
        <v>0</v>
      </c>
      <c r="C92">
        <v>3</v>
      </c>
      <c r="D92" t="s">
        <v>236</v>
      </c>
      <c r="E92" s="1" t="s">
        <v>40</v>
      </c>
      <c r="F92">
        <v>29</v>
      </c>
      <c r="G92">
        <v>0</v>
      </c>
      <c r="H92">
        <v>0</v>
      </c>
      <c r="I92" s="1" t="s">
        <v>237</v>
      </c>
      <c r="J92" s="2">
        <v>8.0500000000000007</v>
      </c>
      <c r="L92" s="1" t="s">
        <v>42</v>
      </c>
      <c r="N92" s="1"/>
    </row>
    <row r="93" spans="1:14" x14ac:dyDescent="0.25">
      <c r="A93">
        <v>92</v>
      </c>
      <c r="B93">
        <v>0</v>
      </c>
      <c r="C93">
        <v>3</v>
      </c>
      <c r="D93" t="s">
        <v>238</v>
      </c>
      <c r="E93" s="1" t="s">
        <v>40</v>
      </c>
      <c r="F93">
        <v>20</v>
      </c>
      <c r="G93">
        <v>0</v>
      </c>
      <c r="H93">
        <v>0</v>
      </c>
      <c r="I93" s="1" t="s">
        <v>239</v>
      </c>
      <c r="J93" s="2">
        <v>7.8541999999999996</v>
      </c>
      <c r="L93" s="1" t="s">
        <v>42</v>
      </c>
      <c r="N93" s="1"/>
    </row>
    <row r="94" spans="1:14" x14ac:dyDescent="0.25">
      <c r="A94">
        <v>93</v>
      </c>
      <c r="B94">
        <v>0</v>
      </c>
      <c r="C94">
        <v>1</v>
      </c>
      <c r="D94" t="s">
        <v>240</v>
      </c>
      <c r="E94" s="1" t="s">
        <v>40</v>
      </c>
      <c r="F94">
        <v>46</v>
      </c>
      <c r="G94">
        <v>1</v>
      </c>
      <c r="H94">
        <v>0</v>
      </c>
      <c r="I94" s="1" t="s">
        <v>241</v>
      </c>
      <c r="J94" s="2">
        <v>61.174999999999997</v>
      </c>
      <c r="K94" s="1" t="s">
        <v>242</v>
      </c>
      <c r="L94" s="1" t="s">
        <v>42</v>
      </c>
      <c r="N94" s="1"/>
    </row>
    <row r="95" spans="1:14" x14ac:dyDescent="0.25">
      <c r="A95">
        <v>94</v>
      </c>
      <c r="B95">
        <v>0</v>
      </c>
      <c r="C95">
        <v>3</v>
      </c>
      <c r="D95" t="s">
        <v>243</v>
      </c>
      <c r="E95" s="1" t="s">
        <v>40</v>
      </c>
      <c r="F95">
        <v>26</v>
      </c>
      <c r="G95">
        <v>1</v>
      </c>
      <c r="H95">
        <v>2</v>
      </c>
      <c r="I95" s="1" t="s">
        <v>244</v>
      </c>
      <c r="J95" s="2">
        <v>20.574999999999999</v>
      </c>
      <c r="L95" s="1" t="s">
        <v>42</v>
      </c>
      <c r="N95" s="1"/>
    </row>
    <row r="96" spans="1:14" x14ac:dyDescent="0.25">
      <c r="A96">
        <v>95</v>
      </c>
      <c r="B96">
        <v>0</v>
      </c>
      <c r="C96">
        <v>3</v>
      </c>
      <c r="D96" t="s">
        <v>245</v>
      </c>
      <c r="E96" s="1" t="s">
        <v>40</v>
      </c>
      <c r="F96">
        <v>59</v>
      </c>
      <c r="G96">
        <v>0</v>
      </c>
      <c r="H96">
        <v>0</v>
      </c>
      <c r="I96" s="1" t="s">
        <v>246</v>
      </c>
      <c r="J96" s="2">
        <v>7.25</v>
      </c>
      <c r="L96" s="1" t="s">
        <v>42</v>
      </c>
      <c r="N96" s="1"/>
    </row>
    <row r="97" spans="1:14" x14ac:dyDescent="0.25">
      <c r="A97">
        <v>96</v>
      </c>
      <c r="B97">
        <v>0</v>
      </c>
      <c r="C97">
        <v>3</v>
      </c>
      <c r="D97" t="s">
        <v>247</v>
      </c>
      <c r="E97" s="1" t="s">
        <v>40</v>
      </c>
      <c r="G97">
        <v>0</v>
      </c>
      <c r="H97">
        <v>0</v>
      </c>
      <c r="I97" s="1" t="s">
        <v>248</v>
      </c>
      <c r="J97" s="2">
        <v>8.0500000000000007</v>
      </c>
      <c r="L97" s="1" t="s">
        <v>42</v>
      </c>
      <c r="N97" s="1"/>
    </row>
    <row r="98" spans="1:14" x14ac:dyDescent="0.25">
      <c r="A98">
        <v>97</v>
      </c>
      <c r="B98">
        <v>0</v>
      </c>
      <c r="C98">
        <v>1</v>
      </c>
      <c r="D98" t="s">
        <v>249</v>
      </c>
      <c r="E98" s="1" t="s">
        <v>40</v>
      </c>
      <c r="F98">
        <v>71</v>
      </c>
      <c r="G98">
        <v>0</v>
      </c>
      <c r="H98">
        <v>0</v>
      </c>
      <c r="I98" s="1" t="s">
        <v>250</v>
      </c>
      <c r="J98" s="2">
        <v>34.654200000000003</v>
      </c>
      <c r="K98" s="1" t="s">
        <v>251</v>
      </c>
      <c r="L98" s="1" t="s">
        <v>25</v>
      </c>
      <c r="N98" s="1"/>
    </row>
    <row r="99" spans="1:14" x14ac:dyDescent="0.25">
      <c r="A99">
        <v>98</v>
      </c>
      <c r="B99">
        <v>1</v>
      </c>
      <c r="C99">
        <v>1</v>
      </c>
      <c r="D99" t="s">
        <v>252</v>
      </c>
      <c r="E99" s="1" t="s">
        <v>40</v>
      </c>
      <c r="F99">
        <v>23</v>
      </c>
      <c r="G99">
        <v>0</v>
      </c>
      <c r="H99">
        <v>1</v>
      </c>
      <c r="I99" s="1" t="s">
        <v>253</v>
      </c>
      <c r="J99" s="2">
        <v>63.3583</v>
      </c>
      <c r="K99" s="1" t="s">
        <v>254</v>
      </c>
      <c r="L99" s="1" t="s">
        <v>25</v>
      </c>
      <c r="N99" s="1"/>
    </row>
    <row r="100" spans="1:14" x14ac:dyDescent="0.25">
      <c r="A100">
        <v>99</v>
      </c>
      <c r="B100">
        <v>1</v>
      </c>
      <c r="C100">
        <v>2</v>
      </c>
      <c r="D100" t="s">
        <v>255</v>
      </c>
      <c r="E100" s="1" t="s">
        <v>44</v>
      </c>
      <c r="F100">
        <v>34</v>
      </c>
      <c r="G100">
        <v>0</v>
      </c>
      <c r="H100">
        <v>1</v>
      </c>
      <c r="I100" s="1" t="s">
        <v>256</v>
      </c>
      <c r="J100" s="2">
        <v>23</v>
      </c>
      <c r="L100" s="1" t="s">
        <v>42</v>
      </c>
      <c r="N100" s="1"/>
    </row>
    <row r="101" spans="1:14" x14ac:dyDescent="0.25">
      <c r="A101">
        <v>100</v>
      </c>
      <c r="B101">
        <v>0</v>
      </c>
      <c r="C101">
        <v>2</v>
      </c>
      <c r="D101" t="s">
        <v>257</v>
      </c>
      <c r="E101" s="1" t="s">
        <v>40</v>
      </c>
      <c r="F101">
        <v>34</v>
      </c>
      <c r="G101">
        <v>1</v>
      </c>
      <c r="H101">
        <v>0</v>
      </c>
      <c r="I101" s="1" t="s">
        <v>258</v>
      </c>
      <c r="J101" s="2">
        <v>26</v>
      </c>
      <c r="L101" s="1" t="s">
        <v>42</v>
      </c>
      <c r="N101" s="1"/>
    </row>
    <row r="102" spans="1:14" x14ac:dyDescent="0.25">
      <c r="A102">
        <v>101</v>
      </c>
      <c r="B102">
        <v>0</v>
      </c>
      <c r="C102">
        <v>3</v>
      </c>
      <c r="D102" t="s">
        <v>259</v>
      </c>
      <c r="E102" s="1" t="s">
        <v>44</v>
      </c>
      <c r="F102">
        <v>28</v>
      </c>
      <c r="G102">
        <v>0</v>
      </c>
      <c r="H102">
        <v>0</v>
      </c>
      <c r="I102" s="1" t="s">
        <v>260</v>
      </c>
      <c r="J102" s="2">
        <v>7.8958000000000004</v>
      </c>
      <c r="L102" s="1" t="s">
        <v>42</v>
      </c>
      <c r="N102" s="1"/>
    </row>
    <row r="103" spans="1:14" x14ac:dyDescent="0.25">
      <c r="A103">
        <v>102</v>
      </c>
      <c r="B103">
        <v>0</v>
      </c>
      <c r="C103">
        <v>3</v>
      </c>
      <c r="D103" t="s">
        <v>261</v>
      </c>
      <c r="E103" s="1" t="s">
        <v>40</v>
      </c>
      <c r="G103">
        <v>0</v>
      </c>
      <c r="H103">
        <v>0</v>
      </c>
      <c r="I103" s="1" t="s">
        <v>262</v>
      </c>
      <c r="J103" s="2">
        <v>7.8958000000000004</v>
      </c>
      <c r="L103" s="1" t="s">
        <v>42</v>
      </c>
      <c r="N103" s="1"/>
    </row>
    <row r="104" spans="1:14" x14ac:dyDescent="0.25">
      <c r="A104">
        <v>103</v>
      </c>
      <c r="B104">
        <v>0</v>
      </c>
      <c r="C104">
        <v>1</v>
      </c>
      <c r="D104" t="s">
        <v>263</v>
      </c>
      <c r="E104" s="1" t="s">
        <v>40</v>
      </c>
      <c r="F104">
        <v>21</v>
      </c>
      <c r="G104">
        <v>0</v>
      </c>
      <c r="H104">
        <v>1</v>
      </c>
      <c r="I104" s="1" t="s">
        <v>264</v>
      </c>
      <c r="J104" s="2">
        <v>77.287499999999994</v>
      </c>
      <c r="K104" s="1" t="s">
        <v>265</v>
      </c>
      <c r="L104" s="1" t="s">
        <v>42</v>
      </c>
      <c r="N104" s="1"/>
    </row>
    <row r="105" spans="1:14" x14ac:dyDescent="0.25">
      <c r="A105">
        <v>104</v>
      </c>
      <c r="B105">
        <v>0</v>
      </c>
      <c r="C105">
        <v>3</v>
      </c>
      <c r="D105" t="s">
        <v>266</v>
      </c>
      <c r="E105" s="1" t="s">
        <v>40</v>
      </c>
      <c r="F105">
        <v>33</v>
      </c>
      <c r="G105">
        <v>0</v>
      </c>
      <c r="H105">
        <v>0</v>
      </c>
      <c r="I105" s="1" t="s">
        <v>267</v>
      </c>
      <c r="J105" s="2">
        <v>8.6541999999999994</v>
      </c>
      <c r="L105" s="1" t="s">
        <v>42</v>
      </c>
      <c r="N105" s="1"/>
    </row>
    <row r="106" spans="1:14" x14ac:dyDescent="0.25">
      <c r="A106">
        <v>105</v>
      </c>
      <c r="B106">
        <v>0</v>
      </c>
      <c r="C106">
        <v>3</v>
      </c>
      <c r="D106" t="s">
        <v>268</v>
      </c>
      <c r="E106" s="1" t="s">
        <v>40</v>
      </c>
      <c r="F106">
        <v>37</v>
      </c>
      <c r="G106">
        <v>2</v>
      </c>
      <c r="H106">
        <v>0</v>
      </c>
      <c r="I106" s="1" t="s">
        <v>269</v>
      </c>
      <c r="J106" s="2">
        <v>7.9249999999999998</v>
      </c>
      <c r="L106" s="1" t="s">
        <v>42</v>
      </c>
      <c r="N106" s="1"/>
    </row>
    <row r="107" spans="1:14" x14ac:dyDescent="0.25">
      <c r="A107">
        <v>106</v>
      </c>
      <c r="B107">
        <v>0</v>
      </c>
      <c r="C107">
        <v>3</v>
      </c>
      <c r="D107" t="s">
        <v>270</v>
      </c>
      <c r="E107" s="1" t="s">
        <v>40</v>
      </c>
      <c r="F107">
        <v>28</v>
      </c>
      <c r="G107">
        <v>0</v>
      </c>
      <c r="H107">
        <v>0</v>
      </c>
      <c r="I107" s="1" t="s">
        <v>271</v>
      </c>
      <c r="J107" s="2">
        <v>7.8958000000000004</v>
      </c>
      <c r="L107" s="1" t="s">
        <v>42</v>
      </c>
      <c r="N107" s="1"/>
    </row>
    <row r="108" spans="1:14" x14ac:dyDescent="0.25">
      <c r="A108">
        <v>107</v>
      </c>
      <c r="B108">
        <v>1</v>
      </c>
      <c r="C108">
        <v>3</v>
      </c>
      <c r="D108" t="s">
        <v>272</v>
      </c>
      <c r="E108" s="1" t="s">
        <v>44</v>
      </c>
      <c r="F108">
        <v>21</v>
      </c>
      <c r="G108">
        <v>0</v>
      </c>
      <c r="H108">
        <v>0</v>
      </c>
      <c r="I108" s="1" t="s">
        <v>273</v>
      </c>
      <c r="J108" s="2">
        <v>7.65</v>
      </c>
      <c r="L108" s="1" t="s">
        <v>42</v>
      </c>
      <c r="N108" s="1"/>
    </row>
    <row r="109" spans="1:14" x14ac:dyDescent="0.25">
      <c r="A109">
        <v>108</v>
      </c>
      <c r="B109">
        <v>1</v>
      </c>
      <c r="C109">
        <v>3</v>
      </c>
      <c r="D109" t="s">
        <v>274</v>
      </c>
      <c r="E109" s="1" t="s">
        <v>40</v>
      </c>
      <c r="G109">
        <v>0</v>
      </c>
      <c r="H109">
        <v>0</v>
      </c>
      <c r="I109" s="1" t="s">
        <v>275</v>
      </c>
      <c r="J109" s="2">
        <v>7.7750000000000004</v>
      </c>
      <c r="L109" s="1" t="s">
        <v>42</v>
      </c>
      <c r="N109" s="1"/>
    </row>
    <row r="110" spans="1:14" x14ac:dyDescent="0.25">
      <c r="A110">
        <v>109</v>
      </c>
      <c r="B110">
        <v>0</v>
      </c>
      <c r="C110">
        <v>3</v>
      </c>
      <c r="D110" t="s">
        <v>276</v>
      </c>
      <c r="E110" s="1" t="s">
        <v>40</v>
      </c>
      <c r="F110">
        <v>38</v>
      </c>
      <c r="G110">
        <v>0</v>
      </c>
      <c r="H110">
        <v>0</v>
      </c>
      <c r="I110" s="1" t="s">
        <v>277</v>
      </c>
      <c r="J110" s="2">
        <v>7.8958000000000004</v>
      </c>
      <c r="L110" s="1" t="s">
        <v>42</v>
      </c>
      <c r="N110" s="1"/>
    </row>
    <row r="111" spans="1:14" x14ac:dyDescent="0.25">
      <c r="A111">
        <v>110</v>
      </c>
      <c r="B111">
        <v>1</v>
      </c>
      <c r="C111">
        <v>3</v>
      </c>
      <c r="D111" t="s">
        <v>278</v>
      </c>
      <c r="E111" s="1" t="s">
        <v>44</v>
      </c>
      <c r="G111">
        <v>1</v>
      </c>
      <c r="H111">
        <v>0</v>
      </c>
      <c r="I111" s="1" t="s">
        <v>279</v>
      </c>
      <c r="J111" s="2">
        <v>24.15</v>
      </c>
      <c r="L111" s="1" t="s">
        <v>56</v>
      </c>
      <c r="N111" s="1"/>
    </row>
    <row r="112" spans="1:14" x14ac:dyDescent="0.25">
      <c r="A112">
        <v>111</v>
      </c>
      <c r="B112">
        <v>0</v>
      </c>
      <c r="C112">
        <v>1</v>
      </c>
      <c r="D112" t="s">
        <v>280</v>
      </c>
      <c r="E112" s="1" t="s">
        <v>40</v>
      </c>
      <c r="F112">
        <v>47</v>
      </c>
      <c r="G112">
        <v>0</v>
      </c>
      <c r="H112">
        <v>0</v>
      </c>
      <c r="I112" s="1" t="s">
        <v>281</v>
      </c>
      <c r="J112" s="2">
        <v>52</v>
      </c>
      <c r="K112" s="1" t="s">
        <v>282</v>
      </c>
      <c r="L112" s="1" t="s">
        <v>42</v>
      </c>
      <c r="N112" s="1"/>
    </row>
    <row r="113" spans="1:14" x14ac:dyDescent="0.25">
      <c r="A113">
        <v>112</v>
      </c>
      <c r="B113">
        <v>0</v>
      </c>
      <c r="C113">
        <v>3</v>
      </c>
      <c r="D113" t="s">
        <v>283</v>
      </c>
      <c r="E113" s="1" t="s">
        <v>44</v>
      </c>
      <c r="F113">
        <v>14.5</v>
      </c>
      <c r="G113">
        <v>1</v>
      </c>
      <c r="H113">
        <v>0</v>
      </c>
      <c r="I113" s="1" t="s">
        <v>284</v>
      </c>
      <c r="J113" s="2">
        <v>14.4542</v>
      </c>
      <c r="L113" s="1" t="s">
        <v>25</v>
      </c>
      <c r="N113" s="1"/>
    </row>
    <row r="114" spans="1:14" x14ac:dyDescent="0.25">
      <c r="A114">
        <v>113</v>
      </c>
      <c r="B114">
        <v>0</v>
      </c>
      <c r="C114">
        <v>3</v>
      </c>
      <c r="D114" t="s">
        <v>285</v>
      </c>
      <c r="E114" s="1" t="s">
        <v>40</v>
      </c>
      <c r="F114">
        <v>22</v>
      </c>
      <c r="G114">
        <v>0</v>
      </c>
      <c r="H114">
        <v>0</v>
      </c>
      <c r="I114" s="1" t="s">
        <v>286</v>
      </c>
      <c r="J114" s="2">
        <v>8.0500000000000007</v>
      </c>
      <c r="L114" s="1" t="s">
        <v>42</v>
      </c>
      <c r="N114" s="1"/>
    </row>
    <row r="115" spans="1:14" x14ac:dyDescent="0.25">
      <c r="A115">
        <v>114</v>
      </c>
      <c r="B115">
        <v>0</v>
      </c>
      <c r="C115">
        <v>3</v>
      </c>
      <c r="D115" t="s">
        <v>287</v>
      </c>
      <c r="E115" s="1" t="s">
        <v>44</v>
      </c>
      <c r="F115">
        <v>20</v>
      </c>
      <c r="G115">
        <v>1</v>
      </c>
      <c r="H115">
        <v>0</v>
      </c>
      <c r="I115" s="1" t="s">
        <v>288</v>
      </c>
      <c r="J115" s="2">
        <v>9.8249999999999993</v>
      </c>
      <c r="L115" s="1" t="s">
        <v>42</v>
      </c>
      <c r="N115" s="1"/>
    </row>
    <row r="116" spans="1:14" x14ac:dyDescent="0.25">
      <c r="A116">
        <v>115</v>
      </c>
      <c r="B116">
        <v>0</v>
      </c>
      <c r="C116">
        <v>3</v>
      </c>
      <c r="D116" t="s">
        <v>289</v>
      </c>
      <c r="E116" s="1" t="s">
        <v>44</v>
      </c>
      <c r="F116">
        <v>17</v>
      </c>
      <c r="G116">
        <v>0</v>
      </c>
      <c r="H116">
        <v>0</v>
      </c>
      <c r="I116" s="1" t="s">
        <v>290</v>
      </c>
      <c r="J116" s="2">
        <v>14.458299999999999</v>
      </c>
      <c r="L116" s="1" t="s">
        <v>25</v>
      </c>
      <c r="N116" s="1"/>
    </row>
    <row r="117" spans="1:14" x14ac:dyDescent="0.25">
      <c r="A117">
        <v>116</v>
      </c>
      <c r="B117">
        <v>0</v>
      </c>
      <c r="C117">
        <v>3</v>
      </c>
      <c r="D117" t="s">
        <v>291</v>
      </c>
      <c r="E117" s="1" t="s">
        <v>40</v>
      </c>
      <c r="F117">
        <v>21</v>
      </c>
      <c r="G117">
        <v>0</v>
      </c>
      <c r="H117">
        <v>0</v>
      </c>
      <c r="I117" s="1" t="s">
        <v>292</v>
      </c>
      <c r="J117" s="2">
        <v>7.9249999999999998</v>
      </c>
      <c r="L117" s="1" t="s">
        <v>42</v>
      </c>
      <c r="N117" s="1"/>
    </row>
    <row r="118" spans="1:14" x14ac:dyDescent="0.25">
      <c r="A118">
        <v>117</v>
      </c>
      <c r="B118">
        <v>0</v>
      </c>
      <c r="C118">
        <v>3</v>
      </c>
      <c r="D118" t="s">
        <v>293</v>
      </c>
      <c r="E118" s="1" t="s">
        <v>40</v>
      </c>
      <c r="F118">
        <v>70.5</v>
      </c>
      <c r="G118">
        <v>0</v>
      </c>
      <c r="H118">
        <v>0</v>
      </c>
      <c r="I118" s="1" t="s">
        <v>294</v>
      </c>
      <c r="J118" s="2">
        <v>7.75</v>
      </c>
      <c r="L118" s="1" t="s">
        <v>56</v>
      </c>
      <c r="N118" s="1"/>
    </row>
    <row r="119" spans="1:14" x14ac:dyDescent="0.25">
      <c r="A119">
        <v>118</v>
      </c>
      <c r="B119">
        <v>0</v>
      </c>
      <c r="C119">
        <v>2</v>
      </c>
      <c r="D119" t="s">
        <v>295</v>
      </c>
      <c r="E119" s="1" t="s">
        <v>40</v>
      </c>
      <c r="F119">
        <v>29</v>
      </c>
      <c r="G119">
        <v>1</v>
      </c>
      <c r="H119">
        <v>0</v>
      </c>
      <c r="I119" s="1" t="s">
        <v>134</v>
      </c>
      <c r="J119" s="2">
        <v>21</v>
      </c>
      <c r="L119" s="1" t="s">
        <v>42</v>
      </c>
      <c r="N119" s="1"/>
    </row>
    <row r="120" spans="1:14" x14ac:dyDescent="0.25">
      <c r="A120">
        <v>119</v>
      </c>
      <c r="B120">
        <v>0</v>
      </c>
      <c r="C120">
        <v>1</v>
      </c>
      <c r="D120" t="s">
        <v>296</v>
      </c>
      <c r="E120" s="1" t="s">
        <v>40</v>
      </c>
      <c r="F120">
        <v>24</v>
      </c>
      <c r="G120">
        <v>0</v>
      </c>
      <c r="H120">
        <v>1</v>
      </c>
      <c r="I120" s="1" t="s">
        <v>297</v>
      </c>
      <c r="J120" s="2">
        <v>247.52080000000001</v>
      </c>
      <c r="K120" s="1" t="s">
        <v>298</v>
      </c>
      <c r="L120" s="1" t="s">
        <v>25</v>
      </c>
      <c r="N120" s="1"/>
    </row>
    <row r="121" spans="1:14" x14ac:dyDescent="0.25">
      <c r="A121">
        <v>120</v>
      </c>
      <c r="B121">
        <v>0</v>
      </c>
      <c r="C121">
        <v>3</v>
      </c>
      <c r="D121" t="s">
        <v>299</v>
      </c>
      <c r="E121" s="1" t="s">
        <v>44</v>
      </c>
      <c r="F121">
        <v>2</v>
      </c>
      <c r="G121">
        <v>4</v>
      </c>
      <c r="H121">
        <v>2</v>
      </c>
      <c r="I121" s="1" t="s">
        <v>75</v>
      </c>
      <c r="J121" s="2">
        <v>31.274999999999999</v>
      </c>
      <c r="L121" s="1" t="s">
        <v>42</v>
      </c>
      <c r="N121" s="1"/>
    </row>
    <row r="122" spans="1:14" x14ac:dyDescent="0.25">
      <c r="A122">
        <v>121</v>
      </c>
      <c r="B122">
        <v>0</v>
      </c>
      <c r="C122">
        <v>2</v>
      </c>
      <c r="D122" t="s">
        <v>300</v>
      </c>
      <c r="E122" s="1" t="s">
        <v>40</v>
      </c>
      <c r="F122">
        <v>21</v>
      </c>
      <c r="G122">
        <v>2</v>
      </c>
      <c r="H122">
        <v>0</v>
      </c>
      <c r="I122" s="1" t="s">
        <v>201</v>
      </c>
      <c r="J122" s="2">
        <v>73.5</v>
      </c>
      <c r="L122" s="1" t="s">
        <v>42</v>
      </c>
      <c r="N122" s="1"/>
    </row>
    <row r="123" spans="1:14" x14ac:dyDescent="0.25">
      <c r="A123">
        <v>122</v>
      </c>
      <c r="B123">
        <v>0</v>
      </c>
      <c r="C123">
        <v>3</v>
      </c>
      <c r="D123" t="s">
        <v>301</v>
      </c>
      <c r="E123" s="1" t="s">
        <v>40</v>
      </c>
      <c r="G123">
        <v>0</v>
      </c>
      <c r="H123">
        <v>0</v>
      </c>
      <c r="I123" s="1" t="s">
        <v>302</v>
      </c>
      <c r="J123" s="2">
        <v>8.0500000000000007</v>
      </c>
      <c r="L123" s="1" t="s">
        <v>42</v>
      </c>
      <c r="N123" s="1"/>
    </row>
    <row r="124" spans="1:14" x14ac:dyDescent="0.25">
      <c r="A124">
        <v>123</v>
      </c>
      <c r="B124">
        <v>0</v>
      </c>
      <c r="C124">
        <v>2</v>
      </c>
      <c r="D124" t="s">
        <v>303</v>
      </c>
      <c r="E124" s="1" t="s">
        <v>40</v>
      </c>
      <c r="F124">
        <v>32.5</v>
      </c>
      <c r="G124">
        <v>1</v>
      </c>
      <c r="H124">
        <v>0</v>
      </c>
      <c r="I124" s="1" t="s">
        <v>65</v>
      </c>
      <c r="J124" s="2">
        <v>30.070799999999998</v>
      </c>
      <c r="L124" s="1" t="s">
        <v>25</v>
      </c>
      <c r="N124" s="1"/>
    </row>
    <row r="125" spans="1:14" x14ac:dyDescent="0.25">
      <c r="A125">
        <v>124</v>
      </c>
      <c r="B125">
        <v>1</v>
      </c>
      <c r="C125">
        <v>2</v>
      </c>
      <c r="D125" t="s">
        <v>304</v>
      </c>
      <c r="E125" s="1" t="s">
        <v>44</v>
      </c>
      <c r="F125">
        <v>32.5</v>
      </c>
      <c r="G125">
        <v>0</v>
      </c>
      <c r="H125">
        <v>0</v>
      </c>
      <c r="I125" s="1" t="s">
        <v>305</v>
      </c>
      <c r="J125" s="2">
        <v>13</v>
      </c>
      <c r="K125" s="1" t="s">
        <v>306</v>
      </c>
      <c r="L125" s="1" t="s">
        <v>42</v>
      </c>
      <c r="N125" s="1"/>
    </row>
    <row r="126" spans="1:14" x14ac:dyDescent="0.25">
      <c r="A126">
        <v>125</v>
      </c>
      <c r="B126">
        <v>0</v>
      </c>
      <c r="C126">
        <v>1</v>
      </c>
      <c r="D126" t="s">
        <v>307</v>
      </c>
      <c r="E126" s="1" t="s">
        <v>40</v>
      </c>
      <c r="F126">
        <v>54</v>
      </c>
      <c r="G126">
        <v>0</v>
      </c>
      <c r="H126">
        <v>1</v>
      </c>
      <c r="I126" s="1" t="s">
        <v>264</v>
      </c>
      <c r="J126" s="2">
        <v>77.287499999999994</v>
      </c>
      <c r="K126" s="1" t="s">
        <v>265</v>
      </c>
      <c r="L126" s="1" t="s">
        <v>42</v>
      </c>
      <c r="N126" s="1"/>
    </row>
    <row r="127" spans="1:14" x14ac:dyDescent="0.25">
      <c r="A127">
        <v>126</v>
      </c>
      <c r="B127">
        <v>1</v>
      </c>
      <c r="C127">
        <v>3</v>
      </c>
      <c r="D127" t="s">
        <v>308</v>
      </c>
      <c r="E127" s="1" t="s">
        <v>40</v>
      </c>
      <c r="F127">
        <v>12</v>
      </c>
      <c r="G127">
        <v>1</v>
      </c>
      <c r="H127">
        <v>0</v>
      </c>
      <c r="I127" s="1" t="s">
        <v>130</v>
      </c>
      <c r="J127" s="2">
        <v>11.2417</v>
      </c>
      <c r="L127" s="1" t="s">
        <v>25</v>
      </c>
      <c r="N127" s="1"/>
    </row>
    <row r="128" spans="1:14" x14ac:dyDescent="0.25">
      <c r="A128">
        <v>127</v>
      </c>
      <c r="B128">
        <v>0</v>
      </c>
      <c r="C128">
        <v>3</v>
      </c>
      <c r="D128" t="s">
        <v>309</v>
      </c>
      <c r="E128" s="1" t="s">
        <v>40</v>
      </c>
      <c r="G128">
        <v>0</v>
      </c>
      <c r="H128">
        <v>0</v>
      </c>
      <c r="I128" s="1" t="s">
        <v>310</v>
      </c>
      <c r="J128" s="2">
        <v>7.75</v>
      </c>
      <c r="L128" s="1" t="s">
        <v>56</v>
      </c>
      <c r="N128" s="1"/>
    </row>
    <row r="129" spans="1:14" x14ac:dyDescent="0.25">
      <c r="A129">
        <v>128</v>
      </c>
      <c r="B129">
        <v>1</v>
      </c>
      <c r="C129">
        <v>3</v>
      </c>
      <c r="D129" t="s">
        <v>311</v>
      </c>
      <c r="E129" s="1" t="s">
        <v>40</v>
      </c>
      <c r="F129">
        <v>24</v>
      </c>
      <c r="G129">
        <v>0</v>
      </c>
      <c r="H129">
        <v>0</v>
      </c>
      <c r="I129" s="1" t="s">
        <v>312</v>
      </c>
      <c r="J129" s="2">
        <v>7.1417000000000002</v>
      </c>
      <c r="L129" s="1" t="s">
        <v>42</v>
      </c>
      <c r="N129" s="1"/>
    </row>
    <row r="130" spans="1:14" x14ac:dyDescent="0.25">
      <c r="A130">
        <v>129</v>
      </c>
      <c r="B130">
        <v>1</v>
      </c>
      <c r="C130">
        <v>3</v>
      </c>
      <c r="D130" t="s">
        <v>313</v>
      </c>
      <c r="E130" s="1" t="s">
        <v>44</v>
      </c>
      <c r="G130">
        <v>1</v>
      </c>
      <c r="H130">
        <v>1</v>
      </c>
      <c r="I130" s="1" t="s">
        <v>314</v>
      </c>
      <c r="J130" s="2">
        <v>22.3583</v>
      </c>
      <c r="K130" s="1" t="s">
        <v>315</v>
      </c>
      <c r="L130" s="1" t="s">
        <v>25</v>
      </c>
      <c r="N130" s="1"/>
    </row>
    <row r="131" spans="1:14" x14ac:dyDescent="0.25">
      <c r="A131">
        <v>130</v>
      </c>
      <c r="B131">
        <v>0</v>
      </c>
      <c r="C131">
        <v>3</v>
      </c>
      <c r="D131" t="s">
        <v>316</v>
      </c>
      <c r="E131" s="1" t="s">
        <v>40</v>
      </c>
      <c r="F131">
        <v>45</v>
      </c>
      <c r="G131">
        <v>0</v>
      </c>
      <c r="H131">
        <v>0</v>
      </c>
      <c r="I131" s="1" t="s">
        <v>317</v>
      </c>
      <c r="J131" s="2">
        <v>6.9749999999999996</v>
      </c>
      <c r="L131" s="1" t="s">
        <v>42</v>
      </c>
      <c r="N131" s="1"/>
    </row>
    <row r="132" spans="1:14" x14ac:dyDescent="0.25">
      <c r="A132">
        <v>131</v>
      </c>
      <c r="B132">
        <v>0</v>
      </c>
      <c r="C132">
        <v>3</v>
      </c>
      <c r="D132" t="s">
        <v>318</v>
      </c>
      <c r="E132" s="1" t="s">
        <v>40</v>
      </c>
      <c r="F132">
        <v>33</v>
      </c>
      <c r="G132">
        <v>0</v>
      </c>
      <c r="H132">
        <v>0</v>
      </c>
      <c r="I132" s="1" t="s">
        <v>319</v>
      </c>
      <c r="J132" s="2">
        <v>7.8958000000000004</v>
      </c>
      <c r="L132" s="1" t="s">
        <v>25</v>
      </c>
      <c r="N132" s="1"/>
    </row>
    <row r="133" spans="1:14" x14ac:dyDescent="0.25">
      <c r="A133">
        <v>132</v>
      </c>
      <c r="B133">
        <v>0</v>
      </c>
      <c r="C133">
        <v>3</v>
      </c>
      <c r="D133" t="s">
        <v>320</v>
      </c>
      <c r="E133" s="1" t="s">
        <v>40</v>
      </c>
      <c r="F133">
        <v>20</v>
      </c>
      <c r="G133">
        <v>0</v>
      </c>
      <c r="H133">
        <v>0</v>
      </c>
      <c r="I133" s="1" t="s">
        <v>321</v>
      </c>
      <c r="J133" s="2">
        <v>7.05</v>
      </c>
      <c r="L133" s="1" t="s">
        <v>42</v>
      </c>
      <c r="N133" s="1"/>
    </row>
    <row r="134" spans="1:14" x14ac:dyDescent="0.25">
      <c r="A134">
        <v>133</v>
      </c>
      <c r="B134">
        <v>0</v>
      </c>
      <c r="C134">
        <v>3</v>
      </c>
      <c r="D134" t="s">
        <v>322</v>
      </c>
      <c r="E134" s="1" t="s">
        <v>44</v>
      </c>
      <c r="F134">
        <v>47</v>
      </c>
      <c r="G134">
        <v>1</v>
      </c>
      <c r="H134">
        <v>0</v>
      </c>
      <c r="I134" s="1" t="s">
        <v>323</v>
      </c>
      <c r="J134" s="2">
        <v>14.5</v>
      </c>
      <c r="L134" s="1" t="s">
        <v>42</v>
      </c>
      <c r="N134" s="1"/>
    </row>
    <row r="135" spans="1:14" x14ac:dyDescent="0.25">
      <c r="A135">
        <v>134</v>
      </c>
      <c r="B135">
        <v>1</v>
      </c>
      <c r="C135">
        <v>2</v>
      </c>
      <c r="D135" t="s">
        <v>324</v>
      </c>
      <c r="E135" s="1" t="s">
        <v>44</v>
      </c>
      <c r="F135">
        <v>29</v>
      </c>
      <c r="G135">
        <v>1</v>
      </c>
      <c r="H135">
        <v>0</v>
      </c>
      <c r="I135" s="1" t="s">
        <v>325</v>
      </c>
      <c r="J135" s="2">
        <v>26</v>
      </c>
      <c r="L135" s="1" t="s">
        <v>42</v>
      </c>
      <c r="N135" s="1"/>
    </row>
    <row r="136" spans="1:14" x14ac:dyDescent="0.25">
      <c r="A136">
        <v>135</v>
      </c>
      <c r="B136">
        <v>0</v>
      </c>
      <c r="C136">
        <v>2</v>
      </c>
      <c r="D136" t="s">
        <v>326</v>
      </c>
      <c r="E136" s="1" t="s">
        <v>40</v>
      </c>
      <c r="F136">
        <v>25</v>
      </c>
      <c r="G136">
        <v>0</v>
      </c>
      <c r="H136">
        <v>0</v>
      </c>
      <c r="I136" s="1" t="s">
        <v>327</v>
      </c>
      <c r="J136" s="2">
        <v>13</v>
      </c>
      <c r="L136" s="1" t="s">
        <v>42</v>
      </c>
      <c r="N136" s="1"/>
    </row>
    <row r="137" spans="1:14" x14ac:dyDescent="0.25">
      <c r="A137">
        <v>136</v>
      </c>
      <c r="B137">
        <v>0</v>
      </c>
      <c r="C137">
        <v>2</v>
      </c>
      <c r="D137" t="s">
        <v>328</v>
      </c>
      <c r="E137" s="1" t="s">
        <v>40</v>
      </c>
      <c r="F137">
        <v>23</v>
      </c>
      <c r="G137">
        <v>0</v>
      </c>
      <c r="H137">
        <v>0</v>
      </c>
      <c r="I137" s="1" t="s">
        <v>329</v>
      </c>
      <c r="J137" s="2">
        <v>15.0458</v>
      </c>
      <c r="L137" s="1" t="s">
        <v>25</v>
      </c>
      <c r="N137" s="1"/>
    </row>
    <row r="138" spans="1:14" x14ac:dyDescent="0.25">
      <c r="A138">
        <v>137</v>
      </c>
      <c r="B138">
        <v>1</v>
      </c>
      <c r="C138">
        <v>1</v>
      </c>
      <c r="D138" t="s">
        <v>330</v>
      </c>
      <c r="E138" s="1" t="s">
        <v>44</v>
      </c>
      <c r="F138">
        <v>19</v>
      </c>
      <c r="G138">
        <v>0</v>
      </c>
      <c r="H138">
        <v>2</v>
      </c>
      <c r="I138" s="1" t="s">
        <v>331</v>
      </c>
      <c r="J138" s="2">
        <v>26.283300000000001</v>
      </c>
      <c r="K138" s="1" t="s">
        <v>332</v>
      </c>
      <c r="L138" s="1" t="s">
        <v>42</v>
      </c>
      <c r="N138" s="1"/>
    </row>
    <row r="139" spans="1:14" x14ac:dyDescent="0.25">
      <c r="A139">
        <v>138</v>
      </c>
      <c r="B139">
        <v>0</v>
      </c>
      <c r="C139">
        <v>1</v>
      </c>
      <c r="D139" t="s">
        <v>333</v>
      </c>
      <c r="E139" s="1" t="s">
        <v>40</v>
      </c>
      <c r="F139">
        <v>37</v>
      </c>
      <c r="G139">
        <v>1</v>
      </c>
      <c r="H139">
        <v>0</v>
      </c>
      <c r="I139" s="1" t="s">
        <v>50</v>
      </c>
      <c r="J139" s="2">
        <v>53.1</v>
      </c>
      <c r="K139" s="1" t="s">
        <v>51</v>
      </c>
      <c r="L139" s="1" t="s">
        <v>42</v>
      </c>
      <c r="N139" s="1"/>
    </row>
    <row r="140" spans="1:14" x14ac:dyDescent="0.25">
      <c r="A140">
        <v>139</v>
      </c>
      <c r="B140">
        <v>0</v>
      </c>
      <c r="C140">
        <v>3</v>
      </c>
      <c r="D140" t="s">
        <v>334</v>
      </c>
      <c r="E140" s="1" t="s">
        <v>40</v>
      </c>
      <c r="F140">
        <v>16</v>
      </c>
      <c r="G140">
        <v>0</v>
      </c>
      <c r="H140">
        <v>0</v>
      </c>
      <c r="I140" s="1" t="s">
        <v>335</v>
      </c>
      <c r="J140" s="2">
        <v>9.2166999999999994</v>
      </c>
      <c r="L140" s="1" t="s">
        <v>42</v>
      </c>
      <c r="N140" s="1"/>
    </row>
    <row r="141" spans="1:14" x14ac:dyDescent="0.25">
      <c r="A141">
        <v>140</v>
      </c>
      <c r="B141">
        <v>0</v>
      </c>
      <c r="C141">
        <v>1</v>
      </c>
      <c r="D141" t="s">
        <v>336</v>
      </c>
      <c r="E141" s="1" t="s">
        <v>40</v>
      </c>
      <c r="F141">
        <v>24</v>
      </c>
      <c r="G141">
        <v>0</v>
      </c>
      <c r="H141">
        <v>0</v>
      </c>
      <c r="I141" s="1" t="s">
        <v>337</v>
      </c>
      <c r="J141" s="2">
        <v>79.2</v>
      </c>
      <c r="K141" s="1" t="s">
        <v>338</v>
      </c>
      <c r="L141" s="1" t="s">
        <v>25</v>
      </c>
      <c r="N141" s="1"/>
    </row>
    <row r="142" spans="1:14" x14ac:dyDescent="0.25">
      <c r="A142">
        <v>141</v>
      </c>
      <c r="B142">
        <v>0</v>
      </c>
      <c r="C142">
        <v>3</v>
      </c>
      <c r="D142" t="s">
        <v>339</v>
      </c>
      <c r="E142" s="1" t="s">
        <v>44</v>
      </c>
      <c r="G142">
        <v>0</v>
      </c>
      <c r="H142">
        <v>2</v>
      </c>
      <c r="I142" s="1" t="s">
        <v>340</v>
      </c>
      <c r="J142" s="2">
        <v>15.245799999999999</v>
      </c>
      <c r="L142" s="1" t="s">
        <v>25</v>
      </c>
      <c r="N142" s="1"/>
    </row>
    <row r="143" spans="1:14" x14ac:dyDescent="0.25">
      <c r="A143">
        <v>142</v>
      </c>
      <c r="B143">
        <v>1</v>
      </c>
      <c r="C143">
        <v>3</v>
      </c>
      <c r="D143" t="s">
        <v>341</v>
      </c>
      <c r="E143" s="1" t="s">
        <v>44</v>
      </c>
      <c r="F143">
        <v>22</v>
      </c>
      <c r="G143">
        <v>0</v>
      </c>
      <c r="H143">
        <v>0</v>
      </c>
      <c r="I143" s="1" t="s">
        <v>342</v>
      </c>
      <c r="J143" s="2">
        <v>7.75</v>
      </c>
      <c r="L143" s="1" t="s">
        <v>42</v>
      </c>
      <c r="N143" s="1"/>
    </row>
    <row r="144" spans="1:14" x14ac:dyDescent="0.25">
      <c r="A144">
        <v>143</v>
      </c>
      <c r="B144">
        <v>1</v>
      </c>
      <c r="C144">
        <v>3</v>
      </c>
      <c r="D144" t="s">
        <v>343</v>
      </c>
      <c r="E144" s="1" t="s">
        <v>44</v>
      </c>
      <c r="F144">
        <v>24</v>
      </c>
      <c r="G144">
        <v>1</v>
      </c>
      <c r="H144">
        <v>0</v>
      </c>
      <c r="I144" s="1" t="s">
        <v>344</v>
      </c>
      <c r="J144" s="2">
        <v>15.85</v>
      </c>
      <c r="L144" s="1" t="s">
        <v>42</v>
      </c>
      <c r="N144" s="1"/>
    </row>
    <row r="145" spans="1:14" x14ac:dyDescent="0.25">
      <c r="A145">
        <v>144</v>
      </c>
      <c r="B145">
        <v>0</v>
      </c>
      <c r="C145">
        <v>3</v>
      </c>
      <c r="D145" t="s">
        <v>345</v>
      </c>
      <c r="E145" s="1" t="s">
        <v>40</v>
      </c>
      <c r="F145">
        <v>19</v>
      </c>
      <c r="G145">
        <v>0</v>
      </c>
      <c r="H145">
        <v>0</v>
      </c>
      <c r="I145" s="1" t="s">
        <v>346</v>
      </c>
      <c r="J145" s="2">
        <v>6.75</v>
      </c>
      <c r="L145" s="1" t="s">
        <v>56</v>
      </c>
      <c r="N145" s="1"/>
    </row>
    <row r="146" spans="1:14" x14ac:dyDescent="0.25">
      <c r="A146">
        <v>145</v>
      </c>
      <c r="B146">
        <v>0</v>
      </c>
      <c r="C146">
        <v>2</v>
      </c>
      <c r="D146" t="s">
        <v>347</v>
      </c>
      <c r="E146" s="1" t="s">
        <v>40</v>
      </c>
      <c r="F146">
        <v>18</v>
      </c>
      <c r="G146">
        <v>0</v>
      </c>
      <c r="H146">
        <v>0</v>
      </c>
      <c r="I146" s="1" t="s">
        <v>348</v>
      </c>
      <c r="J146" s="2">
        <v>11.5</v>
      </c>
      <c r="L146" s="1" t="s">
        <v>42</v>
      </c>
      <c r="N146" s="1"/>
    </row>
    <row r="147" spans="1:14" x14ac:dyDescent="0.25">
      <c r="A147">
        <v>146</v>
      </c>
      <c r="B147">
        <v>0</v>
      </c>
      <c r="C147">
        <v>2</v>
      </c>
      <c r="D147" t="s">
        <v>349</v>
      </c>
      <c r="E147" s="1" t="s">
        <v>40</v>
      </c>
      <c r="F147">
        <v>19</v>
      </c>
      <c r="G147">
        <v>1</v>
      </c>
      <c r="H147">
        <v>1</v>
      </c>
      <c r="I147" s="1" t="s">
        <v>350</v>
      </c>
      <c r="J147" s="2">
        <v>36.75</v>
      </c>
      <c r="L147" s="1" t="s">
        <v>42</v>
      </c>
      <c r="N147" s="1"/>
    </row>
    <row r="148" spans="1:14" x14ac:dyDescent="0.25">
      <c r="A148">
        <v>147</v>
      </c>
      <c r="B148">
        <v>1</v>
      </c>
      <c r="C148">
        <v>3</v>
      </c>
      <c r="D148" t="s">
        <v>351</v>
      </c>
      <c r="E148" s="1" t="s">
        <v>40</v>
      </c>
      <c r="F148">
        <v>27</v>
      </c>
      <c r="G148">
        <v>0</v>
      </c>
      <c r="H148">
        <v>0</v>
      </c>
      <c r="I148" s="1" t="s">
        <v>352</v>
      </c>
      <c r="J148" s="2">
        <v>7.7957999999999998</v>
      </c>
      <c r="L148" s="1" t="s">
        <v>42</v>
      </c>
      <c r="N148" s="1"/>
    </row>
    <row r="149" spans="1:14" x14ac:dyDescent="0.25">
      <c r="A149">
        <v>148</v>
      </c>
      <c r="B149">
        <v>0</v>
      </c>
      <c r="C149">
        <v>3</v>
      </c>
      <c r="D149" t="s">
        <v>353</v>
      </c>
      <c r="E149" s="1" t="s">
        <v>44</v>
      </c>
      <c r="F149">
        <v>9</v>
      </c>
      <c r="G149">
        <v>2</v>
      </c>
      <c r="H149">
        <v>2</v>
      </c>
      <c r="I149" s="1" t="s">
        <v>230</v>
      </c>
      <c r="J149" s="2">
        <v>34.375</v>
      </c>
      <c r="L149" s="1" t="s">
        <v>42</v>
      </c>
      <c r="N149" s="1"/>
    </row>
    <row r="150" spans="1:14" x14ac:dyDescent="0.25">
      <c r="A150">
        <v>149</v>
      </c>
      <c r="B150">
        <v>0</v>
      </c>
      <c r="C150">
        <v>2</v>
      </c>
      <c r="D150" t="s">
        <v>354</v>
      </c>
      <c r="E150" s="1" t="s">
        <v>40</v>
      </c>
      <c r="F150">
        <v>36.5</v>
      </c>
      <c r="G150">
        <v>0</v>
      </c>
      <c r="H150">
        <v>2</v>
      </c>
      <c r="I150" s="1" t="s">
        <v>355</v>
      </c>
      <c r="J150" s="2">
        <v>26</v>
      </c>
      <c r="K150" s="1" t="s">
        <v>356</v>
      </c>
      <c r="L150" s="1" t="s">
        <v>42</v>
      </c>
      <c r="N150" s="1"/>
    </row>
    <row r="151" spans="1:14" x14ac:dyDescent="0.25">
      <c r="A151">
        <v>150</v>
      </c>
      <c r="B151">
        <v>0</v>
      </c>
      <c r="C151">
        <v>2</v>
      </c>
      <c r="D151" t="s">
        <v>357</v>
      </c>
      <c r="E151" s="1" t="s">
        <v>40</v>
      </c>
      <c r="F151">
        <v>42</v>
      </c>
      <c r="G151">
        <v>0</v>
      </c>
      <c r="H151">
        <v>0</v>
      </c>
      <c r="I151" s="1" t="s">
        <v>358</v>
      </c>
      <c r="J151" s="2">
        <v>13</v>
      </c>
      <c r="L151" s="1" t="s">
        <v>42</v>
      </c>
      <c r="N151" s="1"/>
    </row>
    <row r="152" spans="1:14" x14ac:dyDescent="0.25">
      <c r="A152">
        <v>151</v>
      </c>
      <c r="B152">
        <v>0</v>
      </c>
      <c r="C152">
        <v>2</v>
      </c>
      <c r="D152" t="s">
        <v>359</v>
      </c>
      <c r="E152" s="1" t="s">
        <v>40</v>
      </c>
      <c r="F152">
        <v>51</v>
      </c>
      <c r="G152">
        <v>0</v>
      </c>
      <c r="H152">
        <v>0</v>
      </c>
      <c r="I152" s="1" t="s">
        <v>360</v>
      </c>
      <c r="J152" s="2">
        <v>12.525</v>
      </c>
      <c r="L152" s="1" t="s">
        <v>42</v>
      </c>
      <c r="N152" s="1"/>
    </row>
    <row r="153" spans="1:14" x14ac:dyDescent="0.25">
      <c r="A153">
        <v>152</v>
      </c>
      <c r="B153">
        <v>1</v>
      </c>
      <c r="C153">
        <v>1</v>
      </c>
      <c r="D153" t="s">
        <v>361</v>
      </c>
      <c r="E153" s="1" t="s">
        <v>44</v>
      </c>
      <c r="F153">
        <v>22</v>
      </c>
      <c r="G153">
        <v>1</v>
      </c>
      <c r="H153">
        <v>0</v>
      </c>
      <c r="I153" s="1" t="s">
        <v>362</v>
      </c>
      <c r="J153" s="2">
        <v>66.599999999999994</v>
      </c>
      <c r="K153" s="1" t="s">
        <v>363</v>
      </c>
      <c r="L153" s="1" t="s">
        <v>42</v>
      </c>
      <c r="N153" s="1"/>
    </row>
    <row r="154" spans="1:14" x14ac:dyDescent="0.25">
      <c r="A154">
        <v>153</v>
      </c>
      <c r="B154">
        <v>0</v>
      </c>
      <c r="C154">
        <v>3</v>
      </c>
      <c r="D154" t="s">
        <v>364</v>
      </c>
      <c r="E154" s="1" t="s">
        <v>40</v>
      </c>
      <c r="F154">
        <v>55.5</v>
      </c>
      <c r="G154">
        <v>0</v>
      </c>
      <c r="H154">
        <v>0</v>
      </c>
      <c r="I154" s="1" t="s">
        <v>365</v>
      </c>
      <c r="J154" s="2">
        <v>8.0500000000000007</v>
      </c>
      <c r="L154" s="1" t="s">
        <v>42</v>
      </c>
      <c r="N154" s="1"/>
    </row>
    <row r="155" spans="1:14" x14ac:dyDescent="0.25">
      <c r="A155">
        <v>154</v>
      </c>
      <c r="B155">
        <v>0</v>
      </c>
      <c r="C155">
        <v>3</v>
      </c>
      <c r="D155" t="s">
        <v>366</v>
      </c>
      <c r="E155" s="1" t="s">
        <v>40</v>
      </c>
      <c r="F155">
        <v>40.5</v>
      </c>
      <c r="G155">
        <v>0</v>
      </c>
      <c r="H155">
        <v>2</v>
      </c>
      <c r="I155" s="1" t="s">
        <v>367</v>
      </c>
      <c r="J155" s="2">
        <v>14.5</v>
      </c>
      <c r="L155" s="1" t="s">
        <v>42</v>
      </c>
      <c r="N155" s="1"/>
    </row>
    <row r="156" spans="1:14" x14ac:dyDescent="0.25">
      <c r="A156">
        <v>155</v>
      </c>
      <c r="B156">
        <v>0</v>
      </c>
      <c r="C156">
        <v>3</v>
      </c>
      <c r="D156" t="s">
        <v>368</v>
      </c>
      <c r="E156" s="1" t="s">
        <v>40</v>
      </c>
      <c r="G156">
        <v>0</v>
      </c>
      <c r="H156">
        <v>0</v>
      </c>
      <c r="I156" s="1" t="s">
        <v>369</v>
      </c>
      <c r="J156" s="2">
        <v>7.3125</v>
      </c>
      <c r="L156" s="1" t="s">
        <v>42</v>
      </c>
      <c r="N156" s="1"/>
    </row>
    <row r="157" spans="1:14" x14ac:dyDescent="0.25">
      <c r="A157">
        <v>156</v>
      </c>
      <c r="B157">
        <v>0</v>
      </c>
      <c r="C157">
        <v>1</v>
      </c>
      <c r="D157" t="s">
        <v>370</v>
      </c>
      <c r="E157" s="1" t="s">
        <v>40</v>
      </c>
      <c r="F157">
        <v>51</v>
      </c>
      <c r="G157">
        <v>0</v>
      </c>
      <c r="H157">
        <v>1</v>
      </c>
      <c r="I157" s="1" t="s">
        <v>371</v>
      </c>
      <c r="J157" s="2">
        <v>61.379199999999997</v>
      </c>
      <c r="L157" s="1" t="s">
        <v>25</v>
      </c>
      <c r="N157" s="1"/>
    </row>
    <row r="158" spans="1:14" x14ac:dyDescent="0.25">
      <c r="A158">
        <v>157</v>
      </c>
      <c r="B158">
        <v>1</v>
      </c>
      <c r="C158">
        <v>3</v>
      </c>
      <c r="D158" t="s">
        <v>372</v>
      </c>
      <c r="E158" s="1" t="s">
        <v>44</v>
      </c>
      <c r="F158">
        <v>16</v>
      </c>
      <c r="G158">
        <v>0</v>
      </c>
      <c r="H158">
        <v>0</v>
      </c>
      <c r="I158" s="1" t="s">
        <v>373</v>
      </c>
      <c r="J158" s="2">
        <v>7.7332999999999998</v>
      </c>
      <c r="L158" s="1" t="s">
        <v>56</v>
      </c>
      <c r="N158" s="1"/>
    </row>
    <row r="159" spans="1:14" x14ac:dyDescent="0.25">
      <c r="A159">
        <v>158</v>
      </c>
      <c r="B159">
        <v>0</v>
      </c>
      <c r="C159">
        <v>3</v>
      </c>
      <c r="D159" t="s">
        <v>374</v>
      </c>
      <c r="E159" s="1" t="s">
        <v>40</v>
      </c>
      <c r="F159">
        <v>30</v>
      </c>
      <c r="G159">
        <v>0</v>
      </c>
      <c r="H159">
        <v>0</v>
      </c>
      <c r="I159" s="1" t="s">
        <v>375</v>
      </c>
      <c r="J159" s="2">
        <v>8.0500000000000007</v>
      </c>
      <c r="L159" s="1" t="s">
        <v>42</v>
      </c>
      <c r="N159" s="1"/>
    </row>
    <row r="160" spans="1:14" x14ac:dyDescent="0.25">
      <c r="A160">
        <v>159</v>
      </c>
      <c r="B160">
        <v>0</v>
      </c>
      <c r="C160">
        <v>3</v>
      </c>
      <c r="D160" t="s">
        <v>376</v>
      </c>
      <c r="E160" s="1" t="s">
        <v>40</v>
      </c>
      <c r="G160">
        <v>0</v>
      </c>
      <c r="H160">
        <v>0</v>
      </c>
      <c r="I160" s="1" t="s">
        <v>377</v>
      </c>
      <c r="J160" s="2">
        <v>8.6624999999999996</v>
      </c>
      <c r="L160" s="1" t="s">
        <v>42</v>
      </c>
      <c r="N160" s="1"/>
    </row>
    <row r="161" spans="1:14" x14ac:dyDescent="0.25">
      <c r="A161">
        <v>160</v>
      </c>
      <c r="B161">
        <v>0</v>
      </c>
      <c r="C161">
        <v>3</v>
      </c>
      <c r="D161" t="s">
        <v>378</v>
      </c>
      <c r="E161" s="1" t="s">
        <v>40</v>
      </c>
      <c r="G161">
        <v>8</v>
      </c>
      <c r="H161">
        <v>2</v>
      </c>
      <c r="I161" s="1" t="s">
        <v>379</v>
      </c>
      <c r="J161" s="2">
        <v>69.55</v>
      </c>
      <c r="L161" s="1" t="s">
        <v>42</v>
      </c>
      <c r="N161" s="1"/>
    </row>
    <row r="162" spans="1:14" x14ac:dyDescent="0.25">
      <c r="A162">
        <v>161</v>
      </c>
      <c r="B162">
        <v>0</v>
      </c>
      <c r="C162">
        <v>3</v>
      </c>
      <c r="D162" t="s">
        <v>380</v>
      </c>
      <c r="E162" s="1" t="s">
        <v>40</v>
      </c>
      <c r="F162">
        <v>44</v>
      </c>
      <c r="G162">
        <v>0</v>
      </c>
      <c r="H162">
        <v>1</v>
      </c>
      <c r="I162" s="1" t="s">
        <v>381</v>
      </c>
      <c r="J162" s="2">
        <v>16.100000000000001</v>
      </c>
      <c r="L162" s="1" t="s">
        <v>42</v>
      </c>
      <c r="N162" s="1"/>
    </row>
    <row r="163" spans="1:14" x14ac:dyDescent="0.25">
      <c r="A163">
        <v>162</v>
      </c>
      <c r="B163">
        <v>1</v>
      </c>
      <c r="C163">
        <v>2</v>
      </c>
      <c r="D163" t="s">
        <v>382</v>
      </c>
      <c r="E163" s="1" t="s">
        <v>44</v>
      </c>
      <c r="F163">
        <v>40</v>
      </c>
      <c r="G163">
        <v>0</v>
      </c>
      <c r="H163">
        <v>0</v>
      </c>
      <c r="I163" s="1" t="s">
        <v>383</v>
      </c>
      <c r="J163" s="2">
        <v>15.75</v>
      </c>
      <c r="L163" s="1" t="s">
        <v>42</v>
      </c>
      <c r="N163" s="1"/>
    </row>
    <row r="164" spans="1:14" x14ac:dyDescent="0.25">
      <c r="A164">
        <v>163</v>
      </c>
      <c r="B164">
        <v>0</v>
      </c>
      <c r="C164">
        <v>3</v>
      </c>
      <c r="D164" t="s">
        <v>384</v>
      </c>
      <c r="E164" s="1" t="s">
        <v>40</v>
      </c>
      <c r="F164">
        <v>26</v>
      </c>
      <c r="G164">
        <v>0</v>
      </c>
      <c r="H164">
        <v>0</v>
      </c>
      <c r="I164" s="1" t="s">
        <v>385</v>
      </c>
      <c r="J164" s="2">
        <v>7.7750000000000004</v>
      </c>
      <c r="L164" s="1" t="s">
        <v>42</v>
      </c>
      <c r="N164" s="1"/>
    </row>
    <row r="165" spans="1:14" x14ac:dyDescent="0.25">
      <c r="A165">
        <v>164</v>
      </c>
      <c r="B165">
        <v>0</v>
      </c>
      <c r="C165">
        <v>3</v>
      </c>
      <c r="D165" t="s">
        <v>386</v>
      </c>
      <c r="E165" s="1" t="s">
        <v>40</v>
      </c>
      <c r="F165">
        <v>17</v>
      </c>
      <c r="G165">
        <v>0</v>
      </c>
      <c r="H165">
        <v>0</v>
      </c>
      <c r="I165" s="1" t="s">
        <v>387</v>
      </c>
      <c r="J165" s="2">
        <v>8.6624999999999996</v>
      </c>
      <c r="L165" s="1" t="s">
        <v>42</v>
      </c>
      <c r="N165" s="1"/>
    </row>
    <row r="166" spans="1:14" x14ac:dyDescent="0.25">
      <c r="A166">
        <v>165</v>
      </c>
      <c r="B166">
        <v>0</v>
      </c>
      <c r="C166">
        <v>3</v>
      </c>
      <c r="D166" t="s">
        <v>388</v>
      </c>
      <c r="E166" s="1" t="s">
        <v>40</v>
      </c>
      <c r="F166">
        <v>1</v>
      </c>
      <c r="G166">
        <v>4</v>
      </c>
      <c r="H166">
        <v>1</v>
      </c>
      <c r="I166" s="1" t="s">
        <v>152</v>
      </c>
      <c r="J166" s="2">
        <v>39.6875</v>
      </c>
      <c r="L166" s="1" t="s">
        <v>42</v>
      </c>
      <c r="N166" s="1"/>
    </row>
    <row r="167" spans="1:14" x14ac:dyDescent="0.25">
      <c r="A167">
        <v>166</v>
      </c>
      <c r="B167">
        <v>1</v>
      </c>
      <c r="C167">
        <v>3</v>
      </c>
      <c r="D167" t="s">
        <v>389</v>
      </c>
      <c r="E167" s="1" t="s">
        <v>40</v>
      </c>
      <c r="F167">
        <v>9</v>
      </c>
      <c r="G167">
        <v>0</v>
      </c>
      <c r="H167">
        <v>2</v>
      </c>
      <c r="I167" s="1" t="s">
        <v>390</v>
      </c>
      <c r="J167" s="2">
        <v>20.524999999999999</v>
      </c>
      <c r="L167" s="1" t="s">
        <v>42</v>
      </c>
      <c r="N167" s="1"/>
    </row>
    <row r="168" spans="1:14" x14ac:dyDescent="0.25">
      <c r="A168">
        <v>167</v>
      </c>
      <c r="B168">
        <v>1</v>
      </c>
      <c r="C168">
        <v>1</v>
      </c>
      <c r="D168" t="s">
        <v>391</v>
      </c>
      <c r="E168" s="1" t="s">
        <v>44</v>
      </c>
      <c r="G168">
        <v>0</v>
      </c>
      <c r="H168">
        <v>1</v>
      </c>
      <c r="I168" s="1" t="s">
        <v>392</v>
      </c>
      <c r="J168" s="2">
        <v>55</v>
      </c>
      <c r="K168" s="1" t="s">
        <v>393</v>
      </c>
      <c r="L168" s="1" t="s">
        <v>42</v>
      </c>
      <c r="N168" s="1"/>
    </row>
    <row r="169" spans="1:14" x14ac:dyDescent="0.25">
      <c r="A169">
        <v>168</v>
      </c>
      <c r="B169">
        <v>0</v>
      </c>
      <c r="C169">
        <v>3</v>
      </c>
      <c r="D169" t="s">
        <v>394</v>
      </c>
      <c r="E169" s="1" t="s">
        <v>44</v>
      </c>
      <c r="F169">
        <v>45</v>
      </c>
      <c r="G169">
        <v>1</v>
      </c>
      <c r="H169">
        <v>4</v>
      </c>
      <c r="I169" s="1" t="s">
        <v>183</v>
      </c>
      <c r="J169" s="2">
        <v>27.9</v>
      </c>
      <c r="L169" s="1" t="s">
        <v>42</v>
      </c>
      <c r="N169" s="1"/>
    </row>
    <row r="170" spans="1:14" x14ac:dyDescent="0.25">
      <c r="A170">
        <v>169</v>
      </c>
      <c r="B170">
        <v>0</v>
      </c>
      <c r="C170">
        <v>1</v>
      </c>
      <c r="D170" t="s">
        <v>395</v>
      </c>
      <c r="E170" s="1" t="s">
        <v>40</v>
      </c>
      <c r="G170">
        <v>0</v>
      </c>
      <c r="H170">
        <v>0</v>
      </c>
      <c r="I170" s="1" t="s">
        <v>396</v>
      </c>
      <c r="J170" s="2">
        <v>25.925000000000001</v>
      </c>
      <c r="L170" s="1" t="s">
        <v>42</v>
      </c>
      <c r="N170" s="1"/>
    </row>
    <row r="171" spans="1:14" x14ac:dyDescent="0.25">
      <c r="A171">
        <v>170</v>
      </c>
      <c r="B171">
        <v>0</v>
      </c>
      <c r="C171">
        <v>3</v>
      </c>
      <c r="D171" t="s">
        <v>397</v>
      </c>
      <c r="E171" s="1" t="s">
        <v>40</v>
      </c>
      <c r="F171">
        <v>28</v>
      </c>
      <c r="G171">
        <v>0</v>
      </c>
      <c r="H171">
        <v>0</v>
      </c>
      <c r="I171" s="1" t="s">
        <v>205</v>
      </c>
      <c r="J171" s="2">
        <v>56.495800000000003</v>
      </c>
      <c r="L171" s="1" t="s">
        <v>42</v>
      </c>
      <c r="N171" s="1"/>
    </row>
    <row r="172" spans="1:14" x14ac:dyDescent="0.25">
      <c r="A172">
        <v>171</v>
      </c>
      <c r="B172">
        <v>0</v>
      </c>
      <c r="C172">
        <v>1</v>
      </c>
      <c r="D172" t="s">
        <v>398</v>
      </c>
      <c r="E172" s="1" t="s">
        <v>40</v>
      </c>
      <c r="F172">
        <v>61</v>
      </c>
      <c r="G172">
        <v>0</v>
      </c>
      <c r="H172">
        <v>0</v>
      </c>
      <c r="I172" s="1" t="s">
        <v>399</v>
      </c>
      <c r="J172" s="2">
        <v>33.5</v>
      </c>
      <c r="K172" s="1" t="s">
        <v>400</v>
      </c>
      <c r="L172" s="1" t="s">
        <v>42</v>
      </c>
      <c r="N172" s="1"/>
    </row>
    <row r="173" spans="1:14" x14ac:dyDescent="0.25">
      <c r="A173">
        <v>172</v>
      </c>
      <c r="B173">
        <v>0</v>
      </c>
      <c r="C173">
        <v>3</v>
      </c>
      <c r="D173" t="s">
        <v>401</v>
      </c>
      <c r="E173" s="1" t="s">
        <v>40</v>
      </c>
      <c r="F173">
        <v>4</v>
      </c>
      <c r="G173">
        <v>4</v>
      </c>
      <c r="H173">
        <v>1</v>
      </c>
      <c r="I173" s="1" t="s">
        <v>81</v>
      </c>
      <c r="J173" s="2">
        <v>29.125</v>
      </c>
      <c r="L173" s="1" t="s">
        <v>56</v>
      </c>
      <c r="N173" s="1"/>
    </row>
    <row r="174" spans="1:14" x14ac:dyDescent="0.25">
      <c r="A174">
        <v>173</v>
      </c>
      <c r="B174">
        <v>1</v>
      </c>
      <c r="C174">
        <v>3</v>
      </c>
      <c r="D174" t="s">
        <v>402</v>
      </c>
      <c r="E174" s="1" t="s">
        <v>44</v>
      </c>
      <c r="F174">
        <v>1</v>
      </c>
      <c r="G174">
        <v>1</v>
      </c>
      <c r="H174">
        <v>1</v>
      </c>
      <c r="I174" s="1" t="s">
        <v>63</v>
      </c>
      <c r="J174" s="2">
        <v>11.1333</v>
      </c>
      <c r="L174" s="1" t="s">
        <v>42</v>
      </c>
      <c r="N174" s="1"/>
    </row>
    <row r="175" spans="1:14" x14ac:dyDescent="0.25">
      <c r="A175">
        <v>174</v>
      </c>
      <c r="B175">
        <v>0</v>
      </c>
      <c r="C175">
        <v>3</v>
      </c>
      <c r="D175" t="s">
        <v>403</v>
      </c>
      <c r="E175" s="1" t="s">
        <v>40</v>
      </c>
      <c r="F175">
        <v>21</v>
      </c>
      <c r="G175">
        <v>0</v>
      </c>
      <c r="H175">
        <v>0</v>
      </c>
      <c r="I175" s="1" t="s">
        <v>404</v>
      </c>
      <c r="J175" s="2">
        <v>7.9249999999999998</v>
      </c>
      <c r="L175" s="1" t="s">
        <v>42</v>
      </c>
      <c r="N175" s="1"/>
    </row>
    <row r="176" spans="1:14" x14ac:dyDescent="0.25">
      <c r="A176">
        <v>175</v>
      </c>
      <c r="B176">
        <v>0</v>
      </c>
      <c r="C176">
        <v>1</v>
      </c>
      <c r="D176" t="s">
        <v>405</v>
      </c>
      <c r="E176" s="1" t="s">
        <v>40</v>
      </c>
      <c r="F176">
        <v>56</v>
      </c>
      <c r="G176">
        <v>0</v>
      </c>
      <c r="H176">
        <v>0</v>
      </c>
      <c r="I176" s="1" t="s">
        <v>406</v>
      </c>
      <c r="J176" s="2">
        <v>30.695799999999998</v>
      </c>
      <c r="K176" s="1" t="s">
        <v>407</v>
      </c>
      <c r="L176" s="1" t="s">
        <v>25</v>
      </c>
      <c r="N176" s="1"/>
    </row>
    <row r="177" spans="1:14" x14ac:dyDescent="0.25">
      <c r="A177">
        <v>176</v>
      </c>
      <c r="B177">
        <v>0</v>
      </c>
      <c r="C177">
        <v>3</v>
      </c>
      <c r="D177" t="s">
        <v>408</v>
      </c>
      <c r="E177" s="1" t="s">
        <v>40</v>
      </c>
      <c r="F177">
        <v>18</v>
      </c>
      <c r="G177">
        <v>1</v>
      </c>
      <c r="H177">
        <v>1</v>
      </c>
      <c r="I177" s="1" t="s">
        <v>409</v>
      </c>
      <c r="J177" s="2">
        <v>7.8541999999999996</v>
      </c>
      <c r="L177" s="1" t="s">
        <v>42</v>
      </c>
      <c r="N177" s="1"/>
    </row>
    <row r="178" spans="1:14" x14ac:dyDescent="0.25">
      <c r="A178">
        <v>177</v>
      </c>
      <c r="B178">
        <v>0</v>
      </c>
      <c r="C178">
        <v>3</v>
      </c>
      <c r="D178" t="s">
        <v>410</v>
      </c>
      <c r="E178" s="1" t="s">
        <v>40</v>
      </c>
      <c r="G178">
        <v>3</v>
      </c>
      <c r="H178">
        <v>1</v>
      </c>
      <c r="I178" s="1" t="s">
        <v>411</v>
      </c>
      <c r="J178" s="2">
        <v>25.466699999999999</v>
      </c>
      <c r="L178" s="1" t="s">
        <v>42</v>
      </c>
      <c r="N178" s="1"/>
    </row>
    <row r="179" spans="1:14" x14ac:dyDescent="0.25">
      <c r="A179">
        <v>178</v>
      </c>
      <c r="B179">
        <v>0</v>
      </c>
      <c r="C179">
        <v>1</v>
      </c>
      <c r="D179" t="s">
        <v>412</v>
      </c>
      <c r="E179" s="1" t="s">
        <v>44</v>
      </c>
      <c r="F179">
        <v>50</v>
      </c>
      <c r="G179">
        <v>0</v>
      </c>
      <c r="H179">
        <v>0</v>
      </c>
      <c r="I179" s="1" t="s">
        <v>413</v>
      </c>
      <c r="J179" s="2">
        <v>28.712499999999999</v>
      </c>
      <c r="K179" s="1" t="s">
        <v>414</v>
      </c>
      <c r="L179" s="1" t="s">
        <v>25</v>
      </c>
      <c r="N179" s="1"/>
    </row>
    <row r="180" spans="1:14" x14ac:dyDescent="0.25">
      <c r="A180">
        <v>179</v>
      </c>
      <c r="B180">
        <v>0</v>
      </c>
      <c r="C180">
        <v>2</v>
      </c>
      <c r="D180" t="s">
        <v>415</v>
      </c>
      <c r="E180" s="1" t="s">
        <v>40</v>
      </c>
      <c r="F180">
        <v>30</v>
      </c>
      <c r="G180">
        <v>0</v>
      </c>
      <c r="H180">
        <v>0</v>
      </c>
      <c r="I180" s="1" t="s">
        <v>416</v>
      </c>
      <c r="J180" s="2">
        <v>13</v>
      </c>
      <c r="L180" s="1" t="s">
        <v>42</v>
      </c>
      <c r="N180" s="1"/>
    </row>
    <row r="181" spans="1:14" x14ac:dyDescent="0.25">
      <c r="A181">
        <v>180</v>
      </c>
      <c r="B181">
        <v>0</v>
      </c>
      <c r="C181">
        <v>3</v>
      </c>
      <c r="D181" t="s">
        <v>417</v>
      </c>
      <c r="E181" s="1" t="s">
        <v>40</v>
      </c>
      <c r="F181">
        <v>36</v>
      </c>
      <c r="G181">
        <v>0</v>
      </c>
      <c r="H181">
        <v>0</v>
      </c>
      <c r="I181" s="1" t="s">
        <v>418</v>
      </c>
      <c r="J181" s="2">
        <v>0</v>
      </c>
      <c r="L181" s="1" t="s">
        <v>42</v>
      </c>
      <c r="N181" s="1"/>
    </row>
    <row r="182" spans="1:14" x14ac:dyDescent="0.25">
      <c r="A182">
        <v>181</v>
      </c>
      <c r="B182">
        <v>0</v>
      </c>
      <c r="C182">
        <v>3</v>
      </c>
      <c r="D182" t="s">
        <v>419</v>
      </c>
      <c r="E182" s="1" t="s">
        <v>44</v>
      </c>
      <c r="G182">
        <v>8</v>
      </c>
      <c r="H182">
        <v>2</v>
      </c>
      <c r="I182" s="1" t="s">
        <v>379</v>
      </c>
      <c r="J182" s="2">
        <v>69.55</v>
      </c>
      <c r="L182" s="1" t="s">
        <v>42</v>
      </c>
      <c r="N182" s="1"/>
    </row>
    <row r="183" spans="1:14" x14ac:dyDescent="0.25">
      <c r="A183">
        <v>182</v>
      </c>
      <c r="B183">
        <v>0</v>
      </c>
      <c r="C183">
        <v>2</v>
      </c>
      <c r="D183" t="s">
        <v>420</v>
      </c>
      <c r="E183" s="1" t="s">
        <v>40</v>
      </c>
      <c r="G183">
        <v>0</v>
      </c>
      <c r="H183">
        <v>0</v>
      </c>
      <c r="I183" s="1" t="s">
        <v>421</v>
      </c>
      <c r="J183" s="2">
        <v>15.05</v>
      </c>
      <c r="L183" s="1" t="s">
        <v>25</v>
      </c>
      <c r="N183" s="1"/>
    </row>
    <row r="184" spans="1:14" x14ac:dyDescent="0.25">
      <c r="A184">
        <v>183</v>
      </c>
      <c r="B184">
        <v>0</v>
      </c>
      <c r="C184">
        <v>3</v>
      </c>
      <c r="D184" t="s">
        <v>422</v>
      </c>
      <c r="E184" s="1" t="s">
        <v>40</v>
      </c>
      <c r="F184">
        <v>9</v>
      </c>
      <c r="G184">
        <v>4</v>
      </c>
      <c r="H184">
        <v>2</v>
      </c>
      <c r="I184" s="1" t="s">
        <v>100</v>
      </c>
      <c r="J184" s="2">
        <v>31.387499999999999</v>
      </c>
      <c r="L184" s="1" t="s">
        <v>42</v>
      </c>
      <c r="N184" s="1"/>
    </row>
    <row r="185" spans="1:14" x14ac:dyDescent="0.25">
      <c r="A185">
        <v>184</v>
      </c>
      <c r="B185">
        <v>1</v>
      </c>
      <c r="C185">
        <v>2</v>
      </c>
      <c r="D185" t="s">
        <v>423</v>
      </c>
      <c r="E185" s="1" t="s">
        <v>40</v>
      </c>
      <c r="F185">
        <v>1</v>
      </c>
      <c r="G185">
        <v>2</v>
      </c>
      <c r="H185">
        <v>1</v>
      </c>
      <c r="I185" s="1" t="s">
        <v>424</v>
      </c>
      <c r="J185" s="2">
        <v>39</v>
      </c>
      <c r="K185" s="1" t="s">
        <v>425</v>
      </c>
      <c r="L185" s="1" t="s">
        <v>42</v>
      </c>
      <c r="N185" s="1"/>
    </row>
    <row r="186" spans="1:14" x14ac:dyDescent="0.25">
      <c r="A186">
        <v>185</v>
      </c>
      <c r="B186">
        <v>1</v>
      </c>
      <c r="C186">
        <v>3</v>
      </c>
      <c r="D186" t="s">
        <v>426</v>
      </c>
      <c r="E186" s="1" t="s">
        <v>44</v>
      </c>
      <c r="F186">
        <v>4</v>
      </c>
      <c r="G186">
        <v>0</v>
      </c>
      <c r="H186">
        <v>2</v>
      </c>
      <c r="I186" s="1" t="s">
        <v>427</v>
      </c>
      <c r="J186" s="2">
        <v>22.024999999999999</v>
      </c>
      <c r="L186" s="1" t="s">
        <v>42</v>
      </c>
      <c r="N186" s="1"/>
    </row>
    <row r="187" spans="1:14" x14ac:dyDescent="0.25">
      <c r="A187">
        <v>186</v>
      </c>
      <c r="B187">
        <v>0</v>
      </c>
      <c r="C187">
        <v>1</v>
      </c>
      <c r="D187" t="s">
        <v>428</v>
      </c>
      <c r="E187" s="1" t="s">
        <v>40</v>
      </c>
      <c r="G187">
        <v>0</v>
      </c>
      <c r="H187">
        <v>0</v>
      </c>
      <c r="I187" s="1" t="s">
        <v>429</v>
      </c>
      <c r="J187" s="2">
        <v>50</v>
      </c>
      <c r="K187" s="1" t="s">
        <v>430</v>
      </c>
      <c r="L187" s="1" t="s">
        <v>42</v>
      </c>
      <c r="N187" s="1"/>
    </row>
    <row r="188" spans="1:14" x14ac:dyDescent="0.25">
      <c r="A188">
        <v>187</v>
      </c>
      <c r="B188">
        <v>1</v>
      </c>
      <c r="C188">
        <v>3</v>
      </c>
      <c r="D188" t="s">
        <v>431</v>
      </c>
      <c r="E188" s="1" t="s">
        <v>44</v>
      </c>
      <c r="G188">
        <v>1</v>
      </c>
      <c r="H188">
        <v>0</v>
      </c>
      <c r="I188" s="1" t="s">
        <v>432</v>
      </c>
      <c r="J188" s="2">
        <v>15.5</v>
      </c>
      <c r="L188" s="1" t="s">
        <v>56</v>
      </c>
      <c r="N188" s="1"/>
    </row>
    <row r="189" spans="1:14" x14ac:dyDescent="0.25">
      <c r="A189">
        <v>188</v>
      </c>
      <c r="B189">
        <v>1</v>
      </c>
      <c r="C189">
        <v>1</v>
      </c>
      <c r="D189" t="s">
        <v>433</v>
      </c>
      <c r="E189" s="1" t="s">
        <v>40</v>
      </c>
      <c r="F189">
        <v>45</v>
      </c>
      <c r="G189">
        <v>0</v>
      </c>
      <c r="H189">
        <v>0</v>
      </c>
      <c r="I189" s="1" t="s">
        <v>434</v>
      </c>
      <c r="J189" s="2">
        <v>26.55</v>
      </c>
      <c r="L189" s="1" t="s">
        <v>42</v>
      </c>
      <c r="N189" s="1"/>
    </row>
    <row r="190" spans="1:14" x14ac:dyDescent="0.25">
      <c r="A190">
        <v>189</v>
      </c>
      <c r="B190">
        <v>0</v>
      </c>
      <c r="C190">
        <v>3</v>
      </c>
      <c r="D190" t="s">
        <v>435</v>
      </c>
      <c r="E190" s="1" t="s">
        <v>40</v>
      </c>
      <c r="F190">
        <v>40</v>
      </c>
      <c r="G190">
        <v>1</v>
      </c>
      <c r="H190">
        <v>1</v>
      </c>
      <c r="I190" s="1" t="s">
        <v>436</v>
      </c>
      <c r="J190" s="2">
        <v>15.5</v>
      </c>
      <c r="L190" s="1" t="s">
        <v>56</v>
      </c>
      <c r="N190" s="1"/>
    </row>
    <row r="191" spans="1:14" x14ac:dyDescent="0.25">
      <c r="A191">
        <v>190</v>
      </c>
      <c r="B191">
        <v>0</v>
      </c>
      <c r="C191">
        <v>3</v>
      </c>
      <c r="D191" t="s">
        <v>437</v>
      </c>
      <c r="E191" s="1" t="s">
        <v>40</v>
      </c>
      <c r="F191">
        <v>36</v>
      </c>
      <c r="G191">
        <v>0</v>
      </c>
      <c r="H191">
        <v>0</v>
      </c>
      <c r="I191" s="1" t="s">
        <v>438</v>
      </c>
      <c r="J191" s="2">
        <v>7.8958000000000004</v>
      </c>
      <c r="L191" s="1" t="s">
        <v>42</v>
      </c>
      <c r="N191" s="1"/>
    </row>
    <row r="192" spans="1:14" x14ac:dyDescent="0.25">
      <c r="A192">
        <v>191</v>
      </c>
      <c r="B192">
        <v>1</v>
      </c>
      <c r="C192">
        <v>2</v>
      </c>
      <c r="D192" t="s">
        <v>439</v>
      </c>
      <c r="E192" s="1" t="s">
        <v>44</v>
      </c>
      <c r="F192">
        <v>32</v>
      </c>
      <c r="G192">
        <v>0</v>
      </c>
      <c r="H192">
        <v>0</v>
      </c>
      <c r="I192" s="1" t="s">
        <v>440</v>
      </c>
      <c r="J192" s="2">
        <v>13</v>
      </c>
      <c r="L192" s="1" t="s">
        <v>42</v>
      </c>
      <c r="N192" s="1"/>
    </row>
    <row r="193" spans="1:14" x14ac:dyDescent="0.25">
      <c r="A193">
        <v>192</v>
      </c>
      <c r="B193">
        <v>0</v>
      </c>
      <c r="C193">
        <v>2</v>
      </c>
      <c r="D193" t="s">
        <v>441</v>
      </c>
      <c r="E193" s="1" t="s">
        <v>40</v>
      </c>
      <c r="F193">
        <v>19</v>
      </c>
      <c r="G193">
        <v>0</v>
      </c>
      <c r="H193">
        <v>0</v>
      </c>
      <c r="I193" s="1" t="s">
        <v>442</v>
      </c>
      <c r="J193" s="2">
        <v>13</v>
      </c>
      <c r="L193" s="1" t="s">
        <v>42</v>
      </c>
      <c r="N193" s="1"/>
    </row>
    <row r="194" spans="1:14" x14ac:dyDescent="0.25">
      <c r="A194">
        <v>193</v>
      </c>
      <c r="B194">
        <v>1</v>
      </c>
      <c r="C194">
        <v>3</v>
      </c>
      <c r="D194" t="s">
        <v>443</v>
      </c>
      <c r="E194" s="1" t="s">
        <v>44</v>
      </c>
      <c r="F194">
        <v>19</v>
      </c>
      <c r="G194">
        <v>1</v>
      </c>
      <c r="H194">
        <v>0</v>
      </c>
      <c r="I194" s="1" t="s">
        <v>444</v>
      </c>
      <c r="J194" s="2">
        <v>7.8541999999999996</v>
      </c>
      <c r="L194" s="1" t="s">
        <v>42</v>
      </c>
      <c r="N194" s="1"/>
    </row>
    <row r="195" spans="1:14" x14ac:dyDescent="0.25">
      <c r="A195">
        <v>194</v>
      </c>
      <c r="B195">
        <v>1</v>
      </c>
      <c r="C195">
        <v>2</v>
      </c>
      <c r="D195" t="s">
        <v>445</v>
      </c>
      <c r="E195" s="1" t="s">
        <v>40</v>
      </c>
      <c r="F195">
        <v>3</v>
      </c>
      <c r="G195">
        <v>1</v>
      </c>
      <c r="H195">
        <v>1</v>
      </c>
      <c r="I195" s="1" t="s">
        <v>355</v>
      </c>
      <c r="J195" s="2">
        <v>26</v>
      </c>
      <c r="K195" s="1" t="s">
        <v>356</v>
      </c>
      <c r="L195" s="1" t="s">
        <v>42</v>
      </c>
      <c r="N195" s="1"/>
    </row>
    <row r="196" spans="1:14" x14ac:dyDescent="0.25">
      <c r="A196">
        <v>195</v>
      </c>
      <c r="B196">
        <v>1</v>
      </c>
      <c r="C196">
        <v>1</v>
      </c>
      <c r="D196" t="s">
        <v>446</v>
      </c>
      <c r="E196" s="1" t="s">
        <v>44</v>
      </c>
      <c r="F196">
        <v>44</v>
      </c>
      <c r="G196">
        <v>0</v>
      </c>
      <c r="H196">
        <v>0</v>
      </c>
      <c r="I196" s="1" t="s">
        <v>447</v>
      </c>
      <c r="J196" s="2">
        <v>27.720800000000001</v>
      </c>
      <c r="K196" s="1" t="s">
        <v>448</v>
      </c>
      <c r="L196" s="1" t="s">
        <v>25</v>
      </c>
      <c r="N196" s="1"/>
    </row>
    <row r="197" spans="1:14" x14ac:dyDescent="0.25">
      <c r="A197">
        <v>196</v>
      </c>
      <c r="B197">
        <v>1</v>
      </c>
      <c r="C197">
        <v>1</v>
      </c>
      <c r="D197" t="s">
        <v>449</v>
      </c>
      <c r="E197" s="1" t="s">
        <v>44</v>
      </c>
      <c r="F197">
        <v>58</v>
      </c>
      <c r="G197">
        <v>0</v>
      </c>
      <c r="H197">
        <v>0</v>
      </c>
      <c r="I197" s="1" t="s">
        <v>113</v>
      </c>
      <c r="J197" s="2">
        <v>146.52080000000001</v>
      </c>
      <c r="K197" s="1" t="s">
        <v>450</v>
      </c>
      <c r="L197" s="1" t="s">
        <v>25</v>
      </c>
      <c r="N197" s="1"/>
    </row>
    <row r="198" spans="1:14" x14ac:dyDescent="0.25">
      <c r="A198">
        <v>197</v>
      </c>
      <c r="B198">
        <v>0</v>
      </c>
      <c r="C198">
        <v>3</v>
      </c>
      <c r="D198" t="s">
        <v>451</v>
      </c>
      <c r="E198" s="1" t="s">
        <v>40</v>
      </c>
      <c r="G198">
        <v>0</v>
      </c>
      <c r="H198">
        <v>0</v>
      </c>
      <c r="I198" s="1" t="s">
        <v>452</v>
      </c>
      <c r="J198" s="2">
        <v>7.75</v>
      </c>
      <c r="L198" s="1" t="s">
        <v>56</v>
      </c>
      <c r="N198" s="1"/>
    </row>
    <row r="199" spans="1:14" x14ac:dyDescent="0.25">
      <c r="A199">
        <v>198</v>
      </c>
      <c r="B199">
        <v>0</v>
      </c>
      <c r="C199">
        <v>3</v>
      </c>
      <c r="D199" t="s">
        <v>453</v>
      </c>
      <c r="E199" s="1" t="s">
        <v>40</v>
      </c>
      <c r="F199">
        <v>42</v>
      </c>
      <c r="G199">
        <v>0</v>
      </c>
      <c r="H199">
        <v>1</v>
      </c>
      <c r="I199" s="1" t="s">
        <v>454</v>
      </c>
      <c r="J199" s="2">
        <v>8.4041999999999994</v>
      </c>
      <c r="L199" s="1" t="s">
        <v>42</v>
      </c>
      <c r="N199" s="1"/>
    </row>
    <row r="200" spans="1:14" x14ac:dyDescent="0.25">
      <c r="A200">
        <v>199</v>
      </c>
      <c r="B200">
        <v>1</v>
      </c>
      <c r="C200">
        <v>3</v>
      </c>
      <c r="D200" t="s">
        <v>455</v>
      </c>
      <c r="E200" s="1" t="s">
        <v>44</v>
      </c>
      <c r="G200">
        <v>0</v>
      </c>
      <c r="H200">
        <v>0</v>
      </c>
      <c r="I200" s="1" t="s">
        <v>456</v>
      </c>
      <c r="J200" s="2">
        <v>7.75</v>
      </c>
      <c r="L200" s="1" t="s">
        <v>56</v>
      </c>
      <c r="N200" s="1"/>
    </row>
    <row r="201" spans="1:14" x14ac:dyDescent="0.25">
      <c r="A201">
        <v>200</v>
      </c>
      <c r="B201">
        <v>0</v>
      </c>
      <c r="C201">
        <v>2</v>
      </c>
      <c r="D201" t="s">
        <v>457</v>
      </c>
      <c r="E201" s="1" t="s">
        <v>44</v>
      </c>
      <c r="F201">
        <v>24</v>
      </c>
      <c r="G201">
        <v>0</v>
      </c>
      <c r="H201">
        <v>0</v>
      </c>
      <c r="I201" s="1" t="s">
        <v>458</v>
      </c>
      <c r="J201" s="2">
        <v>13</v>
      </c>
      <c r="L201" s="1" t="s">
        <v>42</v>
      </c>
      <c r="N201" s="1"/>
    </row>
    <row r="202" spans="1:14" x14ac:dyDescent="0.25">
      <c r="A202">
        <v>201</v>
      </c>
      <c r="B202">
        <v>0</v>
      </c>
      <c r="C202">
        <v>3</v>
      </c>
      <c r="D202" t="s">
        <v>459</v>
      </c>
      <c r="E202" s="1" t="s">
        <v>40</v>
      </c>
      <c r="F202">
        <v>28</v>
      </c>
      <c r="G202">
        <v>0</v>
      </c>
      <c r="H202">
        <v>0</v>
      </c>
      <c r="I202" s="1" t="s">
        <v>460</v>
      </c>
      <c r="J202" s="2">
        <v>9.5</v>
      </c>
      <c r="L202" s="1" t="s">
        <v>42</v>
      </c>
      <c r="N202" s="1"/>
    </row>
    <row r="203" spans="1:14" x14ac:dyDescent="0.25">
      <c r="A203">
        <v>202</v>
      </c>
      <c r="B203">
        <v>0</v>
      </c>
      <c r="C203">
        <v>3</v>
      </c>
      <c r="D203" t="s">
        <v>461</v>
      </c>
      <c r="E203" s="1" t="s">
        <v>40</v>
      </c>
      <c r="G203">
        <v>8</v>
      </c>
      <c r="H203">
        <v>2</v>
      </c>
      <c r="I203" s="1" t="s">
        <v>379</v>
      </c>
      <c r="J203" s="2">
        <v>69.55</v>
      </c>
      <c r="L203" s="1" t="s">
        <v>42</v>
      </c>
      <c r="N203" s="1"/>
    </row>
    <row r="204" spans="1:14" x14ac:dyDescent="0.25">
      <c r="A204">
        <v>203</v>
      </c>
      <c r="B204">
        <v>0</v>
      </c>
      <c r="C204">
        <v>3</v>
      </c>
      <c r="D204" t="s">
        <v>462</v>
      </c>
      <c r="E204" s="1" t="s">
        <v>40</v>
      </c>
      <c r="F204">
        <v>34</v>
      </c>
      <c r="G204">
        <v>0</v>
      </c>
      <c r="H204">
        <v>0</v>
      </c>
      <c r="I204" s="1" t="s">
        <v>463</v>
      </c>
      <c r="J204" s="2">
        <v>6.4958</v>
      </c>
      <c r="L204" s="1" t="s">
        <v>42</v>
      </c>
      <c r="N204" s="1"/>
    </row>
    <row r="205" spans="1:14" x14ac:dyDescent="0.25">
      <c r="A205">
        <v>204</v>
      </c>
      <c r="B205">
        <v>0</v>
      </c>
      <c r="C205">
        <v>3</v>
      </c>
      <c r="D205" t="s">
        <v>464</v>
      </c>
      <c r="E205" s="1" t="s">
        <v>40</v>
      </c>
      <c r="F205">
        <v>45.5</v>
      </c>
      <c r="G205">
        <v>0</v>
      </c>
      <c r="H205">
        <v>0</v>
      </c>
      <c r="I205" s="1" t="s">
        <v>465</v>
      </c>
      <c r="J205" s="2">
        <v>7.2249999999999996</v>
      </c>
      <c r="L205" s="1" t="s">
        <v>25</v>
      </c>
      <c r="N205" s="1"/>
    </row>
    <row r="206" spans="1:14" x14ac:dyDescent="0.25">
      <c r="A206">
        <v>205</v>
      </c>
      <c r="B206">
        <v>1</v>
      </c>
      <c r="C206">
        <v>3</v>
      </c>
      <c r="D206" t="s">
        <v>466</v>
      </c>
      <c r="E206" s="1" t="s">
        <v>40</v>
      </c>
      <c r="F206">
        <v>18</v>
      </c>
      <c r="G206">
        <v>0</v>
      </c>
      <c r="H206">
        <v>0</v>
      </c>
      <c r="I206" s="1" t="s">
        <v>467</v>
      </c>
      <c r="J206" s="2">
        <v>8.0500000000000007</v>
      </c>
      <c r="L206" s="1" t="s">
        <v>42</v>
      </c>
      <c r="N206" s="1"/>
    </row>
    <row r="207" spans="1:14" x14ac:dyDescent="0.25">
      <c r="A207">
        <v>206</v>
      </c>
      <c r="B207">
        <v>0</v>
      </c>
      <c r="C207">
        <v>3</v>
      </c>
      <c r="D207" t="s">
        <v>468</v>
      </c>
      <c r="E207" s="1" t="s">
        <v>44</v>
      </c>
      <c r="F207">
        <v>2</v>
      </c>
      <c r="G207">
        <v>0</v>
      </c>
      <c r="H207">
        <v>1</v>
      </c>
      <c r="I207" s="1" t="s">
        <v>469</v>
      </c>
      <c r="J207" s="2">
        <v>10.4625</v>
      </c>
      <c r="K207" s="1" t="s">
        <v>68</v>
      </c>
      <c r="L207" s="1" t="s">
        <v>42</v>
      </c>
      <c r="N207" s="1"/>
    </row>
    <row r="208" spans="1:14" x14ac:dyDescent="0.25">
      <c r="A208">
        <v>207</v>
      </c>
      <c r="B208">
        <v>0</v>
      </c>
      <c r="C208">
        <v>3</v>
      </c>
      <c r="D208" t="s">
        <v>470</v>
      </c>
      <c r="E208" s="1" t="s">
        <v>40</v>
      </c>
      <c r="F208">
        <v>32</v>
      </c>
      <c r="G208">
        <v>1</v>
      </c>
      <c r="H208">
        <v>0</v>
      </c>
      <c r="I208" s="1" t="s">
        <v>228</v>
      </c>
      <c r="J208" s="2">
        <v>15.85</v>
      </c>
      <c r="L208" s="1" t="s">
        <v>42</v>
      </c>
      <c r="N208" s="1"/>
    </row>
    <row r="209" spans="1:14" x14ac:dyDescent="0.25">
      <c r="A209">
        <v>208</v>
      </c>
      <c r="B209">
        <v>1</v>
      </c>
      <c r="C209">
        <v>3</v>
      </c>
      <c r="D209" t="s">
        <v>471</v>
      </c>
      <c r="E209" s="1" t="s">
        <v>40</v>
      </c>
      <c r="F209">
        <v>26</v>
      </c>
      <c r="G209">
        <v>0</v>
      </c>
      <c r="H209">
        <v>0</v>
      </c>
      <c r="I209" s="1" t="s">
        <v>472</v>
      </c>
      <c r="J209" s="2">
        <v>18.787500000000001</v>
      </c>
      <c r="L209" s="1" t="s">
        <v>25</v>
      </c>
      <c r="N209" s="1"/>
    </row>
    <row r="210" spans="1:14" x14ac:dyDescent="0.25">
      <c r="A210">
        <v>209</v>
      </c>
      <c r="B210">
        <v>1</v>
      </c>
      <c r="C210">
        <v>3</v>
      </c>
      <c r="D210" t="s">
        <v>473</v>
      </c>
      <c r="E210" s="1" t="s">
        <v>44</v>
      </c>
      <c r="F210">
        <v>16</v>
      </c>
      <c r="G210">
        <v>0</v>
      </c>
      <c r="H210">
        <v>0</v>
      </c>
      <c r="I210" s="1" t="s">
        <v>474</v>
      </c>
      <c r="J210" s="2">
        <v>7.75</v>
      </c>
      <c r="L210" s="1" t="s">
        <v>56</v>
      </c>
      <c r="N210" s="1"/>
    </row>
    <row r="211" spans="1:14" x14ac:dyDescent="0.25">
      <c r="A211">
        <v>210</v>
      </c>
      <c r="B211">
        <v>1</v>
      </c>
      <c r="C211">
        <v>1</v>
      </c>
      <c r="D211" t="s">
        <v>475</v>
      </c>
      <c r="E211" s="1" t="s">
        <v>40</v>
      </c>
      <c r="F211">
        <v>40</v>
      </c>
      <c r="G211">
        <v>0</v>
      </c>
      <c r="H211">
        <v>0</v>
      </c>
      <c r="I211" s="1" t="s">
        <v>476</v>
      </c>
      <c r="J211" s="2">
        <v>31</v>
      </c>
      <c r="K211" s="1" t="s">
        <v>477</v>
      </c>
      <c r="L211" s="1" t="s">
        <v>25</v>
      </c>
      <c r="N211" s="1"/>
    </row>
    <row r="212" spans="1:14" x14ac:dyDescent="0.25">
      <c r="A212">
        <v>211</v>
      </c>
      <c r="B212">
        <v>0</v>
      </c>
      <c r="C212">
        <v>3</v>
      </c>
      <c r="D212" t="s">
        <v>478</v>
      </c>
      <c r="E212" s="1" t="s">
        <v>40</v>
      </c>
      <c r="F212">
        <v>24</v>
      </c>
      <c r="G212">
        <v>0</v>
      </c>
      <c r="H212">
        <v>0</v>
      </c>
      <c r="I212" s="1" t="s">
        <v>479</v>
      </c>
      <c r="J212" s="2">
        <v>7.05</v>
      </c>
      <c r="L212" s="1" t="s">
        <v>42</v>
      </c>
      <c r="N212" s="1"/>
    </row>
    <row r="213" spans="1:14" x14ac:dyDescent="0.25">
      <c r="A213">
        <v>212</v>
      </c>
      <c r="B213">
        <v>1</v>
      </c>
      <c r="C213">
        <v>2</v>
      </c>
      <c r="D213" t="s">
        <v>480</v>
      </c>
      <c r="E213" s="1" t="s">
        <v>44</v>
      </c>
      <c r="F213">
        <v>35</v>
      </c>
      <c r="G213">
        <v>0</v>
      </c>
      <c r="H213">
        <v>0</v>
      </c>
      <c r="I213" s="1" t="s">
        <v>481</v>
      </c>
      <c r="J213" s="2">
        <v>21</v>
      </c>
      <c r="L213" s="1" t="s">
        <v>42</v>
      </c>
      <c r="N213" s="1"/>
    </row>
    <row r="214" spans="1:14" x14ac:dyDescent="0.25">
      <c r="A214">
        <v>213</v>
      </c>
      <c r="B214">
        <v>0</v>
      </c>
      <c r="C214">
        <v>3</v>
      </c>
      <c r="D214" t="s">
        <v>482</v>
      </c>
      <c r="E214" s="1" t="s">
        <v>40</v>
      </c>
      <c r="F214">
        <v>22</v>
      </c>
      <c r="G214">
        <v>0</v>
      </c>
      <c r="H214">
        <v>0</v>
      </c>
      <c r="I214" s="1" t="s">
        <v>483</v>
      </c>
      <c r="J214" s="2">
        <v>7.25</v>
      </c>
      <c r="L214" s="1" t="s">
        <v>42</v>
      </c>
      <c r="N214" s="1"/>
    </row>
    <row r="215" spans="1:14" x14ac:dyDescent="0.25">
      <c r="A215">
        <v>214</v>
      </c>
      <c r="B215">
        <v>0</v>
      </c>
      <c r="C215">
        <v>2</v>
      </c>
      <c r="D215" t="s">
        <v>484</v>
      </c>
      <c r="E215" s="1" t="s">
        <v>40</v>
      </c>
      <c r="F215">
        <v>30</v>
      </c>
      <c r="G215">
        <v>0</v>
      </c>
      <c r="H215">
        <v>0</v>
      </c>
      <c r="I215" s="1" t="s">
        <v>485</v>
      </c>
      <c r="J215" s="2">
        <v>13</v>
      </c>
      <c r="L215" s="1" t="s">
        <v>42</v>
      </c>
      <c r="N215" s="1"/>
    </row>
    <row r="216" spans="1:14" x14ac:dyDescent="0.25">
      <c r="A216">
        <v>215</v>
      </c>
      <c r="B216">
        <v>0</v>
      </c>
      <c r="C216">
        <v>3</v>
      </c>
      <c r="D216" t="s">
        <v>486</v>
      </c>
      <c r="E216" s="1" t="s">
        <v>40</v>
      </c>
      <c r="G216">
        <v>1</v>
      </c>
      <c r="H216">
        <v>0</v>
      </c>
      <c r="I216" s="1" t="s">
        <v>487</v>
      </c>
      <c r="J216" s="2">
        <v>7.75</v>
      </c>
      <c r="L216" s="1" t="s">
        <v>56</v>
      </c>
      <c r="N216" s="1"/>
    </row>
    <row r="217" spans="1:14" x14ac:dyDescent="0.25">
      <c r="A217">
        <v>216</v>
      </c>
      <c r="B217">
        <v>1</v>
      </c>
      <c r="C217">
        <v>1</v>
      </c>
      <c r="D217" t="s">
        <v>488</v>
      </c>
      <c r="E217" s="1" t="s">
        <v>44</v>
      </c>
      <c r="F217">
        <v>31</v>
      </c>
      <c r="G217">
        <v>1</v>
      </c>
      <c r="H217">
        <v>0</v>
      </c>
      <c r="I217" s="1" t="s">
        <v>489</v>
      </c>
      <c r="J217" s="2">
        <v>113.27500000000001</v>
      </c>
      <c r="K217" s="1" t="s">
        <v>490</v>
      </c>
      <c r="L217" s="1" t="s">
        <v>25</v>
      </c>
      <c r="N217" s="1"/>
    </row>
    <row r="218" spans="1:14" x14ac:dyDescent="0.25">
      <c r="A218">
        <v>217</v>
      </c>
      <c r="B218">
        <v>1</v>
      </c>
      <c r="C218">
        <v>3</v>
      </c>
      <c r="D218" t="s">
        <v>491</v>
      </c>
      <c r="E218" s="1" t="s">
        <v>44</v>
      </c>
      <c r="F218">
        <v>27</v>
      </c>
      <c r="G218">
        <v>0</v>
      </c>
      <c r="H218">
        <v>0</v>
      </c>
      <c r="I218" s="1" t="s">
        <v>492</v>
      </c>
      <c r="J218" s="2">
        <v>7.9249999999999998</v>
      </c>
      <c r="L218" s="1" t="s">
        <v>42</v>
      </c>
      <c r="N218" s="1"/>
    </row>
    <row r="219" spans="1:14" x14ac:dyDescent="0.25">
      <c r="A219">
        <v>218</v>
      </c>
      <c r="B219">
        <v>0</v>
      </c>
      <c r="C219">
        <v>2</v>
      </c>
      <c r="D219" t="s">
        <v>493</v>
      </c>
      <c r="E219" s="1" t="s">
        <v>40</v>
      </c>
      <c r="F219">
        <v>42</v>
      </c>
      <c r="G219">
        <v>1</v>
      </c>
      <c r="H219">
        <v>0</v>
      </c>
      <c r="I219" s="1" t="s">
        <v>494</v>
      </c>
      <c r="J219" s="2">
        <v>27</v>
      </c>
      <c r="L219" s="1" t="s">
        <v>42</v>
      </c>
      <c r="N219" s="1"/>
    </row>
    <row r="220" spans="1:14" x14ac:dyDescent="0.25">
      <c r="A220">
        <v>219</v>
      </c>
      <c r="B220">
        <v>1</v>
      </c>
      <c r="C220">
        <v>1</v>
      </c>
      <c r="D220" t="s">
        <v>495</v>
      </c>
      <c r="E220" s="1" t="s">
        <v>44</v>
      </c>
      <c r="F220">
        <v>32</v>
      </c>
      <c r="G220">
        <v>0</v>
      </c>
      <c r="H220">
        <v>0</v>
      </c>
      <c r="I220" s="1" t="s">
        <v>496</v>
      </c>
      <c r="J220" s="2">
        <v>76.291700000000006</v>
      </c>
      <c r="K220" s="1" t="s">
        <v>497</v>
      </c>
      <c r="L220" s="1" t="s">
        <v>25</v>
      </c>
      <c r="N220" s="1"/>
    </row>
    <row r="221" spans="1:14" x14ac:dyDescent="0.25">
      <c r="A221">
        <v>220</v>
      </c>
      <c r="B221">
        <v>0</v>
      </c>
      <c r="C221">
        <v>2</v>
      </c>
      <c r="D221" t="s">
        <v>498</v>
      </c>
      <c r="E221" s="1" t="s">
        <v>40</v>
      </c>
      <c r="F221">
        <v>30</v>
      </c>
      <c r="G221">
        <v>0</v>
      </c>
      <c r="H221">
        <v>0</v>
      </c>
      <c r="I221" s="1" t="s">
        <v>499</v>
      </c>
      <c r="J221" s="2">
        <v>10.5</v>
      </c>
      <c r="L221" s="1" t="s">
        <v>42</v>
      </c>
      <c r="N221" s="1"/>
    </row>
    <row r="222" spans="1:14" x14ac:dyDescent="0.25">
      <c r="A222">
        <v>221</v>
      </c>
      <c r="B222">
        <v>1</v>
      </c>
      <c r="C222">
        <v>3</v>
      </c>
      <c r="D222" t="s">
        <v>500</v>
      </c>
      <c r="E222" s="1" t="s">
        <v>40</v>
      </c>
      <c r="F222">
        <v>16</v>
      </c>
      <c r="G222">
        <v>0</v>
      </c>
      <c r="H222">
        <v>0</v>
      </c>
      <c r="I222" s="1" t="s">
        <v>501</v>
      </c>
      <c r="J222" s="2">
        <v>8.0500000000000007</v>
      </c>
      <c r="L222" s="1" t="s">
        <v>42</v>
      </c>
      <c r="N222" s="1"/>
    </row>
    <row r="223" spans="1:14" x14ac:dyDescent="0.25">
      <c r="A223">
        <v>222</v>
      </c>
      <c r="B223">
        <v>0</v>
      </c>
      <c r="C223">
        <v>2</v>
      </c>
      <c r="D223" t="s">
        <v>502</v>
      </c>
      <c r="E223" s="1" t="s">
        <v>40</v>
      </c>
      <c r="F223">
        <v>27</v>
      </c>
      <c r="G223">
        <v>0</v>
      </c>
      <c r="H223">
        <v>0</v>
      </c>
      <c r="I223" s="1" t="s">
        <v>503</v>
      </c>
      <c r="J223" s="2">
        <v>13</v>
      </c>
      <c r="L223" s="1" t="s">
        <v>42</v>
      </c>
      <c r="N223" s="1"/>
    </row>
    <row r="224" spans="1:14" x14ac:dyDescent="0.25">
      <c r="A224">
        <v>223</v>
      </c>
      <c r="B224">
        <v>0</v>
      </c>
      <c r="C224">
        <v>3</v>
      </c>
      <c r="D224" t="s">
        <v>504</v>
      </c>
      <c r="E224" s="1" t="s">
        <v>40</v>
      </c>
      <c r="F224">
        <v>51</v>
      </c>
      <c r="G224">
        <v>0</v>
      </c>
      <c r="H224">
        <v>0</v>
      </c>
      <c r="I224" s="1" t="s">
        <v>505</v>
      </c>
      <c r="J224" s="2">
        <v>8.0500000000000007</v>
      </c>
      <c r="L224" s="1" t="s">
        <v>42</v>
      </c>
      <c r="N224" s="1"/>
    </row>
    <row r="225" spans="1:14" x14ac:dyDescent="0.25">
      <c r="A225">
        <v>224</v>
      </c>
      <c r="B225">
        <v>0</v>
      </c>
      <c r="C225">
        <v>3</v>
      </c>
      <c r="D225" t="s">
        <v>506</v>
      </c>
      <c r="E225" s="1" t="s">
        <v>40</v>
      </c>
      <c r="G225">
        <v>0</v>
      </c>
      <c r="H225">
        <v>0</v>
      </c>
      <c r="I225" s="1" t="s">
        <v>507</v>
      </c>
      <c r="J225" s="2">
        <v>7.8958000000000004</v>
      </c>
      <c r="L225" s="1" t="s">
        <v>42</v>
      </c>
      <c r="N225" s="1"/>
    </row>
    <row r="226" spans="1:14" x14ac:dyDescent="0.25">
      <c r="A226">
        <v>225</v>
      </c>
      <c r="B226">
        <v>1</v>
      </c>
      <c r="C226">
        <v>1</v>
      </c>
      <c r="D226" t="s">
        <v>508</v>
      </c>
      <c r="E226" s="1" t="s">
        <v>40</v>
      </c>
      <c r="F226">
        <v>38</v>
      </c>
      <c r="G226">
        <v>1</v>
      </c>
      <c r="H226">
        <v>0</v>
      </c>
      <c r="I226" s="1" t="s">
        <v>509</v>
      </c>
      <c r="J226" s="2">
        <v>90</v>
      </c>
      <c r="K226" s="1" t="s">
        <v>510</v>
      </c>
      <c r="L226" s="1" t="s">
        <v>42</v>
      </c>
      <c r="N226" s="1"/>
    </row>
    <row r="227" spans="1:14" x14ac:dyDescent="0.25">
      <c r="A227">
        <v>226</v>
      </c>
      <c r="B227">
        <v>0</v>
      </c>
      <c r="C227">
        <v>3</v>
      </c>
      <c r="D227" t="s">
        <v>511</v>
      </c>
      <c r="E227" s="1" t="s">
        <v>40</v>
      </c>
      <c r="F227">
        <v>22</v>
      </c>
      <c r="G227">
        <v>0</v>
      </c>
      <c r="H227">
        <v>0</v>
      </c>
      <c r="I227" s="1" t="s">
        <v>512</v>
      </c>
      <c r="J227" s="2">
        <v>9.35</v>
      </c>
      <c r="L227" s="1" t="s">
        <v>42</v>
      </c>
      <c r="N227" s="1"/>
    </row>
    <row r="228" spans="1:14" x14ac:dyDescent="0.25">
      <c r="A228">
        <v>227</v>
      </c>
      <c r="B228">
        <v>1</v>
      </c>
      <c r="C228">
        <v>2</v>
      </c>
      <c r="D228" t="s">
        <v>513</v>
      </c>
      <c r="E228" s="1" t="s">
        <v>40</v>
      </c>
      <c r="F228">
        <v>19</v>
      </c>
      <c r="G228">
        <v>0</v>
      </c>
      <c r="H228">
        <v>0</v>
      </c>
      <c r="I228" s="1" t="s">
        <v>514</v>
      </c>
      <c r="J228" s="2">
        <v>10.5</v>
      </c>
      <c r="L228" s="1" t="s">
        <v>42</v>
      </c>
      <c r="N228" s="1"/>
    </row>
    <row r="229" spans="1:14" x14ac:dyDescent="0.25">
      <c r="A229">
        <v>228</v>
      </c>
      <c r="B229">
        <v>0</v>
      </c>
      <c r="C229">
        <v>3</v>
      </c>
      <c r="D229" t="s">
        <v>515</v>
      </c>
      <c r="E229" s="1" t="s">
        <v>40</v>
      </c>
      <c r="F229">
        <v>20.5</v>
      </c>
      <c r="G229">
        <v>0</v>
      </c>
      <c r="H229">
        <v>0</v>
      </c>
      <c r="I229" s="1" t="s">
        <v>516</v>
      </c>
      <c r="J229" s="2">
        <v>7.25</v>
      </c>
      <c r="L229" s="1" t="s">
        <v>42</v>
      </c>
      <c r="N229" s="1"/>
    </row>
    <row r="230" spans="1:14" x14ac:dyDescent="0.25">
      <c r="A230">
        <v>229</v>
      </c>
      <c r="B230">
        <v>0</v>
      </c>
      <c r="C230">
        <v>2</v>
      </c>
      <c r="D230" t="s">
        <v>517</v>
      </c>
      <c r="E230" s="1" t="s">
        <v>40</v>
      </c>
      <c r="F230">
        <v>18</v>
      </c>
      <c r="G230">
        <v>0</v>
      </c>
      <c r="H230">
        <v>0</v>
      </c>
      <c r="I230" s="1" t="s">
        <v>518</v>
      </c>
      <c r="J230" s="2">
        <v>13</v>
      </c>
      <c r="L230" s="1" t="s">
        <v>42</v>
      </c>
      <c r="N230" s="1"/>
    </row>
    <row r="231" spans="1:14" x14ac:dyDescent="0.25">
      <c r="A231">
        <v>230</v>
      </c>
      <c r="B231">
        <v>0</v>
      </c>
      <c r="C231">
        <v>3</v>
      </c>
      <c r="D231" t="s">
        <v>519</v>
      </c>
      <c r="E231" s="1" t="s">
        <v>44</v>
      </c>
      <c r="G231">
        <v>3</v>
      </c>
      <c r="H231">
        <v>1</v>
      </c>
      <c r="I231" s="1" t="s">
        <v>411</v>
      </c>
      <c r="J231" s="2">
        <v>25.466699999999999</v>
      </c>
      <c r="L231" s="1" t="s">
        <v>42</v>
      </c>
      <c r="N231" s="1"/>
    </row>
    <row r="232" spans="1:14" x14ac:dyDescent="0.25">
      <c r="A232">
        <v>231</v>
      </c>
      <c r="B232">
        <v>1</v>
      </c>
      <c r="C232">
        <v>1</v>
      </c>
      <c r="D232" t="s">
        <v>520</v>
      </c>
      <c r="E232" s="1" t="s">
        <v>44</v>
      </c>
      <c r="F232">
        <v>35</v>
      </c>
      <c r="G232">
        <v>1</v>
      </c>
      <c r="H232">
        <v>0</v>
      </c>
      <c r="I232" s="1" t="s">
        <v>180</v>
      </c>
      <c r="J232" s="2">
        <v>83.474999999999994</v>
      </c>
      <c r="K232" s="1" t="s">
        <v>181</v>
      </c>
      <c r="L232" s="1" t="s">
        <v>42</v>
      </c>
      <c r="N232" s="1"/>
    </row>
    <row r="233" spans="1:14" x14ac:dyDescent="0.25">
      <c r="A233">
        <v>232</v>
      </c>
      <c r="B233">
        <v>0</v>
      </c>
      <c r="C233">
        <v>3</v>
      </c>
      <c r="D233" t="s">
        <v>521</v>
      </c>
      <c r="E233" s="1" t="s">
        <v>40</v>
      </c>
      <c r="F233">
        <v>29</v>
      </c>
      <c r="G233">
        <v>0</v>
      </c>
      <c r="H233">
        <v>0</v>
      </c>
      <c r="I233" s="1" t="s">
        <v>522</v>
      </c>
      <c r="J233" s="2">
        <v>7.7750000000000004</v>
      </c>
      <c r="L233" s="1" t="s">
        <v>42</v>
      </c>
      <c r="N233" s="1"/>
    </row>
    <row r="234" spans="1:14" x14ac:dyDescent="0.25">
      <c r="A234">
        <v>233</v>
      </c>
      <c r="B234">
        <v>0</v>
      </c>
      <c r="C234">
        <v>2</v>
      </c>
      <c r="D234" t="s">
        <v>523</v>
      </c>
      <c r="E234" s="1" t="s">
        <v>40</v>
      </c>
      <c r="F234">
        <v>59</v>
      </c>
      <c r="G234">
        <v>0</v>
      </c>
      <c r="H234">
        <v>0</v>
      </c>
      <c r="I234" s="1" t="s">
        <v>524</v>
      </c>
      <c r="J234" s="2">
        <v>13.5</v>
      </c>
      <c r="L234" s="1" t="s">
        <v>42</v>
      </c>
      <c r="N234" s="1"/>
    </row>
    <row r="235" spans="1:14" x14ac:dyDescent="0.25">
      <c r="A235">
        <v>234</v>
      </c>
      <c r="B235">
        <v>1</v>
      </c>
      <c r="C235">
        <v>3</v>
      </c>
      <c r="D235" t="s">
        <v>525</v>
      </c>
      <c r="E235" s="1" t="s">
        <v>44</v>
      </c>
      <c r="F235">
        <v>5</v>
      </c>
      <c r="G235">
        <v>4</v>
      </c>
      <c r="H235">
        <v>2</v>
      </c>
      <c r="I235" s="1" t="s">
        <v>100</v>
      </c>
      <c r="J235" s="2">
        <v>31.387499999999999</v>
      </c>
      <c r="L235" s="1" t="s">
        <v>42</v>
      </c>
      <c r="N235" s="1"/>
    </row>
    <row r="236" spans="1:14" x14ac:dyDescent="0.25">
      <c r="A236">
        <v>235</v>
      </c>
      <c r="B236">
        <v>0</v>
      </c>
      <c r="C236">
        <v>2</v>
      </c>
      <c r="D236" t="s">
        <v>526</v>
      </c>
      <c r="E236" s="1" t="s">
        <v>40</v>
      </c>
      <c r="F236">
        <v>24</v>
      </c>
      <c r="G236">
        <v>0</v>
      </c>
      <c r="H236">
        <v>0</v>
      </c>
      <c r="I236" s="1" t="s">
        <v>527</v>
      </c>
      <c r="J236" s="2">
        <v>10.5</v>
      </c>
      <c r="L236" s="1" t="s">
        <v>42</v>
      </c>
      <c r="N236" s="1"/>
    </row>
    <row r="237" spans="1:14" x14ac:dyDescent="0.25">
      <c r="A237">
        <v>236</v>
      </c>
      <c r="B237">
        <v>0</v>
      </c>
      <c r="C237">
        <v>3</v>
      </c>
      <c r="D237" t="s">
        <v>528</v>
      </c>
      <c r="E237" s="1" t="s">
        <v>44</v>
      </c>
      <c r="G237">
        <v>0</v>
      </c>
      <c r="H237">
        <v>0</v>
      </c>
      <c r="I237" s="1" t="s">
        <v>529</v>
      </c>
      <c r="J237" s="2">
        <v>7.55</v>
      </c>
      <c r="L237" s="1" t="s">
        <v>42</v>
      </c>
      <c r="N237" s="1"/>
    </row>
    <row r="238" spans="1:14" x14ac:dyDescent="0.25">
      <c r="A238">
        <v>237</v>
      </c>
      <c r="B238">
        <v>0</v>
      </c>
      <c r="C238">
        <v>2</v>
      </c>
      <c r="D238" t="s">
        <v>530</v>
      </c>
      <c r="E238" s="1" t="s">
        <v>40</v>
      </c>
      <c r="F238">
        <v>44</v>
      </c>
      <c r="G238">
        <v>1</v>
      </c>
      <c r="H238">
        <v>0</v>
      </c>
      <c r="I238" s="1" t="s">
        <v>531</v>
      </c>
      <c r="J238" s="2">
        <v>26</v>
      </c>
      <c r="L238" s="1" t="s">
        <v>42</v>
      </c>
      <c r="N238" s="1"/>
    </row>
    <row r="239" spans="1:14" x14ac:dyDescent="0.25">
      <c r="A239">
        <v>238</v>
      </c>
      <c r="B239">
        <v>1</v>
      </c>
      <c r="C239">
        <v>2</v>
      </c>
      <c r="D239" t="s">
        <v>532</v>
      </c>
      <c r="E239" s="1" t="s">
        <v>44</v>
      </c>
      <c r="F239">
        <v>8</v>
      </c>
      <c r="G239">
        <v>0</v>
      </c>
      <c r="H239">
        <v>2</v>
      </c>
      <c r="I239" s="1" t="s">
        <v>533</v>
      </c>
      <c r="J239" s="2">
        <v>26.25</v>
      </c>
      <c r="L239" s="1" t="s">
        <v>42</v>
      </c>
      <c r="N239" s="1"/>
    </row>
    <row r="240" spans="1:14" x14ac:dyDescent="0.25">
      <c r="A240">
        <v>239</v>
      </c>
      <c r="B240">
        <v>0</v>
      </c>
      <c r="C240">
        <v>2</v>
      </c>
      <c r="D240" t="s">
        <v>534</v>
      </c>
      <c r="E240" s="1" t="s">
        <v>40</v>
      </c>
      <c r="F240">
        <v>19</v>
      </c>
      <c r="G240">
        <v>0</v>
      </c>
      <c r="H240">
        <v>0</v>
      </c>
      <c r="I240" s="1" t="s">
        <v>535</v>
      </c>
      <c r="J240" s="2">
        <v>10.5</v>
      </c>
      <c r="L240" s="1" t="s">
        <v>42</v>
      </c>
      <c r="N240" s="1"/>
    </row>
    <row r="241" spans="1:14" x14ac:dyDescent="0.25">
      <c r="A241">
        <v>240</v>
      </c>
      <c r="B241">
        <v>0</v>
      </c>
      <c r="C241">
        <v>2</v>
      </c>
      <c r="D241" t="s">
        <v>536</v>
      </c>
      <c r="E241" s="1" t="s">
        <v>40</v>
      </c>
      <c r="F241">
        <v>33</v>
      </c>
      <c r="G241">
        <v>0</v>
      </c>
      <c r="H241">
        <v>0</v>
      </c>
      <c r="I241" s="1" t="s">
        <v>537</v>
      </c>
      <c r="J241" s="2">
        <v>12.275</v>
      </c>
      <c r="L241" s="1" t="s">
        <v>42</v>
      </c>
      <c r="N241" s="1"/>
    </row>
    <row r="242" spans="1:14" x14ac:dyDescent="0.25">
      <c r="A242">
        <v>241</v>
      </c>
      <c r="B242">
        <v>0</v>
      </c>
      <c r="C242">
        <v>3</v>
      </c>
      <c r="D242" t="s">
        <v>538</v>
      </c>
      <c r="E242" s="1" t="s">
        <v>44</v>
      </c>
      <c r="G242">
        <v>1</v>
      </c>
      <c r="H242">
        <v>0</v>
      </c>
      <c r="I242" s="1" t="s">
        <v>284</v>
      </c>
      <c r="J242" s="2">
        <v>14.4542</v>
      </c>
      <c r="L242" s="1" t="s">
        <v>25</v>
      </c>
      <c r="N242" s="1"/>
    </row>
    <row r="243" spans="1:14" x14ac:dyDescent="0.25">
      <c r="A243">
        <v>242</v>
      </c>
      <c r="B243">
        <v>1</v>
      </c>
      <c r="C243">
        <v>3</v>
      </c>
      <c r="D243" t="s">
        <v>539</v>
      </c>
      <c r="E243" s="1" t="s">
        <v>44</v>
      </c>
      <c r="G243">
        <v>1</v>
      </c>
      <c r="H243">
        <v>0</v>
      </c>
      <c r="I243" s="1" t="s">
        <v>540</v>
      </c>
      <c r="J243" s="2">
        <v>15.5</v>
      </c>
      <c r="L243" s="1" t="s">
        <v>56</v>
      </c>
      <c r="N243" s="1"/>
    </row>
    <row r="244" spans="1:14" x14ac:dyDescent="0.25">
      <c r="A244">
        <v>243</v>
      </c>
      <c r="B244">
        <v>0</v>
      </c>
      <c r="C244">
        <v>2</v>
      </c>
      <c r="D244" t="s">
        <v>541</v>
      </c>
      <c r="E244" s="1" t="s">
        <v>40</v>
      </c>
      <c r="F244">
        <v>29</v>
      </c>
      <c r="G244">
        <v>0</v>
      </c>
      <c r="H244">
        <v>0</v>
      </c>
      <c r="I244" s="1" t="s">
        <v>542</v>
      </c>
      <c r="J244" s="2">
        <v>10.5</v>
      </c>
      <c r="L244" s="1" t="s">
        <v>42</v>
      </c>
      <c r="N244" s="1"/>
    </row>
    <row r="245" spans="1:14" x14ac:dyDescent="0.25">
      <c r="A245">
        <v>244</v>
      </c>
      <c r="B245">
        <v>0</v>
      </c>
      <c r="C245">
        <v>3</v>
      </c>
      <c r="D245" t="s">
        <v>543</v>
      </c>
      <c r="E245" s="1" t="s">
        <v>40</v>
      </c>
      <c r="F245">
        <v>22</v>
      </c>
      <c r="G245">
        <v>0</v>
      </c>
      <c r="H245">
        <v>0</v>
      </c>
      <c r="I245" s="1" t="s">
        <v>544</v>
      </c>
      <c r="J245" s="2">
        <v>7.125</v>
      </c>
      <c r="L245" s="1" t="s">
        <v>42</v>
      </c>
      <c r="N245" s="1"/>
    </row>
    <row r="246" spans="1:14" x14ac:dyDescent="0.25">
      <c r="A246">
        <v>245</v>
      </c>
      <c r="B246">
        <v>0</v>
      </c>
      <c r="C246">
        <v>3</v>
      </c>
      <c r="D246" t="s">
        <v>545</v>
      </c>
      <c r="E246" s="1" t="s">
        <v>40</v>
      </c>
      <c r="F246">
        <v>30</v>
      </c>
      <c r="G246">
        <v>0</v>
      </c>
      <c r="H246">
        <v>0</v>
      </c>
      <c r="I246" s="1" t="s">
        <v>546</v>
      </c>
      <c r="J246" s="2">
        <v>7.2249999999999996</v>
      </c>
      <c r="L246" s="1" t="s">
        <v>25</v>
      </c>
      <c r="N246" s="1"/>
    </row>
    <row r="247" spans="1:14" x14ac:dyDescent="0.25">
      <c r="A247">
        <v>246</v>
      </c>
      <c r="B247">
        <v>0</v>
      </c>
      <c r="C247">
        <v>1</v>
      </c>
      <c r="D247" t="s">
        <v>547</v>
      </c>
      <c r="E247" s="1" t="s">
        <v>40</v>
      </c>
      <c r="F247">
        <v>44</v>
      </c>
      <c r="G247">
        <v>2</v>
      </c>
      <c r="H247">
        <v>0</v>
      </c>
      <c r="I247" s="1" t="s">
        <v>548</v>
      </c>
      <c r="J247" s="2">
        <v>90</v>
      </c>
      <c r="K247" s="1" t="s">
        <v>549</v>
      </c>
      <c r="L247" s="1" t="s">
        <v>56</v>
      </c>
      <c r="N247" s="1"/>
    </row>
    <row r="248" spans="1:14" x14ac:dyDescent="0.25">
      <c r="A248">
        <v>247</v>
      </c>
      <c r="B248">
        <v>0</v>
      </c>
      <c r="C248">
        <v>3</v>
      </c>
      <c r="D248" t="s">
        <v>550</v>
      </c>
      <c r="E248" s="1" t="s">
        <v>44</v>
      </c>
      <c r="F248">
        <v>25</v>
      </c>
      <c r="G248">
        <v>0</v>
      </c>
      <c r="H248">
        <v>0</v>
      </c>
      <c r="I248" s="1" t="s">
        <v>551</v>
      </c>
      <c r="J248" s="2">
        <v>7.7750000000000004</v>
      </c>
      <c r="L248" s="1" t="s">
        <v>42</v>
      </c>
      <c r="N248" s="1"/>
    </row>
    <row r="249" spans="1:14" x14ac:dyDescent="0.25">
      <c r="A249">
        <v>248</v>
      </c>
      <c r="B249">
        <v>1</v>
      </c>
      <c r="C249">
        <v>2</v>
      </c>
      <c r="D249" t="s">
        <v>552</v>
      </c>
      <c r="E249" s="1" t="s">
        <v>44</v>
      </c>
      <c r="F249">
        <v>24</v>
      </c>
      <c r="G249">
        <v>0</v>
      </c>
      <c r="H249">
        <v>2</v>
      </c>
      <c r="I249" s="1" t="s">
        <v>553</v>
      </c>
      <c r="J249" s="2">
        <v>14.5</v>
      </c>
      <c r="L249" s="1" t="s">
        <v>42</v>
      </c>
      <c r="N249" s="1"/>
    </row>
    <row r="250" spans="1:14" x14ac:dyDescent="0.25">
      <c r="A250">
        <v>249</v>
      </c>
      <c r="B250">
        <v>1</v>
      </c>
      <c r="C250">
        <v>1</v>
      </c>
      <c r="D250" t="s">
        <v>554</v>
      </c>
      <c r="E250" s="1" t="s">
        <v>40</v>
      </c>
      <c r="F250">
        <v>37</v>
      </c>
      <c r="G250">
        <v>1</v>
      </c>
      <c r="H250">
        <v>1</v>
      </c>
      <c r="I250" s="1" t="s">
        <v>555</v>
      </c>
      <c r="J250" s="2">
        <v>52.554200000000002</v>
      </c>
      <c r="K250" s="1" t="s">
        <v>556</v>
      </c>
      <c r="L250" s="1" t="s">
        <v>42</v>
      </c>
      <c r="N250" s="1"/>
    </row>
    <row r="251" spans="1:14" x14ac:dyDescent="0.25">
      <c r="A251">
        <v>250</v>
      </c>
      <c r="B251">
        <v>0</v>
      </c>
      <c r="C251">
        <v>2</v>
      </c>
      <c r="D251" t="s">
        <v>557</v>
      </c>
      <c r="E251" s="1" t="s">
        <v>40</v>
      </c>
      <c r="F251">
        <v>54</v>
      </c>
      <c r="G251">
        <v>1</v>
      </c>
      <c r="H251">
        <v>0</v>
      </c>
      <c r="I251" s="1" t="s">
        <v>558</v>
      </c>
      <c r="J251" s="2">
        <v>26</v>
      </c>
      <c r="L251" s="1" t="s">
        <v>42</v>
      </c>
      <c r="N251" s="1"/>
    </row>
    <row r="252" spans="1:14" x14ac:dyDescent="0.25">
      <c r="A252">
        <v>251</v>
      </c>
      <c r="B252">
        <v>0</v>
      </c>
      <c r="C252">
        <v>3</v>
      </c>
      <c r="D252" t="s">
        <v>559</v>
      </c>
      <c r="E252" s="1" t="s">
        <v>40</v>
      </c>
      <c r="G252">
        <v>0</v>
      </c>
      <c r="H252">
        <v>0</v>
      </c>
      <c r="I252" s="1" t="s">
        <v>560</v>
      </c>
      <c r="J252" s="2">
        <v>7.25</v>
      </c>
      <c r="L252" s="1" t="s">
        <v>42</v>
      </c>
      <c r="N252" s="1"/>
    </row>
    <row r="253" spans="1:14" x14ac:dyDescent="0.25">
      <c r="A253">
        <v>252</v>
      </c>
      <c r="B253">
        <v>0</v>
      </c>
      <c r="C253">
        <v>3</v>
      </c>
      <c r="D253" t="s">
        <v>561</v>
      </c>
      <c r="E253" s="1" t="s">
        <v>44</v>
      </c>
      <c r="F253">
        <v>29</v>
      </c>
      <c r="G253">
        <v>1</v>
      </c>
      <c r="H253">
        <v>1</v>
      </c>
      <c r="I253" s="1" t="s">
        <v>469</v>
      </c>
      <c r="J253" s="2">
        <v>10.4625</v>
      </c>
      <c r="K253" s="1" t="s">
        <v>68</v>
      </c>
      <c r="L253" s="1" t="s">
        <v>42</v>
      </c>
      <c r="N253" s="1"/>
    </row>
    <row r="254" spans="1:14" x14ac:dyDescent="0.25">
      <c r="A254">
        <v>253</v>
      </c>
      <c r="B254">
        <v>0</v>
      </c>
      <c r="C254">
        <v>1</v>
      </c>
      <c r="D254" t="s">
        <v>562</v>
      </c>
      <c r="E254" s="1" t="s">
        <v>40</v>
      </c>
      <c r="F254">
        <v>62</v>
      </c>
      <c r="G254">
        <v>0</v>
      </c>
      <c r="H254">
        <v>0</v>
      </c>
      <c r="I254" s="1" t="s">
        <v>563</v>
      </c>
      <c r="J254" s="2">
        <v>26.55</v>
      </c>
      <c r="K254" s="1" t="s">
        <v>564</v>
      </c>
      <c r="L254" s="1" t="s">
        <v>42</v>
      </c>
      <c r="N254" s="1"/>
    </row>
    <row r="255" spans="1:14" x14ac:dyDescent="0.25">
      <c r="A255">
        <v>254</v>
      </c>
      <c r="B255">
        <v>0</v>
      </c>
      <c r="C255">
        <v>3</v>
      </c>
      <c r="D255" t="s">
        <v>565</v>
      </c>
      <c r="E255" s="1" t="s">
        <v>40</v>
      </c>
      <c r="F255">
        <v>30</v>
      </c>
      <c r="G255">
        <v>1</v>
      </c>
      <c r="H255">
        <v>0</v>
      </c>
      <c r="I255" s="1" t="s">
        <v>566</v>
      </c>
      <c r="J255" s="2">
        <v>16.100000000000001</v>
      </c>
      <c r="L255" s="1" t="s">
        <v>42</v>
      </c>
      <c r="N255" s="1"/>
    </row>
    <row r="256" spans="1:14" x14ac:dyDescent="0.25">
      <c r="A256">
        <v>255</v>
      </c>
      <c r="B256">
        <v>0</v>
      </c>
      <c r="C256">
        <v>3</v>
      </c>
      <c r="D256" t="s">
        <v>567</v>
      </c>
      <c r="E256" s="1" t="s">
        <v>44</v>
      </c>
      <c r="F256">
        <v>41</v>
      </c>
      <c r="G256">
        <v>0</v>
      </c>
      <c r="H256">
        <v>2</v>
      </c>
      <c r="I256" s="1" t="s">
        <v>568</v>
      </c>
      <c r="J256" s="2">
        <v>20.212499999999999</v>
      </c>
      <c r="L256" s="1" t="s">
        <v>42</v>
      </c>
      <c r="N256" s="1"/>
    </row>
    <row r="257" spans="1:14" x14ac:dyDescent="0.25">
      <c r="A257">
        <v>256</v>
      </c>
      <c r="B257">
        <v>1</v>
      </c>
      <c r="C257">
        <v>3</v>
      </c>
      <c r="D257" t="s">
        <v>569</v>
      </c>
      <c r="E257" s="1" t="s">
        <v>44</v>
      </c>
      <c r="F257">
        <v>29</v>
      </c>
      <c r="G257">
        <v>0</v>
      </c>
      <c r="H257">
        <v>2</v>
      </c>
      <c r="I257" s="1" t="s">
        <v>570</v>
      </c>
      <c r="J257" s="2">
        <v>15.245799999999999</v>
      </c>
      <c r="L257" s="1" t="s">
        <v>25</v>
      </c>
      <c r="N257" s="1"/>
    </row>
    <row r="258" spans="1:14" x14ac:dyDescent="0.25">
      <c r="A258">
        <v>257</v>
      </c>
      <c r="B258">
        <v>1</v>
      </c>
      <c r="C258">
        <v>1</v>
      </c>
      <c r="D258" t="s">
        <v>571</v>
      </c>
      <c r="E258" s="1" t="s">
        <v>44</v>
      </c>
      <c r="G258">
        <v>0</v>
      </c>
      <c r="H258">
        <v>0</v>
      </c>
      <c r="I258" s="1" t="s">
        <v>572</v>
      </c>
      <c r="J258" s="2">
        <v>79.2</v>
      </c>
      <c r="L258" s="1" t="s">
        <v>25</v>
      </c>
      <c r="N258" s="1"/>
    </row>
    <row r="259" spans="1:14" x14ac:dyDescent="0.25">
      <c r="A259">
        <v>258</v>
      </c>
      <c r="B259">
        <v>1</v>
      </c>
      <c r="C259">
        <v>1</v>
      </c>
      <c r="D259" t="s">
        <v>573</v>
      </c>
      <c r="E259" s="1" t="s">
        <v>44</v>
      </c>
      <c r="F259">
        <v>30</v>
      </c>
      <c r="G259">
        <v>0</v>
      </c>
      <c r="H259">
        <v>0</v>
      </c>
      <c r="I259" s="1" t="s">
        <v>574</v>
      </c>
      <c r="J259" s="2">
        <v>86.5</v>
      </c>
      <c r="K259" s="1" t="s">
        <v>575</v>
      </c>
      <c r="L259" s="1" t="s">
        <v>42</v>
      </c>
      <c r="N259" s="1"/>
    </row>
    <row r="260" spans="1:14" x14ac:dyDescent="0.25">
      <c r="A260">
        <v>259</v>
      </c>
      <c r="B260">
        <v>1</v>
      </c>
      <c r="C260">
        <v>1</v>
      </c>
      <c r="D260" t="s">
        <v>576</v>
      </c>
      <c r="E260" s="1" t="s">
        <v>44</v>
      </c>
      <c r="F260">
        <v>35</v>
      </c>
      <c r="G260">
        <v>0</v>
      </c>
      <c r="H260">
        <v>0</v>
      </c>
      <c r="I260" s="1" t="s">
        <v>577</v>
      </c>
      <c r="J260" s="2">
        <v>512.32920000000001</v>
      </c>
      <c r="L260" s="1" t="s">
        <v>25</v>
      </c>
      <c r="N260" s="1"/>
    </row>
    <row r="261" spans="1:14" x14ac:dyDescent="0.25">
      <c r="A261">
        <v>260</v>
      </c>
      <c r="B261">
        <v>1</v>
      </c>
      <c r="C261">
        <v>2</v>
      </c>
      <c r="D261" t="s">
        <v>578</v>
      </c>
      <c r="E261" s="1" t="s">
        <v>44</v>
      </c>
      <c r="F261">
        <v>50</v>
      </c>
      <c r="G261">
        <v>0</v>
      </c>
      <c r="H261">
        <v>1</v>
      </c>
      <c r="I261" s="1" t="s">
        <v>579</v>
      </c>
      <c r="J261" s="2">
        <v>26</v>
      </c>
      <c r="L261" s="1" t="s">
        <v>42</v>
      </c>
      <c r="N261" s="1"/>
    </row>
    <row r="262" spans="1:14" x14ac:dyDescent="0.25">
      <c r="A262">
        <v>261</v>
      </c>
      <c r="B262">
        <v>0</v>
      </c>
      <c r="C262">
        <v>3</v>
      </c>
      <c r="D262" t="s">
        <v>580</v>
      </c>
      <c r="E262" s="1" t="s">
        <v>40</v>
      </c>
      <c r="G262">
        <v>0</v>
      </c>
      <c r="H262">
        <v>0</v>
      </c>
      <c r="I262" s="1" t="s">
        <v>581</v>
      </c>
      <c r="J262" s="2">
        <v>7.75</v>
      </c>
      <c r="L262" s="1" t="s">
        <v>56</v>
      </c>
      <c r="N262" s="1"/>
    </row>
    <row r="263" spans="1:14" x14ac:dyDescent="0.25">
      <c r="A263">
        <v>262</v>
      </c>
      <c r="B263">
        <v>1</v>
      </c>
      <c r="C263">
        <v>3</v>
      </c>
      <c r="D263" t="s">
        <v>582</v>
      </c>
      <c r="E263" s="1" t="s">
        <v>40</v>
      </c>
      <c r="F263">
        <v>3</v>
      </c>
      <c r="G263">
        <v>4</v>
      </c>
      <c r="H263">
        <v>2</v>
      </c>
      <c r="I263" s="1" t="s">
        <v>100</v>
      </c>
      <c r="J263" s="2">
        <v>31.387499999999999</v>
      </c>
      <c r="L263" s="1" t="s">
        <v>42</v>
      </c>
      <c r="N263" s="1"/>
    </row>
    <row r="264" spans="1:14" x14ac:dyDescent="0.25">
      <c r="A264">
        <v>263</v>
      </c>
      <c r="B264">
        <v>0</v>
      </c>
      <c r="C264">
        <v>1</v>
      </c>
      <c r="D264" t="s">
        <v>583</v>
      </c>
      <c r="E264" s="1" t="s">
        <v>40</v>
      </c>
      <c r="F264">
        <v>52</v>
      </c>
      <c r="G264">
        <v>1</v>
      </c>
      <c r="H264">
        <v>1</v>
      </c>
      <c r="I264" s="1" t="s">
        <v>584</v>
      </c>
      <c r="J264" s="2">
        <v>79.650000000000006</v>
      </c>
      <c r="K264" s="1" t="s">
        <v>585</v>
      </c>
      <c r="L264" s="1" t="s">
        <v>42</v>
      </c>
      <c r="N264" s="1"/>
    </row>
    <row r="265" spans="1:14" x14ac:dyDescent="0.25">
      <c r="A265">
        <v>264</v>
      </c>
      <c r="B265">
        <v>0</v>
      </c>
      <c r="C265">
        <v>1</v>
      </c>
      <c r="D265" t="s">
        <v>586</v>
      </c>
      <c r="E265" s="1" t="s">
        <v>40</v>
      </c>
      <c r="F265">
        <v>40</v>
      </c>
      <c r="G265">
        <v>0</v>
      </c>
      <c r="H265">
        <v>0</v>
      </c>
      <c r="I265" s="1" t="s">
        <v>587</v>
      </c>
      <c r="J265" s="2">
        <v>0</v>
      </c>
      <c r="K265" s="1" t="s">
        <v>588</v>
      </c>
      <c r="L265" s="1" t="s">
        <v>42</v>
      </c>
      <c r="N265" s="1"/>
    </row>
    <row r="266" spans="1:14" x14ac:dyDescent="0.25">
      <c r="A266">
        <v>265</v>
      </c>
      <c r="B266">
        <v>0</v>
      </c>
      <c r="C266">
        <v>3</v>
      </c>
      <c r="D266" t="s">
        <v>589</v>
      </c>
      <c r="E266" s="1" t="s">
        <v>44</v>
      </c>
      <c r="G266">
        <v>0</v>
      </c>
      <c r="H266">
        <v>0</v>
      </c>
      <c r="I266" s="1" t="s">
        <v>590</v>
      </c>
      <c r="J266" s="2">
        <v>7.75</v>
      </c>
      <c r="L266" s="1" t="s">
        <v>56</v>
      </c>
      <c r="N266" s="1"/>
    </row>
    <row r="267" spans="1:14" x14ac:dyDescent="0.25">
      <c r="A267">
        <v>266</v>
      </c>
      <c r="B267">
        <v>0</v>
      </c>
      <c r="C267">
        <v>2</v>
      </c>
      <c r="D267" t="s">
        <v>591</v>
      </c>
      <c r="E267" s="1" t="s">
        <v>40</v>
      </c>
      <c r="F267">
        <v>36</v>
      </c>
      <c r="G267">
        <v>0</v>
      </c>
      <c r="H267">
        <v>0</v>
      </c>
      <c r="I267" s="1" t="s">
        <v>592</v>
      </c>
      <c r="J267" s="2">
        <v>10.5</v>
      </c>
      <c r="L267" s="1" t="s">
        <v>42</v>
      </c>
      <c r="N267" s="1"/>
    </row>
    <row r="268" spans="1:14" x14ac:dyDescent="0.25">
      <c r="A268">
        <v>267</v>
      </c>
      <c r="B268">
        <v>0</v>
      </c>
      <c r="C268">
        <v>3</v>
      </c>
      <c r="D268" t="s">
        <v>593</v>
      </c>
      <c r="E268" s="1" t="s">
        <v>40</v>
      </c>
      <c r="F268">
        <v>16</v>
      </c>
      <c r="G268">
        <v>4</v>
      </c>
      <c r="H268">
        <v>1</v>
      </c>
      <c r="I268" s="1" t="s">
        <v>152</v>
      </c>
      <c r="J268" s="2">
        <v>39.6875</v>
      </c>
      <c r="L268" s="1" t="s">
        <v>42</v>
      </c>
      <c r="N268" s="1"/>
    </row>
    <row r="269" spans="1:14" x14ac:dyDescent="0.25">
      <c r="A269">
        <v>268</v>
      </c>
      <c r="B269">
        <v>1</v>
      </c>
      <c r="C269">
        <v>3</v>
      </c>
      <c r="D269" t="s">
        <v>594</v>
      </c>
      <c r="E269" s="1" t="s">
        <v>40</v>
      </c>
      <c r="F269">
        <v>25</v>
      </c>
      <c r="G269">
        <v>1</v>
      </c>
      <c r="H269">
        <v>0</v>
      </c>
      <c r="I269" s="1" t="s">
        <v>595</v>
      </c>
      <c r="J269" s="2">
        <v>7.7750000000000004</v>
      </c>
      <c r="L269" s="1" t="s">
        <v>42</v>
      </c>
      <c r="N269" s="1"/>
    </row>
    <row r="270" spans="1:14" x14ac:dyDescent="0.25">
      <c r="A270">
        <v>269</v>
      </c>
      <c r="B270">
        <v>1</v>
      </c>
      <c r="C270">
        <v>1</v>
      </c>
      <c r="D270" t="s">
        <v>596</v>
      </c>
      <c r="E270" s="1" t="s">
        <v>44</v>
      </c>
      <c r="F270">
        <v>58</v>
      </c>
      <c r="G270">
        <v>0</v>
      </c>
      <c r="H270">
        <v>1</v>
      </c>
      <c r="I270" s="1" t="s">
        <v>597</v>
      </c>
      <c r="J270" s="2">
        <v>153.46250000000001</v>
      </c>
      <c r="K270" s="1" t="s">
        <v>598</v>
      </c>
      <c r="L270" s="1" t="s">
        <v>42</v>
      </c>
      <c r="N270" s="1"/>
    </row>
    <row r="271" spans="1:14" x14ac:dyDescent="0.25">
      <c r="A271">
        <v>270</v>
      </c>
      <c r="B271">
        <v>1</v>
      </c>
      <c r="C271">
        <v>1</v>
      </c>
      <c r="D271" t="s">
        <v>599</v>
      </c>
      <c r="E271" s="1" t="s">
        <v>44</v>
      </c>
      <c r="F271">
        <v>35</v>
      </c>
      <c r="G271">
        <v>0</v>
      </c>
      <c r="H271">
        <v>0</v>
      </c>
      <c r="I271" s="1" t="s">
        <v>600</v>
      </c>
      <c r="J271" s="2">
        <v>135.63329999999999</v>
      </c>
      <c r="K271" s="1" t="s">
        <v>601</v>
      </c>
      <c r="L271" s="1" t="s">
        <v>42</v>
      </c>
      <c r="N271" s="1"/>
    </row>
    <row r="272" spans="1:14" x14ac:dyDescent="0.25">
      <c r="A272">
        <v>271</v>
      </c>
      <c r="B272">
        <v>0</v>
      </c>
      <c r="C272">
        <v>1</v>
      </c>
      <c r="D272" t="s">
        <v>602</v>
      </c>
      <c r="E272" s="1" t="s">
        <v>40</v>
      </c>
      <c r="G272">
        <v>0</v>
      </c>
      <c r="H272">
        <v>0</v>
      </c>
      <c r="I272" s="1" t="s">
        <v>603</v>
      </c>
      <c r="J272" s="2">
        <v>31</v>
      </c>
      <c r="L272" s="1" t="s">
        <v>42</v>
      </c>
      <c r="N272" s="1"/>
    </row>
    <row r="273" spans="1:14" x14ac:dyDescent="0.25">
      <c r="A273">
        <v>272</v>
      </c>
      <c r="B273">
        <v>1</v>
      </c>
      <c r="C273">
        <v>3</v>
      </c>
      <c r="D273" t="s">
        <v>604</v>
      </c>
      <c r="E273" s="1" t="s">
        <v>40</v>
      </c>
      <c r="F273">
        <v>25</v>
      </c>
      <c r="G273">
        <v>0</v>
      </c>
      <c r="H273">
        <v>0</v>
      </c>
      <c r="I273" s="1" t="s">
        <v>418</v>
      </c>
      <c r="J273" s="2">
        <v>0</v>
      </c>
      <c r="L273" s="1" t="s">
        <v>42</v>
      </c>
      <c r="N273" s="1"/>
    </row>
    <row r="274" spans="1:14" x14ac:dyDescent="0.25">
      <c r="A274">
        <v>273</v>
      </c>
      <c r="B274">
        <v>1</v>
      </c>
      <c r="C274">
        <v>2</v>
      </c>
      <c r="D274" t="s">
        <v>605</v>
      </c>
      <c r="E274" s="1" t="s">
        <v>44</v>
      </c>
      <c r="F274">
        <v>41</v>
      </c>
      <c r="G274">
        <v>0</v>
      </c>
      <c r="H274">
        <v>1</v>
      </c>
      <c r="I274" s="1" t="s">
        <v>606</v>
      </c>
      <c r="J274" s="2">
        <v>19.5</v>
      </c>
      <c r="L274" s="1" t="s">
        <v>42</v>
      </c>
      <c r="N274" s="1"/>
    </row>
    <row r="275" spans="1:14" x14ac:dyDescent="0.25">
      <c r="A275">
        <v>274</v>
      </c>
      <c r="B275">
        <v>0</v>
      </c>
      <c r="C275">
        <v>1</v>
      </c>
      <c r="D275" t="s">
        <v>607</v>
      </c>
      <c r="E275" s="1" t="s">
        <v>40</v>
      </c>
      <c r="F275">
        <v>37</v>
      </c>
      <c r="G275">
        <v>0</v>
      </c>
      <c r="H275">
        <v>1</v>
      </c>
      <c r="I275" s="1" t="s">
        <v>608</v>
      </c>
      <c r="J275" s="2">
        <v>29.7</v>
      </c>
      <c r="K275" s="1" t="s">
        <v>609</v>
      </c>
      <c r="L275" s="1" t="s">
        <v>25</v>
      </c>
      <c r="N275" s="1"/>
    </row>
    <row r="276" spans="1:14" x14ac:dyDescent="0.25">
      <c r="A276">
        <v>275</v>
      </c>
      <c r="B276">
        <v>1</v>
      </c>
      <c r="C276">
        <v>3</v>
      </c>
      <c r="D276" t="s">
        <v>610</v>
      </c>
      <c r="E276" s="1" t="s">
        <v>44</v>
      </c>
      <c r="G276">
        <v>0</v>
      </c>
      <c r="H276">
        <v>0</v>
      </c>
      <c r="I276" s="1" t="s">
        <v>611</v>
      </c>
      <c r="J276" s="2">
        <v>7.75</v>
      </c>
      <c r="L276" s="1" t="s">
        <v>56</v>
      </c>
      <c r="N276" s="1"/>
    </row>
    <row r="277" spans="1:14" x14ac:dyDescent="0.25">
      <c r="A277">
        <v>276</v>
      </c>
      <c r="B277">
        <v>1</v>
      </c>
      <c r="C277">
        <v>1</v>
      </c>
      <c r="D277" t="s">
        <v>612</v>
      </c>
      <c r="E277" s="1" t="s">
        <v>44</v>
      </c>
      <c r="F277">
        <v>63</v>
      </c>
      <c r="G277">
        <v>1</v>
      </c>
      <c r="H277">
        <v>0</v>
      </c>
      <c r="I277" s="1" t="s">
        <v>613</v>
      </c>
      <c r="J277" s="2">
        <v>77.958299999999994</v>
      </c>
      <c r="K277" s="1" t="s">
        <v>614</v>
      </c>
      <c r="L277" s="1" t="s">
        <v>42</v>
      </c>
      <c r="N277" s="1"/>
    </row>
    <row r="278" spans="1:14" x14ac:dyDescent="0.25">
      <c r="A278">
        <v>277</v>
      </c>
      <c r="B278">
        <v>0</v>
      </c>
      <c r="C278">
        <v>3</v>
      </c>
      <c r="D278" t="s">
        <v>615</v>
      </c>
      <c r="E278" s="1" t="s">
        <v>44</v>
      </c>
      <c r="F278">
        <v>45</v>
      </c>
      <c r="G278">
        <v>0</v>
      </c>
      <c r="H278">
        <v>0</v>
      </c>
      <c r="I278" s="1" t="s">
        <v>616</v>
      </c>
      <c r="J278" s="2">
        <v>7.75</v>
      </c>
      <c r="L278" s="1" t="s">
        <v>42</v>
      </c>
      <c r="N278" s="1"/>
    </row>
    <row r="279" spans="1:14" x14ac:dyDescent="0.25">
      <c r="A279">
        <v>278</v>
      </c>
      <c r="B279">
        <v>0</v>
      </c>
      <c r="C279">
        <v>2</v>
      </c>
      <c r="D279" t="s">
        <v>617</v>
      </c>
      <c r="E279" s="1" t="s">
        <v>40</v>
      </c>
      <c r="G279">
        <v>0</v>
      </c>
      <c r="H279">
        <v>0</v>
      </c>
      <c r="I279" s="1" t="s">
        <v>618</v>
      </c>
      <c r="J279" s="2">
        <v>0</v>
      </c>
      <c r="L279" s="1" t="s">
        <v>42</v>
      </c>
      <c r="N279" s="1"/>
    </row>
    <row r="280" spans="1:14" x14ac:dyDescent="0.25">
      <c r="A280">
        <v>279</v>
      </c>
      <c r="B280">
        <v>0</v>
      </c>
      <c r="C280">
        <v>3</v>
      </c>
      <c r="D280" t="s">
        <v>619</v>
      </c>
      <c r="E280" s="1" t="s">
        <v>40</v>
      </c>
      <c r="F280">
        <v>7</v>
      </c>
      <c r="G280">
        <v>4</v>
      </c>
      <c r="H280">
        <v>1</v>
      </c>
      <c r="I280" s="1" t="s">
        <v>81</v>
      </c>
      <c r="J280" s="2">
        <v>29.125</v>
      </c>
      <c r="L280" s="1" t="s">
        <v>56</v>
      </c>
      <c r="N280" s="1"/>
    </row>
    <row r="281" spans="1:14" x14ac:dyDescent="0.25">
      <c r="A281">
        <v>280</v>
      </c>
      <c r="B281">
        <v>1</v>
      </c>
      <c r="C281">
        <v>3</v>
      </c>
      <c r="D281" t="s">
        <v>620</v>
      </c>
      <c r="E281" s="1" t="s">
        <v>44</v>
      </c>
      <c r="F281">
        <v>35</v>
      </c>
      <c r="G281">
        <v>1</v>
      </c>
      <c r="H281">
        <v>1</v>
      </c>
      <c r="I281" s="1" t="s">
        <v>621</v>
      </c>
      <c r="J281" s="2">
        <v>20.25</v>
      </c>
      <c r="L281" s="1" t="s">
        <v>42</v>
      </c>
      <c r="N281" s="1"/>
    </row>
    <row r="282" spans="1:14" x14ac:dyDescent="0.25">
      <c r="A282">
        <v>281</v>
      </c>
      <c r="B282">
        <v>0</v>
      </c>
      <c r="C282">
        <v>3</v>
      </c>
      <c r="D282" t="s">
        <v>622</v>
      </c>
      <c r="E282" s="1" t="s">
        <v>40</v>
      </c>
      <c r="F282">
        <v>65</v>
      </c>
      <c r="G282">
        <v>0</v>
      </c>
      <c r="H282">
        <v>0</v>
      </c>
      <c r="I282" s="1" t="s">
        <v>623</v>
      </c>
      <c r="J282" s="2">
        <v>7.75</v>
      </c>
      <c r="L282" s="1" t="s">
        <v>56</v>
      </c>
      <c r="N282" s="1"/>
    </row>
    <row r="283" spans="1:14" x14ac:dyDescent="0.25">
      <c r="A283">
        <v>282</v>
      </c>
      <c r="B283">
        <v>0</v>
      </c>
      <c r="C283">
        <v>3</v>
      </c>
      <c r="D283" t="s">
        <v>624</v>
      </c>
      <c r="E283" s="1" t="s">
        <v>40</v>
      </c>
      <c r="F283">
        <v>28</v>
      </c>
      <c r="G283">
        <v>0</v>
      </c>
      <c r="H283">
        <v>0</v>
      </c>
      <c r="I283" s="1" t="s">
        <v>625</v>
      </c>
      <c r="J283" s="2">
        <v>7.8541999999999996</v>
      </c>
      <c r="L283" s="1" t="s">
        <v>42</v>
      </c>
      <c r="N283" s="1"/>
    </row>
    <row r="284" spans="1:14" x14ac:dyDescent="0.25">
      <c r="A284">
        <v>283</v>
      </c>
      <c r="B284">
        <v>0</v>
      </c>
      <c r="C284">
        <v>3</v>
      </c>
      <c r="D284" t="s">
        <v>626</v>
      </c>
      <c r="E284" s="1" t="s">
        <v>40</v>
      </c>
      <c r="F284">
        <v>16</v>
      </c>
      <c r="G284">
        <v>0</v>
      </c>
      <c r="H284">
        <v>0</v>
      </c>
      <c r="I284" s="1" t="s">
        <v>627</v>
      </c>
      <c r="J284" s="2">
        <v>9.5</v>
      </c>
      <c r="L284" s="1" t="s">
        <v>42</v>
      </c>
      <c r="N284" s="1"/>
    </row>
    <row r="285" spans="1:14" x14ac:dyDescent="0.25">
      <c r="A285">
        <v>284</v>
      </c>
      <c r="B285">
        <v>1</v>
      </c>
      <c r="C285">
        <v>3</v>
      </c>
      <c r="D285" t="s">
        <v>628</v>
      </c>
      <c r="E285" s="1" t="s">
        <v>40</v>
      </c>
      <c r="F285">
        <v>19</v>
      </c>
      <c r="G285">
        <v>0</v>
      </c>
      <c r="H285">
        <v>0</v>
      </c>
      <c r="I285" s="1" t="s">
        <v>629</v>
      </c>
      <c r="J285" s="2">
        <v>8.0500000000000007</v>
      </c>
      <c r="L285" s="1" t="s">
        <v>42</v>
      </c>
      <c r="N285" s="1"/>
    </row>
    <row r="286" spans="1:14" x14ac:dyDescent="0.25">
      <c r="A286">
        <v>285</v>
      </c>
      <c r="B286">
        <v>0</v>
      </c>
      <c r="C286">
        <v>1</v>
      </c>
      <c r="D286" t="s">
        <v>630</v>
      </c>
      <c r="E286" s="1" t="s">
        <v>40</v>
      </c>
      <c r="G286">
        <v>0</v>
      </c>
      <c r="H286">
        <v>0</v>
      </c>
      <c r="I286" s="1" t="s">
        <v>631</v>
      </c>
      <c r="J286" s="2">
        <v>26</v>
      </c>
      <c r="K286" s="1" t="s">
        <v>632</v>
      </c>
      <c r="L286" s="1" t="s">
        <v>42</v>
      </c>
      <c r="N286" s="1"/>
    </row>
    <row r="287" spans="1:14" x14ac:dyDescent="0.25">
      <c r="A287">
        <v>286</v>
      </c>
      <c r="B287">
        <v>0</v>
      </c>
      <c r="C287">
        <v>3</v>
      </c>
      <c r="D287" t="s">
        <v>633</v>
      </c>
      <c r="E287" s="1" t="s">
        <v>40</v>
      </c>
      <c r="F287">
        <v>33</v>
      </c>
      <c r="G287">
        <v>0</v>
      </c>
      <c r="H287">
        <v>0</v>
      </c>
      <c r="I287" s="1" t="s">
        <v>634</v>
      </c>
      <c r="J287" s="2">
        <v>8.6624999999999996</v>
      </c>
      <c r="L287" s="1" t="s">
        <v>25</v>
      </c>
      <c r="N287" s="1"/>
    </row>
    <row r="288" spans="1:14" x14ac:dyDescent="0.25">
      <c r="A288">
        <v>287</v>
      </c>
      <c r="B288">
        <v>1</v>
      </c>
      <c r="C288">
        <v>3</v>
      </c>
      <c r="D288" t="s">
        <v>635</v>
      </c>
      <c r="E288" s="1" t="s">
        <v>40</v>
      </c>
      <c r="F288">
        <v>30</v>
      </c>
      <c r="G288">
        <v>0</v>
      </c>
      <c r="H288">
        <v>0</v>
      </c>
      <c r="I288" s="1" t="s">
        <v>636</v>
      </c>
      <c r="J288" s="2">
        <v>9.5</v>
      </c>
      <c r="L288" s="1" t="s">
        <v>42</v>
      </c>
      <c r="N288" s="1"/>
    </row>
    <row r="289" spans="1:14" x14ac:dyDescent="0.25">
      <c r="A289">
        <v>288</v>
      </c>
      <c r="B289">
        <v>0</v>
      </c>
      <c r="C289">
        <v>3</v>
      </c>
      <c r="D289" t="s">
        <v>637</v>
      </c>
      <c r="E289" s="1" t="s">
        <v>40</v>
      </c>
      <c r="F289">
        <v>22</v>
      </c>
      <c r="G289">
        <v>0</v>
      </c>
      <c r="H289">
        <v>0</v>
      </c>
      <c r="I289" s="1" t="s">
        <v>638</v>
      </c>
      <c r="J289" s="2">
        <v>7.8958000000000004</v>
      </c>
      <c r="L289" s="1" t="s">
        <v>42</v>
      </c>
      <c r="N289" s="1"/>
    </row>
    <row r="290" spans="1:14" x14ac:dyDescent="0.25">
      <c r="A290">
        <v>289</v>
      </c>
      <c r="B290">
        <v>1</v>
      </c>
      <c r="C290">
        <v>2</v>
      </c>
      <c r="D290" t="s">
        <v>639</v>
      </c>
      <c r="E290" s="1" t="s">
        <v>40</v>
      </c>
      <c r="F290">
        <v>42</v>
      </c>
      <c r="G290">
        <v>0</v>
      </c>
      <c r="H290">
        <v>0</v>
      </c>
      <c r="I290" s="1" t="s">
        <v>640</v>
      </c>
      <c r="J290" s="2">
        <v>13</v>
      </c>
      <c r="L290" s="1" t="s">
        <v>42</v>
      </c>
      <c r="N290" s="1"/>
    </row>
    <row r="291" spans="1:14" x14ac:dyDescent="0.25">
      <c r="A291">
        <v>290</v>
      </c>
      <c r="B291">
        <v>1</v>
      </c>
      <c r="C291">
        <v>3</v>
      </c>
      <c r="D291" t="s">
        <v>641</v>
      </c>
      <c r="E291" s="1" t="s">
        <v>44</v>
      </c>
      <c r="F291">
        <v>22</v>
      </c>
      <c r="G291">
        <v>0</v>
      </c>
      <c r="H291">
        <v>0</v>
      </c>
      <c r="I291" s="1" t="s">
        <v>642</v>
      </c>
      <c r="J291" s="2">
        <v>7.75</v>
      </c>
      <c r="L291" s="1" t="s">
        <v>56</v>
      </c>
      <c r="N291" s="1"/>
    </row>
    <row r="292" spans="1:14" x14ac:dyDescent="0.25">
      <c r="A292">
        <v>291</v>
      </c>
      <c r="B292">
        <v>1</v>
      </c>
      <c r="C292">
        <v>1</v>
      </c>
      <c r="D292" t="s">
        <v>643</v>
      </c>
      <c r="E292" s="1" t="s">
        <v>44</v>
      </c>
      <c r="F292">
        <v>26</v>
      </c>
      <c r="G292">
        <v>0</v>
      </c>
      <c r="H292">
        <v>0</v>
      </c>
      <c r="I292" s="1" t="s">
        <v>644</v>
      </c>
      <c r="J292" s="2">
        <v>78.849999999999994</v>
      </c>
      <c r="L292" s="1" t="s">
        <v>42</v>
      </c>
      <c r="N292" s="1"/>
    </row>
    <row r="293" spans="1:14" x14ac:dyDescent="0.25">
      <c r="A293">
        <v>292</v>
      </c>
      <c r="B293">
        <v>1</v>
      </c>
      <c r="C293">
        <v>1</v>
      </c>
      <c r="D293" t="s">
        <v>645</v>
      </c>
      <c r="E293" s="1" t="s">
        <v>44</v>
      </c>
      <c r="F293">
        <v>19</v>
      </c>
      <c r="G293">
        <v>1</v>
      </c>
      <c r="H293">
        <v>0</v>
      </c>
      <c r="I293" s="1" t="s">
        <v>646</v>
      </c>
      <c r="J293" s="2">
        <v>91.0792</v>
      </c>
      <c r="K293" s="1" t="s">
        <v>647</v>
      </c>
      <c r="L293" s="1" t="s">
        <v>25</v>
      </c>
      <c r="N293" s="1"/>
    </row>
    <row r="294" spans="1:14" x14ac:dyDescent="0.25">
      <c r="A294">
        <v>293</v>
      </c>
      <c r="B294">
        <v>0</v>
      </c>
      <c r="C294">
        <v>2</v>
      </c>
      <c r="D294" t="s">
        <v>648</v>
      </c>
      <c r="E294" s="1" t="s">
        <v>40</v>
      </c>
      <c r="F294">
        <v>36</v>
      </c>
      <c r="G294">
        <v>0</v>
      </c>
      <c r="H294">
        <v>0</v>
      </c>
      <c r="I294" s="1" t="s">
        <v>649</v>
      </c>
      <c r="J294" s="2">
        <v>12.875</v>
      </c>
      <c r="K294" s="1" t="s">
        <v>650</v>
      </c>
      <c r="L294" s="1" t="s">
        <v>25</v>
      </c>
      <c r="N294" s="1"/>
    </row>
    <row r="295" spans="1:14" x14ac:dyDescent="0.25">
      <c r="A295">
        <v>294</v>
      </c>
      <c r="B295">
        <v>0</v>
      </c>
      <c r="C295">
        <v>3</v>
      </c>
      <c r="D295" t="s">
        <v>651</v>
      </c>
      <c r="E295" s="1" t="s">
        <v>44</v>
      </c>
      <c r="F295">
        <v>24</v>
      </c>
      <c r="G295">
        <v>0</v>
      </c>
      <c r="H295">
        <v>0</v>
      </c>
      <c r="I295" s="1" t="s">
        <v>652</v>
      </c>
      <c r="J295" s="2">
        <v>8.85</v>
      </c>
      <c r="L295" s="1" t="s">
        <v>42</v>
      </c>
      <c r="N295" s="1"/>
    </row>
    <row r="296" spans="1:14" x14ac:dyDescent="0.25">
      <c r="A296">
        <v>295</v>
      </c>
      <c r="B296">
        <v>0</v>
      </c>
      <c r="C296">
        <v>3</v>
      </c>
      <c r="D296" t="s">
        <v>653</v>
      </c>
      <c r="E296" s="1" t="s">
        <v>40</v>
      </c>
      <c r="F296">
        <v>24</v>
      </c>
      <c r="G296">
        <v>0</v>
      </c>
      <c r="H296">
        <v>0</v>
      </c>
      <c r="I296" s="1" t="s">
        <v>654</v>
      </c>
      <c r="J296" s="2">
        <v>7.8958000000000004</v>
      </c>
      <c r="L296" s="1" t="s">
        <v>42</v>
      </c>
      <c r="N296" s="1"/>
    </row>
    <row r="297" spans="1:14" x14ac:dyDescent="0.25">
      <c r="A297">
        <v>296</v>
      </c>
      <c r="B297">
        <v>0</v>
      </c>
      <c r="C297">
        <v>1</v>
      </c>
      <c r="D297" t="s">
        <v>655</v>
      </c>
      <c r="E297" s="1" t="s">
        <v>40</v>
      </c>
      <c r="G297">
        <v>0</v>
      </c>
      <c r="H297">
        <v>0</v>
      </c>
      <c r="I297" s="1" t="s">
        <v>656</v>
      </c>
      <c r="J297" s="2">
        <v>27.720800000000001</v>
      </c>
      <c r="L297" s="1" t="s">
        <v>25</v>
      </c>
      <c r="N297" s="1"/>
    </row>
    <row r="298" spans="1:14" x14ac:dyDescent="0.25">
      <c r="A298">
        <v>297</v>
      </c>
      <c r="B298">
        <v>0</v>
      </c>
      <c r="C298">
        <v>3</v>
      </c>
      <c r="D298" t="s">
        <v>657</v>
      </c>
      <c r="E298" s="1" t="s">
        <v>40</v>
      </c>
      <c r="F298">
        <v>23.5</v>
      </c>
      <c r="G298">
        <v>0</v>
      </c>
      <c r="H298">
        <v>0</v>
      </c>
      <c r="I298" s="1" t="s">
        <v>658</v>
      </c>
      <c r="J298" s="2">
        <v>7.2291999999999996</v>
      </c>
      <c r="L298" s="1" t="s">
        <v>25</v>
      </c>
      <c r="N298" s="1"/>
    </row>
    <row r="299" spans="1:14" x14ac:dyDescent="0.25">
      <c r="A299">
        <v>298</v>
      </c>
      <c r="B299">
        <v>0</v>
      </c>
      <c r="C299">
        <v>1</v>
      </c>
      <c r="D299" t="s">
        <v>659</v>
      </c>
      <c r="E299" s="1" t="s">
        <v>44</v>
      </c>
      <c r="F299">
        <v>2</v>
      </c>
      <c r="G299">
        <v>1</v>
      </c>
      <c r="H299">
        <v>2</v>
      </c>
      <c r="I299" s="1" t="s">
        <v>660</v>
      </c>
      <c r="J299" s="2">
        <v>151.55000000000001</v>
      </c>
      <c r="K299" s="1" t="s">
        <v>661</v>
      </c>
      <c r="L299" s="1" t="s">
        <v>42</v>
      </c>
      <c r="N299" s="1"/>
    </row>
    <row r="300" spans="1:14" x14ac:dyDescent="0.25">
      <c r="A300">
        <v>299</v>
      </c>
      <c r="B300">
        <v>1</v>
      </c>
      <c r="C300">
        <v>1</v>
      </c>
      <c r="D300" t="s">
        <v>662</v>
      </c>
      <c r="E300" s="1" t="s">
        <v>40</v>
      </c>
      <c r="G300">
        <v>0</v>
      </c>
      <c r="H300">
        <v>0</v>
      </c>
      <c r="I300" s="1" t="s">
        <v>663</v>
      </c>
      <c r="J300" s="2">
        <v>30.5</v>
      </c>
      <c r="K300" s="1" t="s">
        <v>664</v>
      </c>
      <c r="L300" s="1" t="s">
        <v>42</v>
      </c>
      <c r="N300" s="1"/>
    </row>
    <row r="301" spans="1:14" x14ac:dyDescent="0.25">
      <c r="A301">
        <v>300</v>
      </c>
      <c r="B301">
        <v>1</v>
      </c>
      <c r="C301">
        <v>1</v>
      </c>
      <c r="D301" t="s">
        <v>665</v>
      </c>
      <c r="E301" s="1" t="s">
        <v>44</v>
      </c>
      <c r="F301">
        <v>50</v>
      </c>
      <c r="G301">
        <v>0</v>
      </c>
      <c r="H301">
        <v>1</v>
      </c>
      <c r="I301" s="1" t="s">
        <v>297</v>
      </c>
      <c r="J301" s="2">
        <v>247.52080000000001</v>
      </c>
      <c r="K301" s="1" t="s">
        <v>298</v>
      </c>
      <c r="L301" s="1" t="s">
        <v>25</v>
      </c>
      <c r="N301" s="1"/>
    </row>
    <row r="302" spans="1:14" x14ac:dyDescent="0.25">
      <c r="A302">
        <v>301</v>
      </c>
      <c r="B302">
        <v>1</v>
      </c>
      <c r="C302">
        <v>3</v>
      </c>
      <c r="D302" t="s">
        <v>666</v>
      </c>
      <c r="E302" s="1" t="s">
        <v>44</v>
      </c>
      <c r="G302">
        <v>0</v>
      </c>
      <c r="H302">
        <v>0</v>
      </c>
      <c r="I302" s="1" t="s">
        <v>667</v>
      </c>
      <c r="J302" s="2">
        <v>7.75</v>
      </c>
      <c r="L302" s="1" t="s">
        <v>56</v>
      </c>
      <c r="N302" s="1"/>
    </row>
    <row r="303" spans="1:14" x14ac:dyDescent="0.25">
      <c r="A303">
        <v>302</v>
      </c>
      <c r="B303">
        <v>1</v>
      </c>
      <c r="C303">
        <v>3</v>
      </c>
      <c r="D303" t="s">
        <v>668</v>
      </c>
      <c r="E303" s="1" t="s">
        <v>40</v>
      </c>
      <c r="G303">
        <v>2</v>
      </c>
      <c r="H303">
        <v>0</v>
      </c>
      <c r="I303" s="1" t="s">
        <v>669</v>
      </c>
      <c r="J303" s="2">
        <v>23.25</v>
      </c>
      <c r="L303" s="1" t="s">
        <v>56</v>
      </c>
      <c r="N303" s="1"/>
    </row>
    <row r="304" spans="1:14" x14ac:dyDescent="0.25">
      <c r="A304">
        <v>303</v>
      </c>
      <c r="B304">
        <v>0</v>
      </c>
      <c r="C304">
        <v>3</v>
      </c>
      <c r="D304" t="s">
        <v>670</v>
      </c>
      <c r="E304" s="1" t="s">
        <v>40</v>
      </c>
      <c r="F304">
        <v>19</v>
      </c>
      <c r="G304">
        <v>0</v>
      </c>
      <c r="H304">
        <v>0</v>
      </c>
      <c r="I304" s="1" t="s">
        <v>418</v>
      </c>
      <c r="J304" s="2">
        <v>0</v>
      </c>
      <c r="L304" s="1" t="s">
        <v>42</v>
      </c>
      <c r="N304" s="1"/>
    </row>
    <row r="305" spans="1:14" x14ac:dyDescent="0.25">
      <c r="A305">
        <v>304</v>
      </c>
      <c r="B305">
        <v>1</v>
      </c>
      <c r="C305">
        <v>2</v>
      </c>
      <c r="D305" t="s">
        <v>671</v>
      </c>
      <c r="E305" s="1" t="s">
        <v>44</v>
      </c>
      <c r="G305">
        <v>0</v>
      </c>
      <c r="H305">
        <v>0</v>
      </c>
      <c r="I305" s="1" t="s">
        <v>672</v>
      </c>
      <c r="J305" s="2">
        <v>12.35</v>
      </c>
      <c r="K305" s="1" t="s">
        <v>306</v>
      </c>
      <c r="L305" s="1" t="s">
        <v>56</v>
      </c>
      <c r="N305" s="1"/>
    </row>
    <row r="306" spans="1:14" x14ac:dyDescent="0.25">
      <c r="A306">
        <v>305</v>
      </c>
      <c r="B306">
        <v>0</v>
      </c>
      <c r="C306">
        <v>3</v>
      </c>
      <c r="D306" t="s">
        <v>673</v>
      </c>
      <c r="E306" s="1" t="s">
        <v>40</v>
      </c>
      <c r="G306">
        <v>0</v>
      </c>
      <c r="H306">
        <v>0</v>
      </c>
      <c r="I306" s="1" t="s">
        <v>674</v>
      </c>
      <c r="J306" s="2">
        <v>8.0500000000000007</v>
      </c>
      <c r="L306" s="1" t="s">
        <v>42</v>
      </c>
      <c r="N306" s="1"/>
    </row>
    <row r="307" spans="1:14" x14ac:dyDescent="0.25">
      <c r="A307">
        <v>306</v>
      </c>
      <c r="B307">
        <v>1</v>
      </c>
      <c r="C307">
        <v>1</v>
      </c>
      <c r="D307" t="s">
        <v>675</v>
      </c>
      <c r="E307" s="1" t="s">
        <v>40</v>
      </c>
      <c r="F307">
        <v>0.92</v>
      </c>
      <c r="G307">
        <v>1</v>
      </c>
      <c r="H307">
        <v>2</v>
      </c>
      <c r="I307" s="1" t="s">
        <v>660</v>
      </c>
      <c r="J307" s="2">
        <v>151.55000000000001</v>
      </c>
      <c r="K307" s="1" t="s">
        <v>661</v>
      </c>
      <c r="L307" s="1" t="s">
        <v>42</v>
      </c>
      <c r="N307" s="1"/>
    </row>
    <row r="308" spans="1:14" x14ac:dyDescent="0.25">
      <c r="A308">
        <v>307</v>
      </c>
      <c r="B308">
        <v>1</v>
      </c>
      <c r="C308">
        <v>1</v>
      </c>
      <c r="D308" t="s">
        <v>676</v>
      </c>
      <c r="E308" s="1" t="s">
        <v>44</v>
      </c>
      <c r="G308">
        <v>0</v>
      </c>
      <c r="H308">
        <v>0</v>
      </c>
      <c r="I308" s="1" t="s">
        <v>677</v>
      </c>
      <c r="J308" s="2">
        <v>110.88330000000001</v>
      </c>
      <c r="L308" s="1" t="s">
        <v>25</v>
      </c>
      <c r="N308" s="1"/>
    </row>
    <row r="309" spans="1:14" x14ac:dyDescent="0.25">
      <c r="A309">
        <v>308</v>
      </c>
      <c r="B309">
        <v>1</v>
      </c>
      <c r="C309">
        <v>1</v>
      </c>
      <c r="D309" t="s">
        <v>678</v>
      </c>
      <c r="E309" s="1" t="s">
        <v>44</v>
      </c>
      <c r="F309">
        <v>17</v>
      </c>
      <c r="G309">
        <v>1</v>
      </c>
      <c r="H309">
        <v>0</v>
      </c>
      <c r="I309" s="1" t="s">
        <v>679</v>
      </c>
      <c r="J309" s="2">
        <v>108.9</v>
      </c>
      <c r="K309" s="1" t="s">
        <v>680</v>
      </c>
      <c r="L309" s="1" t="s">
        <v>25</v>
      </c>
      <c r="N309" s="1"/>
    </row>
    <row r="310" spans="1:14" x14ac:dyDescent="0.25">
      <c r="A310">
        <v>309</v>
      </c>
      <c r="B310">
        <v>0</v>
      </c>
      <c r="C310">
        <v>2</v>
      </c>
      <c r="D310" t="s">
        <v>681</v>
      </c>
      <c r="E310" s="1" t="s">
        <v>40</v>
      </c>
      <c r="F310">
        <v>30</v>
      </c>
      <c r="G310">
        <v>1</v>
      </c>
      <c r="H310">
        <v>0</v>
      </c>
      <c r="I310" s="1" t="s">
        <v>682</v>
      </c>
      <c r="J310" s="2">
        <v>24</v>
      </c>
      <c r="L310" s="1" t="s">
        <v>25</v>
      </c>
      <c r="N310" s="1"/>
    </row>
    <row r="311" spans="1:14" x14ac:dyDescent="0.25">
      <c r="A311">
        <v>310</v>
      </c>
      <c r="B311">
        <v>1</v>
      </c>
      <c r="C311">
        <v>1</v>
      </c>
      <c r="D311" t="s">
        <v>683</v>
      </c>
      <c r="E311" s="1" t="s">
        <v>44</v>
      </c>
      <c r="F311">
        <v>30</v>
      </c>
      <c r="G311">
        <v>0</v>
      </c>
      <c r="H311">
        <v>0</v>
      </c>
      <c r="I311" s="1" t="s">
        <v>684</v>
      </c>
      <c r="J311" s="2">
        <v>56.929200000000002</v>
      </c>
      <c r="K311" s="1" t="s">
        <v>685</v>
      </c>
      <c r="L311" s="1" t="s">
        <v>25</v>
      </c>
      <c r="N311" s="1"/>
    </row>
    <row r="312" spans="1:14" x14ac:dyDescent="0.25">
      <c r="A312">
        <v>311</v>
      </c>
      <c r="B312">
        <v>1</v>
      </c>
      <c r="C312">
        <v>1</v>
      </c>
      <c r="D312" t="s">
        <v>686</v>
      </c>
      <c r="E312" s="1" t="s">
        <v>44</v>
      </c>
      <c r="F312">
        <v>24</v>
      </c>
      <c r="G312">
        <v>0</v>
      </c>
      <c r="H312">
        <v>0</v>
      </c>
      <c r="I312" s="1" t="s">
        <v>687</v>
      </c>
      <c r="J312" s="2">
        <v>83.158299999999997</v>
      </c>
      <c r="K312" s="1" t="s">
        <v>688</v>
      </c>
      <c r="L312" s="1" t="s">
        <v>25</v>
      </c>
      <c r="N312" s="1"/>
    </row>
    <row r="313" spans="1:14" x14ac:dyDescent="0.25">
      <c r="A313">
        <v>312</v>
      </c>
      <c r="B313">
        <v>1</v>
      </c>
      <c r="C313">
        <v>1</v>
      </c>
      <c r="D313" t="s">
        <v>689</v>
      </c>
      <c r="E313" s="1" t="s">
        <v>44</v>
      </c>
      <c r="F313">
        <v>18</v>
      </c>
      <c r="G313">
        <v>2</v>
      </c>
      <c r="H313">
        <v>2</v>
      </c>
      <c r="I313" s="1" t="s">
        <v>690</v>
      </c>
      <c r="J313" s="2">
        <v>262.375</v>
      </c>
      <c r="K313" s="1" t="s">
        <v>691</v>
      </c>
      <c r="L313" s="1" t="s">
        <v>25</v>
      </c>
      <c r="N313" s="1"/>
    </row>
    <row r="314" spans="1:14" x14ac:dyDescent="0.25">
      <c r="A314">
        <v>313</v>
      </c>
      <c r="B314">
        <v>0</v>
      </c>
      <c r="C314">
        <v>2</v>
      </c>
      <c r="D314" t="s">
        <v>692</v>
      </c>
      <c r="E314" s="1" t="s">
        <v>44</v>
      </c>
      <c r="F314">
        <v>26</v>
      </c>
      <c r="G314">
        <v>1</v>
      </c>
      <c r="H314">
        <v>1</v>
      </c>
      <c r="I314" s="1" t="s">
        <v>693</v>
      </c>
      <c r="J314" s="2">
        <v>26</v>
      </c>
      <c r="L314" s="1" t="s">
        <v>42</v>
      </c>
      <c r="N314" s="1"/>
    </row>
    <row r="315" spans="1:14" x14ac:dyDescent="0.25">
      <c r="A315">
        <v>314</v>
      </c>
      <c r="B315">
        <v>0</v>
      </c>
      <c r="C315">
        <v>3</v>
      </c>
      <c r="D315" t="s">
        <v>694</v>
      </c>
      <c r="E315" s="1" t="s">
        <v>40</v>
      </c>
      <c r="F315">
        <v>28</v>
      </c>
      <c r="G315">
        <v>0</v>
      </c>
      <c r="H315">
        <v>0</v>
      </c>
      <c r="I315" s="1" t="s">
        <v>695</v>
      </c>
      <c r="J315" s="2">
        <v>7.8958000000000004</v>
      </c>
      <c r="L315" s="1" t="s">
        <v>42</v>
      </c>
      <c r="N315" s="1"/>
    </row>
    <row r="316" spans="1:14" x14ac:dyDescent="0.25">
      <c r="A316">
        <v>315</v>
      </c>
      <c r="B316">
        <v>0</v>
      </c>
      <c r="C316">
        <v>2</v>
      </c>
      <c r="D316" t="s">
        <v>696</v>
      </c>
      <c r="E316" s="1" t="s">
        <v>40</v>
      </c>
      <c r="F316">
        <v>43</v>
      </c>
      <c r="G316">
        <v>1</v>
      </c>
      <c r="H316">
        <v>1</v>
      </c>
      <c r="I316" s="1" t="s">
        <v>697</v>
      </c>
      <c r="J316" s="2">
        <v>26.25</v>
      </c>
      <c r="L316" s="1" t="s">
        <v>42</v>
      </c>
      <c r="N316" s="1"/>
    </row>
    <row r="317" spans="1:14" x14ac:dyDescent="0.25">
      <c r="A317">
        <v>316</v>
      </c>
      <c r="B317">
        <v>1</v>
      </c>
      <c r="C317">
        <v>3</v>
      </c>
      <c r="D317" t="s">
        <v>698</v>
      </c>
      <c r="E317" s="1" t="s">
        <v>44</v>
      </c>
      <c r="F317">
        <v>26</v>
      </c>
      <c r="G317">
        <v>0</v>
      </c>
      <c r="H317">
        <v>0</v>
      </c>
      <c r="I317" s="1" t="s">
        <v>699</v>
      </c>
      <c r="J317" s="2">
        <v>7.8541999999999996</v>
      </c>
      <c r="L317" s="1" t="s">
        <v>42</v>
      </c>
      <c r="N317" s="1"/>
    </row>
    <row r="318" spans="1:14" x14ac:dyDescent="0.25">
      <c r="A318">
        <v>317</v>
      </c>
      <c r="B318">
        <v>1</v>
      </c>
      <c r="C318">
        <v>2</v>
      </c>
      <c r="D318" t="s">
        <v>700</v>
      </c>
      <c r="E318" s="1" t="s">
        <v>44</v>
      </c>
      <c r="F318">
        <v>24</v>
      </c>
      <c r="G318">
        <v>1</v>
      </c>
      <c r="H318">
        <v>0</v>
      </c>
      <c r="I318" s="1" t="s">
        <v>258</v>
      </c>
      <c r="J318" s="2">
        <v>26</v>
      </c>
      <c r="L318" s="1" t="s">
        <v>42</v>
      </c>
      <c r="N318" s="1"/>
    </row>
    <row r="319" spans="1:14" x14ac:dyDescent="0.25">
      <c r="A319">
        <v>318</v>
      </c>
      <c r="B319">
        <v>0</v>
      </c>
      <c r="C319">
        <v>2</v>
      </c>
      <c r="D319" t="s">
        <v>701</v>
      </c>
      <c r="E319" s="1" t="s">
        <v>40</v>
      </c>
      <c r="F319">
        <v>54</v>
      </c>
      <c r="G319">
        <v>0</v>
      </c>
      <c r="H319">
        <v>0</v>
      </c>
      <c r="I319" s="1" t="s">
        <v>702</v>
      </c>
      <c r="J319" s="2">
        <v>14</v>
      </c>
      <c r="L319" s="1" t="s">
        <v>42</v>
      </c>
      <c r="N319" s="1"/>
    </row>
    <row r="320" spans="1:14" x14ac:dyDescent="0.25">
      <c r="A320">
        <v>319</v>
      </c>
      <c r="B320">
        <v>1</v>
      </c>
      <c r="C320">
        <v>1</v>
      </c>
      <c r="D320" t="s">
        <v>703</v>
      </c>
      <c r="E320" s="1" t="s">
        <v>44</v>
      </c>
      <c r="F320">
        <v>31</v>
      </c>
      <c r="G320">
        <v>0</v>
      </c>
      <c r="H320">
        <v>2</v>
      </c>
      <c r="I320" s="1" t="s">
        <v>704</v>
      </c>
      <c r="J320" s="2">
        <v>164.86670000000001</v>
      </c>
      <c r="K320" s="1" t="s">
        <v>705</v>
      </c>
      <c r="L320" s="1" t="s">
        <v>42</v>
      </c>
      <c r="N320" s="1"/>
    </row>
    <row r="321" spans="1:14" x14ac:dyDescent="0.25">
      <c r="A321">
        <v>320</v>
      </c>
      <c r="B321">
        <v>1</v>
      </c>
      <c r="C321">
        <v>1</v>
      </c>
      <c r="D321" t="s">
        <v>706</v>
      </c>
      <c r="E321" s="1" t="s">
        <v>44</v>
      </c>
      <c r="F321">
        <v>40</v>
      </c>
      <c r="G321">
        <v>1</v>
      </c>
      <c r="H321">
        <v>1</v>
      </c>
      <c r="I321" s="1" t="s">
        <v>707</v>
      </c>
      <c r="J321" s="2">
        <v>134.5</v>
      </c>
      <c r="K321" s="1" t="s">
        <v>708</v>
      </c>
      <c r="L321" s="1" t="s">
        <v>25</v>
      </c>
      <c r="N321" s="1"/>
    </row>
    <row r="322" spans="1:14" x14ac:dyDescent="0.25">
      <c r="A322">
        <v>321</v>
      </c>
      <c r="B322">
        <v>0</v>
      </c>
      <c r="C322">
        <v>3</v>
      </c>
      <c r="D322" t="s">
        <v>709</v>
      </c>
      <c r="E322" s="1" t="s">
        <v>40</v>
      </c>
      <c r="F322">
        <v>22</v>
      </c>
      <c r="G322">
        <v>0</v>
      </c>
      <c r="H322">
        <v>0</v>
      </c>
      <c r="I322" s="1" t="s">
        <v>710</v>
      </c>
      <c r="J322" s="2">
        <v>7.25</v>
      </c>
      <c r="L322" s="1" t="s">
        <v>42</v>
      </c>
      <c r="N322" s="1"/>
    </row>
    <row r="323" spans="1:14" x14ac:dyDescent="0.25">
      <c r="A323">
        <v>322</v>
      </c>
      <c r="B323">
        <v>0</v>
      </c>
      <c r="C323">
        <v>3</v>
      </c>
      <c r="D323" t="s">
        <v>711</v>
      </c>
      <c r="E323" s="1" t="s">
        <v>40</v>
      </c>
      <c r="F323">
        <v>27</v>
      </c>
      <c r="G323">
        <v>0</v>
      </c>
      <c r="H323">
        <v>0</v>
      </c>
      <c r="I323" s="1" t="s">
        <v>712</v>
      </c>
      <c r="J323" s="2">
        <v>7.8958000000000004</v>
      </c>
      <c r="L323" s="1" t="s">
        <v>42</v>
      </c>
      <c r="N323" s="1"/>
    </row>
    <row r="324" spans="1:14" x14ac:dyDescent="0.25">
      <c r="A324">
        <v>323</v>
      </c>
      <c r="B324">
        <v>1</v>
      </c>
      <c r="C324">
        <v>2</v>
      </c>
      <c r="D324" t="s">
        <v>713</v>
      </c>
      <c r="E324" s="1" t="s">
        <v>44</v>
      </c>
      <c r="F324">
        <v>30</v>
      </c>
      <c r="G324">
        <v>0</v>
      </c>
      <c r="H324">
        <v>0</v>
      </c>
      <c r="I324" s="1" t="s">
        <v>714</v>
      </c>
      <c r="J324" s="2">
        <v>12.35</v>
      </c>
      <c r="L324" s="1" t="s">
        <v>56</v>
      </c>
      <c r="N324" s="1"/>
    </row>
    <row r="325" spans="1:14" x14ac:dyDescent="0.25">
      <c r="A325">
        <v>324</v>
      </c>
      <c r="B325">
        <v>1</v>
      </c>
      <c r="C325">
        <v>2</v>
      </c>
      <c r="D325" t="s">
        <v>715</v>
      </c>
      <c r="E325" s="1" t="s">
        <v>44</v>
      </c>
      <c r="F325">
        <v>22</v>
      </c>
      <c r="G325">
        <v>1</v>
      </c>
      <c r="H325">
        <v>1</v>
      </c>
      <c r="I325" s="1" t="s">
        <v>214</v>
      </c>
      <c r="J325" s="2">
        <v>29</v>
      </c>
      <c r="L325" s="1" t="s">
        <v>42</v>
      </c>
      <c r="N325" s="1"/>
    </row>
    <row r="326" spans="1:14" x14ac:dyDescent="0.25">
      <c r="A326">
        <v>325</v>
      </c>
      <c r="B326">
        <v>0</v>
      </c>
      <c r="C326">
        <v>3</v>
      </c>
      <c r="D326" t="s">
        <v>716</v>
      </c>
      <c r="E326" s="1" t="s">
        <v>40</v>
      </c>
      <c r="G326">
        <v>8</v>
      </c>
      <c r="H326">
        <v>2</v>
      </c>
      <c r="I326" s="1" t="s">
        <v>379</v>
      </c>
      <c r="J326" s="2">
        <v>69.55</v>
      </c>
      <c r="L326" s="1" t="s">
        <v>42</v>
      </c>
      <c r="N326" s="1"/>
    </row>
    <row r="327" spans="1:14" x14ac:dyDescent="0.25">
      <c r="A327">
        <v>326</v>
      </c>
      <c r="B327">
        <v>1</v>
      </c>
      <c r="C327">
        <v>1</v>
      </c>
      <c r="D327" t="s">
        <v>717</v>
      </c>
      <c r="E327" s="1" t="s">
        <v>44</v>
      </c>
      <c r="F327">
        <v>36</v>
      </c>
      <c r="G327">
        <v>0</v>
      </c>
      <c r="H327">
        <v>0</v>
      </c>
      <c r="I327" s="1" t="s">
        <v>600</v>
      </c>
      <c r="J327" s="2">
        <v>135.63329999999999</v>
      </c>
      <c r="K327" s="1" t="s">
        <v>718</v>
      </c>
      <c r="L327" s="1" t="s">
        <v>25</v>
      </c>
      <c r="N327" s="1"/>
    </row>
    <row r="328" spans="1:14" x14ac:dyDescent="0.25">
      <c r="A328">
        <v>327</v>
      </c>
      <c r="B328">
        <v>0</v>
      </c>
      <c r="C328">
        <v>3</v>
      </c>
      <c r="D328" t="s">
        <v>719</v>
      </c>
      <c r="E328" s="1" t="s">
        <v>40</v>
      </c>
      <c r="F328">
        <v>61</v>
      </c>
      <c r="G328">
        <v>0</v>
      </c>
      <c r="H328">
        <v>0</v>
      </c>
      <c r="I328" s="1" t="s">
        <v>720</v>
      </c>
      <c r="J328" s="2">
        <v>6.2374999999999998</v>
      </c>
      <c r="L328" s="1" t="s">
        <v>42</v>
      </c>
      <c r="N328" s="1"/>
    </row>
    <row r="329" spans="1:14" x14ac:dyDescent="0.25">
      <c r="A329">
        <v>328</v>
      </c>
      <c r="B329">
        <v>1</v>
      </c>
      <c r="C329">
        <v>2</v>
      </c>
      <c r="D329" t="s">
        <v>721</v>
      </c>
      <c r="E329" s="1" t="s">
        <v>44</v>
      </c>
      <c r="F329">
        <v>36</v>
      </c>
      <c r="G329">
        <v>0</v>
      </c>
      <c r="H329">
        <v>0</v>
      </c>
      <c r="I329" s="1" t="s">
        <v>722</v>
      </c>
      <c r="J329" s="2">
        <v>13</v>
      </c>
      <c r="K329" s="1" t="s">
        <v>650</v>
      </c>
      <c r="L329" s="1" t="s">
        <v>42</v>
      </c>
      <c r="N329" s="1"/>
    </row>
    <row r="330" spans="1:14" x14ac:dyDescent="0.25">
      <c r="A330">
        <v>329</v>
      </c>
      <c r="B330">
        <v>1</v>
      </c>
      <c r="C330">
        <v>3</v>
      </c>
      <c r="D330" t="s">
        <v>723</v>
      </c>
      <c r="E330" s="1" t="s">
        <v>44</v>
      </c>
      <c r="F330">
        <v>31</v>
      </c>
      <c r="G330">
        <v>1</v>
      </c>
      <c r="H330">
        <v>1</v>
      </c>
      <c r="I330" s="1" t="s">
        <v>390</v>
      </c>
      <c r="J330" s="2">
        <v>20.524999999999999</v>
      </c>
      <c r="L330" s="1" t="s">
        <v>42</v>
      </c>
      <c r="N330" s="1"/>
    </row>
    <row r="331" spans="1:14" x14ac:dyDescent="0.25">
      <c r="A331">
        <v>330</v>
      </c>
      <c r="B331">
        <v>1</v>
      </c>
      <c r="C331">
        <v>1</v>
      </c>
      <c r="D331" t="s">
        <v>724</v>
      </c>
      <c r="E331" s="1" t="s">
        <v>44</v>
      </c>
      <c r="F331">
        <v>16</v>
      </c>
      <c r="G331">
        <v>0</v>
      </c>
      <c r="H331">
        <v>1</v>
      </c>
      <c r="I331" s="1" t="s">
        <v>725</v>
      </c>
      <c r="J331" s="2">
        <v>57.979199999999999</v>
      </c>
      <c r="K331" s="1" t="s">
        <v>726</v>
      </c>
      <c r="L331" s="1" t="s">
        <v>25</v>
      </c>
      <c r="N331" s="1"/>
    </row>
    <row r="332" spans="1:14" x14ac:dyDescent="0.25">
      <c r="A332">
        <v>331</v>
      </c>
      <c r="B332">
        <v>1</v>
      </c>
      <c r="C332">
        <v>3</v>
      </c>
      <c r="D332" t="s">
        <v>727</v>
      </c>
      <c r="E332" s="1" t="s">
        <v>44</v>
      </c>
      <c r="G332">
        <v>2</v>
      </c>
      <c r="H332">
        <v>0</v>
      </c>
      <c r="I332" s="1" t="s">
        <v>669</v>
      </c>
      <c r="J332" s="2">
        <v>23.25</v>
      </c>
      <c r="L332" s="1" t="s">
        <v>56</v>
      </c>
      <c r="N332" s="1"/>
    </row>
    <row r="333" spans="1:14" x14ac:dyDescent="0.25">
      <c r="A333">
        <v>332</v>
      </c>
      <c r="B333">
        <v>0</v>
      </c>
      <c r="C333">
        <v>1</v>
      </c>
      <c r="D333" t="s">
        <v>728</v>
      </c>
      <c r="E333" s="1" t="s">
        <v>40</v>
      </c>
      <c r="F333">
        <v>45.5</v>
      </c>
      <c r="G333">
        <v>0</v>
      </c>
      <c r="H333">
        <v>0</v>
      </c>
      <c r="I333" s="1" t="s">
        <v>729</v>
      </c>
      <c r="J333" s="2">
        <v>28.5</v>
      </c>
      <c r="K333" s="1" t="s">
        <v>730</v>
      </c>
      <c r="L333" s="1" t="s">
        <v>42</v>
      </c>
      <c r="N333" s="1"/>
    </row>
    <row r="334" spans="1:14" x14ac:dyDescent="0.25">
      <c r="A334">
        <v>333</v>
      </c>
      <c r="B334">
        <v>0</v>
      </c>
      <c r="C334">
        <v>1</v>
      </c>
      <c r="D334" t="s">
        <v>731</v>
      </c>
      <c r="E334" s="1" t="s">
        <v>40</v>
      </c>
      <c r="F334">
        <v>38</v>
      </c>
      <c r="G334">
        <v>0</v>
      </c>
      <c r="H334">
        <v>1</v>
      </c>
      <c r="I334" s="1" t="s">
        <v>597</v>
      </c>
      <c r="J334" s="2">
        <v>153.46250000000001</v>
      </c>
      <c r="K334" s="1" t="s">
        <v>732</v>
      </c>
      <c r="L334" s="1" t="s">
        <v>42</v>
      </c>
      <c r="N334" s="1"/>
    </row>
    <row r="335" spans="1:14" x14ac:dyDescent="0.25">
      <c r="A335">
        <v>334</v>
      </c>
      <c r="B335">
        <v>0</v>
      </c>
      <c r="C335">
        <v>3</v>
      </c>
      <c r="D335" t="s">
        <v>733</v>
      </c>
      <c r="E335" s="1" t="s">
        <v>40</v>
      </c>
      <c r="F335">
        <v>16</v>
      </c>
      <c r="G335">
        <v>2</v>
      </c>
      <c r="H335">
        <v>0</v>
      </c>
      <c r="I335" s="1" t="s">
        <v>128</v>
      </c>
      <c r="J335" s="2">
        <v>18</v>
      </c>
      <c r="L335" s="1" t="s">
        <v>42</v>
      </c>
      <c r="N335" s="1"/>
    </row>
    <row r="336" spans="1:14" x14ac:dyDescent="0.25">
      <c r="A336">
        <v>335</v>
      </c>
      <c r="B336">
        <v>1</v>
      </c>
      <c r="C336">
        <v>1</v>
      </c>
      <c r="D336" t="s">
        <v>734</v>
      </c>
      <c r="E336" s="1" t="s">
        <v>44</v>
      </c>
      <c r="G336">
        <v>1</v>
      </c>
      <c r="H336">
        <v>0</v>
      </c>
      <c r="I336" s="1" t="s">
        <v>735</v>
      </c>
      <c r="J336" s="2">
        <v>133.65</v>
      </c>
      <c r="L336" s="1" t="s">
        <v>42</v>
      </c>
      <c r="N336" s="1"/>
    </row>
    <row r="337" spans="1:14" x14ac:dyDescent="0.25">
      <c r="A337">
        <v>336</v>
      </c>
      <c r="B337">
        <v>0</v>
      </c>
      <c r="C337">
        <v>3</v>
      </c>
      <c r="D337" t="s">
        <v>736</v>
      </c>
      <c r="E337" s="1" t="s">
        <v>40</v>
      </c>
      <c r="G337">
        <v>0</v>
      </c>
      <c r="H337">
        <v>0</v>
      </c>
      <c r="I337" s="1" t="s">
        <v>737</v>
      </c>
      <c r="J337" s="2">
        <v>7.8958000000000004</v>
      </c>
      <c r="L337" s="1" t="s">
        <v>42</v>
      </c>
      <c r="N337" s="1"/>
    </row>
    <row r="338" spans="1:14" x14ac:dyDescent="0.25">
      <c r="A338">
        <v>337</v>
      </c>
      <c r="B338">
        <v>0</v>
      </c>
      <c r="C338">
        <v>1</v>
      </c>
      <c r="D338" t="s">
        <v>738</v>
      </c>
      <c r="E338" s="1" t="s">
        <v>40</v>
      </c>
      <c r="F338">
        <v>29</v>
      </c>
      <c r="G338">
        <v>1</v>
      </c>
      <c r="H338">
        <v>0</v>
      </c>
      <c r="I338" s="1" t="s">
        <v>362</v>
      </c>
      <c r="J338" s="2">
        <v>66.599999999999994</v>
      </c>
      <c r="K338" s="1" t="s">
        <v>363</v>
      </c>
      <c r="L338" s="1" t="s">
        <v>42</v>
      </c>
      <c r="N338" s="1"/>
    </row>
    <row r="339" spans="1:14" x14ac:dyDescent="0.25">
      <c r="A339">
        <v>338</v>
      </c>
      <c r="B339">
        <v>1</v>
      </c>
      <c r="C339">
        <v>1</v>
      </c>
      <c r="D339" t="s">
        <v>739</v>
      </c>
      <c r="E339" s="1" t="s">
        <v>44</v>
      </c>
      <c r="F339">
        <v>41</v>
      </c>
      <c r="G339">
        <v>0</v>
      </c>
      <c r="H339">
        <v>0</v>
      </c>
      <c r="I339" s="1" t="s">
        <v>707</v>
      </c>
      <c r="J339" s="2">
        <v>134.5</v>
      </c>
      <c r="K339" s="1" t="s">
        <v>740</v>
      </c>
      <c r="L339" s="1" t="s">
        <v>25</v>
      </c>
      <c r="N339" s="1"/>
    </row>
    <row r="340" spans="1:14" x14ac:dyDescent="0.25">
      <c r="A340">
        <v>339</v>
      </c>
      <c r="B340">
        <v>1</v>
      </c>
      <c r="C340">
        <v>3</v>
      </c>
      <c r="D340" t="s">
        <v>741</v>
      </c>
      <c r="E340" s="1" t="s">
        <v>40</v>
      </c>
      <c r="F340">
        <v>45</v>
      </c>
      <c r="G340">
        <v>0</v>
      </c>
      <c r="H340">
        <v>0</v>
      </c>
      <c r="I340" s="1" t="s">
        <v>742</v>
      </c>
      <c r="J340" s="2">
        <v>8.0500000000000007</v>
      </c>
      <c r="L340" s="1" t="s">
        <v>42</v>
      </c>
      <c r="N340" s="1"/>
    </row>
    <row r="341" spans="1:14" x14ac:dyDescent="0.25">
      <c r="A341">
        <v>340</v>
      </c>
      <c r="B341">
        <v>0</v>
      </c>
      <c r="C341">
        <v>1</v>
      </c>
      <c r="D341" t="s">
        <v>743</v>
      </c>
      <c r="E341" s="1" t="s">
        <v>40</v>
      </c>
      <c r="F341">
        <v>45</v>
      </c>
      <c r="G341">
        <v>0</v>
      </c>
      <c r="H341">
        <v>0</v>
      </c>
      <c r="I341" s="1" t="s">
        <v>744</v>
      </c>
      <c r="J341" s="2">
        <v>35.5</v>
      </c>
      <c r="K341" s="1" t="s">
        <v>745</v>
      </c>
      <c r="L341" s="1" t="s">
        <v>42</v>
      </c>
      <c r="N341" s="1"/>
    </row>
    <row r="342" spans="1:14" x14ac:dyDescent="0.25">
      <c r="A342">
        <v>341</v>
      </c>
      <c r="B342">
        <v>1</v>
      </c>
      <c r="C342">
        <v>2</v>
      </c>
      <c r="D342" t="s">
        <v>746</v>
      </c>
      <c r="E342" s="1" t="s">
        <v>40</v>
      </c>
      <c r="F342">
        <v>2</v>
      </c>
      <c r="G342">
        <v>1</v>
      </c>
      <c r="H342">
        <v>1</v>
      </c>
      <c r="I342" s="1" t="s">
        <v>355</v>
      </c>
      <c r="J342" s="2">
        <v>26</v>
      </c>
      <c r="K342" s="1" t="s">
        <v>356</v>
      </c>
      <c r="L342" s="1" t="s">
        <v>42</v>
      </c>
      <c r="N342" s="1"/>
    </row>
    <row r="343" spans="1:14" x14ac:dyDescent="0.25">
      <c r="A343">
        <v>342</v>
      </c>
      <c r="B343">
        <v>1</v>
      </c>
      <c r="C343">
        <v>1</v>
      </c>
      <c r="D343" t="s">
        <v>747</v>
      </c>
      <c r="E343" s="1" t="s">
        <v>44</v>
      </c>
      <c r="F343">
        <v>24</v>
      </c>
      <c r="G343">
        <v>3</v>
      </c>
      <c r="H343">
        <v>2</v>
      </c>
      <c r="I343" s="1" t="s">
        <v>104</v>
      </c>
      <c r="J343" s="2">
        <v>263</v>
      </c>
      <c r="K343" s="1" t="s">
        <v>105</v>
      </c>
      <c r="L343" s="1" t="s">
        <v>42</v>
      </c>
      <c r="N343" s="1"/>
    </row>
    <row r="344" spans="1:14" x14ac:dyDescent="0.25">
      <c r="A344">
        <v>343</v>
      </c>
      <c r="B344">
        <v>0</v>
      </c>
      <c r="C344">
        <v>2</v>
      </c>
      <c r="D344" t="s">
        <v>748</v>
      </c>
      <c r="E344" s="1" t="s">
        <v>40</v>
      </c>
      <c r="F344">
        <v>28</v>
      </c>
      <c r="G344">
        <v>0</v>
      </c>
      <c r="H344">
        <v>0</v>
      </c>
      <c r="I344" s="1" t="s">
        <v>749</v>
      </c>
      <c r="J344" s="2">
        <v>13</v>
      </c>
      <c r="L344" s="1" t="s">
        <v>42</v>
      </c>
      <c r="N344" s="1"/>
    </row>
    <row r="345" spans="1:14" x14ac:dyDescent="0.25">
      <c r="A345">
        <v>344</v>
      </c>
      <c r="B345">
        <v>0</v>
      </c>
      <c r="C345">
        <v>2</v>
      </c>
      <c r="D345" t="s">
        <v>750</v>
      </c>
      <c r="E345" s="1" t="s">
        <v>40</v>
      </c>
      <c r="F345">
        <v>25</v>
      </c>
      <c r="G345">
        <v>0</v>
      </c>
      <c r="H345">
        <v>0</v>
      </c>
      <c r="I345" s="1" t="s">
        <v>751</v>
      </c>
      <c r="J345" s="2">
        <v>13</v>
      </c>
      <c r="L345" s="1" t="s">
        <v>42</v>
      </c>
      <c r="N345" s="1"/>
    </row>
    <row r="346" spans="1:14" x14ac:dyDescent="0.25">
      <c r="A346">
        <v>345</v>
      </c>
      <c r="B346">
        <v>0</v>
      </c>
      <c r="C346">
        <v>2</v>
      </c>
      <c r="D346" t="s">
        <v>752</v>
      </c>
      <c r="E346" s="1" t="s">
        <v>40</v>
      </c>
      <c r="F346">
        <v>36</v>
      </c>
      <c r="G346">
        <v>0</v>
      </c>
      <c r="H346">
        <v>0</v>
      </c>
      <c r="I346" s="1" t="s">
        <v>753</v>
      </c>
      <c r="J346" s="2">
        <v>13</v>
      </c>
      <c r="L346" s="1" t="s">
        <v>42</v>
      </c>
      <c r="N346" s="1"/>
    </row>
    <row r="347" spans="1:14" x14ac:dyDescent="0.25">
      <c r="A347">
        <v>346</v>
      </c>
      <c r="B347">
        <v>1</v>
      </c>
      <c r="C347">
        <v>2</v>
      </c>
      <c r="D347" t="s">
        <v>754</v>
      </c>
      <c r="E347" s="1" t="s">
        <v>44</v>
      </c>
      <c r="F347">
        <v>24</v>
      </c>
      <c r="G347">
        <v>0</v>
      </c>
      <c r="H347">
        <v>0</v>
      </c>
      <c r="I347" s="1" t="s">
        <v>755</v>
      </c>
      <c r="J347" s="2">
        <v>13</v>
      </c>
      <c r="K347" s="1" t="s">
        <v>190</v>
      </c>
      <c r="L347" s="1" t="s">
        <v>42</v>
      </c>
      <c r="N347" s="1"/>
    </row>
    <row r="348" spans="1:14" x14ac:dyDescent="0.25">
      <c r="A348">
        <v>347</v>
      </c>
      <c r="B348">
        <v>1</v>
      </c>
      <c r="C348">
        <v>2</v>
      </c>
      <c r="D348" t="s">
        <v>756</v>
      </c>
      <c r="E348" s="1" t="s">
        <v>44</v>
      </c>
      <c r="F348">
        <v>40</v>
      </c>
      <c r="G348">
        <v>0</v>
      </c>
      <c r="H348">
        <v>0</v>
      </c>
      <c r="I348" s="1" t="s">
        <v>757</v>
      </c>
      <c r="J348" s="2">
        <v>13</v>
      </c>
      <c r="L348" s="1" t="s">
        <v>42</v>
      </c>
      <c r="N348" s="1"/>
    </row>
    <row r="349" spans="1:14" x14ac:dyDescent="0.25">
      <c r="A349">
        <v>348</v>
      </c>
      <c r="B349">
        <v>1</v>
      </c>
      <c r="C349">
        <v>3</v>
      </c>
      <c r="D349" t="s">
        <v>758</v>
      </c>
      <c r="E349" s="1" t="s">
        <v>44</v>
      </c>
      <c r="G349">
        <v>1</v>
      </c>
      <c r="H349">
        <v>0</v>
      </c>
      <c r="I349" s="1" t="s">
        <v>759</v>
      </c>
      <c r="J349" s="2">
        <v>16.100000000000001</v>
      </c>
      <c r="L349" s="1" t="s">
        <v>42</v>
      </c>
      <c r="N349" s="1"/>
    </row>
    <row r="350" spans="1:14" x14ac:dyDescent="0.25">
      <c r="A350">
        <v>349</v>
      </c>
      <c r="B350">
        <v>1</v>
      </c>
      <c r="C350">
        <v>3</v>
      </c>
      <c r="D350" t="s">
        <v>760</v>
      </c>
      <c r="E350" s="1" t="s">
        <v>40</v>
      </c>
      <c r="F350">
        <v>3</v>
      </c>
      <c r="G350">
        <v>1</v>
      </c>
      <c r="H350">
        <v>1</v>
      </c>
      <c r="I350" s="1" t="s">
        <v>761</v>
      </c>
      <c r="J350" s="2">
        <v>15.9</v>
      </c>
      <c r="L350" s="1" t="s">
        <v>42</v>
      </c>
      <c r="N350" s="1"/>
    </row>
    <row r="351" spans="1:14" x14ac:dyDescent="0.25">
      <c r="A351">
        <v>350</v>
      </c>
      <c r="B351">
        <v>0</v>
      </c>
      <c r="C351">
        <v>3</v>
      </c>
      <c r="D351" t="s">
        <v>762</v>
      </c>
      <c r="E351" s="1" t="s">
        <v>40</v>
      </c>
      <c r="F351">
        <v>42</v>
      </c>
      <c r="G351">
        <v>0</v>
      </c>
      <c r="H351">
        <v>0</v>
      </c>
      <c r="I351" s="1" t="s">
        <v>763</v>
      </c>
      <c r="J351" s="2">
        <v>8.6624999999999996</v>
      </c>
      <c r="L351" s="1" t="s">
        <v>42</v>
      </c>
      <c r="N351" s="1"/>
    </row>
    <row r="352" spans="1:14" x14ac:dyDescent="0.25">
      <c r="A352">
        <v>351</v>
      </c>
      <c r="B352">
        <v>0</v>
      </c>
      <c r="C352">
        <v>3</v>
      </c>
      <c r="D352" t="s">
        <v>764</v>
      </c>
      <c r="E352" s="1" t="s">
        <v>40</v>
      </c>
      <c r="F352">
        <v>23</v>
      </c>
      <c r="G352">
        <v>0</v>
      </c>
      <c r="H352">
        <v>0</v>
      </c>
      <c r="I352" s="1" t="s">
        <v>765</v>
      </c>
      <c r="J352" s="2">
        <v>9.2249999999999996</v>
      </c>
      <c r="L352" s="1" t="s">
        <v>42</v>
      </c>
      <c r="N352" s="1"/>
    </row>
    <row r="353" spans="1:14" x14ac:dyDescent="0.25">
      <c r="A353">
        <v>352</v>
      </c>
      <c r="B353">
        <v>0</v>
      </c>
      <c r="C353">
        <v>1</v>
      </c>
      <c r="D353" t="s">
        <v>766</v>
      </c>
      <c r="E353" s="1" t="s">
        <v>40</v>
      </c>
      <c r="G353">
        <v>0</v>
      </c>
      <c r="H353">
        <v>0</v>
      </c>
      <c r="I353" s="1" t="s">
        <v>767</v>
      </c>
      <c r="J353" s="2">
        <v>35</v>
      </c>
      <c r="K353" s="1" t="s">
        <v>768</v>
      </c>
      <c r="L353" s="1" t="s">
        <v>42</v>
      </c>
      <c r="N353" s="1"/>
    </row>
    <row r="354" spans="1:14" x14ac:dyDescent="0.25">
      <c r="A354">
        <v>353</v>
      </c>
      <c r="B354">
        <v>0</v>
      </c>
      <c r="C354">
        <v>3</v>
      </c>
      <c r="D354" t="s">
        <v>769</v>
      </c>
      <c r="E354" s="1" t="s">
        <v>40</v>
      </c>
      <c r="F354">
        <v>15</v>
      </c>
      <c r="G354">
        <v>1</v>
      </c>
      <c r="H354">
        <v>1</v>
      </c>
      <c r="I354" s="1" t="s">
        <v>770</v>
      </c>
      <c r="J354" s="2">
        <v>7.2291999999999996</v>
      </c>
      <c r="L354" s="1" t="s">
        <v>25</v>
      </c>
      <c r="N354" s="1"/>
    </row>
    <row r="355" spans="1:14" x14ac:dyDescent="0.25">
      <c r="A355">
        <v>354</v>
      </c>
      <c r="B355">
        <v>0</v>
      </c>
      <c r="C355">
        <v>3</v>
      </c>
      <c r="D355" t="s">
        <v>771</v>
      </c>
      <c r="E355" s="1" t="s">
        <v>40</v>
      </c>
      <c r="F355">
        <v>25</v>
      </c>
      <c r="G355">
        <v>1</v>
      </c>
      <c r="H355">
        <v>0</v>
      </c>
      <c r="I355" s="1" t="s">
        <v>150</v>
      </c>
      <c r="J355" s="2">
        <v>17.8</v>
      </c>
      <c r="L355" s="1" t="s">
        <v>42</v>
      </c>
      <c r="N355" s="1"/>
    </row>
    <row r="356" spans="1:14" x14ac:dyDescent="0.25">
      <c r="A356">
        <v>355</v>
      </c>
      <c r="B356">
        <v>0</v>
      </c>
      <c r="C356">
        <v>3</v>
      </c>
      <c r="D356" t="s">
        <v>772</v>
      </c>
      <c r="E356" s="1" t="s">
        <v>40</v>
      </c>
      <c r="G356">
        <v>0</v>
      </c>
      <c r="H356">
        <v>0</v>
      </c>
      <c r="I356" s="1" t="s">
        <v>773</v>
      </c>
      <c r="J356" s="2">
        <v>7.2249999999999996</v>
      </c>
      <c r="L356" s="1" t="s">
        <v>25</v>
      </c>
      <c r="N356" s="1"/>
    </row>
    <row r="357" spans="1:14" x14ac:dyDescent="0.25">
      <c r="A357">
        <v>356</v>
      </c>
      <c r="B357">
        <v>0</v>
      </c>
      <c r="C357">
        <v>3</v>
      </c>
      <c r="D357" t="s">
        <v>774</v>
      </c>
      <c r="E357" s="1" t="s">
        <v>40</v>
      </c>
      <c r="F357">
        <v>28</v>
      </c>
      <c r="G357">
        <v>0</v>
      </c>
      <c r="H357">
        <v>0</v>
      </c>
      <c r="I357" s="1" t="s">
        <v>775</v>
      </c>
      <c r="J357" s="2">
        <v>9.5</v>
      </c>
      <c r="L357" s="1" t="s">
        <v>42</v>
      </c>
      <c r="N357" s="1"/>
    </row>
    <row r="358" spans="1:14" x14ac:dyDescent="0.25">
      <c r="A358">
        <v>357</v>
      </c>
      <c r="B358">
        <v>1</v>
      </c>
      <c r="C358">
        <v>1</v>
      </c>
      <c r="D358" t="s">
        <v>776</v>
      </c>
      <c r="E358" s="1" t="s">
        <v>44</v>
      </c>
      <c r="F358">
        <v>22</v>
      </c>
      <c r="G358">
        <v>0</v>
      </c>
      <c r="H358">
        <v>1</v>
      </c>
      <c r="I358" s="1" t="s">
        <v>392</v>
      </c>
      <c r="J358" s="2">
        <v>55</v>
      </c>
      <c r="K358" s="1" t="s">
        <v>393</v>
      </c>
      <c r="L358" s="1" t="s">
        <v>42</v>
      </c>
      <c r="N358" s="1"/>
    </row>
    <row r="359" spans="1:14" x14ac:dyDescent="0.25">
      <c r="A359">
        <v>358</v>
      </c>
      <c r="B359">
        <v>0</v>
      </c>
      <c r="C359">
        <v>2</v>
      </c>
      <c r="D359" t="s">
        <v>777</v>
      </c>
      <c r="E359" s="1" t="s">
        <v>44</v>
      </c>
      <c r="F359">
        <v>38</v>
      </c>
      <c r="G359">
        <v>0</v>
      </c>
      <c r="H359">
        <v>0</v>
      </c>
      <c r="I359" s="1" t="s">
        <v>778</v>
      </c>
      <c r="J359" s="2">
        <v>13</v>
      </c>
      <c r="L359" s="1" t="s">
        <v>42</v>
      </c>
      <c r="N359" s="1"/>
    </row>
    <row r="360" spans="1:14" x14ac:dyDescent="0.25">
      <c r="A360">
        <v>359</v>
      </c>
      <c r="B360">
        <v>1</v>
      </c>
      <c r="C360">
        <v>3</v>
      </c>
      <c r="D360" t="s">
        <v>779</v>
      </c>
      <c r="E360" s="1" t="s">
        <v>44</v>
      </c>
      <c r="G360">
        <v>0</v>
      </c>
      <c r="H360">
        <v>0</v>
      </c>
      <c r="I360" s="1" t="s">
        <v>780</v>
      </c>
      <c r="J360" s="2">
        <v>7.8792</v>
      </c>
      <c r="L360" s="1" t="s">
        <v>56</v>
      </c>
      <c r="N360" s="1"/>
    </row>
    <row r="361" spans="1:14" x14ac:dyDescent="0.25">
      <c r="A361">
        <v>360</v>
      </c>
      <c r="B361">
        <v>1</v>
      </c>
      <c r="C361">
        <v>3</v>
      </c>
      <c r="D361" t="s">
        <v>781</v>
      </c>
      <c r="E361" s="1" t="s">
        <v>44</v>
      </c>
      <c r="G361">
        <v>0</v>
      </c>
      <c r="H361">
        <v>0</v>
      </c>
      <c r="I361" s="1" t="s">
        <v>782</v>
      </c>
      <c r="J361" s="2">
        <v>7.8792</v>
      </c>
      <c r="L361" s="1" t="s">
        <v>56</v>
      </c>
      <c r="N361" s="1"/>
    </row>
    <row r="362" spans="1:14" x14ac:dyDescent="0.25">
      <c r="A362">
        <v>361</v>
      </c>
      <c r="B362">
        <v>0</v>
      </c>
      <c r="C362">
        <v>3</v>
      </c>
      <c r="D362" t="s">
        <v>783</v>
      </c>
      <c r="E362" s="1" t="s">
        <v>40</v>
      </c>
      <c r="F362">
        <v>40</v>
      </c>
      <c r="G362">
        <v>1</v>
      </c>
      <c r="H362">
        <v>4</v>
      </c>
      <c r="I362" s="1" t="s">
        <v>183</v>
      </c>
      <c r="J362" s="2">
        <v>27.9</v>
      </c>
      <c r="L362" s="1" t="s">
        <v>42</v>
      </c>
      <c r="N362" s="1"/>
    </row>
    <row r="363" spans="1:14" x14ac:dyDescent="0.25">
      <c r="A363">
        <v>362</v>
      </c>
      <c r="B363">
        <v>0</v>
      </c>
      <c r="C363">
        <v>2</v>
      </c>
      <c r="D363" t="s">
        <v>784</v>
      </c>
      <c r="E363" s="1" t="s">
        <v>40</v>
      </c>
      <c r="F363">
        <v>29</v>
      </c>
      <c r="G363">
        <v>1</v>
      </c>
      <c r="H363">
        <v>0</v>
      </c>
      <c r="I363" s="1" t="s">
        <v>785</v>
      </c>
      <c r="J363" s="2">
        <v>27.720800000000001</v>
      </c>
      <c r="L363" s="1" t="s">
        <v>25</v>
      </c>
      <c r="N363" s="1"/>
    </row>
    <row r="364" spans="1:14" x14ac:dyDescent="0.25">
      <c r="A364">
        <v>363</v>
      </c>
      <c r="B364">
        <v>0</v>
      </c>
      <c r="C364">
        <v>3</v>
      </c>
      <c r="D364" t="s">
        <v>786</v>
      </c>
      <c r="E364" s="1" t="s">
        <v>44</v>
      </c>
      <c r="F364">
        <v>45</v>
      </c>
      <c r="G364">
        <v>0</v>
      </c>
      <c r="H364">
        <v>1</v>
      </c>
      <c r="I364" s="1" t="s">
        <v>787</v>
      </c>
      <c r="J364" s="2">
        <v>14.4542</v>
      </c>
      <c r="L364" s="1" t="s">
        <v>25</v>
      </c>
      <c r="N364" s="1"/>
    </row>
    <row r="365" spans="1:14" x14ac:dyDescent="0.25">
      <c r="A365">
        <v>364</v>
      </c>
      <c r="B365">
        <v>0</v>
      </c>
      <c r="C365">
        <v>3</v>
      </c>
      <c r="D365" t="s">
        <v>788</v>
      </c>
      <c r="E365" s="1" t="s">
        <v>40</v>
      </c>
      <c r="F365">
        <v>35</v>
      </c>
      <c r="G365">
        <v>0</v>
      </c>
      <c r="H365">
        <v>0</v>
      </c>
      <c r="I365" s="1" t="s">
        <v>789</v>
      </c>
      <c r="J365" s="2">
        <v>7.05</v>
      </c>
      <c r="L365" s="1" t="s">
        <v>42</v>
      </c>
      <c r="N365" s="1"/>
    </row>
    <row r="366" spans="1:14" x14ac:dyDescent="0.25">
      <c r="A366">
        <v>365</v>
      </c>
      <c r="B366">
        <v>0</v>
      </c>
      <c r="C366">
        <v>3</v>
      </c>
      <c r="D366" t="s">
        <v>790</v>
      </c>
      <c r="E366" s="1" t="s">
        <v>40</v>
      </c>
      <c r="G366">
        <v>1</v>
      </c>
      <c r="H366">
        <v>0</v>
      </c>
      <c r="I366" s="1" t="s">
        <v>432</v>
      </c>
      <c r="J366" s="2">
        <v>15.5</v>
      </c>
      <c r="L366" s="1" t="s">
        <v>56</v>
      </c>
      <c r="N366" s="1"/>
    </row>
    <row r="367" spans="1:14" x14ac:dyDescent="0.25">
      <c r="A367">
        <v>366</v>
      </c>
      <c r="B367">
        <v>0</v>
      </c>
      <c r="C367">
        <v>3</v>
      </c>
      <c r="D367" t="s">
        <v>791</v>
      </c>
      <c r="E367" s="1" t="s">
        <v>40</v>
      </c>
      <c r="F367">
        <v>30</v>
      </c>
      <c r="G367">
        <v>0</v>
      </c>
      <c r="H367">
        <v>0</v>
      </c>
      <c r="I367" s="1" t="s">
        <v>792</v>
      </c>
      <c r="J367" s="2">
        <v>7.25</v>
      </c>
      <c r="L367" s="1" t="s">
        <v>42</v>
      </c>
      <c r="N367" s="1"/>
    </row>
    <row r="368" spans="1:14" x14ac:dyDescent="0.25">
      <c r="A368">
        <v>367</v>
      </c>
      <c r="B368">
        <v>1</v>
      </c>
      <c r="C368">
        <v>1</v>
      </c>
      <c r="D368" t="s">
        <v>793</v>
      </c>
      <c r="E368" s="1" t="s">
        <v>44</v>
      </c>
      <c r="F368">
        <v>60</v>
      </c>
      <c r="G368">
        <v>1</v>
      </c>
      <c r="H368">
        <v>0</v>
      </c>
      <c r="I368" s="1" t="s">
        <v>794</v>
      </c>
      <c r="J368" s="2">
        <v>75.25</v>
      </c>
      <c r="K368" s="1" t="s">
        <v>795</v>
      </c>
      <c r="L368" s="1" t="s">
        <v>25</v>
      </c>
      <c r="N368" s="1"/>
    </row>
    <row r="369" spans="1:14" x14ac:dyDescent="0.25">
      <c r="A369">
        <v>368</v>
      </c>
      <c r="B369">
        <v>1</v>
      </c>
      <c r="C369">
        <v>3</v>
      </c>
      <c r="D369" t="s">
        <v>796</v>
      </c>
      <c r="E369" s="1" t="s">
        <v>44</v>
      </c>
      <c r="G369">
        <v>0</v>
      </c>
      <c r="H369">
        <v>0</v>
      </c>
      <c r="I369" s="1" t="s">
        <v>797</v>
      </c>
      <c r="J369" s="2">
        <v>7.2291999999999996</v>
      </c>
      <c r="L369" s="1" t="s">
        <v>25</v>
      </c>
      <c r="N369" s="1"/>
    </row>
    <row r="370" spans="1:14" x14ac:dyDescent="0.25">
      <c r="A370">
        <v>369</v>
      </c>
      <c r="B370">
        <v>1</v>
      </c>
      <c r="C370">
        <v>3</v>
      </c>
      <c r="D370" t="s">
        <v>798</v>
      </c>
      <c r="E370" s="1" t="s">
        <v>44</v>
      </c>
      <c r="G370">
        <v>0</v>
      </c>
      <c r="H370">
        <v>0</v>
      </c>
      <c r="I370" s="1" t="s">
        <v>799</v>
      </c>
      <c r="J370" s="2">
        <v>7.75</v>
      </c>
      <c r="L370" s="1" t="s">
        <v>56</v>
      </c>
      <c r="N370" s="1"/>
    </row>
    <row r="371" spans="1:14" x14ac:dyDescent="0.25">
      <c r="A371">
        <v>370</v>
      </c>
      <c r="B371">
        <v>1</v>
      </c>
      <c r="C371">
        <v>1</v>
      </c>
      <c r="D371" t="s">
        <v>800</v>
      </c>
      <c r="E371" s="1" t="s">
        <v>44</v>
      </c>
      <c r="F371">
        <v>24</v>
      </c>
      <c r="G371">
        <v>0</v>
      </c>
      <c r="H371">
        <v>0</v>
      </c>
      <c r="I371" s="1" t="s">
        <v>801</v>
      </c>
      <c r="J371" s="2">
        <v>69.3</v>
      </c>
      <c r="K371" s="1" t="s">
        <v>802</v>
      </c>
      <c r="L371" s="1" t="s">
        <v>25</v>
      </c>
      <c r="N371" s="1"/>
    </row>
    <row r="372" spans="1:14" x14ac:dyDescent="0.25">
      <c r="A372">
        <v>371</v>
      </c>
      <c r="B372">
        <v>1</v>
      </c>
      <c r="C372">
        <v>1</v>
      </c>
      <c r="D372" t="s">
        <v>803</v>
      </c>
      <c r="E372" s="1" t="s">
        <v>40</v>
      </c>
      <c r="F372">
        <v>25</v>
      </c>
      <c r="G372">
        <v>1</v>
      </c>
      <c r="H372">
        <v>0</v>
      </c>
      <c r="I372" s="1" t="s">
        <v>804</v>
      </c>
      <c r="J372" s="2">
        <v>55.441699999999997</v>
      </c>
      <c r="K372" s="1" t="s">
        <v>805</v>
      </c>
      <c r="L372" s="1" t="s">
        <v>25</v>
      </c>
      <c r="N372" s="1"/>
    </row>
    <row r="373" spans="1:14" x14ac:dyDescent="0.25">
      <c r="A373">
        <v>372</v>
      </c>
      <c r="B373">
        <v>0</v>
      </c>
      <c r="C373">
        <v>3</v>
      </c>
      <c r="D373" t="s">
        <v>806</v>
      </c>
      <c r="E373" s="1" t="s">
        <v>40</v>
      </c>
      <c r="F373">
        <v>18</v>
      </c>
      <c r="G373">
        <v>1</v>
      </c>
      <c r="H373">
        <v>0</v>
      </c>
      <c r="I373" s="1" t="s">
        <v>807</v>
      </c>
      <c r="J373" s="2">
        <v>6.4958</v>
      </c>
      <c r="L373" s="1" t="s">
        <v>42</v>
      </c>
      <c r="N373" s="1"/>
    </row>
    <row r="374" spans="1:14" x14ac:dyDescent="0.25">
      <c r="A374">
        <v>373</v>
      </c>
      <c r="B374">
        <v>0</v>
      </c>
      <c r="C374">
        <v>3</v>
      </c>
      <c r="D374" t="s">
        <v>808</v>
      </c>
      <c r="E374" s="1" t="s">
        <v>40</v>
      </c>
      <c r="F374">
        <v>19</v>
      </c>
      <c r="G374">
        <v>0</v>
      </c>
      <c r="H374">
        <v>0</v>
      </c>
      <c r="I374" s="1" t="s">
        <v>809</v>
      </c>
      <c r="J374" s="2">
        <v>8.0500000000000007</v>
      </c>
      <c r="L374" s="1" t="s">
        <v>42</v>
      </c>
      <c r="N374" s="1"/>
    </row>
    <row r="375" spans="1:14" x14ac:dyDescent="0.25">
      <c r="A375">
        <v>374</v>
      </c>
      <c r="B375">
        <v>0</v>
      </c>
      <c r="C375">
        <v>1</v>
      </c>
      <c r="D375" t="s">
        <v>810</v>
      </c>
      <c r="E375" s="1" t="s">
        <v>40</v>
      </c>
      <c r="F375">
        <v>22</v>
      </c>
      <c r="G375">
        <v>0</v>
      </c>
      <c r="H375">
        <v>0</v>
      </c>
      <c r="I375" s="1" t="s">
        <v>600</v>
      </c>
      <c r="J375" s="2">
        <v>135.63329999999999</v>
      </c>
      <c r="L375" s="1" t="s">
        <v>25</v>
      </c>
      <c r="N375" s="1"/>
    </row>
    <row r="376" spans="1:14" x14ac:dyDescent="0.25">
      <c r="A376">
        <v>375</v>
      </c>
      <c r="B376">
        <v>0</v>
      </c>
      <c r="C376">
        <v>3</v>
      </c>
      <c r="D376" t="s">
        <v>811</v>
      </c>
      <c r="E376" s="1" t="s">
        <v>44</v>
      </c>
      <c r="F376">
        <v>3</v>
      </c>
      <c r="G376">
        <v>3</v>
      </c>
      <c r="H376">
        <v>1</v>
      </c>
      <c r="I376" s="1" t="s">
        <v>61</v>
      </c>
      <c r="J376" s="2">
        <v>21.074999999999999</v>
      </c>
      <c r="L376" s="1" t="s">
        <v>42</v>
      </c>
      <c r="N376" s="1"/>
    </row>
    <row r="377" spans="1:14" x14ac:dyDescent="0.25">
      <c r="A377">
        <v>376</v>
      </c>
      <c r="B377">
        <v>1</v>
      </c>
      <c r="C377">
        <v>1</v>
      </c>
      <c r="D377" t="s">
        <v>812</v>
      </c>
      <c r="E377" s="1" t="s">
        <v>44</v>
      </c>
      <c r="G377">
        <v>1</v>
      </c>
      <c r="H377">
        <v>0</v>
      </c>
      <c r="I377" s="1" t="s">
        <v>120</v>
      </c>
      <c r="J377" s="2">
        <v>82.1708</v>
      </c>
      <c r="L377" s="1" t="s">
        <v>25</v>
      </c>
      <c r="N377" s="1"/>
    </row>
    <row r="378" spans="1:14" x14ac:dyDescent="0.25">
      <c r="A378">
        <v>377</v>
      </c>
      <c r="B378">
        <v>1</v>
      </c>
      <c r="C378">
        <v>3</v>
      </c>
      <c r="D378" t="s">
        <v>813</v>
      </c>
      <c r="E378" s="1" t="s">
        <v>44</v>
      </c>
      <c r="F378">
        <v>22</v>
      </c>
      <c r="G378">
        <v>0</v>
      </c>
      <c r="H378">
        <v>0</v>
      </c>
      <c r="I378" s="1" t="s">
        <v>814</v>
      </c>
      <c r="J378" s="2">
        <v>7.25</v>
      </c>
      <c r="L378" s="1" t="s">
        <v>42</v>
      </c>
      <c r="N378" s="1"/>
    </row>
    <row r="379" spans="1:14" x14ac:dyDescent="0.25">
      <c r="A379">
        <v>378</v>
      </c>
      <c r="B379">
        <v>0</v>
      </c>
      <c r="C379">
        <v>1</v>
      </c>
      <c r="D379" t="s">
        <v>815</v>
      </c>
      <c r="E379" s="1" t="s">
        <v>40</v>
      </c>
      <c r="F379">
        <v>27</v>
      </c>
      <c r="G379">
        <v>0</v>
      </c>
      <c r="H379">
        <v>2</v>
      </c>
      <c r="I379" s="1" t="s">
        <v>816</v>
      </c>
      <c r="J379" s="2">
        <v>211.5</v>
      </c>
      <c r="K379" s="1" t="s">
        <v>817</v>
      </c>
      <c r="L379" s="1" t="s">
        <v>25</v>
      </c>
      <c r="N379" s="1"/>
    </row>
    <row r="380" spans="1:14" x14ac:dyDescent="0.25">
      <c r="A380">
        <v>379</v>
      </c>
      <c r="B380">
        <v>0</v>
      </c>
      <c r="C380">
        <v>3</v>
      </c>
      <c r="D380" t="s">
        <v>818</v>
      </c>
      <c r="E380" s="1" t="s">
        <v>40</v>
      </c>
      <c r="F380">
        <v>20</v>
      </c>
      <c r="G380">
        <v>0</v>
      </c>
      <c r="H380">
        <v>0</v>
      </c>
      <c r="I380" s="1" t="s">
        <v>819</v>
      </c>
      <c r="J380" s="2">
        <v>4.0125000000000002</v>
      </c>
      <c r="L380" s="1" t="s">
        <v>25</v>
      </c>
      <c r="N380" s="1"/>
    </row>
    <row r="381" spans="1:14" x14ac:dyDescent="0.25">
      <c r="A381">
        <v>380</v>
      </c>
      <c r="B381">
        <v>0</v>
      </c>
      <c r="C381">
        <v>3</v>
      </c>
      <c r="D381" t="s">
        <v>820</v>
      </c>
      <c r="E381" s="1" t="s">
        <v>40</v>
      </c>
      <c r="F381">
        <v>19</v>
      </c>
      <c r="G381">
        <v>0</v>
      </c>
      <c r="H381">
        <v>0</v>
      </c>
      <c r="I381" s="1" t="s">
        <v>821</v>
      </c>
      <c r="J381" s="2">
        <v>7.7750000000000004</v>
      </c>
      <c r="L381" s="1" t="s">
        <v>42</v>
      </c>
      <c r="N381" s="1"/>
    </row>
    <row r="382" spans="1:14" x14ac:dyDescent="0.25">
      <c r="A382">
        <v>381</v>
      </c>
      <c r="B382">
        <v>1</v>
      </c>
      <c r="C382">
        <v>1</v>
      </c>
      <c r="D382" t="s">
        <v>822</v>
      </c>
      <c r="E382" s="1" t="s">
        <v>44</v>
      </c>
      <c r="F382">
        <v>42</v>
      </c>
      <c r="G382">
        <v>0</v>
      </c>
      <c r="H382">
        <v>0</v>
      </c>
      <c r="I382" s="1" t="s">
        <v>823</v>
      </c>
      <c r="J382" s="2">
        <v>227.52500000000001</v>
      </c>
      <c r="L382" s="1" t="s">
        <v>25</v>
      </c>
      <c r="N382" s="1"/>
    </row>
    <row r="383" spans="1:14" x14ac:dyDescent="0.25">
      <c r="A383">
        <v>382</v>
      </c>
      <c r="B383">
        <v>1</v>
      </c>
      <c r="C383">
        <v>3</v>
      </c>
      <c r="D383" t="s">
        <v>824</v>
      </c>
      <c r="E383" s="1" t="s">
        <v>44</v>
      </c>
      <c r="F383">
        <v>1</v>
      </c>
      <c r="G383">
        <v>0</v>
      </c>
      <c r="H383">
        <v>2</v>
      </c>
      <c r="I383" s="1" t="s">
        <v>825</v>
      </c>
      <c r="J383" s="2">
        <v>15.7417</v>
      </c>
      <c r="L383" s="1" t="s">
        <v>25</v>
      </c>
      <c r="N383" s="1"/>
    </row>
    <row r="384" spans="1:14" x14ac:dyDescent="0.25">
      <c r="A384">
        <v>383</v>
      </c>
      <c r="B384">
        <v>0</v>
      </c>
      <c r="C384">
        <v>3</v>
      </c>
      <c r="D384" t="s">
        <v>826</v>
      </c>
      <c r="E384" s="1" t="s">
        <v>40</v>
      </c>
      <c r="F384">
        <v>32</v>
      </c>
      <c r="G384">
        <v>0</v>
      </c>
      <c r="H384">
        <v>0</v>
      </c>
      <c r="I384" s="1" t="s">
        <v>827</v>
      </c>
      <c r="J384" s="2">
        <v>7.9249999999999998</v>
      </c>
      <c r="L384" s="1" t="s">
        <v>42</v>
      </c>
      <c r="N384" s="1"/>
    </row>
    <row r="385" spans="1:14" x14ac:dyDescent="0.25">
      <c r="A385">
        <v>384</v>
      </c>
      <c r="B385">
        <v>1</v>
      </c>
      <c r="C385">
        <v>1</v>
      </c>
      <c r="D385" t="s">
        <v>828</v>
      </c>
      <c r="E385" s="1" t="s">
        <v>44</v>
      </c>
      <c r="F385">
        <v>35</v>
      </c>
      <c r="G385">
        <v>1</v>
      </c>
      <c r="H385">
        <v>0</v>
      </c>
      <c r="I385" s="1" t="s">
        <v>122</v>
      </c>
      <c r="J385" s="2">
        <v>52</v>
      </c>
      <c r="L385" s="1" t="s">
        <v>42</v>
      </c>
      <c r="N385" s="1"/>
    </row>
    <row r="386" spans="1:14" x14ac:dyDescent="0.25">
      <c r="A386">
        <v>385</v>
      </c>
      <c r="B386">
        <v>0</v>
      </c>
      <c r="C386">
        <v>3</v>
      </c>
      <c r="D386" t="s">
        <v>829</v>
      </c>
      <c r="E386" s="1" t="s">
        <v>40</v>
      </c>
      <c r="G386">
        <v>0</v>
      </c>
      <c r="H386">
        <v>0</v>
      </c>
      <c r="I386" s="1" t="s">
        <v>830</v>
      </c>
      <c r="J386" s="2">
        <v>7.8958000000000004</v>
      </c>
      <c r="L386" s="1" t="s">
        <v>42</v>
      </c>
      <c r="N386" s="1"/>
    </row>
    <row r="387" spans="1:14" x14ac:dyDescent="0.25">
      <c r="A387">
        <v>386</v>
      </c>
      <c r="B387">
        <v>0</v>
      </c>
      <c r="C387">
        <v>2</v>
      </c>
      <c r="D387" t="s">
        <v>831</v>
      </c>
      <c r="E387" s="1" t="s">
        <v>40</v>
      </c>
      <c r="F387">
        <v>18</v>
      </c>
      <c r="G387">
        <v>0</v>
      </c>
      <c r="H387">
        <v>0</v>
      </c>
      <c r="I387" s="1" t="s">
        <v>201</v>
      </c>
      <c r="J387" s="2">
        <v>73.5</v>
      </c>
      <c r="L387" s="1" t="s">
        <v>42</v>
      </c>
      <c r="N387" s="1"/>
    </row>
    <row r="388" spans="1:14" x14ac:dyDescent="0.25">
      <c r="A388">
        <v>387</v>
      </c>
      <c r="B388">
        <v>0</v>
      </c>
      <c r="C388">
        <v>3</v>
      </c>
      <c r="D388" t="s">
        <v>832</v>
      </c>
      <c r="E388" s="1" t="s">
        <v>40</v>
      </c>
      <c r="F388">
        <v>1</v>
      </c>
      <c r="G388">
        <v>5</v>
      </c>
      <c r="H388">
        <v>2</v>
      </c>
      <c r="I388" s="1" t="s">
        <v>173</v>
      </c>
      <c r="J388" s="2">
        <v>46.9</v>
      </c>
      <c r="L388" s="1" t="s">
        <v>42</v>
      </c>
      <c r="N388" s="1"/>
    </row>
    <row r="389" spans="1:14" x14ac:dyDescent="0.25">
      <c r="A389">
        <v>388</v>
      </c>
      <c r="B389">
        <v>1</v>
      </c>
      <c r="C389">
        <v>2</v>
      </c>
      <c r="D389" t="s">
        <v>833</v>
      </c>
      <c r="E389" s="1" t="s">
        <v>44</v>
      </c>
      <c r="F389">
        <v>36</v>
      </c>
      <c r="G389">
        <v>0</v>
      </c>
      <c r="H389">
        <v>0</v>
      </c>
      <c r="I389" s="1" t="s">
        <v>834</v>
      </c>
      <c r="J389" s="2">
        <v>13</v>
      </c>
      <c r="L389" s="1" t="s">
        <v>42</v>
      </c>
      <c r="N389" s="1"/>
    </row>
    <row r="390" spans="1:14" x14ac:dyDescent="0.25">
      <c r="A390">
        <v>389</v>
      </c>
      <c r="B390">
        <v>0</v>
      </c>
      <c r="C390">
        <v>3</v>
      </c>
      <c r="D390" t="s">
        <v>835</v>
      </c>
      <c r="E390" s="1" t="s">
        <v>40</v>
      </c>
      <c r="G390">
        <v>0</v>
      </c>
      <c r="H390">
        <v>0</v>
      </c>
      <c r="I390" s="1" t="s">
        <v>836</v>
      </c>
      <c r="J390" s="2">
        <v>7.7291999999999996</v>
      </c>
      <c r="L390" s="1" t="s">
        <v>56</v>
      </c>
      <c r="N390" s="1"/>
    </row>
    <row r="391" spans="1:14" x14ac:dyDescent="0.25">
      <c r="A391">
        <v>390</v>
      </c>
      <c r="B391">
        <v>1</v>
      </c>
      <c r="C391">
        <v>2</v>
      </c>
      <c r="D391" t="s">
        <v>837</v>
      </c>
      <c r="E391" s="1" t="s">
        <v>44</v>
      </c>
      <c r="F391">
        <v>17</v>
      </c>
      <c r="G391">
        <v>0</v>
      </c>
      <c r="H391">
        <v>0</v>
      </c>
      <c r="I391" s="1" t="s">
        <v>838</v>
      </c>
      <c r="J391" s="2">
        <v>12</v>
      </c>
      <c r="L391" s="1" t="s">
        <v>25</v>
      </c>
      <c r="N391" s="1"/>
    </row>
    <row r="392" spans="1:14" x14ac:dyDescent="0.25">
      <c r="A392">
        <v>391</v>
      </c>
      <c r="B392">
        <v>1</v>
      </c>
      <c r="C392">
        <v>1</v>
      </c>
      <c r="D392" t="s">
        <v>839</v>
      </c>
      <c r="E392" s="1" t="s">
        <v>40</v>
      </c>
      <c r="F392">
        <v>36</v>
      </c>
      <c r="G392">
        <v>1</v>
      </c>
      <c r="H392">
        <v>2</v>
      </c>
      <c r="I392" s="1" t="s">
        <v>840</v>
      </c>
      <c r="J392" s="2">
        <v>120</v>
      </c>
      <c r="K392" s="1" t="s">
        <v>841</v>
      </c>
      <c r="L392" s="1" t="s">
        <v>42</v>
      </c>
      <c r="N392" s="1"/>
    </row>
    <row r="393" spans="1:14" x14ac:dyDescent="0.25">
      <c r="A393">
        <v>392</v>
      </c>
      <c r="B393">
        <v>1</v>
      </c>
      <c r="C393">
        <v>3</v>
      </c>
      <c r="D393" t="s">
        <v>842</v>
      </c>
      <c r="E393" s="1" t="s">
        <v>40</v>
      </c>
      <c r="F393">
        <v>21</v>
      </c>
      <c r="G393">
        <v>0</v>
      </c>
      <c r="H393">
        <v>0</v>
      </c>
      <c r="I393" s="1" t="s">
        <v>843</v>
      </c>
      <c r="J393" s="2">
        <v>7.7957999999999998</v>
      </c>
      <c r="L393" s="1" t="s">
        <v>42</v>
      </c>
      <c r="N393" s="1"/>
    </row>
    <row r="394" spans="1:14" x14ac:dyDescent="0.25">
      <c r="A394">
        <v>393</v>
      </c>
      <c r="B394">
        <v>0</v>
      </c>
      <c r="C394">
        <v>3</v>
      </c>
      <c r="D394" t="s">
        <v>844</v>
      </c>
      <c r="E394" s="1" t="s">
        <v>40</v>
      </c>
      <c r="F394">
        <v>28</v>
      </c>
      <c r="G394">
        <v>2</v>
      </c>
      <c r="H394">
        <v>0</v>
      </c>
      <c r="I394" s="1" t="s">
        <v>845</v>
      </c>
      <c r="J394" s="2">
        <v>7.9249999999999998</v>
      </c>
      <c r="L394" s="1" t="s">
        <v>42</v>
      </c>
      <c r="N394" s="1"/>
    </row>
    <row r="395" spans="1:14" x14ac:dyDescent="0.25">
      <c r="A395">
        <v>394</v>
      </c>
      <c r="B395">
        <v>1</v>
      </c>
      <c r="C395">
        <v>1</v>
      </c>
      <c r="D395" t="s">
        <v>846</v>
      </c>
      <c r="E395" s="1" t="s">
        <v>44</v>
      </c>
      <c r="F395">
        <v>23</v>
      </c>
      <c r="G395">
        <v>1</v>
      </c>
      <c r="H395">
        <v>0</v>
      </c>
      <c r="I395" s="1" t="s">
        <v>489</v>
      </c>
      <c r="J395" s="2">
        <v>113.27500000000001</v>
      </c>
      <c r="K395" s="1" t="s">
        <v>490</v>
      </c>
      <c r="L395" s="1" t="s">
        <v>25</v>
      </c>
      <c r="N395" s="1"/>
    </row>
    <row r="396" spans="1:14" x14ac:dyDescent="0.25">
      <c r="A396">
        <v>395</v>
      </c>
      <c r="B396">
        <v>1</v>
      </c>
      <c r="C396">
        <v>3</v>
      </c>
      <c r="D396" t="s">
        <v>847</v>
      </c>
      <c r="E396" s="1" t="s">
        <v>44</v>
      </c>
      <c r="F396">
        <v>24</v>
      </c>
      <c r="G396">
        <v>0</v>
      </c>
      <c r="H396">
        <v>2</v>
      </c>
      <c r="I396" s="1" t="s">
        <v>67</v>
      </c>
      <c r="J396" s="2">
        <v>16.7</v>
      </c>
      <c r="K396" s="1" t="s">
        <v>68</v>
      </c>
      <c r="L396" s="1" t="s">
        <v>42</v>
      </c>
      <c r="N396" s="1"/>
    </row>
    <row r="397" spans="1:14" x14ac:dyDescent="0.25">
      <c r="A397">
        <v>396</v>
      </c>
      <c r="B397">
        <v>0</v>
      </c>
      <c r="C397">
        <v>3</v>
      </c>
      <c r="D397" t="s">
        <v>848</v>
      </c>
      <c r="E397" s="1" t="s">
        <v>40</v>
      </c>
      <c r="F397">
        <v>22</v>
      </c>
      <c r="G397">
        <v>0</v>
      </c>
      <c r="H397">
        <v>0</v>
      </c>
      <c r="I397" s="1" t="s">
        <v>849</v>
      </c>
      <c r="J397" s="2">
        <v>7.7957999999999998</v>
      </c>
      <c r="L397" s="1" t="s">
        <v>42</v>
      </c>
      <c r="N397" s="1"/>
    </row>
    <row r="398" spans="1:14" x14ac:dyDescent="0.25">
      <c r="A398">
        <v>397</v>
      </c>
      <c r="B398">
        <v>0</v>
      </c>
      <c r="C398">
        <v>3</v>
      </c>
      <c r="D398" t="s">
        <v>850</v>
      </c>
      <c r="E398" s="1" t="s">
        <v>44</v>
      </c>
      <c r="F398">
        <v>31</v>
      </c>
      <c r="G398">
        <v>0</v>
      </c>
      <c r="H398">
        <v>0</v>
      </c>
      <c r="I398" s="1" t="s">
        <v>851</v>
      </c>
      <c r="J398" s="2">
        <v>7.8541999999999996</v>
      </c>
      <c r="L398" s="1" t="s">
        <v>42</v>
      </c>
      <c r="N398" s="1"/>
    </row>
    <row r="399" spans="1:14" x14ac:dyDescent="0.25">
      <c r="A399">
        <v>398</v>
      </c>
      <c r="B399">
        <v>0</v>
      </c>
      <c r="C399">
        <v>2</v>
      </c>
      <c r="D399" t="s">
        <v>852</v>
      </c>
      <c r="E399" s="1" t="s">
        <v>40</v>
      </c>
      <c r="F399">
        <v>46</v>
      </c>
      <c r="G399">
        <v>0</v>
      </c>
      <c r="H399">
        <v>0</v>
      </c>
      <c r="I399" s="1" t="s">
        <v>853</v>
      </c>
      <c r="J399" s="2">
        <v>26</v>
      </c>
      <c r="L399" s="1" t="s">
        <v>42</v>
      </c>
      <c r="N399" s="1"/>
    </row>
    <row r="400" spans="1:14" x14ac:dyDescent="0.25">
      <c r="A400">
        <v>399</v>
      </c>
      <c r="B400">
        <v>0</v>
      </c>
      <c r="C400">
        <v>2</v>
      </c>
      <c r="D400" t="s">
        <v>854</v>
      </c>
      <c r="E400" s="1" t="s">
        <v>40</v>
      </c>
      <c r="F400">
        <v>23</v>
      </c>
      <c r="G400">
        <v>0</v>
      </c>
      <c r="H400">
        <v>0</v>
      </c>
      <c r="I400" s="1" t="s">
        <v>855</v>
      </c>
      <c r="J400" s="2">
        <v>10.5</v>
      </c>
      <c r="L400" s="1" t="s">
        <v>42</v>
      </c>
      <c r="N400" s="1"/>
    </row>
    <row r="401" spans="1:14" x14ac:dyDescent="0.25">
      <c r="A401">
        <v>400</v>
      </c>
      <c r="B401">
        <v>1</v>
      </c>
      <c r="C401">
        <v>2</v>
      </c>
      <c r="D401" t="s">
        <v>856</v>
      </c>
      <c r="E401" s="1" t="s">
        <v>44</v>
      </c>
      <c r="F401">
        <v>28</v>
      </c>
      <c r="G401">
        <v>0</v>
      </c>
      <c r="H401">
        <v>0</v>
      </c>
      <c r="I401" s="1" t="s">
        <v>857</v>
      </c>
      <c r="J401" s="2">
        <v>12.65</v>
      </c>
      <c r="L401" s="1" t="s">
        <v>42</v>
      </c>
      <c r="N401" s="1"/>
    </row>
    <row r="402" spans="1:14" x14ac:dyDescent="0.25">
      <c r="A402">
        <v>401</v>
      </c>
      <c r="B402">
        <v>1</v>
      </c>
      <c r="C402">
        <v>3</v>
      </c>
      <c r="D402" t="s">
        <v>858</v>
      </c>
      <c r="E402" s="1" t="s">
        <v>40</v>
      </c>
      <c r="F402">
        <v>39</v>
      </c>
      <c r="G402">
        <v>0</v>
      </c>
      <c r="H402">
        <v>0</v>
      </c>
      <c r="I402" s="1" t="s">
        <v>859</v>
      </c>
      <c r="J402" s="2">
        <v>7.9249999999999998</v>
      </c>
      <c r="L402" s="1" t="s">
        <v>42</v>
      </c>
      <c r="N402" s="1"/>
    </row>
    <row r="403" spans="1:14" x14ac:dyDescent="0.25">
      <c r="A403">
        <v>402</v>
      </c>
      <c r="B403">
        <v>0</v>
      </c>
      <c r="C403">
        <v>3</v>
      </c>
      <c r="D403" t="s">
        <v>860</v>
      </c>
      <c r="E403" s="1" t="s">
        <v>40</v>
      </c>
      <c r="F403">
        <v>26</v>
      </c>
      <c r="G403">
        <v>0</v>
      </c>
      <c r="H403">
        <v>0</v>
      </c>
      <c r="I403" s="1" t="s">
        <v>861</v>
      </c>
      <c r="J403" s="2">
        <v>8.0500000000000007</v>
      </c>
      <c r="L403" s="1" t="s">
        <v>42</v>
      </c>
      <c r="N403" s="1"/>
    </row>
    <row r="404" spans="1:14" x14ac:dyDescent="0.25">
      <c r="A404">
        <v>403</v>
      </c>
      <c r="B404">
        <v>0</v>
      </c>
      <c r="C404">
        <v>3</v>
      </c>
      <c r="D404" t="s">
        <v>862</v>
      </c>
      <c r="E404" s="1" t="s">
        <v>44</v>
      </c>
      <c r="F404">
        <v>21</v>
      </c>
      <c r="G404">
        <v>1</v>
      </c>
      <c r="H404">
        <v>0</v>
      </c>
      <c r="I404" s="1" t="s">
        <v>863</v>
      </c>
      <c r="J404" s="2">
        <v>9.8249999999999993</v>
      </c>
      <c r="L404" s="1" t="s">
        <v>42</v>
      </c>
      <c r="N404" s="1"/>
    </row>
    <row r="405" spans="1:14" x14ac:dyDescent="0.25">
      <c r="A405">
        <v>404</v>
      </c>
      <c r="B405">
        <v>0</v>
      </c>
      <c r="C405">
        <v>3</v>
      </c>
      <c r="D405" t="s">
        <v>864</v>
      </c>
      <c r="E405" s="1" t="s">
        <v>40</v>
      </c>
      <c r="F405">
        <v>28</v>
      </c>
      <c r="G405">
        <v>1</v>
      </c>
      <c r="H405">
        <v>0</v>
      </c>
      <c r="I405" s="1" t="s">
        <v>344</v>
      </c>
      <c r="J405" s="2">
        <v>15.85</v>
      </c>
      <c r="L405" s="1" t="s">
        <v>42</v>
      </c>
      <c r="N405" s="1"/>
    </row>
    <row r="406" spans="1:14" x14ac:dyDescent="0.25">
      <c r="A406">
        <v>405</v>
      </c>
      <c r="B406">
        <v>0</v>
      </c>
      <c r="C406">
        <v>3</v>
      </c>
      <c r="D406" t="s">
        <v>865</v>
      </c>
      <c r="E406" s="1" t="s">
        <v>44</v>
      </c>
      <c r="F406">
        <v>20</v>
      </c>
      <c r="G406">
        <v>0</v>
      </c>
      <c r="H406">
        <v>0</v>
      </c>
      <c r="I406" s="1" t="s">
        <v>866</v>
      </c>
      <c r="J406" s="2">
        <v>8.6624999999999996</v>
      </c>
      <c r="L406" s="1" t="s">
        <v>42</v>
      </c>
      <c r="N406" s="1"/>
    </row>
    <row r="407" spans="1:14" x14ac:dyDescent="0.25">
      <c r="A407">
        <v>406</v>
      </c>
      <c r="B407">
        <v>0</v>
      </c>
      <c r="C407">
        <v>2</v>
      </c>
      <c r="D407" t="s">
        <v>867</v>
      </c>
      <c r="E407" s="1" t="s">
        <v>40</v>
      </c>
      <c r="F407">
        <v>34</v>
      </c>
      <c r="G407">
        <v>1</v>
      </c>
      <c r="H407">
        <v>0</v>
      </c>
      <c r="I407" s="1" t="s">
        <v>868</v>
      </c>
      <c r="J407" s="2">
        <v>21</v>
      </c>
      <c r="L407" s="1" t="s">
        <v>42</v>
      </c>
      <c r="N407" s="1"/>
    </row>
    <row r="408" spans="1:14" x14ac:dyDescent="0.25">
      <c r="A408">
        <v>407</v>
      </c>
      <c r="B408">
        <v>0</v>
      </c>
      <c r="C408">
        <v>3</v>
      </c>
      <c r="D408" t="s">
        <v>869</v>
      </c>
      <c r="E408" s="1" t="s">
        <v>40</v>
      </c>
      <c r="F408">
        <v>51</v>
      </c>
      <c r="G408">
        <v>0</v>
      </c>
      <c r="H408">
        <v>0</v>
      </c>
      <c r="I408" s="1" t="s">
        <v>870</v>
      </c>
      <c r="J408" s="2">
        <v>7.75</v>
      </c>
      <c r="L408" s="1" t="s">
        <v>42</v>
      </c>
      <c r="N408" s="1"/>
    </row>
    <row r="409" spans="1:14" x14ac:dyDescent="0.25">
      <c r="A409">
        <v>408</v>
      </c>
      <c r="B409">
        <v>1</v>
      </c>
      <c r="C409">
        <v>2</v>
      </c>
      <c r="D409" t="s">
        <v>871</v>
      </c>
      <c r="E409" s="1" t="s">
        <v>40</v>
      </c>
      <c r="F409">
        <v>3</v>
      </c>
      <c r="G409">
        <v>1</v>
      </c>
      <c r="H409">
        <v>1</v>
      </c>
      <c r="I409" s="1" t="s">
        <v>872</v>
      </c>
      <c r="J409" s="2">
        <v>18.75</v>
      </c>
      <c r="L409" s="1" t="s">
        <v>42</v>
      </c>
      <c r="N409" s="1"/>
    </row>
    <row r="410" spans="1:14" x14ac:dyDescent="0.25">
      <c r="A410">
        <v>409</v>
      </c>
      <c r="B410">
        <v>0</v>
      </c>
      <c r="C410">
        <v>3</v>
      </c>
      <c r="D410" t="s">
        <v>873</v>
      </c>
      <c r="E410" s="1" t="s">
        <v>40</v>
      </c>
      <c r="F410">
        <v>21</v>
      </c>
      <c r="G410">
        <v>0</v>
      </c>
      <c r="H410">
        <v>0</v>
      </c>
      <c r="I410" s="1" t="s">
        <v>874</v>
      </c>
      <c r="J410" s="2">
        <v>7.7750000000000004</v>
      </c>
      <c r="L410" s="1" t="s">
        <v>42</v>
      </c>
      <c r="N410" s="1"/>
    </row>
    <row r="411" spans="1:14" x14ac:dyDescent="0.25">
      <c r="A411">
        <v>410</v>
      </c>
      <c r="B411">
        <v>0</v>
      </c>
      <c r="C411">
        <v>3</v>
      </c>
      <c r="D411" t="s">
        <v>875</v>
      </c>
      <c r="E411" s="1" t="s">
        <v>44</v>
      </c>
      <c r="G411">
        <v>3</v>
      </c>
      <c r="H411">
        <v>1</v>
      </c>
      <c r="I411" s="1" t="s">
        <v>411</v>
      </c>
      <c r="J411" s="2">
        <v>25.466699999999999</v>
      </c>
      <c r="L411" s="1" t="s">
        <v>42</v>
      </c>
      <c r="N411" s="1"/>
    </row>
    <row r="412" spans="1:14" x14ac:dyDescent="0.25">
      <c r="A412">
        <v>411</v>
      </c>
      <c r="B412">
        <v>0</v>
      </c>
      <c r="C412">
        <v>3</v>
      </c>
      <c r="D412" t="s">
        <v>876</v>
      </c>
      <c r="E412" s="1" t="s">
        <v>40</v>
      </c>
      <c r="G412">
        <v>0</v>
      </c>
      <c r="H412">
        <v>0</v>
      </c>
      <c r="I412" s="1" t="s">
        <v>877</v>
      </c>
      <c r="J412" s="2">
        <v>7.8958000000000004</v>
      </c>
      <c r="L412" s="1" t="s">
        <v>42</v>
      </c>
      <c r="N412" s="1"/>
    </row>
    <row r="413" spans="1:14" x14ac:dyDescent="0.25">
      <c r="A413">
        <v>412</v>
      </c>
      <c r="B413">
        <v>0</v>
      </c>
      <c r="C413">
        <v>3</v>
      </c>
      <c r="D413" t="s">
        <v>878</v>
      </c>
      <c r="E413" s="1" t="s">
        <v>40</v>
      </c>
      <c r="G413">
        <v>0</v>
      </c>
      <c r="H413">
        <v>0</v>
      </c>
      <c r="I413" s="1" t="s">
        <v>879</v>
      </c>
      <c r="J413" s="2">
        <v>6.8582999999999998</v>
      </c>
      <c r="L413" s="1" t="s">
        <v>56</v>
      </c>
      <c r="N413" s="1"/>
    </row>
    <row r="414" spans="1:14" x14ac:dyDescent="0.25">
      <c r="A414">
        <v>413</v>
      </c>
      <c r="B414">
        <v>1</v>
      </c>
      <c r="C414">
        <v>1</v>
      </c>
      <c r="D414" t="s">
        <v>880</v>
      </c>
      <c r="E414" s="1" t="s">
        <v>44</v>
      </c>
      <c r="F414">
        <v>33</v>
      </c>
      <c r="G414">
        <v>1</v>
      </c>
      <c r="H414">
        <v>0</v>
      </c>
      <c r="I414" s="1" t="s">
        <v>548</v>
      </c>
      <c r="J414" s="2">
        <v>90</v>
      </c>
      <c r="K414" s="1" t="s">
        <v>549</v>
      </c>
      <c r="L414" s="1" t="s">
        <v>56</v>
      </c>
      <c r="N414" s="1"/>
    </row>
    <row r="415" spans="1:14" x14ac:dyDescent="0.25">
      <c r="A415">
        <v>414</v>
      </c>
      <c r="B415">
        <v>0</v>
      </c>
      <c r="C415">
        <v>2</v>
      </c>
      <c r="D415" t="s">
        <v>881</v>
      </c>
      <c r="E415" s="1" t="s">
        <v>40</v>
      </c>
      <c r="G415">
        <v>0</v>
      </c>
      <c r="H415">
        <v>0</v>
      </c>
      <c r="I415" s="1" t="s">
        <v>618</v>
      </c>
      <c r="J415" s="2">
        <v>0</v>
      </c>
      <c r="L415" s="1" t="s">
        <v>42</v>
      </c>
      <c r="N415" s="1"/>
    </row>
    <row r="416" spans="1:14" x14ac:dyDescent="0.25">
      <c r="A416">
        <v>415</v>
      </c>
      <c r="B416">
        <v>1</v>
      </c>
      <c r="C416">
        <v>3</v>
      </c>
      <c r="D416" t="s">
        <v>882</v>
      </c>
      <c r="E416" s="1" t="s">
        <v>40</v>
      </c>
      <c r="F416">
        <v>44</v>
      </c>
      <c r="G416">
        <v>0</v>
      </c>
      <c r="H416">
        <v>0</v>
      </c>
      <c r="I416" s="1" t="s">
        <v>883</v>
      </c>
      <c r="J416" s="2">
        <v>7.9249999999999998</v>
      </c>
      <c r="L416" s="1" t="s">
        <v>42</v>
      </c>
      <c r="N416" s="1"/>
    </row>
    <row r="417" spans="1:14" x14ac:dyDescent="0.25">
      <c r="A417">
        <v>416</v>
      </c>
      <c r="B417">
        <v>0</v>
      </c>
      <c r="C417">
        <v>3</v>
      </c>
      <c r="D417" t="s">
        <v>884</v>
      </c>
      <c r="E417" s="1" t="s">
        <v>44</v>
      </c>
      <c r="G417">
        <v>0</v>
      </c>
      <c r="H417">
        <v>0</v>
      </c>
      <c r="I417" s="1" t="s">
        <v>885</v>
      </c>
      <c r="J417" s="2">
        <v>8.0500000000000007</v>
      </c>
      <c r="L417" s="1" t="s">
        <v>42</v>
      </c>
      <c r="N417" s="1"/>
    </row>
    <row r="418" spans="1:14" x14ac:dyDescent="0.25">
      <c r="A418">
        <v>417</v>
      </c>
      <c r="B418">
        <v>1</v>
      </c>
      <c r="C418">
        <v>2</v>
      </c>
      <c r="D418" t="s">
        <v>886</v>
      </c>
      <c r="E418" s="1" t="s">
        <v>44</v>
      </c>
      <c r="F418">
        <v>34</v>
      </c>
      <c r="G418">
        <v>1</v>
      </c>
      <c r="H418">
        <v>1</v>
      </c>
      <c r="I418" s="1" t="s">
        <v>887</v>
      </c>
      <c r="J418" s="2">
        <v>32.5</v>
      </c>
      <c r="L418" s="1" t="s">
        <v>42</v>
      </c>
      <c r="N418" s="1"/>
    </row>
    <row r="419" spans="1:14" x14ac:dyDescent="0.25">
      <c r="A419">
        <v>418</v>
      </c>
      <c r="B419">
        <v>1</v>
      </c>
      <c r="C419">
        <v>2</v>
      </c>
      <c r="D419" t="s">
        <v>888</v>
      </c>
      <c r="E419" s="1" t="s">
        <v>44</v>
      </c>
      <c r="F419">
        <v>18</v>
      </c>
      <c r="G419">
        <v>0</v>
      </c>
      <c r="H419">
        <v>2</v>
      </c>
      <c r="I419" s="1" t="s">
        <v>889</v>
      </c>
      <c r="J419" s="2">
        <v>13</v>
      </c>
      <c r="L419" s="1" t="s">
        <v>42</v>
      </c>
      <c r="N419" s="1"/>
    </row>
    <row r="420" spans="1:14" x14ac:dyDescent="0.25">
      <c r="A420">
        <v>419</v>
      </c>
      <c r="B420">
        <v>0</v>
      </c>
      <c r="C420">
        <v>2</v>
      </c>
      <c r="D420" t="s">
        <v>890</v>
      </c>
      <c r="E420" s="1" t="s">
        <v>40</v>
      </c>
      <c r="F420">
        <v>30</v>
      </c>
      <c r="G420">
        <v>0</v>
      </c>
      <c r="H420">
        <v>0</v>
      </c>
      <c r="I420" s="1" t="s">
        <v>891</v>
      </c>
      <c r="J420" s="2">
        <v>13</v>
      </c>
      <c r="L420" s="1" t="s">
        <v>42</v>
      </c>
      <c r="N420" s="1"/>
    </row>
    <row r="421" spans="1:14" x14ac:dyDescent="0.25">
      <c r="A421">
        <v>420</v>
      </c>
      <c r="B421">
        <v>0</v>
      </c>
      <c r="C421">
        <v>3</v>
      </c>
      <c r="D421" t="s">
        <v>892</v>
      </c>
      <c r="E421" s="1" t="s">
        <v>44</v>
      </c>
      <c r="F421">
        <v>10</v>
      </c>
      <c r="G421">
        <v>0</v>
      </c>
      <c r="H421">
        <v>2</v>
      </c>
      <c r="I421" s="1" t="s">
        <v>893</v>
      </c>
      <c r="J421" s="2">
        <v>24.15</v>
      </c>
      <c r="L421" s="1" t="s">
        <v>42</v>
      </c>
      <c r="N421" s="1"/>
    </row>
    <row r="422" spans="1:14" x14ac:dyDescent="0.25">
      <c r="A422">
        <v>421</v>
      </c>
      <c r="B422">
        <v>0</v>
      </c>
      <c r="C422">
        <v>3</v>
      </c>
      <c r="D422" t="s">
        <v>894</v>
      </c>
      <c r="E422" s="1" t="s">
        <v>40</v>
      </c>
      <c r="G422">
        <v>0</v>
      </c>
      <c r="H422">
        <v>0</v>
      </c>
      <c r="I422" s="1" t="s">
        <v>895</v>
      </c>
      <c r="J422" s="2">
        <v>7.8958000000000004</v>
      </c>
      <c r="L422" s="1" t="s">
        <v>25</v>
      </c>
      <c r="N422" s="1"/>
    </row>
    <row r="423" spans="1:14" x14ac:dyDescent="0.25">
      <c r="A423">
        <v>422</v>
      </c>
      <c r="B423">
        <v>0</v>
      </c>
      <c r="C423">
        <v>3</v>
      </c>
      <c r="D423" t="s">
        <v>896</v>
      </c>
      <c r="E423" s="1" t="s">
        <v>40</v>
      </c>
      <c r="F423">
        <v>21</v>
      </c>
      <c r="G423">
        <v>0</v>
      </c>
      <c r="H423">
        <v>0</v>
      </c>
      <c r="I423" s="1" t="s">
        <v>897</v>
      </c>
      <c r="J423" s="2">
        <v>7.7332999999999998</v>
      </c>
      <c r="L423" s="1" t="s">
        <v>56</v>
      </c>
      <c r="N423" s="1"/>
    </row>
    <row r="424" spans="1:14" x14ac:dyDescent="0.25">
      <c r="A424">
        <v>423</v>
      </c>
      <c r="B424">
        <v>0</v>
      </c>
      <c r="C424">
        <v>3</v>
      </c>
      <c r="D424" t="s">
        <v>898</v>
      </c>
      <c r="E424" s="1" t="s">
        <v>40</v>
      </c>
      <c r="F424">
        <v>29</v>
      </c>
      <c r="G424">
        <v>0</v>
      </c>
      <c r="H424">
        <v>0</v>
      </c>
      <c r="I424" s="1" t="s">
        <v>899</v>
      </c>
      <c r="J424" s="2">
        <v>7.875</v>
      </c>
      <c r="L424" s="1" t="s">
        <v>42</v>
      </c>
      <c r="N424" s="1"/>
    </row>
    <row r="425" spans="1:14" x14ac:dyDescent="0.25">
      <c r="A425">
        <v>424</v>
      </c>
      <c r="B425">
        <v>0</v>
      </c>
      <c r="C425">
        <v>3</v>
      </c>
      <c r="D425" t="s">
        <v>900</v>
      </c>
      <c r="E425" s="1" t="s">
        <v>44</v>
      </c>
      <c r="F425">
        <v>28</v>
      </c>
      <c r="G425">
        <v>1</v>
      </c>
      <c r="H425">
        <v>1</v>
      </c>
      <c r="I425" s="1" t="s">
        <v>901</v>
      </c>
      <c r="J425" s="2">
        <v>14.4</v>
      </c>
      <c r="L425" s="1" t="s">
        <v>42</v>
      </c>
      <c r="N425" s="1"/>
    </row>
    <row r="426" spans="1:14" x14ac:dyDescent="0.25">
      <c r="A426">
        <v>425</v>
      </c>
      <c r="B426">
        <v>0</v>
      </c>
      <c r="C426">
        <v>3</v>
      </c>
      <c r="D426" t="s">
        <v>902</v>
      </c>
      <c r="E426" s="1" t="s">
        <v>40</v>
      </c>
      <c r="F426">
        <v>18</v>
      </c>
      <c r="G426">
        <v>1</v>
      </c>
      <c r="H426">
        <v>1</v>
      </c>
      <c r="I426" s="1" t="s">
        <v>568</v>
      </c>
      <c r="J426" s="2">
        <v>20.212499999999999</v>
      </c>
      <c r="L426" s="1" t="s">
        <v>42</v>
      </c>
      <c r="N426" s="1"/>
    </row>
    <row r="427" spans="1:14" x14ac:dyDescent="0.25">
      <c r="A427">
        <v>426</v>
      </c>
      <c r="B427">
        <v>0</v>
      </c>
      <c r="C427">
        <v>3</v>
      </c>
      <c r="D427" t="s">
        <v>903</v>
      </c>
      <c r="E427" s="1" t="s">
        <v>40</v>
      </c>
      <c r="G427">
        <v>0</v>
      </c>
      <c r="H427">
        <v>0</v>
      </c>
      <c r="I427" s="1" t="s">
        <v>904</v>
      </c>
      <c r="J427" s="2">
        <v>7.25</v>
      </c>
      <c r="L427" s="1" t="s">
        <v>42</v>
      </c>
      <c r="N427" s="1"/>
    </row>
    <row r="428" spans="1:14" x14ac:dyDescent="0.25">
      <c r="A428">
        <v>427</v>
      </c>
      <c r="B428">
        <v>1</v>
      </c>
      <c r="C428">
        <v>2</v>
      </c>
      <c r="D428" t="s">
        <v>905</v>
      </c>
      <c r="E428" s="1" t="s">
        <v>44</v>
      </c>
      <c r="F428">
        <v>28</v>
      </c>
      <c r="G428">
        <v>1</v>
      </c>
      <c r="H428">
        <v>0</v>
      </c>
      <c r="I428" s="1" t="s">
        <v>906</v>
      </c>
      <c r="J428" s="2">
        <v>26</v>
      </c>
      <c r="L428" s="1" t="s">
        <v>42</v>
      </c>
      <c r="N428" s="1"/>
    </row>
    <row r="429" spans="1:14" x14ac:dyDescent="0.25">
      <c r="A429">
        <v>428</v>
      </c>
      <c r="B429">
        <v>1</v>
      </c>
      <c r="C429">
        <v>2</v>
      </c>
      <c r="D429" t="s">
        <v>907</v>
      </c>
      <c r="E429" s="1" t="s">
        <v>44</v>
      </c>
      <c r="F429">
        <v>19</v>
      </c>
      <c r="G429">
        <v>0</v>
      </c>
      <c r="H429">
        <v>0</v>
      </c>
      <c r="I429" s="1" t="s">
        <v>908</v>
      </c>
      <c r="J429" s="2">
        <v>26</v>
      </c>
      <c r="L429" s="1" t="s">
        <v>42</v>
      </c>
      <c r="N429" s="1"/>
    </row>
    <row r="430" spans="1:14" x14ac:dyDescent="0.25">
      <c r="A430">
        <v>429</v>
      </c>
      <c r="B430">
        <v>0</v>
      </c>
      <c r="C430">
        <v>3</v>
      </c>
      <c r="D430" t="s">
        <v>909</v>
      </c>
      <c r="E430" s="1" t="s">
        <v>40</v>
      </c>
      <c r="G430">
        <v>0</v>
      </c>
      <c r="H430">
        <v>0</v>
      </c>
      <c r="I430" s="1" t="s">
        <v>910</v>
      </c>
      <c r="J430" s="2">
        <v>7.75</v>
      </c>
      <c r="L430" s="1" t="s">
        <v>56</v>
      </c>
      <c r="N430" s="1"/>
    </row>
    <row r="431" spans="1:14" x14ac:dyDescent="0.25">
      <c r="A431">
        <v>430</v>
      </c>
      <c r="B431">
        <v>1</v>
      </c>
      <c r="C431">
        <v>3</v>
      </c>
      <c r="D431" t="s">
        <v>911</v>
      </c>
      <c r="E431" s="1" t="s">
        <v>40</v>
      </c>
      <c r="F431">
        <v>32</v>
      </c>
      <c r="G431">
        <v>0</v>
      </c>
      <c r="H431">
        <v>0</v>
      </c>
      <c r="I431" s="1" t="s">
        <v>912</v>
      </c>
      <c r="J431" s="2">
        <v>8.0500000000000007</v>
      </c>
      <c r="K431" s="1" t="s">
        <v>913</v>
      </c>
      <c r="L431" s="1" t="s">
        <v>42</v>
      </c>
      <c r="N431" s="1"/>
    </row>
    <row r="432" spans="1:14" x14ac:dyDescent="0.25">
      <c r="A432">
        <v>431</v>
      </c>
      <c r="B432">
        <v>1</v>
      </c>
      <c r="C432">
        <v>1</v>
      </c>
      <c r="D432" t="s">
        <v>914</v>
      </c>
      <c r="E432" s="1" t="s">
        <v>40</v>
      </c>
      <c r="F432">
        <v>28</v>
      </c>
      <c r="G432">
        <v>0</v>
      </c>
      <c r="H432">
        <v>0</v>
      </c>
      <c r="I432" s="1" t="s">
        <v>915</v>
      </c>
      <c r="J432" s="2">
        <v>26.55</v>
      </c>
      <c r="K432" s="1" t="s">
        <v>165</v>
      </c>
      <c r="L432" s="1" t="s">
        <v>42</v>
      </c>
      <c r="N432" s="1"/>
    </row>
    <row r="433" spans="1:14" x14ac:dyDescent="0.25">
      <c r="A433">
        <v>432</v>
      </c>
      <c r="B433">
        <v>1</v>
      </c>
      <c r="C433">
        <v>3</v>
      </c>
      <c r="D433" t="s">
        <v>916</v>
      </c>
      <c r="E433" s="1" t="s">
        <v>44</v>
      </c>
      <c r="G433">
        <v>1</v>
      </c>
      <c r="H433">
        <v>0</v>
      </c>
      <c r="I433" s="1" t="s">
        <v>917</v>
      </c>
      <c r="J433" s="2">
        <v>16.100000000000001</v>
      </c>
      <c r="L433" s="1" t="s">
        <v>42</v>
      </c>
      <c r="N433" s="1"/>
    </row>
    <row r="434" spans="1:14" x14ac:dyDescent="0.25">
      <c r="A434">
        <v>433</v>
      </c>
      <c r="B434">
        <v>1</v>
      </c>
      <c r="C434">
        <v>2</v>
      </c>
      <c r="D434" t="s">
        <v>918</v>
      </c>
      <c r="E434" s="1" t="s">
        <v>44</v>
      </c>
      <c r="F434">
        <v>42</v>
      </c>
      <c r="G434">
        <v>1</v>
      </c>
      <c r="H434">
        <v>0</v>
      </c>
      <c r="I434" s="1" t="s">
        <v>919</v>
      </c>
      <c r="J434" s="2">
        <v>26</v>
      </c>
      <c r="L434" s="1" t="s">
        <v>42</v>
      </c>
      <c r="N434" s="1"/>
    </row>
    <row r="435" spans="1:14" x14ac:dyDescent="0.25">
      <c r="A435">
        <v>434</v>
      </c>
      <c r="B435">
        <v>0</v>
      </c>
      <c r="C435">
        <v>3</v>
      </c>
      <c r="D435" t="s">
        <v>920</v>
      </c>
      <c r="E435" s="1" t="s">
        <v>40</v>
      </c>
      <c r="F435">
        <v>17</v>
      </c>
      <c r="G435">
        <v>0</v>
      </c>
      <c r="H435">
        <v>0</v>
      </c>
      <c r="I435" s="1" t="s">
        <v>921</v>
      </c>
      <c r="J435" s="2">
        <v>7.125</v>
      </c>
      <c r="L435" s="1" t="s">
        <v>42</v>
      </c>
      <c r="N435" s="1"/>
    </row>
    <row r="436" spans="1:14" x14ac:dyDescent="0.25">
      <c r="A436">
        <v>435</v>
      </c>
      <c r="B436">
        <v>0</v>
      </c>
      <c r="C436">
        <v>1</v>
      </c>
      <c r="D436" t="s">
        <v>922</v>
      </c>
      <c r="E436" s="1" t="s">
        <v>40</v>
      </c>
      <c r="F436">
        <v>50</v>
      </c>
      <c r="G436">
        <v>1</v>
      </c>
      <c r="H436">
        <v>0</v>
      </c>
      <c r="I436" s="1" t="s">
        <v>923</v>
      </c>
      <c r="J436" s="2">
        <v>55.9</v>
      </c>
      <c r="K436" s="1" t="s">
        <v>924</v>
      </c>
      <c r="L436" s="1" t="s">
        <v>42</v>
      </c>
      <c r="N436" s="1"/>
    </row>
    <row r="437" spans="1:14" x14ac:dyDescent="0.25">
      <c r="A437">
        <v>436</v>
      </c>
      <c r="B437">
        <v>1</v>
      </c>
      <c r="C437">
        <v>1</v>
      </c>
      <c r="D437" t="s">
        <v>925</v>
      </c>
      <c r="E437" s="1" t="s">
        <v>44</v>
      </c>
      <c r="F437">
        <v>14</v>
      </c>
      <c r="G437">
        <v>1</v>
      </c>
      <c r="H437">
        <v>2</v>
      </c>
      <c r="I437" s="1" t="s">
        <v>840</v>
      </c>
      <c r="J437" s="2">
        <v>120</v>
      </c>
      <c r="K437" s="1" t="s">
        <v>841</v>
      </c>
      <c r="L437" s="1" t="s">
        <v>42</v>
      </c>
      <c r="N437" s="1"/>
    </row>
    <row r="438" spans="1:14" x14ac:dyDescent="0.25">
      <c r="A438">
        <v>437</v>
      </c>
      <c r="B438">
        <v>0</v>
      </c>
      <c r="C438">
        <v>3</v>
      </c>
      <c r="D438" t="s">
        <v>926</v>
      </c>
      <c r="E438" s="1" t="s">
        <v>44</v>
      </c>
      <c r="F438">
        <v>21</v>
      </c>
      <c r="G438">
        <v>2</v>
      </c>
      <c r="H438">
        <v>2</v>
      </c>
      <c r="I438" s="1" t="s">
        <v>230</v>
      </c>
      <c r="J438" s="2">
        <v>34.375</v>
      </c>
      <c r="L438" s="1" t="s">
        <v>42</v>
      </c>
      <c r="N438" s="1"/>
    </row>
    <row r="439" spans="1:14" x14ac:dyDescent="0.25">
      <c r="A439">
        <v>438</v>
      </c>
      <c r="B439">
        <v>1</v>
      </c>
      <c r="C439">
        <v>2</v>
      </c>
      <c r="D439" t="s">
        <v>927</v>
      </c>
      <c r="E439" s="1" t="s">
        <v>44</v>
      </c>
      <c r="F439">
        <v>24</v>
      </c>
      <c r="G439">
        <v>2</v>
      </c>
      <c r="H439">
        <v>3</v>
      </c>
      <c r="I439" s="1" t="s">
        <v>872</v>
      </c>
      <c r="J439" s="2">
        <v>18.75</v>
      </c>
      <c r="L439" s="1" t="s">
        <v>42</v>
      </c>
      <c r="N439" s="1"/>
    </row>
    <row r="440" spans="1:14" x14ac:dyDescent="0.25">
      <c r="A440">
        <v>439</v>
      </c>
      <c r="B440">
        <v>0</v>
      </c>
      <c r="C440">
        <v>1</v>
      </c>
      <c r="D440" t="s">
        <v>928</v>
      </c>
      <c r="E440" s="1" t="s">
        <v>40</v>
      </c>
      <c r="F440">
        <v>64</v>
      </c>
      <c r="G440">
        <v>1</v>
      </c>
      <c r="H440">
        <v>4</v>
      </c>
      <c r="I440" s="1" t="s">
        <v>104</v>
      </c>
      <c r="J440" s="2">
        <v>263</v>
      </c>
      <c r="K440" s="1" t="s">
        <v>105</v>
      </c>
      <c r="L440" s="1" t="s">
        <v>42</v>
      </c>
      <c r="N440" s="1"/>
    </row>
    <row r="441" spans="1:14" x14ac:dyDescent="0.25">
      <c r="A441">
        <v>440</v>
      </c>
      <c r="B441">
        <v>0</v>
      </c>
      <c r="C441">
        <v>2</v>
      </c>
      <c r="D441" t="s">
        <v>929</v>
      </c>
      <c r="E441" s="1" t="s">
        <v>40</v>
      </c>
      <c r="F441">
        <v>31</v>
      </c>
      <c r="G441">
        <v>0</v>
      </c>
      <c r="H441">
        <v>0</v>
      </c>
      <c r="I441" s="1" t="s">
        <v>930</v>
      </c>
      <c r="J441" s="2">
        <v>10.5</v>
      </c>
      <c r="L441" s="1" t="s">
        <v>42</v>
      </c>
      <c r="N441" s="1"/>
    </row>
    <row r="442" spans="1:14" x14ac:dyDescent="0.25">
      <c r="A442">
        <v>441</v>
      </c>
      <c r="B442">
        <v>1</v>
      </c>
      <c r="C442">
        <v>2</v>
      </c>
      <c r="D442" t="s">
        <v>931</v>
      </c>
      <c r="E442" s="1" t="s">
        <v>44</v>
      </c>
      <c r="F442">
        <v>45</v>
      </c>
      <c r="G442">
        <v>1</v>
      </c>
      <c r="H442">
        <v>1</v>
      </c>
      <c r="I442" s="1" t="s">
        <v>697</v>
      </c>
      <c r="J442" s="2">
        <v>26.25</v>
      </c>
      <c r="L442" s="1" t="s">
        <v>42</v>
      </c>
      <c r="N442" s="1"/>
    </row>
    <row r="443" spans="1:14" x14ac:dyDescent="0.25">
      <c r="A443">
        <v>442</v>
      </c>
      <c r="B443">
        <v>0</v>
      </c>
      <c r="C443">
        <v>3</v>
      </c>
      <c r="D443" t="s">
        <v>932</v>
      </c>
      <c r="E443" s="1" t="s">
        <v>40</v>
      </c>
      <c r="F443">
        <v>20</v>
      </c>
      <c r="G443">
        <v>0</v>
      </c>
      <c r="H443">
        <v>0</v>
      </c>
      <c r="I443" s="1" t="s">
        <v>933</v>
      </c>
      <c r="J443" s="2">
        <v>9.5</v>
      </c>
      <c r="L443" s="1" t="s">
        <v>42</v>
      </c>
      <c r="N443" s="1"/>
    </row>
    <row r="444" spans="1:14" x14ac:dyDescent="0.25">
      <c r="A444">
        <v>443</v>
      </c>
      <c r="B444">
        <v>0</v>
      </c>
      <c r="C444">
        <v>3</v>
      </c>
      <c r="D444" t="s">
        <v>934</v>
      </c>
      <c r="E444" s="1" t="s">
        <v>40</v>
      </c>
      <c r="F444">
        <v>25</v>
      </c>
      <c r="G444">
        <v>1</v>
      </c>
      <c r="H444">
        <v>0</v>
      </c>
      <c r="I444" s="1" t="s">
        <v>935</v>
      </c>
      <c r="J444" s="2">
        <v>7.7750000000000004</v>
      </c>
      <c r="L444" s="1" t="s">
        <v>42</v>
      </c>
      <c r="N444" s="1"/>
    </row>
    <row r="445" spans="1:14" x14ac:dyDescent="0.25">
      <c r="A445">
        <v>444</v>
      </c>
      <c r="B445">
        <v>1</v>
      </c>
      <c r="C445">
        <v>2</v>
      </c>
      <c r="D445" t="s">
        <v>936</v>
      </c>
      <c r="E445" s="1" t="s">
        <v>44</v>
      </c>
      <c r="F445">
        <v>28</v>
      </c>
      <c r="G445">
        <v>0</v>
      </c>
      <c r="H445">
        <v>0</v>
      </c>
      <c r="I445" s="1" t="s">
        <v>937</v>
      </c>
      <c r="J445" s="2">
        <v>13</v>
      </c>
      <c r="L445" s="1" t="s">
        <v>42</v>
      </c>
      <c r="N445" s="1"/>
    </row>
    <row r="446" spans="1:14" x14ac:dyDescent="0.25">
      <c r="A446">
        <v>445</v>
      </c>
      <c r="B446">
        <v>1</v>
      </c>
      <c r="C446">
        <v>3</v>
      </c>
      <c r="D446" t="s">
        <v>938</v>
      </c>
      <c r="E446" s="1" t="s">
        <v>40</v>
      </c>
      <c r="G446">
        <v>0</v>
      </c>
      <c r="H446">
        <v>0</v>
      </c>
      <c r="I446" s="1" t="s">
        <v>939</v>
      </c>
      <c r="J446" s="2">
        <v>8.1125000000000007</v>
      </c>
      <c r="L446" s="1" t="s">
        <v>42</v>
      </c>
      <c r="N446" s="1"/>
    </row>
    <row r="447" spans="1:14" x14ac:dyDescent="0.25">
      <c r="A447">
        <v>446</v>
      </c>
      <c r="B447">
        <v>1</v>
      </c>
      <c r="C447">
        <v>1</v>
      </c>
      <c r="D447" t="s">
        <v>940</v>
      </c>
      <c r="E447" s="1" t="s">
        <v>40</v>
      </c>
      <c r="F447">
        <v>4</v>
      </c>
      <c r="G447">
        <v>0</v>
      </c>
      <c r="H447">
        <v>2</v>
      </c>
      <c r="I447" s="1" t="s">
        <v>941</v>
      </c>
      <c r="J447" s="2">
        <v>81.8583</v>
      </c>
      <c r="K447" s="1" t="s">
        <v>942</v>
      </c>
      <c r="L447" s="1" t="s">
        <v>42</v>
      </c>
      <c r="N447" s="1"/>
    </row>
    <row r="448" spans="1:14" x14ac:dyDescent="0.25">
      <c r="A448">
        <v>447</v>
      </c>
      <c r="B448">
        <v>1</v>
      </c>
      <c r="C448">
        <v>2</v>
      </c>
      <c r="D448" t="s">
        <v>943</v>
      </c>
      <c r="E448" s="1" t="s">
        <v>44</v>
      </c>
      <c r="F448">
        <v>13</v>
      </c>
      <c r="G448">
        <v>0</v>
      </c>
      <c r="H448">
        <v>1</v>
      </c>
      <c r="I448" s="1" t="s">
        <v>606</v>
      </c>
      <c r="J448" s="2">
        <v>19.5</v>
      </c>
      <c r="L448" s="1" t="s">
        <v>42</v>
      </c>
      <c r="N448" s="1"/>
    </row>
    <row r="449" spans="1:14" x14ac:dyDescent="0.25">
      <c r="A449">
        <v>448</v>
      </c>
      <c r="B449">
        <v>1</v>
      </c>
      <c r="C449">
        <v>1</v>
      </c>
      <c r="D449" t="s">
        <v>944</v>
      </c>
      <c r="E449" s="1" t="s">
        <v>40</v>
      </c>
      <c r="F449">
        <v>34</v>
      </c>
      <c r="G449">
        <v>0</v>
      </c>
      <c r="H449">
        <v>0</v>
      </c>
      <c r="I449" s="1" t="s">
        <v>945</v>
      </c>
      <c r="J449" s="2">
        <v>26.55</v>
      </c>
      <c r="L449" s="1" t="s">
        <v>42</v>
      </c>
      <c r="N449" s="1"/>
    </row>
    <row r="450" spans="1:14" x14ac:dyDescent="0.25">
      <c r="A450">
        <v>449</v>
      </c>
      <c r="B450">
        <v>1</v>
      </c>
      <c r="C450">
        <v>3</v>
      </c>
      <c r="D450" t="s">
        <v>946</v>
      </c>
      <c r="E450" s="1" t="s">
        <v>44</v>
      </c>
      <c r="F450">
        <v>5</v>
      </c>
      <c r="G450">
        <v>2</v>
      </c>
      <c r="H450">
        <v>1</v>
      </c>
      <c r="I450" s="1" t="s">
        <v>947</v>
      </c>
      <c r="J450" s="2">
        <v>19.258299999999998</v>
      </c>
      <c r="L450" s="1" t="s">
        <v>25</v>
      </c>
      <c r="N450" s="1"/>
    </row>
    <row r="451" spans="1:14" x14ac:dyDescent="0.25">
      <c r="A451">
        <v>450</v>
      </c>
      <c r="B451">
        <v>1</v>
      </c>
      <c r="C451">
        <v>1</v>
      </c>
      <c r="D451" t="s">
        <v>948</v>
      </c>
      <c r="E451" s="1" t="s">
        <v>40</v>
      </c>
      <c r="F451">
        <v>52</v>
      </c>
      <c r="G451">
        <v>0</v>
      </c>
      <c r="H451">
        <v>0</v>
      </c>
      <c r="I451" s="1" t="s">
        <v>949</v>
      </c>
      <c r="J451" s="2">
        <v>30.5</v>
      </c>
      <c r="K451" s="1" t="s">
        <v>950</v>
      </c>
      <c r="L451" s="1" t="s">
        <v>42</v>
      </c>
      <c r="N451" s="1"/>
    </row>
    <row r="452" spans="1:14" x14ac:dyDescent="0.25">
      <c r="A452">
        <v>451</v>
      </c>
      <c r="B452">
        <v>0</v>
      </c>
      <c r="C452">
        <v>2</v>
      </c>
      <c r="D452" t="s">
        <v>951</v>
      </c>
      <c r="E452" s="1" t="s">
        <v>40</v>
      </c>
      <c r="F452">
        <v>36</v>
      </c>
      <c r="G452">
        <v>1</v>
      </c>
      <c r="H452">
        <v>2</v>
      </c>
      <c r="I452" s="1" t="s">
        <v>171</v>
      </c>
      <c r="J452" s="2">
        <v>27.75</v>
      </c>
      <c r="L452" s="1" t="s">
        <v>42</v>
      </c>
      <c r="N452" s="1"/>
    </row>
    <row r="453" spans="1:14" x14ac:dyDescent="0.25">
      <c r="A453">
        <v>452</v>
      </c>
      <c r="B453">
        <v>0</v>
      </c>
      <c r="C453">
        <v>3</v>
      </c>
      <c r="D453" t="s">
        <v>952</v>
      </c>
      <c r="E453" s="1" t="s">
        <v>40</v>
      </c>
      <c r="G453">
        <v>1</v>
      </c>
      <c r="H453">
        <v>0</v>
      </c>
      <c r="I453" s="1" t="s">
        <v>953</v>
      </c>
      <c r="J453" s="2">
        <v>19.966699999999999</v>
      </c>
      <c r="L453" s="1" t="s">
        <v>42</v>
      </c>
      <c r="N453" s="1"/>
    </row>
    <row r="454" spans="1:14" x14ac:dyDescent="0.25">
      <c r="A454">
        <v>453</v>
      </c>
      <c r="B454">
        <v>0</v>
      </c>
      <c r="C454">
        <v>1</v>
      </c>
      <c r="D454" t="s">
        <v>954</v>
      </c>
      <c r="E454" s="1" t="s">
        <v>40</v>
      </c>
      <c r="F454">
        <v>30</v>
      </c>
      <c r="G454">
        <v>0</v>
      </c>
      <c r="H454">
        <v>0</v>
      </c>
      <c r="I454" s="1" t="s">
        <v>955</v>
      </c>
      <c r="J454" s="2">
        <v>27.75</v>
      </c>
      <c r="K454" s="1" t="s">
        <v>956</v>
      </c>
      <c r="L454" s="1" t="s">
        <v>25</v>
      </c>
      <c r="N454" s="1"/>
    </row>
    <row r="455" spans="1:14" x14ac:dyDescent="0.25">
      <c r="A455">
        <v>454</v>
      </c>
      <c r="B455">
        <v>1</v>
      </c>
      <c r="C455">
        <v>1</v>
      </c>
      <c r="D455" t="s">
        <v>957</v>
      </c>
      <c r="E455" s="1" t="s">
        <v>40</v>
      </c>
      <c r="F455">
        <v>49</v>
      </c>
      <c r="G455">
        <v>1</v>
      </c>
      <c r="H455">
        <v>0</v>
      </c>
      <c r="I455" s="1" t="s">
        <v>958</v>
      </c>
      <c r="J455" s="2">
        <v>89.104200000000006</v>
      </c>
      <c r="K455" s="1" t="s">
        <v>959</v>
      </c>
      <c r="L455" s="1" t="s">
        <v>25</v>
      </c>
      <c r="N455" s="1"/>
    </row>
    <row r="456" spans="1:14" x14ac:dyDescent="0.25">
      <c r="A456">
        <v>455</v>
      </c>
      <c r="B456">
        <v>0</v>
      </c>
      <c r="C456">
        <v>3</v>
      </c>
      <c r="D456" t="s">
        <v>960</v>
      </c>
      <c r="E456" s="1" t="s">
        <v>40</v>
      </c>
      <c r="G456">
        <v>0</v>
      </c>
      <c r="H456">
        <v>0</v>
      </c>
      <c r="I456" s="1" t="s">
        <v>961</v>
      </c>
      <c r="J456" s="2">
        <v>8.0500000000000007</v>
      </c>
      <c r="L456" s="1" t="s">
        <v>42</v>
      </c>
      <c r="N456" s="1"/>
    </row>
    <row r="457" spans="1:14" x14ac:dyDescent="0.25">
      <c r="A457">
        <v>456</v>
      </c>
      <c r="B457">
        <v>1</v>
      </c>
      <c r="C457">
        <v>3</v>
      </c>
      <c r="D457" t="s">
        <v>962</v>
      </c>
      <c r="E457" s="1" t="s">
        <v>40</v>
      </c>
      <c r="F457">
        <v>29</v>
      </c>
      <c r="G457">
        <v>0</v>
      </c>
      <c r="H457">
        <v>0</v>
      </c>
      <c r="I457" s="1" t="s">
        <v>963</v>
      </c>
      <c r="J457" s="2">
        <v>7.8958000000000004</v>
      </c>
      <c r="L457" s="1" t="s">
        <v>25</v>
      </c>
      <c r="N457" s="1"/>
    </row>
    <row r="458" spans="1:14" x14ac:dyDescent="0.25">
      <c r="A458">
        <v>457</v>
      </c>
      <c r="B458">
        <v>0</v>
      </c>
      <c r="C458">
        <v>1</v>
      </c>
      <c r="D458" t="s">
        <v>964</v>
      </c>
      <c r="E458" s="1" t="s">
        <v>40</v>
      </c>
      <c r="F458">
        <v>65</v>
      </c>
      <c r="G458">
        <v>0</v>
      </c>
      <c r="H458">
        <v>0</v>
      </c>
      <c r="I458" s="1" t="s">
        <v>965</v>
      </c>
      <c r="J458" s="2">
        <v>26.55</v>
      </c>
      <c r="K458" s="1" t="s">
        <v>966</v>
      </c>
      <c r="L458" s="1" t="s">
        <v>42</v>
      </c>
      <c r="N458" s="1"/>
    </row>
    <row r="459" spans="1:14" x14ac:dyDescent="0.25">
      <c r="A459">
        <v>458</v>
      </c>
      <c r="B459">
        <v>1</v>
      </c>
      <c r="C459">
        <v>1</v>
      </c>
      <c r="D459" t="s">
        <v>967</v>
      </c>
      <c r="E459" s="1" t="s">
        <v>44</v>
      </c>
      <c r="G459">
        <v>1</v>
      </c>
      <c r="H459">
        <v>0</v>
      </c>
      <c r="I459" s="1" t="s">
        <v>968</v>
      </c>
      <c r="J459" s="2">
        <v>51.862499999999997</v>
      </c>
      <c r="K459" s="1" t="s">
        <v>969</v>
      </c>
      <c r="L459" s="1" t="s">
        <v>42</v>
      </c>
      <c r="N459" s="1"/>
    </row>
    <row r="460" spans="1:14" x14ac:dyDescent="0.25">
      <c r="A460">
        <v>459</v>
      </c>
      <c r="B460">
        <v>1</v>
      </c>
      <c r="C460">
        <v>2</v>
      </c>
      <c r="D460" t="s">
        <v>970</v>
      </c>
      <c r="E460" s="1" t="s">
        <v>44</v>
      </c>
      <c r="F460">
        <v>50</v>
      </c>
      <c r="G460">
        <v>0</v>
      </c>
      <c r="H460">
        <v>0</v>
      </c>
      <c r="I460" s="1" t="s">
        <v>971</v>
      </c>
      <c r="J460" s="2">
        <v>10.5</v>
      </c>
      <c r="L460" s="1" t="s">
        <v>42</v>
      </c>
      <c r="N460" s="1"/>
    </row>
    <row r="461" spans="1:14" x14ac:dyDescent="0.25">
      <c r="A461">
        <v>460</v>
      </c>
      <c r="B461">
        <v>0</v>
      </c>
      <c r="C461">
        <v>3</v>
      </c>
      <c r="D461" t="s">
        <v>972</v>
      </c>
      <c r="E461" s="1" t="s">
        <v>40</v>
      </c>
      <c r="G461">
        <v>0</v>
      </c>
      <c r="H461">
        <v>0</v>
      </c>
      <c r="I461" s="1" t="s">
        <v>973</v>
      </c>
      <c r="J461" s="2">
        <v>7.75</v>
      </c>
      <c r="L461" s="1" t="s">
        <v>56</v>
      </c>
      <c r="N461" s="1"/>
    </row>
    <row r="462" spans="1:14" x14ac:dyDescent="0.25">
      <c r="A462">
        <v>461</v>
      </c>
      <c r="B462">
        <v>1</v>
      </c>
      <c r="C462">
        <v>1</v>
      </c>
      <c r="D462" t="s">
        <v>974</v>
      </c>
      <c r="E462" s="1" t="s">
        <v>40</v>
      </c>
      <c r="F462">
        <v>48</v>
      </c>
      <c r="G462">
        <v>0</v>
      </c>
      <c r="H462">
        <v>0</v>
      </c>
      <c r="I462" s="1" t="s">
        <v>975</v>
      </c>
      <c r="J462" s="2">
        <v>26.55</v>
      </c>
      <c r="K462" s="1" t="s">
        <v>976</v>
      </c>
      <c r="L462" s="1" t="s">
        <v>42</v>
      </c>
      <c r="N462" s="1"/>
    </row>
    <row r="463" spans="1:14" x14ac:dyDescent="0.25">
      <c r="A463">
        <v>462</v>
      </c>
      <c r="B463">
        <v>0</v>
      </c>
      <c r="C463">
        <v>3</v>
      </c>
      <c r="D463" t="s">
        <v>977</v>
      </c>
      <c r="E463" s="1" t="s">
        <v>40</v>
      </c>
      <c r="F463">
        <v>34</v>
      </c>
      <c r="G463">
        <v>0</v>
      </c>
      <c r="H463">
        <v>0</v>
      </c>
      <c r="I463" s="1" t="s">
        <v>978</v>
      </c>
      <c r="J463" s="2">
        <v>8.0500000000000007</v>
      </c>
      <c r="L463" s="1" t="s">
        <v>42</v>
      </c>
      <c r="N463" s="1"/>
    </row>
    <row r="464" spans="1:14" x14ac:dyDescent="0.25">
      <c r="A464">
        <v>463</v>
      </c>
      <c r="B464">
        <v>0</v>
      </c>
      <c r="C464">
        <v>1</v>
      </c>
      <c r="D464" t="s">
        <v>979</v>
      </c>
      <c r="E464" s="1" t="s">
        <v>40</v>
      </c>
      <c r="F464">
        <v>47</v>
      </c>
      <c r="G464">
        <v>0</v>
      </c>
      <c r="H464">
        <v>0</v>
      </c>
      <c r="I464" s="1" t="s">
        <v>980</v>
      </c>
      <c r="J464" s="2">
        <v>38.5</v>
      </c>
      <c r="K464" s="1" t="s">
        <v>981</v>
      </c>
      <c r="L464" s="1" t="s">
        <v>42</v>
      </c>
      <c r="N464" s="1"/>
    </row>
    <row r="465" spans="1:14" x14ac:dyDescent="0.25">
      <c r="A465">
        <v>464</v>
      </c>
      <c r="B465">
        <v>0</v>
      </c>
      <c r="C465">
        <v>2</v>
      </c>
      <c r="D465" t="s">
        <v>982</v>
      </c>
      <c r="E465" s="1" t="s">
        <v>40</v>
      </c>
      <c r="F465">
        <v>48</v>
      </c>
      <c r="G465">
        <v>0</v>
      </c>
      <c r="H465">
        <v>0</v>
      </c>
      <c r="I465" s="1" t="s">
        <v>983</v>
      </c>
      <c r="J465" s="2">
        <v>13</v>
      </c>
      <c r="L465" s="1" t="s">
        <v>42</v>
      </c>
      <c r="N465" s="1"/>
    </row>
    <row r="466" spans="1:14" x14ac:dyDescent="0.25">
      <c r="A466">
        <v>465</v>
      </c>
      <c r="B466">
        <v>0</v>
      </c>
      <c r="C466">
        <v>3</v>
      </c>
      <c r="D466" t="s">
        <v>984</v>
      </c>
      <c r="E466" s="1" t="s">
        <v>40</v>
      </c>
      <c r="G466">
        <v>0</v>
      </c>
      <c r="H466">
        <v>0</v>
      </c>
      <c r="I466" s="1" t="s">
        <v>985</v>
      </c>
      <c r="J466" s="2">
        <v>8.0500000000000007</v>
      </c>
      <c r="L466" s="1" t="s">
        <v>42</v>
      </c>
      <c r="N466" s="1"/>
    </row>
    <row r="467" spans="1:14" x14ac:dyDescent="0.25">
      <c r="A467">
        <v>466</v>
      </c>
      <c r="B467">
        <v>0</v>
      </c>
      <c r="C467">
        <v>3</v>
      </c>
      <c r="D467" t="s">
        <v>986</v>
      </c>
      <c r="E467" s="1" t="s">
        <v>40</v>
      </c>
      <c r="F467">
        <v>38</v>
      </c>
      <c r="G467">
        <v>0</v>
      </c>
      <c r="H467">
        <v>0</v>
      </c>
      <c r="I467" s="1" t="s">
        <v>987</v>
      </c>
      <c r="J467" s="2">
        <v>7.05</v>
      </c>
      <c r="L467" s="1" t="s">
        <v>42</v>
      </c>
      <c r="N467" s="1"/>
    </row>
    <row r="468" spans="1:14" x14ac:dyDescent="0.25">
      <c r="A468">
        <v>467</v>
      </c>
      <c r="B468">
        <v>0</v>
      </c>
      <c r="C468">
        <v>2</v>
      </c>
      <c r="D468" t="s">
        <v>988</v>
      </c>
      <c r="E468" s="1" t="s">
        <v>40</v>
      </c>
      <c r="G468">
        <v>0</v>
      </c>
      <c r="H468">
        <v>0</v>
      </c>
      <c r="I468" s="1" t="s">
        <v>618</v>
      </c>
      <c r="J468" s="2">
        <v>0</v>
      </c>
      <c r="L468" s="1" t="s">
        <v>42</v>
      </c>
      <c r="N468" s="1"/>
    </row>
    <row r="469" spans="1:14" x14ac:dyDescent="0.25">
      <c r="A469">
        <v>468</v>
      </c>
      <c r="B469">
        <v>0</v>
      </c>
      <c r="C469">
        <v>1</v>
      </c>
      <c r="D469" t="s">
        <v>989</v>
      </c>
      <c r="E469" s="1" t="s">
        <v>40</v>
      </c>
      <c r="F469">
        <v>56</v>
      </c>
      <c r="G469">
        <v>0</v>
      </c>
      <c r="H469">
        <v>0</v>
      </c>
      <c r="I469" s="1" t="s">
        <v>990</v>
      </c>
      <c r="J469" s="2">
        <v>26.55</v>
      </c>
      <c r="L469" s="1" t="s">
        <v>42</v>
      </c>
      <c r="N469" s="1"/>
    </row>
    <row r="470" spans="1:14" x14ac:dyDescent="0.25">
      <c r="A470">
        <v>469</v>
      </c>
      <c r="B470">
        <v>0</v>
      </c>
      <c r="C470">
        <v>3</v>
      </c>
      <c r="D470" t="s">
        <v>991</v>
      </c>
      <c r="E470" s="1" t="s">
        <v>40</v>
      </c>
      <c r="G470">
        <v>0</v>
      </c>
      <c r="H470">
        <v>0</v>
      </c>
      <c r="I470" s="1" t="s">
        <v>992</v>
      </c>
      <c r="J470" s="2">
        <v>7.7249999999999996</v>
      </c>
      <c r="L470" s="1" t="s">
        <v>56</v>
      </c>
      <c r="N470" s="1"/>
    </row>
    <row r="471" spans="1:14" x14ac:dyDescent="0.25">
      <c r="A471">
        <v>470</v>
      </c>
      <c r="B471">
        <v>1</v>
      </c>
      <c r="C471">
        <v>3</v>
      </c>
      <c r="D471" t="s">
        <v>993</v>
      </c>
      <c r="E471" s="1" t="s">
        <v>44</v>
      </c>
      <c r="F471">
        <v>0.75</v>
      </c>
      <c r="G471">
        <v>2</v>
      </c>
      <c r="H471">
        <v>1</v>
      </c>
      <c r="I471" s="1" t="s">
        <v>947</v>
      </c>
      <c r="J471" s="2">
        <v>19.258299999999998</v>
      </c>
      <c r="L471" s="1" t="s">
        <v>25</v>
      </c>
      <c r="N471" s="1"/>
    </row>
    <row r="472" spans="1:14" x14ac:dyDescent="0.25">
      <c r="A472">
        <v>471</v>
      </c>
      <c r="B472">
        <v>0</v>
      </c>
      <c r="C472">
        <v>3</v>
      </c>
      <c r="D472" t="s">
        <v>994</v>
      </c>
      <c r="E472" s="1" t="s">
        <v>40</v>
      </c>
      <c r="G472">
        <v>0</v>
      </c>
      <c r="H472">
        <v>0</v>
      </c>
      <c r="I472" s="1" t="s">
        <v>995</v>
      </c>
      <c r="J472" s="2">
        <v>7.25</v>
      </c>
      <c r="L472" s="1" t="s">
        <v>42</v>
      </c>
      <c r="N472" s="1"/>
    </row>
    <row r="473" spans="1:14" x14ac:dyDescent="0.25">
      <c r="A473">
        <v>472</v>
      </c>
      <c r="B473">
        <v>0</v>
      </c>
      <c r="C473">
        <v>3</v>
      </c>
      <c r="D473" t="s">
        <v>996</v>
      </c>
      <c r="E473" s="1" t="s">
        <v>40</v>
      </c>
      <c r="F473">
        <v>38</v>
      </c>
      <c r="G473">
        <v>0</v>
      </c>
      <c r="H473">
        <v>0</v>
      </c>
      <c r="I473" s="1" t="s">
        <v>997</v>
      </c>
      <c r="J473" s="2">
        <v>8.6624999999999996</v>
      </c>
      <c r="L473" s="1" t="s">
        <v>42</v>
      </c>
      <c r="N473" s="1"/>
    </row>
    <row r="474" spans="1:14" x14ac:dyDescent="0.25">
      <c r="A474">
        <v>473</v>
      </c>
      <c r="B474">
        <v>1</v>
      </c>
      <c r="C474">
        <v>2</v>
      </c>
      <c r="D474" t="s">
        <v>998</v>
      </c>
      <c r="E474" s="1" t="s">
        <v>44</v>
      </c>
      <c r="F474">
        <v>33</v>
      </c>
      <c r="G474">
        <v>1</v>
      </c>
      <c r="H474">
        <v>2</v>
      </c>
      <c r="I474" s="1" t="s">
        <v>171</v>
      </c>
      <c r="J474" s="2">
        <v>27.75</v>
      </c>
      <c r="L474" s="1" t="s">
        <v>42</v>
      </c>
      <c r="N474" s="1"/>
    </row>
    <row r="475" spans="1:14" x14ac:dyDescent="0.25">
      <c r="A475">
        <v>474</v>
      </c>
      <c r="B475">
        <v>1</v>
      </c>
      <c r="C475">
        <v>2</v>
      </c>
      <c r="D475" t="s">
        <v>999</v>
      </c>
      <c r="E475" s="1" t="s">
        <v>44</v>
      </c>
      <c r="F475">
        <v>23</v>
      </c>
      <c r="G475">
        <v>0</v>
      </c>
      <c r="H475">
        <v>0</v>
      </c>
      <c r="I475" s="1" t="s">
        <v>1000</v>
      </c>
      <c r="J475" s="2">
        <v>13.791700000000001</v>
      </c>
      <c r="K475" s="1" t="s">
        <v>650</v>
      </c>
      <c r="L475" s="1" t="s">
        <v>25</v>
      </c>
      <c r="N475" s="1"/>
    </row>
    <row r="476" spans="1:14" x14ac:dyDescent="0.25">
      <c r="A476">
        <v>475</v>
      </c>
      <c r="B476">
        <v>0</v>
      </c>
      <c r="C476">
        <v>3</v>
      </c>
      <c r="D476" t="s">
        <v>1001</v>
      </c>
      <c r="E476" s="1" t="s">
        <v>44</v>
      </c>
      <c r="F476">
        <v>22</v>
      </c>
      <c r="G476">
        <v>0</v>
      </c>
      <c r="H476">
        <v>0</v>
      </c>
      <c r="I476" s="1" t="s">
        <v>1002</v>
      </c>
      <c r="J476" s="2">
        <v>9.8375000000000004</v>
      </c>
      <c r="L476" s="1" t="s">
        <v>42</v>
      </c>
      <c r="N476" s="1"/>
    </row>
    <row r="477" spans="1:14" x14ac:dyDescent="0.25">
      <c r="A477">
        <v>476</v>
      </c>
      <c r="B477">
        <v>0</v>
      </c>
      <c r="C477">
        <v>1</v>
      </c>
      <c r="D477" t="s">
        <v>1003</v>
      </c>
      <c r="E477" s="1" t="s">
        <v>40</v>
      </c>
      <c r="G477">
        <v>0</v>
      </c>
      <c r="H477">
        <v>0</v>
      </c>
      <c r="I477" s="1" t="s">
        <v>281</v>
      </c>
      <c r="J477" s="2">
        <v>52</v>
      </c>
      <c r="K477" s="1" t="s">
        <v>1004</v>
      </c>
      <c r="L477" s="1" t="s">
        <v>42</v>
      </c>
      <c r="N477" s="1"/>
    </row>
    <row r="478" spans="1:14" x14ac:dyDescent="0.25">
      <c r="A478">
        <v>477</v>
      </c>
      <c r="B478">
        <v>0</v>
      </c>
      <c r="C478">
        <v>2</v>
      </c>
      <c r="D478" t="s">
        <v>1005</v>
      </c>
      <c r="E478" s="1" t="s">
        <v>40</v>
      </c>
      <c r="F478">
        <v>34</v>
      </c>
      <c r="G478">
        <v>1</v>
      </c>
      <c r="H478">
        <v>0</v>
      </c>
      <c r="I478" s="1" t="s">
        <v>1006</v>
      </c>
      <c r="J478" s="2">
        <v>21</v>
      </c>
      <c r="L478" s="1" t="s">
        <v>42</v>
      </c>
      <c r="N478" s="1"/>
    </row>
    <row r="479" spans="1:14" x14ac:dyDescent="0.25">
      <c r="A479">
        <v>478</v>
      </c>
      <c r="B479">
        <v>0</v>
      </c>
      <c r="C479">
        <v>3</v>
      </c>
      <c r="D479" t="s">
        <v>1007</v>
      </c>
      <c r="E479" s="1" t="s">
        <v>40</v>
      </c>
      <c r="F479">
        <v>29</v>
      </c>
      <c r="G479">
        <v>1</v>
      </c>
      <c r="H479">
        <v>0</v>
      </c>
      <c r="I479" s="1" t="s">
        <v>1008</v>
      </c>
      <c r="J479" s="2">
        <v>7.0457999999999998</v>
      </c>
      <c r="L479" s="1" t="s">
        <v>42</v>
      </c>
      <c r="N479" s="1"/>
    </row>
    <row r="480" spans="1:14" x14ac:dyDescent="0.25">
      <c r="A480">
        <v>479</v>
      </c>
      <c r="B480">
        <v>0</v>
      </c>
      <c r="C480">
        <v>3</v>
      </c>
      <c r="D480" t="s">
        <v>1009</v>
      </c>
      <c r="E480" s="1" t="s">
        <v>40</v>
      </c>
      <c r="F480">
        <v>22</v>
      </c>
      <c r="G480">
        <v>0</v>
      </c>
      <c r="H480">
        <v>0</v>
      </c>
      <c r="I480" s="1" t="s">
        <v>1010</v>
      </c>
      <c r="J480" s="2">
        <v>7.5208000000000004</v>
      </c>
      <c r="L480" s="1" t="s">
        <v>42</v>
      </c>
      <c r="N480" s="1"/>
    </row>
    <row r="481" spans="1:14" x14ac:dyDescent="0.25">
      <c r="A481">
        <v>480</v>
      </c>
      <c r="B481">
        <v>1</v>
      </c>
      <c r="C481">
        <v>3</v>
      </c>
      <c r="D481" t="s">
        <v>1011</v>
      </c>
      <c r="E481" s="1" t="s">
        <v>44</v>
      </c>
      <c r="F481">
        <v>2</v>
      </c>
      <c r="G481">
        <v>0</v>
      </c>
      <c r="H481">
        <v>1</v>
      </c>
      <c r="I481" s="1" t="s">
        <v>1012</v>
      </c>
      <c r="J481" s="2">
        <v>12.2875</v>
      </c>
      <c r="L481" s="1" t="s">
        <v>42</v>
      </c>
      <c r="N481" s="1"/>
    </row>
    <row r="482" spans="1:14" x14ac:dyDescent="0.25">
      <c r="A482">
        <v>481</v>
      </c>
      <c r="B482">
        <v>0</v>
      </c>
      <c r="C482">
        <v>3</v>
      </c>
      <c r="D482" t="s">
        <v>1013</v>
      </c>
      <c r="E482" s="1" t="s">
        <v>40</v>
      </c>
      <c r="F482">
        <v>9</v>
      </c>
      <c r="G482">
        <v>5</v>
      </c>
      <c r="H482">
        <v>2</v>
      </c>
      <c r="I482" s="1" t="s">
        <v>173</v>
      </c>
      <c r="J482" s="2">
        <v>46.9</v>
      </c>
      <c r="L482" s="1" t="s">
        <v>42</v>
      </c>
      <c r="N482" s="1"/>
    </row>
    <row r="483" spans="1:14" x14ac:dyDescent="0.25">
      <c r="A483">
        <v>482</v>
      </c>
      <c r="B483">
        <v>0</v>
      </c>
      <c r="C483">
        <v>2</v>
      </c>
      <c r="D483" t="s">
        <v>1014</v>
      </c>
      <c r="E483" s="1" t="s">
        <v>40</v>
      </c>
      <c r="G483">
        <v>0</v>
      </c>
      <c r="H483">
        <v>0</v>
      </c>
      <c r="I483" s="1" t="s">
        <v>1015</v>
      </c>
      <c r="J483" s="2">
        <v>0</v>
      </c>
      <c r="L483" s="1" t="s">
        <v>42</v>
      </c>
      <c r="N483" s="1"/>
    </row>
    <row r="484" spans="1:14" x14ac:dyDescent="0.25">
      <c r="A484">
        <v>483</v>
      </c>
      <c r="B484">
        <v>0</v>
      </c>
      <c r="C484">
        <v>3</v>
      </c>
      <c r="D484" t="s">
        <v>1016</v>
      </c>
      <c r="E484" s="1" t="s">
        <v>40</v>
      </c>
      <c r="F484">
        <v>50</v>
      </c>
      <c r="G484">
        <v>0</v>
      </c>
      <c r="H484">
        <v>0</v>
      </c>
      <c r="I484" s="1" t="s">
        <v>1017</v>
      </c>
      <c r="J484" s="2">
        <v>8.0500000000000007</v>
      </c>
      <c r="L484" s="1" t="s">
        <v>42</v>
      </c>
      <c r="N484" s="1"/>
    </row>
    <row r="485" spans="1:14" x14ac:dyDescent="0.25">
      <c r="A485">
        <v>484</v>
      </c>
      <c r="B485">
        <v>1</v>
      </c>
      <c r="C485">
        <v>3</v>
      </c>
      <c r="D485" t="s">
        <v>1018</v>
      </c>
      <c r="E485" s="1" t="s">
        <v>44</v>
      </c>
      <c r="F485">
        <v>63</v>
      </c>
      <c r="G485">
        <v>0</v>
      </c>
      <c r="H485">
        <v>0</v>
      </c>
      <c r="I485" s="1" t="s">
        <v>1019</v>
      </c>
      <c r="J485" s="2">
        <v>9.5875000000000004</v>
      </c>
      <c r="L485" s="1" t="s">
        <v>42</v>
      </c>
      <c r="N485" s="1"/>
    </row>
    <row r="486" spans="1:14" x14ac:dyDescent="0.25">
      <c r="A486">
        <v>485</v>
      </c>
      <c r="B486">
        <v>1</v>
      </c>
      <c r="C486">
        <v>1</v>
      </c>
      <c r="D486" t="s">
        <v>1020</v>
      </c>
      <c r="E486" s="1" t="s">
        <v>40</v>
      </c>
      <c r="F486">
        <v>25</v>
      </c>
      <c r="G486">
        <v>1</v>
      </c>
      <c r="H486">
        <v>0</v>
      </c>
      <c r="I486" s="1" t="s">
        <v>646</v>
      </c>
      <c r="J486" s="2">
        <v>91.0792</v>
      </c>
      <c r="K486" s="1" t="s">
        <v>647</v>
      </c>
      <c r="L486" s="1" t="s">
        <v>25</v>
      </c>
      <c r="N486" s="1"/>
    </row>
    <row r="487" spans="1:14" x14ac:dyDescent="0.25">
      <c r="A487">
        <v>486</v>
      </c>
      <c r="B487">
        <v>0</v>
      </c>
      <c r="C487">
        <v>3</v>
      </c>
      <c r="D487" t="s">
        <v>1021</v>
      </c>
      <c r="E487" s="1" t="s">
        <v>44</v>
      </c>
      <c r="G487">
        <v>3</v>
      </c>
      <c r="H487">
        <v>1</v>
      </c>
      <c r="I487" s="1" t="s">
        <v>411</v>
      </c>
      <c r="J487" s="2">
        <v>25.466699999999999</v>
      </c>
      <c r="L487" s="1" t="s">
        <v>42</v>
      </c>
      <c r="N487" s="1"/>
    </row>
    <row r="488" spans="1:14" x14ac:dyDescent="0.25">
      <c r="A488">
        <v>487</v>
      </c>
      <c r="B488">
        <v>1</v>
      </c>
      <c r="C488">
        <v>1</v>
      </c>
      <c r="D488" t="s">
        <v>1022</v>
      </c>
      <c r="E488" s="1" t="s">
        <v>44</v>
      </c>
      <c r="F488">
        <v>35</v>
      </c>
      <c r="G488">
        <v>1</v>
      </c>
      <c r="H488">
        <v>0</v>
      </c>
      <c r="I488" s="1" t="s">
        <v>509</v>
      </c>
      <c r="J488" s="2">
        <v>90</v>
      </c>
      <c r="K488" s="1" t="s">
        <v>510</v>
      </c>
      <c r="L488" s="1" t="s">
        <v>42</v>
      </c>
      <c r="N488" s="1"/>
    </row>
    <row r="489" spans="1:14" x14ac:dyDescent="0.25">
      <c r="A489">
        <v>488</v>
      </c>
      <c r="B489">
        <v>0</v>
      </c>
      <c r="C489">
        <v>1</v>
      </c>
      <c r="D489" t="s">
        <v>1023</v>
      </c>
      <c r="E489" s="1" t="s">
        <v>40</v>
      </c>
      <c r="F489">
        <v>58</v>
      </c>
      <c r="G489">
        <v>0</v>
      </c>
      <c r="H489">
        <v>0</v>
      </c>
      <c r="I489" s="1" t="s">
        <v>1024</v>
      </c>
      <c r="J489" s="2">
        <v>29.7</v>
      </c>
      <c r="K489" s="1" t="s">
        <v>1025</v>
      </c>
      <c r="L489" s="1" t="s">
        <v>25</v>
      </c>
      <c r="N489" s="1"/>
    </row>
    <row r="490" spans="1:14" x14ac:dyDescent="0.25">
      <c r="A490">
        <v>489</v>
      </c>
      <c r="B490">
        <v>0</v>
      </c>
      <c r="C490">
        <v>3</v>
      </c>
      <c r="D490" t="s">
        <v>1026</v>
      </c>
      <c r="E490" s="1" t="s">
        <v>40</v>
      </c>
      <c r="F490">
        <v>30</v>
      </c>
      <c r="G490">
        <v>0</v>
      </c>
      <c r="H490">
        <v>0</v>
      </c>
      <c r="I490" s="1" t="s">
        <v>1027</v>
      </c>
      <c r="J490" s="2">
        <v>8.0500000000000007</v>
      </c>
      <c r="L490" s="1" t="s">
        <v>42</v>
      </c>
      <c r="N490" s="1"/>
    </row>
    <row r="491" spans="1:14" x14ac:dyDescent="0.25">
      <c r="A491">
        <v>490</v>
      </c>
      <c r="B491">
        <v>1</v>
      </c>
      <c r="C491">
        <v>3</v>
      </c>
      <c r="D491" t="s">
        <v>1028</v>
      </c>
      <c r="E491" s="1" t="s">
        <v>40</v>
      </c>
      <c r="F491">
        <v>9</v>
      </c>
      <c r="G491">
        <v>1</v>
      </c>
      <c r="H491">
        <v>1</v>
      </c>
      <c r="I491" s="1" t="s">
        <v>761</v>
      </c>
      <c r="J491" s="2">
        <v>15.9</v>
      </c>
      <c r="L491" s="1" t="s">
        <v>42</v>
      </c>
      <c r="N491" s="1"/>
    </row>
    <row r="492" spans="1:14" x14ac:dyDescent="0.25">
      <c r="A492">
        <v>491</v>
      </c>
      <c r="B492">
        <v>0</v>
      </c>
      <c r="C492">
        <v>3</v>
      </c>
      <c r="D492" t="s">
        <v>1029</v>
      </c>
      <c r="E492" s="1" t="s">
        <v>40</v>
      </c>
      <c r="G492">
        <v>1</v>
      </c>
      <c r="H492">
        <v>0</v>
      </c>
      <c r="I492" s="1" t="s">
        <v>1030</v>
      </c>
      <c r="J492" s="2">
        <v>19.966699999999999</v>
      </c>
      <c r="L492" s="1" t="s">
        <v>42</v>
      </c>
      <c r="N492" s="1"/>
    </row>
    <row r="493" spans="1:14" x14ac:dyDescent="0.25">
      <c r="A493">
        <v>492</v>
      </c>
      <c r="B493">
        <v>0</v>
      </c>
      <c r="C493">
        <v>3</v>
      </c>
      <c r="D493" t="s">
        <v>1031</v>
      </c>
      <c r="E493" s="1" t="s">
        <v>40</v>
      </c>
      <c r="F493">
        <v>21</v>
      </c>
      <c r="G493">
        <v>0</v>
      </c>
      <c r="H493">
        <v>0</v>
      </c>
      <c r="I493" s="1" t="s">
        <v>1032</v>
      </c>
      <c r="J493" s="2">
        <v>7.25</v>
      </c>
      <c r="L493" s="1" t="s">
        <v>42</v>
      </c>
      <c r="N493" s="1"/>
    </row>
    <row r="494" spans="1:14" x14ac:dyDescent="0.25">
      <c r="A494">
        <v>493</v>
      </c>
      <c r="B494">
        <v>0</v>
      </c>
      <c r="C494">
        <v>1</v>
      </c>
      <c r="D494" t="s">
        <v>1033</v>
      </c>
      <c r="E494" s="1" t="s">
        <v>40</v>
      </c>
      <c r="F494">
        <v>55</v>
      </c>
      <c r="G494">
        <v>0</v>
      </c>
      <c r="H494">
        <v>0</v>
      </c>
      <c r="I494" s="1" t="s">
        <v>1034</v>
      </c>
      <c r="J494" s="2">
        <v>30.5</v>
      </c>
      <c r="K494" s="1" t="s">
        <v>1035</v>
      </c>
      <c r="L494" s="1" t="s">
        <v>42</v>
      </c>
      <c r="N494" s="1"/>
    </row>
    <row r="495" spans="1:14" x14ac:dyDescent="0.25">
      <c r="A495">
        <v>494</v>
      </c>
      <c r="B495">
        <v>0</v>
      </c>
      <c r="C495">
        <v>1</v>
      </c>
      <c r="D495" t="s">
        <v>1036</v>
      </c>
      <c r="E495" s="1" t="s">
        <v>40</v>
      </c>
      <c r="F495">
        <v>71</v>
      </c>
      <c r="G495">
        <v>0</v>
      </c>
      <c r="H495">
        <v>0</v>
      </c>
      <c r="I495" s="1" t="s">
        <v>1037</v>
      </c>
      <c r="J495" s="2">
        <v>49.504199999999997</v>
      </c>
      <c r="L495" s="1" t="s">
        <v>25</v>
      </c>
      <c r="N495" s="1"/>
    </row>
    <row r="496" spans="1:14" x14ac:dyDescent="0.25">
      <c r="A496">
        <v>495</v>
      </c>
      <c r="B496">
        <v>0</v>
      </c>
      <c r="C496">
        <v>3</v>
      </c>
      <c r="D496" t="s">
        <v>1038</v>
      </c>
      <c r="E496" s="1" t="s">
        <v>40</v>
      </c>
      <c r="F496">
        <v>21</v>
      </c>
      <c r="G496">
        <v>0</v>
      </c>
      <c r="H496">
        <v>0</v>
      </c>
      <c r="I496" s="1" t="s">
        <v>1039</v>
      </c>
      <c r="J496" s="2">
        <v>8.0500000000000007</v>
      </c>
      <c r="L496" s="1" t="s">
        <v>42</v>
      </c>
      <c r="N496" s="1"/>
    </row>
    <row r="497" spans="1:14" x14ac:dyDescent="0.25">
      <c r="A497">
        <v>496</v>
      </c>
      <c r="B497">
        <v>0</v>
      </c>
      <c r="C497">
        <v>3</v>
      </c>
      <c r="D497" t="s">
        <v>1040</v>
      </c>
      <c r="E497" s="1" t="s">
        <v>40</v>
      </c>
      <c r="G497">
        <v>0</v>
      </c>
      <c r="H497">
        <v>0</v>
      </c>
      <c r="I497" s="1" t="s">
        <v>290</v>
      </c>
      <c r="J497" s="2">
        <v>14.458299999999999</v>
      </c>
      <c r="L497" s="1" t="s">
        <v>25</v>
      </c>
      <c r="N497" s="1"/>
    </row>
    <row r="498" spans="1:14" x14ac:dyDescent="0.25">
      <c r="A498">
        <v>497</v>
      </c>
      <c r="B498">
        <v>1</v>
      </c>
      <c r="C498">
        <v>1</v>
      </c>
      <c r="D498" t="s">
        <v>1041</v>
      </c>
      <c r="E498" s="1" t="s">
        <v>44</v>
      </c>
      <c r="F498">
        <v>54</v>
      </c>
      <c r="G498">
        <v>1</v>
      </c>
      <c r="H498">
        <v>0</v>
      </c>
      <c r="I498" s="1" t="s">
        <v>1042</v>
      </c>
      <c r="J498" s="2">
        <v>78.2667</v>
      </c>
      <c r="K498" s="1" t="s">
        <v>1043</v>
      </c>
      <c r="L498" s="1" t="s">
        <v>25</v>
      </c>
      <c r="N498" s="1"/>
    </row>
    <row r="499" spans="1:14" x14ac:dyDescent="0.25">
      <c r="A499">
        <v>498</v>
      </c>
      <c r="B499">
        <v>0</v>
      </c>
      <c r="C499">
        <v>3</v>
      </c>
      <c r="D499" t="s">
        <v>1044</v>
      </c>
      <c r="E499" s="1" t="s">
        <v>40</v>
      </c>
      <c r="G499">
        <v>0</v>
      </c>
      <c r="H499">
        <v>0</v>
      </c>
      <c r="I499" s="1" t="s">
        <v>1045</v>
      </c>
      <c r="J499" s="2">
        <v>15.1</v>
      </c>
      <c r="L499" s="1" t="s">
        <v>42</v>
      </c>
      <c r="N499" s="1"/>
    </row>
    <row r="500" spans="1:14" x14ac:dyDescent="0.25">
      <c r="A500">
        <v>499</v>
      </c>
      <c r="B500">
        <v>0</v>
      </c>
      <c r="C500">
        <v>1</v>
      </c>
      <c r="D500" t="s">
        <v>1046</v>
      </c>
      <c r="E500" s="1" t="s">
        <v>44</v>
      </c>
      <c r="F500">
        <v>25</v>
      </c>
      <c r="G500">
        <v>1</v>
      </c>
      <c r="H500">
        <v>2</v>
      </c>
      <c r="I500" s="1" t="s">
        <v>660</v>
      </c>
      <c r="J500" s="2">
        <v>151.55000000000001</v>
      </c>
      <c r="K500" s="1" t="s">
        <v>661</v>
      </c>
      <c r="L500" s="1" t="s">
        <v>42</v>
      </c>
      <c r="N500" s="1"/>
    </row>
    <row r="501" spans="1:14" x14ac:dyDescent="0.25">
      <c r="A501">
        <v>500</v>
      </c>
      <c r="B501">
        <v>0</v>
      </c>
      <c r="C501">
        <v>3</v>
      </c>
      <c r="D501" t="s">
        <v>1047</v>
      </c>
      <c r="E501" s="1" t="s">
        <v>40</v>
      </c>
      <c r="F501">
        <v>24</v>
      </c>
      <c r="G501">
        <v>0</v>
      </c>
      <c r="H501">
        <v>0</v>
      </c>
      <c r="I501" s="1" t="s">
        <v>1048</v>
      </c>
      <c r="J501" s="2">
        <v>7.7957999999999998</v>
      </c>
      <c r="L501" s="1" t="s">
        <v>42</v>
      </c>
      <c r="N501" s="1"/>
    </row>
    <row r="502" spans="1:14" x14ac:dyDescent="0.25">
      <c r="A502">
        <v>501</v>
      </c>
      <c r="B502">
        <v>0</v>
      </c>
      <c r="C502">
        <v>3</v>
      </c>
      <c r="D502" t="s">
        <v>1049</v>
      </c>
      <c r="E502" s="1" t="s">
        <v>40</v>
      </c>
      <c r="F502">
        <v>17</v>
      </c>
      <c r="G502">
        <v>0</v>
      </c>
      <c r="H502">
        <v>0</v>
      </c>
      <c r="I502" s="1" t="s">
        <v>1050</v>
      </c>
      <c r="J502" s="2">
        <v>8.6624999999999996</v>
      </c>
      <c r="L502" s="1" t="s">
        <v>42</v>
      </c>
      <c r="N502" s="1"/>
    </row>
    <row r="503" spans="1:14" x14ac:dyDescent="0.25">
      <c r="A503">
        <v>502</v>
      </c>
      <c r="B503">
        <v>0</v>
      </c>
      <c r="C503">
        <v>3</v>
      </c>
      <c r="D503" t="s">
        <v>1051</v>
      </c>
      <c r="E503" s="1" t="s">
        <v>44</v>
      </c>
      <c r="F503">
        <v>21</v>
      </c>
      <c r="G503">
        <v>0</v>
      </c>
      <c r="H503">
        <v>0</v>
      </c>
      <c r="I503" s="1" t="s">
        <v>1052</v>
      </c>
      <c r="J503" s="2">
        <v>7.75</v>
      </c>
      <c r="L503" s="1" t="s">
        <v>56</v>
      </c>
      <c r="N503" s="1"/>
    </row>
    <row r="504" spans="1:14" x14ac:dyDescent="0.25">
      <c r="A504">
        <v>503</v>
      </c>
      <c r="B504">
        <v>0</v>
      </c>
      <c r="C504">
        <v>3</v>
      </c>
      <c r="D504" t="s">
        <v>1053</v>
      </c>
      <c r="E504" s="1" t="s">
        <v>44</v>
      </c>
      <c r="G504">
        <v>0</v>
      </c>
      <c r="H504">
        <v>0</v>
      </c>
      <c r="I504" s="1" t="s">
        <v>1054</v>
      </c>
      <c r="J504" s="2">
        <v>7.6292</v>
      </c>
      <c r="L504" s="1" t="s">
        <v>56</v>
      </c>
      <c r="N504" s="1"/>
    </row>
    <row r="505" spans="1:14" x14ac:dyDescent="0.25">
      <c r="A505">
        <v>504</v>
      </c>
      <c r="B505">
        <v>0</v>
      </c>
      <c r="C505">
        <v>3</v>
      </c>
      <c r="D505" t="s">
        <v>1055</v>
      </c>
      <c r="E505" s="1" t="s">
        <v>44</v>
      </c>
      <c r="F505">
        <v>37</v>
      </c>
      <c r="G505">
        <v>0</v>
      </c>
      <c r="H505">
        <v>0</v>
      </c>
      <c r="I505" s="1" t="s">
        <v>1056</v>
      </c>
      <c r="J505" s="2">
        <v>9.5875000000000004</v>
      </c>
      <c r="L505" s="1" t="s">
        <v>42</v>
      </c>
      <c r="N505" s="1"/>
    </row>
    <row r="506" spans="1:14" x14ac:dyDescent="0.25">
      <c r="A506">
        <v>505</v>
      </c>
      <c r="B506">
        <v>1</v>
      </c>
      <c r="C506">
        <v>1</v>
      </c>
      <c r="D506" t="s">
        <v>1057</v>
      </c>
      <c r="E506" s="1" t="s">
        <v>44</v>
      </c>
      <c r="F506">
        <v>16</v>
      </c>
      <c r="G506">
        <v>0</v>
      </c>
      <c r="H506">
        <v>0</v>
      </c>
      <c r="I506" s="1" t="s">
        <v>574</v>
      </c>
      <c r="J506" s="2">
        <v>86.5</v>
      </c>
      <c r="K506" s="1" t="s">
        <v>1058</v>
      </c>
      <c r="L506" s="1" t="s">
        <v>42</v>
      </c>
      <c r="N506" s="1"/>
    </row>
    <row r="507" spans="1:14" x14ac:dyDescent="0.25">
      <c r="A507">
        <v>506</v>
      </c>
      <c r="B507">
        <v>0</v>
      </c>
      <c r="C507">
        <v>1</v>
      </c>
      <c r="D507" t="s">
        <v>1059</v>
      </c>
      <c r="E507" s="1" t="s">
        <v>40</v>
      </c>
      <c r="F507">
        <v>18</v>
      </c>
      <c r="G507">
        <v>1</v>
      </c>
      <c r="H507">
        <v>0</v>
      </c>
      <c r="I507" s="1" t="s">
        <v>679</v>
      </c>
      <c r="J507" s="2">
        <v>108.9</v>
      </c>
      <c r="K507" s="1" t="s">
        <v>680</v>
      </c>
      <c r="L507" s="1" t="s">
        <v>25</v>
      </c>
      <c r="N507" s="1"/>
    </row>
    <row r="508" spans="1:14" x14ac:dyDescent="0.25">
      <c r="A508">
        <v>507</v>
      </c>
      <c r="B508">
        <v>1</v>
      </c>
      <c r="C508">
        <v>2</v>
      </c>
      <c r="D508" t="s">
        <v>1060</v>
      </c>
      <c r="E508" s="1" t="s">
        <v>44</v>
      </c>
      <c r="F508">
        <v>33</v>
      </c>
      <c r="G508">
        <v>0</v>
      </c>
      <c r="H508">
        <v>2</v>
      </c>
      <c r="I508" s="1" t="s">
        <v>1061</v>
      </c>
      <c r="J508" s="2">
        <v>26</v>
      </c>
      <c r="L508" s="1" t="s">
        <v>42</v>
      </c>
      <c r="N508" s="1"/>
    </row>
    <row r="509" spans="1:14" x14ac:dyDescent="0.25">
      <c r="A509">
        <v>508</v>
      </c>
      <c r="B509">
        <v>1</v>
      </c>
      <c r="C509">
        <v>1</v>
      </c>
      <c r="D509" t="s">
        <v>1062</v>
      </c>
      <c r="E509" s="1" t="s">
        <v>40</v>
      </c>
      <c r="G509">
        <v>0</v>
      </c>
      <c r="H509">
        <v>0</v>
      </c>
      <c r="I509" s="1" t="s">
        <v>1063</v>
      </c>
      <c r="J509" s="2">
        <v>26.55</v>
      </c>
      <c r="L509" s="1" t="s">
        <v>42</v>
      </c>
      <c r="N509" s="1"/>
    </row>
    <row r="510" spans="1:14" x14ac:dyDescent="0.25">
      <c r="A510">
        <v>509</v>
      </c>
      <c r="B510">
        <v>0</v>
      </c>
      <c r="C510">
        <v>3</v>
      </c>
      <c r="D510" t="s">
        <v>1064</v>
      </c>
      <c r="E510" s="1" t="s">
        <v>40</v>
      </c>
      <c r="F510">
        <v>28</v>
      </c>
      <c r="G510">
        <v>0</v>
      </c>
      <c r="H510">
        <v>0</v>
      </c>
      <c r="I510" s="1" t="s">
        <v>1065</v>
      </c>
      <c r="J510" s="2">
        <v>22.524999999999999</v>
      </c>
      <c r="L510" s="1" t="s">
        <v>42</v>
      </c>
      <c r="N510" s="1"/>
    </row>
    <row r="511" spans="1:14" x14ac:dyDescent="0.25">
      <c r="A511">
        <v>510</v>
      </c>
      <c r="B511">
        <v>1</v>
      </c>
      <c r="C511">
        <v>3</v>
      </c>
      <c r="D511" t="s">
        <v>1066</v>
      </c>
      <c r="E511" s="1" t="s">
        <v>40</v>
      </c>
      <c r="F511">
        <v>26</v>
      </c>
      <c r="G511">
        <v>0</v>
      </c>
      <c r="H511">
        <v>0</v>
      </c>
      <c r="I511" s="1" t="s">
        <v>205</v>
      </c>
      <c r="J511" s="2">
        <v>56.495800000000003</v>
      </c>
      <c r="L511" s="1" t="s">
        <v>42</v>
      </c>
      <c r="N511" s="1"/>
    </row>
    <row r="512" spans="1:14" x14ac:dyDescent="0.25">
      <c r="A512">
        <v>511</v>
      </c>
      <c r="B512">
        <v>1</v>
      </c>
      <c r="C512">
        <v>3</v>
      </c>
      <c r="D512" t="s">
        <v>1067</v>
      </c>
      <c r="E512" s="1" t="s">
        <v>40</v>
      </c>
      <c r="F512">
        <v>29</v>
      </c>
      <c r="G512">
        <v>0</v>
      </c>
      <c r="H512">
        <v>0</v>
      </c>
      <c r="I512" s="1" t="s">
        <v>1068</v>
      </c>
      <c r="J512" s="2">
        <v>7.75</v>
      </c>
      <c r="L512" s="1" t="s">
        <v>56</v>
      </c>
      <c r="N512" s="1"/>
    </row>
    <row r="513" spans="1:14" x14ac:dyDescent="0.25">
      <c r="A513">
        <v>512</v>
      </c>
      <c r="B513">
        <v>0</v>
      </c>
      <c r="C513">
        <v>3</v>
      </c>
      <c r="D513" t="s">
        <v>1069</v>
      </c>
      <c r="E513" s="1" t="s">
        <v>40</v>
      </c>
      <c r="G513">
        <v>0</v>
      </c>
      <c r="H513">
        <v>0</v>
      </c>
      <c r="I513" s="1" t="s">
        <v>1070</v>
      </c>
      <c r="J513" s="2">
        <v>8.0500000000000007</v>
      </c>
      <c r="L513" s="1" t="s">
        <v>42</v>
      </c>
      <c r="N513" s="1"/>
    </row>
    <row r="514" spans="1:14" x14ac:dyDescent="0.25">
      <c r="A514">
        <v>513</v>
      </c>
      <c r="B514">
        <v>1</v>
      </c>
      <c r="C514">
        <v>1</v>
      </c>
      <c r="D514" t="s">
        <v>1071</v>
      </c>
      <c r="E514" s="1" t="s">
        <v>40</v>
      </c>
      <c r="F514">
        <v>36</v>
      </c>
      <c r="G514">
        <v>0</v>
      </c>
      <c r="H514">
        <v>0</v>
      </c>
      <c r="I514" s="1" t="s">
        <v>1072</v>
      </c>
      <c r="J514" s="2">
        <v>26.287500000000001</v>
      </c>
      <c r="K514" s="1" t="s">
        <v>1073</v>
      </c>
      <c r="L514" s="1" t="s">
        <v>42</v>
      </c>
      <c r="N514" s="1"/>
    </row>
    <row r="515" spans="1:14" x14ac:dyDescent="0.25">
      <c r="A515">
        <v>514</v>
      </c>
      <c r="B515">
        <v>1</v>
      </c>
      <c r="C515">
        <v>1</v>
      </c>
      <c r="D515" t="s">
        <v>1074</v>
      </c>
      <c r="E515" s="1" t="s">
        <v>44</v>
      </c>
      <c r="F515">
        <v>54</v>
      </c>
      <c r="G515">
        <v>1</v>
      </c>
      <c r="H515">
        <v>0</v>
      </c>
      <c r="I515" s="1" t="s">
        <v>1075</v>
      </c>
      <c r="J515" s="2">
        <v>59.4</v>
      </c>
      <c r="L515" s="1" t="s">
        <v>25</v>
      </c>
      <c r="N515" s="1"/>
    </row>
    <row r="516" spans="1:14" x14ac:dyDescent="0.25">
      <c r="A516">
        <v>515</v>
      </c>
      <c r="B516">
        <v>0</v>
      </c>
      <c r="C516">
        <v>3</v>
      </c>
      <c r="D516" t="s">
        <v>1076</v>
      </c>
      <c r="E516" s="1" t="s">
        <v>40</v>
      </c>
      <c r="F516">
        <v>24</v>
      </c>
      <c r="G516">
        <v>0</v>
      </c>
      <c r="H516">
        <v>0</v>
      </c>
      <c r="I516" s="1" t="s">
        <v>1077</v>
      </c>
      <c r="J516" s="2">
        <v>7.4958</v>
      </c>
      <c r="L516" s="1" t="s">
        <v>42</v>
      </c>
      <c r="N516" s="1"/>
    </row>
    <row r="517" spans="1:14" x14ac:dyDescent="0.25">
      <c r="A517">
        <v>516</v>
      </c>
      <c r="B517">
        <v>0</v>
      </c>
      <c r="C517">
        <v>1</v>
      </c>
      <c r="D517" t="s">
        <v>1078</v>
      </c>
      <c r="E517" s="1" t="s">
        <v>40</v>
      </c>
      <c r="F517">
        <v>47</v>
      </c>
      <c r="G517">
        <v>0</v>
      </c>
      <c r="H517">
        <v>0</v>
      </c>
      <c r="I517" s="1" t="s">
        <v>1079</v>
      </c>
      <c r="J517" s="2">
        <v>34.020800000000001</v>
      </c>
      <c r="K517" s="1" t="s">
        <v>1080</v>
      </c>
      <c r="L517" s="1" t="s">
        <v>42</v>
      </c>
      <c r="N517" s="1"/>
    </row>
    <row r="518" spans="1:14" x14ac:dyDescent="0.25">
      <c r="A518">
        <v>517</v>
      </c>
      <c r="B518">
        <v>1</v>
      </c>
      <c r="C518">
        <v>2</v>
      </c>
      <c r="D518" t="s">
        <v>1081</v>
      </c>
      <c r="E518" s="1" t="s">
        <v>44</v>
      </c>
      <c r="F518">
        <v>34</v>
      </c>
      <c r="G518">
        <v>0</v>
      </c>
      <c r="H518">
        <v>0</v>
      </c>
      <c r="I518" s="1" t="s">
        <v>1082</v>
      </c>
      <c r="J518" s="2">
        <v>10.5</v>
      </c>
      <c r="K518" s="1" t="s">
        <v>190</v>
      </c>
      <c r="L518" s="1" t="s">
        <v>42</v>
      </c>
      <c r="N518" s="1"/>
    </row>
    <row r="519" spans="1:14" x14ac:dyDescent="0.25">
      <c r="A519">
        <v>518</v>
      </c>
      <c r="B519">
        <v>0</v>
      </c>
      <c r="C519">
        <v>3</v>
      </c>
      <c r="D519" t="s">
        <v>1083</v>
      </c>
      <c r="E519" s="1" t="s">
        <v>40</v>
      </c>
      <c r="G519">
        <v>0</v>
      </c>
      <c r="H519">
        <v>0</v>
      </c>
      <c r="I519" s="1" t="s">
        <v>279</v>
      </c>
      <c r="J519" s="2">
        <v>24.15</v>
      </c>
      <c r="L519" s="1" t="s">
        <v>56</v>
      </c>
      <c r="N519" s="1"/>
    </row>
    <row r="520" spans="1:14" x14ac:dyDescent="0.25">
      <c r="A520">
        <v>519</v>
      </c>
      <c r="B520">
        <v>1</v>
      </c>
      <c r="C520">
        <v>2</v>
      </c>
      <c r="D520" t="s">
        <v>1084</v>
      </c>
      <c r="E520" s="1" t="s">
        <v>44</v>
      </c>
      <c r="F520">
        <v>36</v>
      </c>
      <c r="G520">
        <v>1</v>
      </c>
      <c r="H520">
        <v>0</v>
      </c>
      <c r="I520" s="1" t="s">
        <v>1085</v>
      </c>
      <c r="J520" s="2">
        <v>26</v>
      </c>
      <c r="L520" s="1" t="s">
        <v>42</v>
      </c>
      <c r="N520" s="1"/>
    </row>
    <row r="521" spans="1:14" x14ac:dyDescent="0.25">
      <c r="A521">
        <v>520</v>
      </c>
      <c r="B521">
        <v>0</v>
      </c>
      <c r="C521">
        <v>3</v>
      </c>
      <c r="D521" t="s">
        <v>1086</v>
      </c>
      <c r="E521" s="1" t="s">
        <v>40</v>
      </c>
      <c r="F521">
        <v>32</v>
      </c>
      <c r="G521">
        <v>0</v>
      </c>
      <c r="H521">
        <v>0</v>
      </c>
      <c r="I521" s="1" t="s">
        <v>1087</v>
      </c>
      <c r="J521" s="2">
        <v>7.8958000000000004</v>
      </c>
      <c r="L521" s="1" t="s">
        <v>42</v>
      </c>
      <c r="N521" s="1"/>
    </row>
    <row r="522" spans="1:14" x14ac:dyDescent="0.25">
      <c r="A522">
        <v>521</v>
      </c>
      <c r="B522">
        <v>1</v>
      </c>
      <c r="C522">
        <v>1</v>
      </c>
      <c r="D522" t="s">
        <v>1088</v>
      </c>
      <c r="E522" s="1" t="s">
        <v>44</v>
      </c>
      <c r="F522">
        <v>30</v>
      </c>
      <c r="G522">
        <v>0</v>
      </c>
      <c r="H522">
        <v>0</v>
      </c>
      <c r="I522" s="1" t="s">
        <v>1089</v>
      </c>
      <c r="J522" s="2">
        <v>93.5</v>
      </c>
      <c r="K522" s="1" t="s">
        <v>1090</v>
      </c>
      <c r="L522" s="1" t="s">
        <v>42</v>
      </c>
      <c r="N522" s="1"/>
    </row>
    <row r="523" spans="1:14" x14ac:dyDescent="0.25">
      <c r="A523">
        <v>522</v>
      </c>
      <c r="B523">
        <v>0</v>
      </c>
      <c r="C523">
        <v>3</v>
      </c>
      <c r="D523" t="s">
        <v>1091</v>
      </c>
      <c r="E523" s="1" t="s">
        <v>40</v>
      </c>
      <c r="F523">
        <v>22</v>
      </c>
      <c r="G523">
        <v>0</v>
      </c>
      <c r="H523">
        <v>0</v>
      </c>
      <c r="I523" s="1" t="s">
        <v>1092</v>
      </c>
      <c r="J523" s="2">
        <v>7.8958000000000004</v>
      </c>
      <c r="L523" s="1" t="s">
        <v>42</v>
      </c>
      <c r="N523" s="1"/>
    </row>
    <row r="524" spans="1:14" x14ac:dyDescent="0.25">
      <c r="A524">
        <v>523</v>
      </c>
      <c r="B524">
        <v>0</v>
      </c>
      <c r="C524">
        <v>3</v>
      </c>
      <c r="D524" t="s">
        <v>1093</v>
      </c>
      <c r="E524" s="1" t="s">
        <v>40</v>
      </c>
      <c r="G524">
        <v>0</v>
      </c>
      <c r="H524">
        <v>0</v>
      </c>
      <c r="I524" s="1" t="s">
        <v>1094</v>
      </c>
      <c r="J524" s="2">
        <v>7.2249999999999996</v>
      </c>
      <c r="L524" s="1" t="s">
        <v>25</v>
      </c>
      <c r="N524" s="1"/>
    </row>
    <row r="525" spans="1:14" x14ac:dyDescent="0.25">
      <c r="A525">
        <v>524</v>
      </c>
      <c r="B525">
        <v>1</v>
      </c>
      <c r="C525">
        <v>1</v>
      </c>
      <c r="D525" t="s">
        <v>1095</v>
      </c>
      <c r="E525" s="1" t="s">
        <v>44</v>
      </c>
      <c r="F525">
        <v>44</v>
      </c>
      <c r="G525">
        <v>0</v>
      </c>
      <c r="H525">
        <v>1</v>
      </c>
      <c r="I525" s="1" t="s">
        <v>725</v>
      </c>
      <c r="J525" s="2">
        <v>57.979199999999999</v>
      </c>
      <c r="K525" s="1" t="s">
        <v>726</v>
      </c>
      <c r="L525" s="1" t="s">
        <v>25</v>
      </c>
      <c r="N525" s="1"/>
    </row>
    <row r="526" spans="1:14" x14ac:dyDescent="0.25">
      <c r="A526">
        <v>525</v>
      </c>
      <c r="B526">
        <v>0</v>
      </c>
      <c r="C526">
        <v>3</v>
      </c>
      <c r="D526" t="s">
        <v>1096</v>
      </c>
      <c r="E526" s="1" t="s">
        <v>40</v>
      </c>
      <c r="G526">
        <v>0</v>
      </c>
      <c r="H526">
        <v>0</v>
      </c>
      <c r="I526" s="1" t="s">
        <v>1097</v>
      </c>
      <c r="J526" s="2">
        <v>7.2291999999999996</v>
      </c>
      <c r="L526" s="1" t="s">
        <v>25</v>
      </c>
      <c r="N526" s="1"/>
    </row>
    <row r="527" spans="1:14" x14ac:dyDescent="0.25">
      <c r="A527">
        <v>526</v>
      </c>
      <c r="B527">
        <v>0</v>
      </c>
      <c r="C527">
        <v>3</v>
      </c>
      <c r="D527" t="s">
        <v>1098</v>
      </c>
      <c r="E527" s="1" t="s">
        <v>40</v>
      </c>
      <c r="F527">
        <v>40.5</v>
      </c>
      <c r="G527">
        <v>0</v>
      </c>
      <c r="H527">
        <v>0</v>
      </c>
      <c r="I527" s="1" t="s">
        <v>1099</v>
      </c>
      <c r="J527" s="2">
        <v>7.75</v>
      </c>
      <c r="L527" s="1" t="s">
        <v>56</v>
      </c>
      <c r="N527" s="1"/>
    </row>
    <row r="528" spans="1:14" x14ac:dyDescent="0.25">
      <c r="A528">
        <v>527</v>
      </c>
      <c r="B528">
        <v>1</v>
      </c>
      <c r="C528">
        <v>2</v>
      </c>
      <c r="D528" t="s">
        <v>1100</v>
      </c>
      <c r="E528" s="1" t="s">
        <v>44</v>
      </c>
      <c r="F528">
        <v>50</v>
      </c>
      <c r="G528">
        <v>0</v>
      </c>
      <c r="H528">
        <v>0</v>
      </c>
      <c r="I528" s="1" t="s">
        <v>1101</v>
      </c>
      <c r="J528" s="2">
        <v>10.5</v>
      </c>
      <c r="L528" s="1" t="s">
        <v>42</v>
      </c>
      <c r="N528" s="1"/>
    </row>
    <row r="529" spans="1:14" x14ac:dyDescent="0.25">
      <c r="A529">
        <v>528</v>
      </c>
      <c r="B529">
        <v>0</v>
      </c>
      <c r="C529">
        <v>1</v>
      </c>
      <c r="D529" t="s">
        <v>1102</v>
      </c>
      <c r="E529" s="1" t="s">
        <v>40</v>
      </c>
      <c r="G529">
        <v>0</v>
      </c>
      <c r="H529">
        <v>0</v>
      </c>
      <c r="I529" s="1" t="s">
        <v>1103</v>
      </c>
      <c r="J529" s="2">
        <v>221.7792</v>
      </c>
      <c r="K529" s="1" t="s">
        <v>1104</v>
      </c>
      <c r="L529" s="1" t="s">
        <v>42</v>
      </c>
      <c r="N529" s="1"/>
    </row>
    <row r="530" spans="1:14" x14ac:dyDescent="0.25">
      <c r="A530">
        <v>529</v>
      </c>
      <c r="B530">
        <v>0</v>
      </c>
      <c r="C530">
        <v>3</v>
      </c>
      <c r="D530" t="s">
        <v>1105</v>
      </c>
      <c r="E530" s="1" t="s">
        <v>40</v>
      </c>
      <c r="F530">
        <v>39</v>
      </c>
      <c r="G530">
        <v>0</v>
      </c>
      <c r="H530">
        <v>0</v>
      </c>
      <c r="I530" s="1" t="s">
        <v>1106</v>
      </c>
      <c r="J530" s="2">
        <v>7.9249999999999998</v>
      </c>
      <c r="L530" s="1" t="s">
        <v>42</v>
      </c>
      <c r="N530" s="1"/>
    </row>
    <row r="531" spans="1:14" x14ac:dyDescent="0.25">
      <c r="A531">
        <v>530</v>
      </c>
      <c r="B531">
        <v>0</v>
      </c>
      <c r="C531">
        <v>2</v>
      </c>
      <c r="D531" t="s">
        <v>1107</v>
      </c>
      <c r="E531" s="1" t="s">
        <v>40</v>
      </c>
      <c r="F531">
        <v>23</v>
      </c>
      <c r="G531">
        <v>2</v>
      </c>
      <c r="H531">
        <v>1</v>
      </c>
      <c r="I531" s="1" t="s">
        <v>1108</v>
      </c>
      <c r="J531" s="2">
        <v>11.5</v>
      </c>
      <c r="L531" s="1" t="s">
        <v>42</v>
      </c>
      <c r="N531" s="1"/>
    </row>
    <row r="532" spans="1:14" x14ac:dyDescent="0.25">
      <c r="A532">
        <v>531</v>
      </c>
      <c r="B532">
        <v>1</v>
      </c>
      <c r="C532">
        <v>2</v>
      </c>
      <c r="D532" t="s">
        <v>1109</v>
      </c>
      <c r="E532" s="1" t="s">
        <v>44</v>
      </c>
      <c r="F532">
        <v>2</v>
      </c>
      <c r="G532">
        <v>1</v>
      </c>
      <c r="H532">
        <v>1</v>
      </c>
      <c r="I532" s="1" t="s">
        <v>1061</v>
      </c>
      <c r="J532" s="2">
        <v>26</v>
      </c>
      <c r="L532" s="1" t="s">
        <v>42</v>
      </c>
      <c r="N532" s="1"/>
    </row>
    <row r="533" spans="1:14" x14ac:dyDescent="0.25">
      <c r="A533">
        <v>532</v>
      </c>
      <c r="B533">
        <v>0</v>
      </c>
      <c r="C533">
        <v>3</v>
      </c>
      <c r="D533" t="s">
        <v>1110</v>
      </c>
      <c r="E533" s="1" t="s">
        <v>40</v>
      </c>
      <c r="G533">
        <v>0</v>
      </c>
      <c r="H533">
        <v>0</v>
      </c>
      <c r="I533" s="1" t="s">
        <v>1111</v>
      </c>
      <c r="J533" s="2">
        <v>7.2291999999999996</v>
      </c>
      <c r="L533" s="1" t="s">
        <v>25</v>
      </c>
      <c r="N533" s="1"/>
    </row>
    <row r="534" spans="1:14" x14ac:dyDescent="0.25">
      <c r="A534">
        <v>533</v>
      </c>
      <c r="B534">
        <v>0</v>
      </c>
      <c r="C534">
        <v>3</v>
      </c>
      <c r="D534" t="s">
        <v>1112</v>
      </c>
      <c r="E534" s="1" t="s">
        <v>40</v>
      </c>
      <c r="F534">
        <v>17</v>
      </c>
      <c r="G534">
        <v>1</v>
      </c>
      <c r="H534">
        <v>1</v>
      </c>
      <c r="I534" s="1" t="s">
        <v>1113</v>
      </c>
      <c r="J534" s="2">
        <v>7.2291999999999996</v>
      </c>
      <c r="L534" s="1" t="s">
        <v>25</v>
      </c>
      <c r="N534" s="1"/>
    </row>
    <row r="535" spans="1:14" x14ac:dyDescent="0.25">
      <c r="A535">
        <v>534</v>
      </c>
      <c r="B535">
        <v>1</v>
      </c>
      <c r="C535">
        <v>3</v>
      </c>
      <c r="D535" t="s">
        <v>1114</v>
      </c>
      <c r="E535" s="1" t="s">
        <v>44</v>
      </c>
      <c r="G535">
        <v>0</v>
      </c>
      <c r="H535">
        <v>2</v>
      </c>
      <c r="I535" s="1" t="s">
        <v>314</v>
      </c>
      <c r="J535" s="2">
        <v>22.3583</v>
      </c>
      <c r="L535" s="1" t="s">
        <v>25</v>
      </c>
      <c r="N535" s="1"/>
    </row>
    <row r="536" spans="1:14" x14ac:dyDescent="0.25">
      <c r="A536">
        <v>535</v>
      </c>
      <c r="B536">
        <v>0</v>
      </c>
      <c r="C536">
        <v>3</v>
      </c>
      <c r="D536" t="s">
        <v>1115</v>
      </c>
      <c r="E536" s="1" t="s">
        <v>44</v>
      </c>
      <c r="F536">
        <v>30</v>
      </c>
      <c r="G536">
        <v>0</v>
      </c>
      <c r="H536">
        <v>0</v>
      </c>
      <c r="I536" s="1" t="s">
        <v>1116</v>
      </c>
      <c r="J536" s="2">
        <v>8.6624999999999996</v>
      </c>
      <c r="L536" s="1" t="s">
        <v>42</v>
      </c>
      <c r="N536" s="1"/>
    </row>
    <row r="537" spans="1:14" x14ac:dyDescent="0.25">
      <c r="A537">
        <v>536</v>
      </c>
      <c r="B537">
        <v>1</v>
      </c>
      <c r="C537">
        <v>2</v>
      </c>
      <c r="D537" t="s">
        <v>1117</v>
      </c>
      <c r="E537" s="1" t="s">
        <v>44</v>
      </c>
      <c r="F537">
        <v>7</v>
      </c>
      <c r="G537">
        <v>0</v>
      </c>
      <c r="H537">
        <v>2</v>
      </c>
      <c r="I537" s="1" t="s">
        <v>697</v>
      </c>
      <c r="J537" s="2">
        <v>26.25</v>
      </c>
      <c r="L537" s="1" t="s">
        <v>42</v>
      </c>
      <c r="N537" s="1"/>
    </row>
    <row r="538" spans="1:14" x14ac:dyDescent="0.25">
      <c r="A538">
        <v>537</v>
      </c>
      <c r="B538">
        <v>0</v>
      </c>
      <c r="C538">
        <v>1</v>
      </c>
      <c r="D538" t="s">
        <v>1118</v>
      </c>
      <c r="E538" s="1" t="s">
        <v>40</v>
      </c>
      <c r="F538">
        <v>45</v>
      </c>
      <c r="G538">
        <v>0</v>
      </c>
      <c r="H538">
        <v>0</v>
      </c>
      <c r="I538" s="1" t="s">
        <v>1119</v>
      </c>
      <c r="J538" s="2">
        <v>26.55</v>
      </c>
      <c r="K538" s="1" t="s">
        <v>1120</v>
      </c>
      <c r="L538" s="1" t="s">
        <v>42</v>
      </c>
      <c r="N538" s="1"/>
    </row>
    <row r="539" spans="1:14" x14ac:dyDescent="0.25">
      <c r="A539">
        <v>538</v>
      </c>
      <c r="B539">
        <v>1</v>
      </c>
      <c r="C539">
        <v>1</v>
      </c>
      <c r="D539" t="s">
        <v>1121</v>
      </c>
      <c r="E539" s="1" t="s">
        <v>44</v>
      </c>
      <c r="F539">
        <v>30</v>
      </c>
      <c r="G539">
        <v>0</v>
      </c>
      <c r="H539">
        <v>0</v>
      </c>
      <c r="I539" s="1" t="s">
        <v>1122</v>
      </c>
      <c r="J539" s="2">
        <v>106.425</v>
      </c>
      <c r="L539" s="1" t="s">
        <v>25</v>
      </c>
      <c r="N539" s="1"/>
    </row>
    <row r="540" spans="1:14" x14ac:dyDescent="0.25">
      <c r="A540">
        <v>539</v>
      </c>
      <c r="B540">
        <v>0</v>
      </c>
      <c r="C540">
        <v>3</v>
      </c>
      <c r="D540" t="s">
        <v>1123</v>
      </c>
      <c r="E540" s="1" t="s">
        <v>40</v>
      </c>
      <c r="G540">
        <v>0</v>
      </c>
      <c r="H540">
        <v>0</v>
      </c>
      <c r="I540" s="1" t="s">
        <v>1124</v>
      </c>
      <c r="J540" s="2">
        <v>14.5</v>
      </c>
      <c r="L540" s="1" t="s">
        <v>42</v>
      </c>
      <c r="N540" s="1"/>
    </row>
    <row r="541" spans="1:14" x14ac:dyDescent="0.25">
      <c r="A541">
        <v>540</v>
      </c>
      <c r="B541">
        <v>1</v>
      </c>
      <c r="C541">
        <v>1</v>
      </c>
      <c r="D541" t="s">
        <v>1125</v>
      </c>
      <c r="E541" s="1" t="s">
        <v>44</v>
      </c>
      <c r="F541">
        <v>22</v>
      </c>
      <c r="G541">
        <v>0</v>
      </c>
      <c r="H541">
        <v>2</v>
      </c>
      <c r="I541" s="1" t="s">
        <v>1126</v>
      </c>
      <c r="J541" s="2">
        <v>49.5</v>
      </c>
      <c r="K541" s="1" t="s">
        <v>1127</v>
      </c>
      <c r="L541" s="1" t="s">
        <v>25</v>
      </c>
      <c r="N541" s="1"/>
    </row>
    <row r="542" spans="1:14" x14ac:dyDescent="0.25">
      <c r="A542">
        <v>541</v>
      </c>
      <c r="B542">
        <v>1</v>
      </c>
      <c r="C542">
        <v>1</v>
      </c>
      <c r="D542" t="s">
        <v>1128</v>
      </c>
      <c r="E542" s="1" t="s">
        <v>44</v>
      </c>
      <c r="F542">
        <v>36</v>
      </c>
      <c r="G542">
        <v>0</v>
      </c>
      <c r="H542">
        <v>2</v>
      </c>
      <c r="I542" s="1" t="s">
        <v>1129</v>
      </c>
      <c r="J542" s="2">
        <v>71</v>
      </c>
      <c r="K542" s="1" t="s">
        <v>1130</v>
      </c>
      <c r="L542" s="1" t="s">
        <v>42</v>
      </c>
      <c r="N542" s="1"/>
    </row>
    <row r="543" spans="1:14" x14ac:dyDescent="0.25">
      <c r="A543">
        <v>542</v>
      </c>
      <c r="B543">
        <v>0</v>
      </c>
      <c r="C543">
        <v>3</v>
      </c>
      <c r="D543" t="s">
        <v>1131</v>
      </c>
      <c r="E543" s="1" t="s">
        <v>44</v>
      </c>
      <c r="F543">
        <v>9</v>
      </c>
      <c r="G543">
        <v>4</v>
      </c>
      <c r="H543">
        <v>2</v>
      </c>
      <c r="I543" s="1" t="s">
        <v>75</v>
      </c>
      <c r="J543" s="2">
        <v>31.274999999999999</v>
      </c>
      <c r="L543" s="1" t="s">
        <v>42</v>
      </c>
      <c r="N543" s="1"/>
    </row>
    <row r="544" spans="1:14" x14ac:dyDescent="0.25">
      <c r="A544">
        <v>543</v>
      </c>
      <c r="B544">
        <v>0</v>
      </c>
      <c r="C544">
        <v>3</v>
      </c>
      <c r="D544" t="s">
        <v>1132</v>
      </c>
      <c r="E544" s="1" t="s">
        <v>44</v>
      </c>
      <c r="F544">
        <v>11</v>
      </c>
      <c r="G544">
        <v>4</v>
      </c>
      <c r="H544">
        <v>2</v>
      </c>
      <c r="I544" s="1" t="s">
        <v>75</v>
      </c>
      <c r="J544" s="2">
        <v>31.274999999999999</v>
      </c>
      <c r="L544" s="1" t="s">
        <v>42</v>
      </c>
      <c r="N544" s="1"/>
    </row>
    <row r="545" spans="1:14" x14ac:dyDescent="0.25">
      <c r="A545">
        <v>544</v>
      </c>
      <c r="B545">
        <v>1</v>
      </c>
      <c r="C545">
        <v>2</v>
      </c>
      <c r="D545" t="s">
        <v>1133</v>
      </c>
      <c r="E545" s="1" t="s">
        <v>40</v>
      </c>
      <c r="F545">
        <v>32</v>
      </c>
      <c r="G545">
        <v>1</v>
      </c>
      <c r="H545">
        <v>0</v>
      </c>
      <c r="I545" s="1" t="s">
        <v>1134</v>
      </c>
      <c r="J545" s="2">
        <v>26</v>
      </c>
      <c r="L545" s="1" t="s">
        <v>42</v>
      </c>
      <c r="N545" s="1"/>
    </row>
    <row r="546" spans="1:14" x14ac:dyDescent="0.25">
      <c r="A546">
        <v>545</v>
      </c>
      <c r="B546">
        <v>0</v>
      </c>
      <c r="C546">
        <v>1</v>
      </c>
      <c r="D546" t="s">
        <v>1135</v>
      </c>
      <c r="E546" s="1" t="s">
        <v>40</v>
      </c>
      <c r="F546">
        <v>50</v>
      </c>
      <c r="G546">
        <v>1</v>
      </c>
      <c r="H546">
        <v>0</v>
      </c>
      <c r="I546" s="1" t="s">
        <v>1122</v>
      </c>
      <c r="J546" s="2">
        <v>106.425</v>
      </c>
      <c r="K546" s="1" t="s">
        <v>1136</v>
      </c>
      <c r="L546" s="1" t="s">
        <v>25</v>
      </c>
      <c r="N546" s="1"/>
    </row>
    <row r="547" spans="1:14" x14ac:dyDescent="0.25">
      <c r="A547">
        <v>546</v>
      </c>
      <c r="B547">
        <v>0</v>
      </c>
      <c r="C547">
        <v>1</v>
      </c>
      <c r="D547" t="s">
        <v>1137</v>
      </c>
      <c r="E547" s="1" t="s">
        <v>40</v>
      </c>
      <c r="F547">
        <v>64</v>
      </c>
      <c r="G547">
        <v>0</v>
      </c>
      <c r="H547">
        <v>0</v>
      </c>
      <c r="I547" s="1" t="s">
        <v>1138</v>
      </c>
      <c r="J547" s="2">
        <v>26</v>
      </c>
      <c r="L547" s="1" t="s">
        <v>42</v>
      </c>
      <c r="N547" s="1"/>
    </row>
    <row r="548" spans="1:14" x14ac:dyDescent="0.25">
      <c r="A548">
        <v>547</v>
      </c>
      <c r="B548">
        <v>1</v>
      </c>
      <c r="C548">
        <v>2</v>
      </c>
      <c r="D548" t="s">
        <v>1139</v>
      </c>
      <c r="E548" s="1" t="s">
        <v>44</v>
      </c>
      <c r="F548">
        <v>19</v>
      </c>
      <c r="G548">
        <v>1</v>
      </c>
      <c r="H548">
        <v>0</v>
      </c>
      <c r="I548" s="1" t="s">
        <v>1134</v>
      </c>
      <c r="J548" s="2">
        <v>26</v>
      </c>
      <c r="L548" s="1" t="s">
        <v>42</v>
      </c>
      <c r="N548" s="1"/>
    </row>
    <row r="549" spans="1:14" x14ac:dyDescent="0.25">
      <c r="A549">
        <v>548</v>
      </c>
      <c r="B549">
        <v>1</v>
      </c>
      <c r="C549">
        <v>2</v>
      </c>
      <c r="D549" t="s">
        <v>1140</v>
      </c>
      <c r="E549" s="1" t="s">
        <v>40</v>
      </c>
      <c r="G549">
        <v>0</v>
      </c>
      <c r="H549">
        <v>0</v>
      </c>
      <c r="I549" s="1" t="s">
        <v>1141</v>
      </c>
      <c r="J549" s="2">
        <v>13.862500000000001</v>
      </c>
      <c r="L549" s="1" t="s">
        <v>25</v>
      </c>
      <c r="N549" s="1"/>
    </row>
    <row r="550" spans="1:14" x14ac:dyDescent="0.25">
      <c r="A550">
        <v>549</v>
      </c>
      <c r="B550">
        <v>0</v>
      </c>
      <c r="C550">
        <v>3</v>
      </c>
      <c r="D550" t="s">
        <v>1142</v>
      </c>
      <c r="E550" s="1" t="s">
        <v>40</v>
      </c>
      <c r="F550">
        <v>33</v>
      </c>
      <c r="G550">
        <v>1</v>
      </c>
      <c r="H550">
        <v>1</v>
      </c>
      <c r="I550" s="1" t="s">
        <v>390</v>
      </c>
      <c r="J550" s="2">
        <v>20.524999999999999</v>
      </c>
      <c r="L550" s="1" t="s">
        <v>42</v>
      </c>
      <c r="N550" s="1"/>
    </row>
    <row r="551" spans="1:14" x14ac:dyDescent="0.25">
      <c r="A551">
        <v>550</v>
      </c>
      <c r="B551">
        <v>1</v>
      </c>
      <c r="C551">
        <v>2</v>
      </c>
      <c r="D551" t="s">
        <v>1143</v>
      </c>
      <c r="E551" s="1" t="s">
        <v>40</v>
      </c>
      <c r="F551">
        <v>8</v>
      </c>
      <c r="G551">
        <v>1</v>
      </c>
      <c r="H551">
        <v>1</v>
      </c>
      <c r="I551" s="1" t="s">
        <v>350</v>
      </c>
      <c r="J551" s="2">
        <v>36.75</v>
      </c>
      <c r="L551" s="1" t="s">
        <v>42</v>
      </c>
      <c r="N551" s="1"/>
    </row>
    <row r="552" spans="1:14" x14ac:dyDescent="0.25">
      <c r="A552">
        <v>551</v>
      </c>
      <c r="B552">
        <v>1</v>
      </c>
      <c r="C552">
        <v>1</v>
      </c>
      <c r="D552" t="s">
        <v>1144</v>
      </c>
      <c r="E552" s="1" t="s">
        <v>40</v>
      </c>
      <c r="F552">
        <v>17</v>
      </c>
      <c r="G552">
        <v>0</v>
      </c>
      <c r="H552">
        <v>2</v>
      </c>
      <c r="I552" s="1" t="s">
        <v>677</v>
      </c>
      <c r="J552" s="2">
        <v>110.88330000000001</v>
      </c>
      <c r="K552" s="1" t="s">
        <v>1145</v>
      </c>
      <c r="L552" s="1" t="s">
        <v>25</v>
      </c>
      <c r="N552" s="1"/>
    </row>
    <row r="553" spans="1:14" x14ac:dyDescent="0.25">
      <c r="A553">
        <v>552</v>
      </c>
      <c r="B553">
        <v>0</v>
      </c>
      <c r="C553">
        <v>2</v>
      </c>
      <c r="D553" t="s">
        <v>1146</v>
      </c>
      <c r="E553" s="1" t="s">
        <v>40</v>
      </c>
      <c r="F553">
        <v>27</v>
      </c>
      <c r="G553">
        <v>0</v>
      </c>
      <c r="H553">
        <v>0</v>
      </c>
      <c r="I553" s="1" t="s">
        <v>1147</v>
      </c>
      <c r="J553" s="2">
        <v>26</v>
      </c>
      <c r="L553" s="1" t="s">
        <v>42</v>
      </c>
      <c r="N553" s="1"/>
    </row>
    <row r="554" spans="1:14" x14ac:dyDescent="0.25">
      <c r="A554">
        <v>553</v>
      </c>
      <c r="B554">
        <v>0</v>
      </c>
      <c r="C554">
        <v>3</v>
      </c>
      <c r="D554" t="s">
        <v>1148</v>
      </c>
      <c r="E554" s="1" t="s">
        <v>40</v>
      </c>
      <c r="G554">
        <v>0</v>
      </c>
      <c r="H554">
        <v>0</v>
      </c>
      <c r="I554" s="1" t="s">
        <v>1149</v>
      </c>
      <c r="J554" s="2">
        <v>7.8292000000000002</v>
      </c>
      <c r="L554" s="1" t="s">
        <v>56</v>
      </c>
      <c r="N554" s="1"/>
    </row>
    <row r="555" spans="1:14" x14ac:dyDescent="0.25">
      <c r="A555">
        <v>554</v>
      </c>
      <c r="B555">
        <v>1</v>
      </c>
      <c r="C555">
        <v>3</v>
      </c>
      <c r="D555" t="s">
        <v>1150</v>
      </c>
      <c r="E555" s="1" t="s">
        <v>40</v>
      </c>
      <c r="F555">
        <v>22</v>
      </c>
      <c r="G555">
        <v>0</v>
      </c>
      <c r="H555">
        <v>0</v>
      </c>
      <c r="I555" s="1" t="s">
        <v>1151</v>
      </c>
      <c r="J555" s="2">
        <v>7.2249999999999996</v>
      </c>
      <c r="L555" s="1" t="s">
        <v>25</v>
      </c>
      <c r="N555" s="1"/>
    </row>
    <row r="556" spans="1:14" x14ac:dyDescent="0.25">
      <c r="A556">
        <v>555</v>
      </c>
      <c r="B556">
        <v>1</v>
      </c>
      <c r="C556">
        <v>3</v>
      </c>
      <c r="D556" t="s">
        <v>1152</v>
      </c>
      <c r="E556" s="1" t="s">
        <v>44</v>
      </c>
      <c r="F556">
        <v>22</v>
      </c>
      <c r="G556">
        <v>0</v>
      </c>
      <c r="H556">
        <v>0</v>
      </c>
      <c r="I556" s="1" t="s">
        <v>1153</v>
      </c>
      <c r="J556" s="2">
        <v>7.7750000000000004</v>
      </c>
      <c r="L556" s="1" t="s">
        <v>42</v>
      </c>
      <c r="N556" s="1"/>
    </row>
    <row r="557" spans="1:14" x14ac:dyDescent="0.25">
      <c r="A557">
        <v>556</v>
      </c>
      <c r="B557">
        <v>0</v>
      </c>
      <c r="C557">
        <v>1</v>
      </c>
      <c r="D557" t="s">
        <v>1154</v>
      </c>
      <c r="E557" s="1" t="s">
        <v>40</v>
      </c>
      <c r="F557">
        <v>62</v>
      </c>
      <c r="G557">
        <v>0</v>
      </c>
      <c r="H557">
        <v>0</v>
      </c>
      <c r="I557" s="1" t="s">
        <v>1155</v>
      </c>
      <c r="J557" s="2">
        <v>26.55</v>
      </c>
      <c r="L557" s="1" t="s">
        <v>42</v>
      </c>
      <c r="N557" s="1"/>
    </row>
    <row r="558" spans="1:14" x14ac:dyDescent="0.25">
      <c r="A558">
        <v>557</v>
      </c>
      <c r="B558">
        <v>1</v>
      </c>
      <c r="C558">
        <v>1</v>
      </c>
      <c r="D558" t="s">
        <v>1156</v>
      </c>
      <c r="E558" s="1" t="s">
        <v>44</v>
      </c>
      <c r="F558">
        <v>48</v>
      </c>
      <c r="G558">
        <v>1</v>
      </c>
      <c r="H558">
        <v>0</v>
      </c>
      <c r="I558" s="1" t="s">
        <v>1157</v>
      </c>
      <c r="J558" s="2">
        <v>39.6</v>
      </c>
      <c r="K558" s="1" t="s">
        <v>1158</v>
      </c>
      <c r="L558" s="1" t="s">
        <v>25</v>
      </c>
      <c r="N558" s="1"/>
    </row>
    <row r="559" spans="1:14" x14ac:dyDescent="0.25">
      <c r="A559">
        <v>558</v>
      </c>
      <c r="B559">
        <v>0</v>
      </c>
      <c r="C559">
        <v>1</v>
      </c>
      <c r="D559" t="s">
        <v>1159</v>
      </c>
      <c r="E559" s="1" t="s">
        <v>40</v>
      </c>
      <c r="G559">
        <v>0</v>
      </c>
      <c r="H559">
        <v>0</v>
      </c>
      <c r="I559" s="1" t="s">
        <v>823</v>
      </c>
      <c r="J559" s="2">
        <v>227.52500000000001</v>
      </c>
      <c r="L559" s="1" t="s">
        <v>25</v>
      </c>
      <c r="N559" s="1"/>
    </row>
    <row r="560" spans="1:14" x14ac:dyDescent="0.25">
      <c r="A560">
        <v>559</v>
      </c>
      <c r="B560">
        <v>1</v>
      </c>
      <c r="C560">
        <v>1</v>
      </c>
      <c r="D560" t="s">
        <v>1160</v>
      </c>
      <c r="E560" s="1" t="s">
        <v>44</v>
      </c>
      <c r="F560">
        <v>39</v>
      </c>
      <c r="G560">
        <v>1</v>
      </c>
      <c r="H560">
        <v>1</v>
      </c>
      <c r="I560" s="1" t="s">
        <v>584</v>
      </c>
      <c r="J560" s="2">
        <v>79.650000000000006</v>
      </c>
      <c r="K560" s="1" t="s">
        <v>585</v>
      </c>
      <c r="L560" s="1" t="s">
        <v>42</v>
      </c>
      <c r="N560" s="1"/>
    </row>
    <row r="561" spans="1:14" x14ac:dyDescent="0.25">
      <c r="A561">
        <v>560</v>
      </c>
      <c r="B561">
        <v>1</v>
      </c>
      <c r="C561">
        <v>3</v>
      </c>
      <c r="D561" t="s">
        <v>1161</v>
      </c>
      <c r="E561" s="1" t="s">
        <v>44</v>
      </c>
      <c r="F561">
        <v>36</v>
      </c>
      <c r="G561">
        <v>1</v>
      </c>
      <c r="H561">
        <v>0</v>
      </c>
      <c r="I561" s="1" t="s">
        <v>1162</v>
      </c>
      <c r="J561" s="2">
        <v>17.399999999999999</v>
      </c>
      <c r="L561" s="1" t="s">
        <v>42</v>
      </c>
      <c r="N561" s="1"/>
    </row>
    <row r="562" spans="1:14" x14ac:dyDescent="0.25">
      <c r="A562">
        <v>561</v>
      </c>
      <c r="B562">
        <v>0</v>
      </c>
      <c r="C562">
        <v>3</v>
      </c>
      <c r="D562" t="s">
        <v>1163</v>
      </c>
      <c r="E562" s="1" t="s">
        <v>40</v>
      </c>
      <c r="G562">
        <v>0</v>
      </c>
      <c r="H562">
        <v>0</v>
      </c>
      <c r="I562" s="1" t="s">
        <v>1164</v>
      </c>
      <c r="J562" s="2">
        <v>7.75</v>
      </c>
      <c r="L562" s="1" t="s">
        <v>56</v>
      </c>
      <c r="N562" s="1"/>
    </row>
    <row r="563" spans="1:14" x14ac:dyDescent="0.25">
      <c r="A563">
        <v>562</v>
      </c>
      <c r="B563">
        <v>0</v>
      </c>
      <c r="C563">
        <v>3</v>
      </c>
      <c r="D563" t="s">
        <v>1165</v>
      </c>
      <c r="E563" s="1" t="s">
        <v>40</v>
      </c>
      <c r="F563">
        <v>40</v>
      </c>
      <c r="G563">
        <v>0</v>
      </c>
      <c r="H563">
        <v>0</v>
      </c>
      <c r="I563" s="1" t="s">
        <v>1166</v>
      </c>
      <c r="J563" s="2">
        <v>7.8958000000000004</v>
      </c>
      <c r="L563" s="1" t="s">
        <v>42</v>
      </c>
      <c r="N563" s="1"/>
    </row>
    <row r="564" spans="1:14" x14ac:dyDescent="0.25">
      <c r="A564">
        <v>563</v>
      </c>
      <c r="B564">
        <v>0</v>
      </c>
      <c r="C564">
        <v>2</v>
      </c>
      <c r="D564" t="s">
        <v>1167</v>
      </c>
      <c r="E564" s="1" t="s">
        <v>40</v>
      </c>
      <c r="F564">
        <v>28</v>
      </c>
      <c r="G564">
        <v>0</v>
      </c>
      <c r="H564">
        <v>0</v>
      </c>
      <c r="I564" s="1" t="s">
        <v>1168</v>
      </c>
      <c r="J564" s="2">
        <v>13.5</v>
      </c>
      <c r="L564" s="1" t="s">
        <v>42</v>
      </c>
      <c r="N564" s="1"/>
    </row>
    <row r="565" spans="1:14" x14ac:dyDescent="0.25">
      <c r="A565">
        <v>564</v>
      </c>
      <c r="B565">
        <v>0</v>
      </c>
      <c r="C565">
        <v>3</v>
      </c>
      <c r="D565" t="s">
        <v>1169</v>
      </c>
      <c r="E565" s="1" t="s">
        <v>40</v>
      </c>
      <c r="G565">
        <v>0</v>
      </c>
      <c r="H565">
        <v>0</v>
      </c>
      <c r="I565" s="1" t="s">
        <v>1170</v>
      </c>
      <c r="J565" s="2">
        <v>8.0500000000000007</v>
      </c>
      <c r="L565" s="1" t="s">
        <v>42</v>
      </c>
      <c r="N565" s="1"/>
    </row>
    <row r="566" spans="1:14" x14ac:dyDescent="0.25">
      <c r="A566">
        <v>565</v>
      </c>
      <c r="B566">
        <v>0</v>
      </c>
      <c r="C566">
        <v>3</v>
      </c>
      <c r="D566" t="s">
        <v>1171</v>
      </c>
      <c r="E566" s="1" t="s">
        <v>44</v>
      </c>
      <c r="G566">
        <v>0</v>
      </c>
      <c r="H566">
        <v>0</v>
      </c>
      <c r="I566" s="1" t="s">
        <v>1172</v>
      </c>
      <c r="J566" s="2">
        <v>8.0500000000000007</v>
      </c>
      <c r="L566" s="1" t="s">
        <v>42</v>
      </c>
      <c r="N566" s="1"/>
    </row>
    <row r="567" spans="1:14" x14ac:dyDescent="0.25">
      <c r="A567">
        <v>566</v>
      </c>
      <c r="B567">
        <v>0</v>
      </c>
      <c r="C567">
        <v>3</v>
      </c>
      <c r="D567" t="s">
        <v>1173</v>
      </c>
      <c r="E567" s="1" t="s">
        <v>40</v>
      </c>
      <c r="F567">
        <v>24</v>
      </c>
      <c r="G567">
        <v>2</v>
      </c>
      <c r="H567">
        <v>0</v>
      </c>
      <c r="I567" s="1" t="s">
        <v>1174</v>
      </c>
      <c r="J567" s="2">
        <v>24.15</v>
      </c>
      <c r="L567" s="1" t="s">
        <v>42</v>
      </c>
      <c r="N567" s="1"/>
    </row>
    <row r="568" spans="1:14" x14ac:dyDescent="0.25">
      <c r="A568">
        <v>567</v>
      </c>
      <c r="B568">
        <v>0</v>
      </c>
      <c r="C568">
        <v>3</v>
      </c>
      <c r="D568" t="s">
        <v>1175</v>
      </c>
      <c r="E568" s="1" t="s">
        <v>40</v>
      </c>
      <c r="F568">
        <v>19</v>
      </c>
      <c r="G568">
        <v>0</v>
      </c>
      <c r="H568">
        <v>0</v>
      </c>
      <c r="I568" s="1" t="s">
        <v>1176</v>
      </c>
      <c r="J568" s="2">
        <v>7.8958000000000004</v>
      </c>
      <c r="L568" s="1" t="s">
        <v>42</v>
      </c>
      <c r="N568" s="1"/>
    </row>
    <row r="569" spans="1:14" x14ac:dyDescent="0.25">
      <c r="A569">
        <v>568</v>
      </c>
      <c r="B569">
        <v>0</v>
      </c>
      <c r="C569">
        <v>3</v>
      </c>
      <c r="D569" t="s">
        <v>1177</v>
      </c>
      <c r="E569" s="1" t="s">
        <v>44</v>
      </c>
      <c r="F569">
        <v>29</v>
      </c>
      <c r="G569">
        <v>0</v>
      </c>
      <c r="H569">
        <v>4</v>
      </c>
      <c r="I569" s="1" t="s">
        <v>61</v>
      </c>
      <c r="J569" s="2">
        <v>21.074999999999999</v>
      </c>
      <c r="L569" s="1" t="s">
        <v>42</v>
      </c>
      <c r="N569" s="1"/>
    </row>
    <row r="570" spans="1:14" x14ac:dyDescent="0.25">
      <c r="A570">
        <v>569</v>
      </c>
      <c r="B570">
        <v>0</v>
      </c>
      <c r="C570">
        <v>3</v>
      </c>
      <c r="D570" t="s">
        <v>1178</v>
      </c>
      <c r="E570" s="1" t="s">
        <v>40</v>
      </c>
      <c r="G570">
        <v>0</v>
      </c>
      <c r="H570">
        <v>0</v>
      </c>
      <c r="I570" s="1" t="s">
        <v>1179</v>
      </c>
      <c r="J570" s="2">
        <v>7.2291999999999996</v>
      </c>
      <c r="L570" s="1" t="s">
        <v>25</v>
      </c>
      <c r="N570" s="1"/>
    </row>
    <row r="571" spans="1:14" x14ac:dyDescent="0.25">
      <c r="A571">
        <v>570</v>
      </c>
      <c r="B571">
        <v>1</v>
      </c>
      <c r="C571">
        <v>3</v>
      </c>
      <c r="D571" t="s">
        <v>1180</v>
      </c>
      <c r="E571" s="1" t="s">
        <v>40</v>
      </c>
      <c r="F571">
        <v>32</v>
      </c>
      <c r="G571">
        <v>0</v>
      </c>
      <c r="H571">
        <v>0</v>
      </c>
      <c r="I571" s="1" t="s">
        <v>1181</v>
      </c>
      <c r="J571" s="2">
        <v>7.8541999999999996</v>
      </c>
      <c r="L571" s="1" t="s">
        <v>42</v>
      </c>
      <c r="N571" s="1"/>
    </row>
    <row r="572" spans="1:14" x14ac:dyDescent="0.25">
      <c r="A572">
        <v>571</v>
      </c>
      <c r="B572">
        <v>1</v>
      </c>
      <c r="C572">
        <v>2</v>
      </c>
      <c r="D572" t="s">
        <v>1182</v>
      </c>
      <c r="E572" s="1" t="s">
        <v>40</v>
      </c>
      <c r="F572">
        <v>62</v>
      </c>
      <c r="G572">
        <v>0</v>
      </c>
      <c r="H572">
        <v>0</v>
      </c>
      <c r="I572" s="1" t="s">
        <v>1183</v>
      </c>
      <c r="J572" s="2">
        <v>10.5</v>
      </c>
      <c r="L572" s="1" t="s">
        <v>42</v>
      </c>
      <c r="N572" s="1"/>
    </row>
    <row r="573" spans="1:14" x14ac:dyDescent="0.25">
      <c r="A573">
        <v>572</v>
      </c>
      <c r="B573">
        <v>1</v>
      </c>
      <c r="C573">
        <v>1</v>
      </c>
      <c r="D573" t="s">
        <v>1184</v>
      </c>
      <c r="E573" s="1" t="s">
        <v>44</v>
      </c>
      <c r="F573">
        <v>53</v>
      </c>
      <c r="G573">
        <v>2</v>
      </c>
      <c r="H573">
        <v>0</v>
      </c>
      <c r="I573" s="1" t="s">
        <v>1185</v>
      </c>
      <c r="J573" s="2">
        <v>51.479199999999999</v>
      </c>
      <c r="K573" s="1" t="s">
        <v>1186</v>
      </c>
      <c r="L573" s="1" t="s">
        <v>42</v>
      </c>
      <c r="N573" s="1"/>
    </row>
    <row r="574" spans="1:14" x14ac:dyDescent="0.25">
      <c r="A574">
        <v>573</v>
      </c>
      <c r="B574">
        <v>1</v>
      </c>
      <c r="C574">
        <v>1</v>
      </c>
      <c r="D574" t="s">
        <v>1187</v>
      </c>
      <c r="E574" s="1" t="s">
        <v>40</v>
      </c>
      <c r="F574">
        <v>36</v>
      </c>
      <c r="G574">
        <v>0</v>
      </c>
      <c r="H574">
        <v>0</v>
      </c>
      <c r="I574" s="1" t="s">
        <v>1188</v>
      </c>
      <c r="J574" s="2">
        <v>26.387499999999999</v>
      </c>
      <c r="K574" s="1" t="s">
        <v>1073</v>
      </c>
      <c r="L574" s="1" t="s">
        <v>42</v>
      </c>
      <c r="N574" s="1"/>
    </row>
    <row r="575" spans="1:14" x14ac:dyDescent="0.25">
      <c r="A575">
        <v>574</v>
      </c>
      <c r="B575">
        <v>1</v>
      </c>
      <c r="C575">
        <v>3</v>
      </c>
      <c r="D575" t="s">
        <v>1189</v>
      </c>
      <c r="E575" s="1" t="s">
        <v>44</v>
      </c>
      <c r="G575">
        <v>0</v>
      </c>
      <c r="H575">
        <v>0</v>
      </c>
      <c r="I575" s="1" t="s">
        <v>1190</v>
      </c>
      <c r="J575" s="2">
        <v>7.75</v>
      </c>
      <c r="L575" s="1" t="s">
        <v>56</v>
      </c>
      <c r="N575" s="1"/>
    </row>
    <row r="576" spans="1:14" x14ac:dyDescent="0.25">
      <c r="A576">
        <v>575</v>
      </c>
      <c r="B576">
        <v>0</v>
      </c>
      <c r="C576">
        <v>3</v>
      </c>
      <c r="D576" t="s">
        <v>1191</v>
      </c>
      <c r="E576" s="1" t="s">
        <v>40</v>
      </c>
      <c r="F576">
        <v>16</v>
      </c>
      <c r="G576">
        <v>0</v>
      </c>
      <c r="H576">
        <v>0</v>
      </c>
      <c r="I576" s="1" t="s">
        <v>1192</v>
      </c>
      <c r="J576" s="2">
        <v>8.0500000000000007</v>
      </c>
      <c r="L576" s="1" t="s">
        <v>42</v>
      </c>
      <c r="N576" s="1"/>
    </row>
    <row r="577" spans="1:14" x14ac:dyDescent="0.25">
      <c r="A577">
        <v>576</v>
      </c>
      <c r="B577">
        <v>0</v>
      </c>
      <c r="C577">
        <v>3</v>
      </c>
      <c r="D577" t="s">
        <v>1193</v>
      </c>
      <c r="E577" s="1" t="s">
        <v>40</v>
      </c>
      <c r="F577">
        <v>19</v>
      </c>
      <c r="G577">
        <v>0</v>
      </c>
      <c r="H577">
        <v>0</v>
      </c>
      <c r="I577" s="1" t="s">
        <v>1194</v>
      </c>
      <c r="J577" s="2">
        <v>14.5</v>
      </c>
      <c r="L577" s="1" t="s">
        <v>42</v>
      </c>
      <c r="N577" s="1"/>
    </row>
    <row r="578" spans="1:14" x14ac:dyDescent="0.25">
      <c r="A578">
        <v>577</v>
      </c>
      <c r="B578">
        <v>1</v>
      </c>
      <c r="C578">
        <v>2</v>
      </c>
      <c r="D578" t="s">
        <v>1195</v>
      </c>
      <c r="E578" s="1" t="s">
        <v>44</v>
      </c>
      <c r="F578">
        <v>34</v>
      </c>
      <c r="G578">
        <v>0</v>
      </c>
      <c r="H578">
        <v>0</v>
      </c>
      <c r="I578" s="1" t="s">
        <v>1196</v>
      </c>
      <c r="J578" s="2">
        <v>13</v>
      </c>
      <c r="L578" s="1" t="s">
        <v>42</v>
      </c>
      <c r="N578" s="1"/>
    </row>
    <row r="579" spans="1:14" x14ac:dyDescent="0.25">
      <c r="A579">
        <v>578</v>
      </c>
      <c r="B579">
        <v>1</v>
      </c>
      <c r="C579">
        <v>1</v>
      </c>
      <c r="D579" t="s">
        <v>1197</v>
      </c>
      <c r="E579" s="1" t="s">
        <v>44</v>
      </c>
      <c r="F579">
        <v>39</v>
      </c>
      <c r="G579">
        <v>1</v>
      </c>
      <c r="H579">
        <v>0</v>
      </c>
      <c r="I579" s="1" t="s">
        <v>923</v>
      </c>
      <c r="J579" s="2">
        <v>55.9</v>
      </c>
      <c r="K579" s="1" t="s">
        <v>924</v>
      </c>
      <c r="L579" s="1" t="s">
        <v>42</v>
      </c>
      <c r="N579" s="1"/>
    </row>
    <row r="580" spans="1:14" x14ac:dyDescent="0.25">
      <c r="A580">
        <v>579</v>
      </c>
      <c r="B580">
        <v>0</v>
      </c>
      <c r="C580">
        <v>3</v>
      </c>
      <c r="D580" t="s">
        <v>1198</v>
      </c>
      <c r="E580" s="1" t="s">
        <v>44</v>
      </c>
      <c r="G580">
        <v>1</v>
      </c>
      <c r="H580">
        <v>0</v>
      </c>
      <c r="I580" s="1" t="s">
        <v>1199</v>
      </c>
      <c r="J580" s="2">
        <v>14.458299999999999</v>
      </c>
      <c r="L580" s="1" t="s">
        <v>25</v>
      </c>
      <c r="N580" s="1"/>
    </row>
    <row r="581" spans="1:14" x14ac:dyDescent="0.25">
      <c r="A581">
        <v>580</v>
      </c>
      <c r="B581">
        <v>1</v>
      </c>
      <c r="C581">
        <v>3</v>
      </c>
      <c r="D581" t="s">
        <v>1200</v>
      </c>
      <c r="E581" s="1" t="s">
        <v>40</v>
      </c>
      <c r="F581">
        <v>32</v>
      </c>
      <c r="G581">
        <v>0</v>
      </c>
      <c r="H581">
        <v>0</v>
      </c>
      <c r="I581" s="1" t="s">
        <v>1201</v>
      </c>
      <c r="J581" s="2">
        <v>7.9249999999999998</v>
      </c>
      <c r="L581" s="1" t="s">
        <v>42</v>
      </c>
      <c r="N581" s="1"/>
    </row>
    <row r="582" spans="1:14" x14ac:dyDescent="0.25">
      <c r="A582">
        <v>581</v>
      </c>
      <c r="B582">
        <v>1</v>
      </c>
      <c r="C582">
        <v>2</v>
      </c>
      <c r="D582" t="s">
        <v>1202</v>
      </c>
      <c r="E582" s="1" t="s">
        <v>44</v>
      </c>
      <c r="F582">
        <v>25</v>
      </c>
      <c r="G582">
        <v>1</v>
      </c>
      <c r="H582">
        <v>1</v>
      </c>
      <c r="I582" s="1" t="s">
        <v>1203</v>
      </c>
      <c r="J582" s="2">
        <v>30</v>
      </c>
      <c r="L582" s="1" t="s">
        <v>42</v>
      </c>
      <c r="N582" s="1"/>
    </row>
    <row r="583" spans="1:14" x14ac:dyDescent="0.25">
      <c r="A583">
        <v>582</v>
      </c>
      <c r="B583">
        <v>1</v>
      </c>
      <c r="C583">
        <v>1</v>
      </c>
      <c r="D583" t="s">
        <v>1204</v>
      </c>
      <c r="E583" s="1" t="s">
        <v>44</v>
      </c>
      <c r="F583">
        <v>39</v>
      </c>
      <c r="G583">
        <v>1</v>
      </c>
      <c r="H583">
        <v>1</v>
      </c>
      <c r="I583" s="1" t="s">
        <v>677</v>
      </c>
      <c r="J583" s="2">
        <v>110.88330000000001</v>
      </c>
      <c r="K583" s="1" t="s">
        <v>1205</v>
      </c>
      <c r="L583" s="1" t="s">
        <v>25</v>
      </c>
      <c r="N583" s="1"/>
    </row>
    <row r="584" spans="1:14" x14ac:dyDescent="0.25">
      <c r="A584">
        <v>583</v>
      </c>
      <c r="B584">
        <v>0</v>
      </c>
      <c r="C584">
        <v>2</v>
      </c>
      <c r="D584" t="s">
        <v>1206</v>
      </c>
      <c r="E584" s="1" t="s">
        <v>40</v>
      </c>
      <c r="F584">
        <v>54</v>
      </c>
      <c r="G584">
        <v>0</v>
      </c>
      <c r="H584">
        <v>0</v>
      </c>
      <c r="I584" s="1" t="s">
        <v>853</v>
      </c>
      <c r="J584" s="2">
        <v>26</v>
      </c>
      <c r="L584" s="1" t="s">
        <v>42</v>
      </c>
      <c r="N584" s="1"/>
    </row>
    <row r="585" spans="1:14" x14ac:dyDescent="0.25">
      <c r="A585">
        <v>584</v>
      </c>
      <c r="B585">
        <v>0</v>
      </c>
      <c r="C585">
        <v>1</v>
      </c>
      <c r="D585" t="s">
        <v>1207</v>
      </c>
      <c r="E585" s="1" t="s">
        <v>40</v>
      </c>
      <c r="F585">
        <v>36</v>
      </c>
      <c r="G585">
        <v>0</v>
      </c>
      <c r="H585">
        <v>0</v>
      </c>
      <c r="I585" s="1" t="s">
        <v>1208</v>
      </c>
      <c r="J585" s="2">
        <v>40.125</v>
      </c>
      <c r="K585" s="1" t="s">
        <v>1209</v>
      </c>
      <c r="L585" s="1" t="s">
        <v>25</v>
      </c>
      <c r="N585" s="1"/>
    </row>
    <row r="586" spans="1:14" x14ac:dyDescent="0.25">
      <c r="A586">
        <v>585</v>
      </c>
      <c r="B586">
        <v>0</v>
      </c>
      <c r="C586">
        <v>3</v>
      </c>
      <c r="D586" t="s">
        <v>1210</v>
      </c>
      <c r="E586" s="1" t="s">
        <v>40</v>
      </c>
      <c r="G586">
        <v>0</v>
      </c>
      <c r="H586">
        <v>0</v>
      </c>
      <c r="I586" s="1" t="s">
        <v>1211</v>
      </c>
      <c r="J586" s="2">
        <v>8.7125000000000004</v>
      </c>
      <c r="L586" s="1" t="s">
        <v>25</v>
      </c>
      <c r="N586" s="1"/>
    </row>
    <row r="587" spans="1:14" x14ac:dyDescent="0.25">
      <c r="A587">
        <v>586</v>
      </c>
      <c r="B587">
        <v>1</v>
      </c>
      <c r="C587">
        <v>1</v>
      </c>
      <c r="D587" t="s">
        <v>1212</v>
      </c>
      <c r="E587" s="1" t="s">
        <v>44</v>
      </c>
      <c r="F587">
        <v>18</v>
      </c>
      <c r="G587">
        <v>0</v>
      </c>
      <c r="H587">
        <v>2</v>
      </c>
      <c r="I587" s="1" t="s">
        <v>584</v>
      </c>
      <c r="J587" s="2">
        <v>79.650000000000006</v>
      </c>
      <c r="K587" s="1" t="s">
        <v>1213</v>
      </c>
      <c r="L587" s="1" t="s">
        <v>42</v>
      </c>
      <c r="N587" s="1"/>
    </row>
    <row r="588" spans="1:14" x14ac:dyDescent="0.25">
      <c r="A588">
        <v>587</v>
      </c>
      <c r="B588">
        <v>0</v>
      </c>
      <c r="C588">
        <v>2</v>
      </c>
      <c r="D588" t="s">
        <v>1214</v>
      </c>
      <c r="E588" s="1" t="s">
        <v>40</v>
      </c>
      <c r="F588">
        <v>47</v>
      </c>
      <c r="G588">
        <v>0</v>
      </c>
      <c r="H588">
        <v>0</v>
      </c>
      <c r="I588" s="1" t="s">
        <v>1215</v>
      </c>
      <c r="J588" s="2">
        <v>15</v>
      </c>
      <c r="L588" s="1" t="s">
        <v>42</v>
      </c>
      <c r="N588" s="1"/>
    </row>
    <row r="589" spans="1:14" x14ac:dyDescent="0.25">
      <c r="A589">
        <v>588</v>
      </c>
      <c r="B589">
        <v>1</v>
      </c>
      <c r="C589">
        <v>1</v>
      </c>
      <c r="D589" t="s">
        <v>1216</v>
      </c>
      <c r="E589" s="1" t="s">
        <v>40</v>
      </c>
      <c r="F589">
        <v>60</v>
      </c>
      <c r="G589">
        <v>1</v>
      </c>
      <c r="H589">
        <v>1</v>
      </c>
      <c r="I589" s="1" t="s">
        <v>1217</v>
      </c>
      <c r="J589" s="2">
        <v>79.2</v>
      </c>
      <c r="K589" s="1" t="s">
        <v>1218</v>
      </c>
      <c r="L589" s="1" t="s">
        <v>25</v>
      </c>
      <c r="N589" s="1"/>
    </row>
    <row r="590" spans="1:14" x14ac:dyDescent="0.25">
      <c r="A590">
        <v>589</v>
      </c>
      <c r="B590">
        <v>0</v>
      </c>
      <c r="C590">
        <v>3</v>
      </c>
      <c r="D590" t="s">
        <v>1219</v>
      </c>
      <c r="E590" s="1" t="s">
        <v>40</v>
      </c>
      <c r="F590">
        <v>22</v>
      </c>
      <c r="G590">
        <v>0</v>
      </c>
      <c r="H590">
        <v>0</v>
      </c>
      <c r="I590" s="1" t="s">
        <v>1220</v>
      </c>
      <c r="J590" s="2">
        <v>8.0500000000000007</v>
      </c>
      <c r="L590" s="1" t="s">
        <v>42</v>
      </c>
      <c r="N590" s="1"/>
    </row>
    <row r="591" spans="1:14" x14ac:dyDescent="0.25">
      <c r="A591">
        <v>590</v>
      </c>
      <c r="B591">
        <v>0</v>
      </c>
      <c r="C591">
        <v>3</v>
      </c>
      <c r="D591" t="s">
        <v>1221</v>
      </c>
      <c r="E591" s="1" t="s">
        <v>40</v>
      </c>
      <c r="G591">
        <v>0</v>
      </c>
      <c r="H591">
        <v>0</v>
      </c>
      <c r="I591" s="1" t="s">
        <v>1222</v>
      </c>
      <c r="J591" s="2">
        <v>8.0500000000000007</v>
      </c>
      <c r="L591" s="1" t="s">
        <v>42</v>
      </c>
      <c r="N591" s="1"/>
    </row>
    <row r="592" spans="1:14" x14ac:dyDescent="0.25">
      <c r="A592">
        <v>591</v>
      </c>
      <c r="B592">
        <v>0</v>
      </c>
      <c r="C592">
        <v>3</v>
      </c>
      <c r="D592" t="s">
        <v>1223</v>
      </c>
      <c r="E592" s="1" t="s">
        <v>40</v>
      </c>
      <c r="F592">
        <v>35</v>
      </c>
      <c r="G592">
        <v>0</v>
      </c>
      <c r="H592">
        <v>0</v>
      </c>
      <c r="I592" s="1" t="s">
        <v>1224</v>
      </c>
      <c r="J592" s="2">
        <v>7.125</v>
      </c>
      <c r="L592" s="1" t="s">
        <v>42</v>
      </c>
      <c r="N592" s="1"/>
    </row>
    <row r="593" spans="1:14" x14ac:dyDescent="0.25">
      <c r="A593">
        <v>592</v>
      </c>
      <c r="B593">
        <v>1</v>
      </c>
      <c r="C593">
        <v>1</v>
      </c>
      <c r="D593" t="s">
        <v>1225</v>
      </c>
      <c r="E593" s="1" t="s">
        <v>44</v>
      </c>
      <c r="F593">
        <v>52</v>
      </c>
      <c r="G593">
        <v>1</v>
      </c>
      <c r="H593">
        <v>0</v>
      </c>
      <c r="I593" s="1" t="s">
        <v>1042</v>
      </c>
      <c r="J593" s="2">
        <v>78.2667</v>
      </c>
      <c r="K593" s="1" t="s">
        <v>1043</v>
      </c>
      <c r="L593" s="1" t="s">
        <v>25</v>
      </c>
      <c r="N593" s="1"/>
    </row>
    <row r="594" spans="1:14" x14ac:dyDescent="0.25">
      <c r="A594">
        <v>593</v>
      </c>
      <c r="B594">
        <v>0</v>
      </c>
      <c r="C594">
        <v>3</v>
      </c>
      <c r="D594" t="s">
        <v>1226</v>
      </c>
      <c r="E594" s="1" t="s">
        <v>40</v>
      </c>
      <c r="F594">
        <v>47</v>
      </c>
      <c r="G594">
        <v>0</v>
      </c>
      <c r="H594">
        <v>0</v>
      </c>
      <c r="I594" s="1" t="s">
        <v>1227</v>
      </c>
      <c r="J594" s="2">
        <v>7.25</v>
      </c>
      <c r="L594" s="1" t="s">
        <v>42</v>
      </c>
      <c r="N594" s="1"/>
    </row>
    <row r="595" spans="1:14" x14ac:dyDescent="0.25">
      <c r="A595">
        <v>594</v>
      </c>
      <c r="B595">
        <v>0</v>
      </c>
      <c r="C595">
        <v>3</v>
      </c>
      <c r="D595" t="s">
        <v>1228</v>
      </c>
      <c r="E595" s="1" t="s">
        <v>44</v>
      </c>
      <c r="G595">
        <v>0</v>
      </c>
      <c r="H595">
        <v>2</v>
      </c>
      <c r="I595" s="1" t="s">
        <v>1229</v>
      </c>
      <c r="J595" s="2">
        <v>7.75</v>
      </c>
      <c r="L595" s="1" t="s">
        <v>56</v>
      </c>
      <c r="N595" s="1"/>
    </row>
    <row r="596" spans="1:14" x14ac:dyDescent="0.25">
      <c r="A596">
        <v>595</v>
      </c>
      <c r="B596">
        <v>0</v>
      </c>
      <c r="C596">
        <v>2</v>
      </c>
      <c r="D596" t="s">
        <v>1230</v>
      </c>
      <c r="E596" s="1" t="s">
        <v>40</v>
      </c>
      <c r="F596">
        <v>37</v>
      </c>
      <c r="G596">
        <v>1</v>
      </c>
      <c r="H596">
        <v>0</v>
      </c>
      <c r="I596" s="1" t="s">
        <v>1231</v>
      </c>
      <c r="J596" s="2">
        <v>26</v>
      </c>
      <c r="L596" s="1" t="s">
        <v>42</v>
      </c>
      <c r="N596" s="1"/>
    </row>
    <row r="597" spans="1:14" x14ac:dyDescent="0.25">
      <c r="A597">
        <v>596</v>
      </c>
      <c r="B597">
        <v>0</v>
      </c>
      <c r="C597">
        <v>3</v>
      </c>
      <c r="D597" t="s">
        <v>1232</v>
      </c>
      <c r="E597" s="1" t="s">
        <v>40</v>
      </c>
      <c r="F597">
        <v>36</v>
      </c>
      <c r="G597">
        <v>1</v>
      </c>
      <c r="H597">
        <v>1</v>
      </c>
      <c r="I597" s="1" t="s">
        <v>893</v>
      </c>
      <c r="J597" s="2">
        <v>24.15</v>
      </c>
      <c r="L597" s="1" t="s">
        <v>42</v>
      </c>
      <c r="N597" s="1"/>
    </row>
    <row r="598" spans="1:14" x14ac:dyDescent="0.25">
      <c r="A598">
        <v>597</v>
      </c>
      <c r="B598">
        <v>1</v>
      </c>
      <c r="C598">
        <v>2</v>
      </c>
      <c r="D598" t="s">
        <v>1233</v>
      </c>
      <c r="E598" s="1" t="s">
        <v>44</v>
      </c>
      <c r="G598">
        <v>0</v>
      </c>
      <c r="H598">
        <v>0</v>
      </c>
      <c r="I598" s="1" t="s">
        <v>1234</v>
      </c>
      <c r="J598" s="2">
        <v>33</v>
      </c>
      <c r="L598" s="1" t="s">
        <v>42</v>
      </c>
      <c r="N598" s="1"/>
    </row>
    <row r="599" spans="1:14" x14ac:dyDescent="0.25">
      <c r="A599">
        <v>598</v>
      </c>
      <c r="B599">
        <v>0</v>
      </c>
      <c r="C599">
        <v>3</v>
      </c>
      <c r="D599" t="s">
        <v>1235</v>
      </c>
      <c r="E599" s="1" t="s">
        <v>40</v>
      </c>
      <c r="F599">
        <v>49</v>
      </c>
      <c r="G599">
        <v>0</v>
      </c>
      <c r="H599">
        <v>0</v>
      </c>
      <c r="I599" s="1" t="s">
        <v>418</v>
      </c>
      <c r="J599" s="2">
        <v>0</v>
      </c>
      <c r="L599" s="1" t="s">
        <v>42</v>
      </c>
      <c r="N599" s="1"/>
    </row>
    <row r="600" spans="1:14" x14ac:dyDescent="0.25">
      <c r="A600">
        <v>599</v>
      </c>
      <c r="B600">
        <v>0</v>
      </c>
      <c r="C600">
        <v>3</v>
      </c>
      <c r="D600" t="s">
        <v>1236</v>
      </c>
      <c r="E600" s="1" t="s">
        <v>40</v>
      </c>
      <c r="G600">
        <v>0</v>
      </c>
      <c r="H600">
        <v>0</v>
      </c>
      <c r="I600" s="1" t="s">
        <v>1237</v>
      </c>
      <c r="J600" s="2">
        <v>7.2249999999999996</v>
      </c>
      <c r="L600" s="1" t="s">
        <v>25</v>
      </c>
      <c r="N600" s="1"/>
    </row>
    <row r="601" spans="1:14" x14ac:dyDescent="0.25">
      <c r="A601">
        <v>600</v>
      </c>
      <c r="B601">
        <v>1</v>
      </c>
      <c r="C601">
        <v>1</v>
      </c>
      <c r="D601" t="s">
        <v>1238</v>
      </c>
      <c r="E601" s="1" t="s">
        <v>40</v>
      </c>
      <c r="F601">
        <v>49</v>
      </c>
      <c r="G601">
        <v>1</v>
      </c>
      <c r="H601">
        <v>0</v>
      </c>
      <c r="I601" s="1" t="s">
        <v>684</v>
      </c>
      <c r="J601" s="2">
        <v>56.929200000000002</v>
      </c>
      <c r="K601" s="1" t="s">
        <v>1239</v>
      </c>
      <c r="L601" s="1" t="s">
        <v>25</v>
      </c>
      <c r="N601" s="1"/>
    </row>
    <row r="602" spans="1:14" x14ac:dyDescent="0.25">
      <c r="A602">
        <v>601</v>
      </c>
      <c r="B602">
        <v>1</v>
      </c>
      <c r="C602">
        <v>2</v>
      </c>
      <c r="D602" t="s">
        <v>1240</v>
      </c>
      <c r="E602" s="1" t="s">
        <v>44</v>
      </c>
      <c r="F602">
        <v>24</v>
      </c>
      <c r="G602">
        <v>2</v>
      </c>
      <c r="H602">
        <v>1</v>
      </c>
      <c r="I602" s="1" t="s">
        <v>494</v>
      </c>
      <c r="J602" s="2">
        <v>27</v>
      </c>
      <c r="L602" s="1" t="s">
        <v>42</v>
      </c>
      <c r="N602" s="1"/>
    </row>
    <row r="603" spans="1:14" x14ac:dyDescent="0.25">
      <c r="A603">
        <v>602</v>
      </c>
      <c r="B603">
        <v>0</v>
      </c>
      <c r="C603">
        <v>3</v>
      </c>
      <c r="D603" t="s">
        <v>1241</v>
      </c>
      <c r="E603" s="1" t="s">
        <v>40</v>
      </c>
      <c r="G603">
        <v>0</v>
      </c>
      <c r="H603">
        <v>0</v>
      </c>
      <c r="I603" s="1" t="s">
        <v>1242</v>
      </c>
      <c r="J603" s="2">
        <v>7.8958000000000004</v>
      </c>
      <c r="L603" s="1" t="s">
        <v>42</v>
      </c>
      <c r="N603" s="1"/>
    </row>
    <row r="604" spans="1:14" x14ac:dyDescent="0.25">
      <c r="A604">
        <v>603</v>
      </c>
      <c r="B604">
        <v>0</v>
      </c>
      <c r="C604">
        <v>1</v>
      </c>
      <c r="D604" t="s">
        <v>1243</v>
      </c>
      <c r="E604" s="1" t="s">
        <v>40</v>
      </c>
      <c r="G604">
        <v>0</v>
      </c>
      <c r="H604">
        <v>0</v>
      </c>
      <c r="I604" s="1" t="s">
        <v>1244</v>
      </c>
      <c r="J604" s="2">
        <v>42.4</v>
      </c>
      <c r="L604" s="1" t="s">
        <v>42</v>
      </c>
      <c r="N604" s="1"/>
    </row>
    <row r="605" spans="1:14" x14ac:dyDescent="0.25">
      <c r="A605">
        <v>604</v>
      </c>
      <c r="B605">
        <v>0</v>
      </c>
      <c r="C605">
        <v>3</v>
      </c>
      <c r="D605" t="s">
        <v>1245</v>
      </c>
      <c r="E605" s="1" t="s">
        <v>40</v>
      </c>
      <c r="F605">
        <v>44</v>
      </c>
      <c r="G605">
        <v>0</v>
      </c>
      <c r="H605">
        <v>0</v>
      </c>
      <c r="I605" s="1" t="s">
        <v>1246</v>
      </c>
      <c r="J605" s="2">
        <v>8.0500000000000007</v>
      </c>
      <c r="L605" s="1" t="s">
        <v>42</v>
      </c>
      <c r="N605" s="1"/>
    </row>
    <row r="606" spans="1:14" x14ac:dyDescent="0.25">
      <c r="A606">
        <v>605</v>
      </c>
      <c r="B606">
        <v>1</v>
      </c>
      <c r="C606">
        <v>1</v>
      </c>
      <c r="D606" t="s">
        <v>1247</v>
      </c>
      <c r="E606" s="1" t="s">
        <v>40</v>
      </c>
      <c r="F606">
        <v>35</v>
      </c>
      <c r="G606">
        <v>0</v>
      </c>
      <c r="H606">
        <v>0</v>
      </c>
      <c r="I606" s="1" t="s">
        <v>1248</v>
      </c>
      <c r="J606" s="2">
        <v>26.55</v>
      </c>
      <c r="L606" s="1" t="s">
        <v>25</v>
      </c>
      <c r="N606" s="1"/>
    </row>
    <row r="607" spans="1:14" x14ac:dyDescent="0.25">
      <c r="A607">
        <v>606</v>
      </c>
      <c r="B607">
        <v>0</v>
      </c>
      <c r="C607">
        <v>3</v>
      </c>
      <c r="D607" t="s">
        <v>1249</v>
      </c>
      <c r="E607" s="1" t="s">
        <v>40</v>
      </c>
      <c r="F607">
        <v>36</v>
      </c>
      <c r="G607">
        <v>1</v>
      </c>
      <c r="H607">
        <v>0</v>
      </c>
      <c r="I607" s="1" t="s">
        <v>1250</v>
      </c>
      <c r="J607" s="2">
        <v>15.55</v>
      </c>
      <c r="L607" s="1" t="s">
        <v>42</v>
      </c>
      <c r="N607" s="1"/>
    </row>
    <row r="608" spans="1:14" x14ac:dyDescent="0.25">
      <c r="A608">
        <v>607</v>
      </c>
      <c r="B608">
        <v>0</v>
      </c>
      <c r="C608">
        <v>3</v>
      </c>
      <c r="D608" t="s">
        <v>1251</v>
      </c>
      <c r="E608" s="1" t="s">
        <v>40</v>
      </c>
      <c r="F608">
        <v>30</v>
      </c>
      <c r="G608">
        <v>0</v>
      </c>
      <c r="H608">
        <v>0</v>
      </c>
      <c r="I608" s="1" t="s">
        <v>1252</v>
      </c>
      <c r="J608" s="2">
        <v>7.8958000000000004</v>
      </c>
      <c r="L608" s="1" t="s">
        <v>42</v>
      </c>
      <c r="N608" s="1"/>
    </row>
    <row r="609" spans="1:14" x14ac:dyDescent="0.25">
      <c r="A609">
        <v>608</v>
      </c>
      <c r="B609">
        <v>1</v>
      </c>
      <c r="C609">
        <v>1</v>
      </c>
      <c r="D609" t="s">
        <v>1253</v>
      </c>
      <c r="E609" s="1" t="s">
        <v>40</v>
      </c>
      <c r="F609">
        <v>27</v>
      </c>
      <c r="G609">
        <v>0</v>
      </c>
      <c r="H609">
        <v>0</v>
      </c>
      <c r="I609" s="1" t="s">
        <v>1254</v>
      </c>
      <c r="J609" s="2">
        <v>30.5</v>
      </c>
      <c r="L609" s="1" t="s">
        <v>42</v>
      </c>
      <c r="N609" s="1"/>
    </row>
    <row r="610" spans="1:14" x14ac:dyDescent="0.25">
      <c r="A610">
        <v>609</v>
      </c>
      <c r="B610">
        <v>1</v>
      </c>
      <c r="C610">
        <v>2</v>
      </c>
      <c r="D610" t="s">
        <v>1255</v>
      </c>
      <c r="E610" s="1" t="s">
        <v>44</v>
      </c>
      <c r="F610">
        <v>22</v>
      </c>
      <c r="G610">
        <v>1</v>
      </c>
      <c r="H610">
        <v>2</v>
      </c>
      <c r="I610" s="1" t="s">
        <v>138</v>
      </c>
      <c r="J610" s="2">
        <v>41.5792</v>
      </c>
      <c r="L610" s="1" t="s">
        <v>25</v>
      </c>
      <c r="N610" s="1"/>
    </row>
    <row r="611" spans="1:14" x14ac:dyDescent="0.25">
      <c r="A611">
        <v>610</v>
      </c>
      <c r="B611">
        <v>1</v>
      </c>
      <c r="C611">
        <v>1</v>
      </c>
      <c r="D611" t="s">
        <v>1256</v>
      </c>
      <c r="E611" s="1" t="s">
        <v>44</v>
      </c>
      <c r="F611">
        <v>40</v>
      </c>
      <c r="G611">
        <v>0</v>
      </c>
      <c r="H611">
        <v>0</v>
      </c>
      <c r="I611" s="1" t="s">
        <v>597</v>
      </c>
      <c r="J611" s="2">
        <v>153.46250000000001</v>
      </c>
      <c r="K611" s="1" t="s">
        <v>598</v>
      </c>
      <c r="L611" s="1" t="s">
        <v>42</v>
      </c>
      <c r="N611" s="1"/>
    </row>
    <row r="612" spans="1:14" x14ac:dyDescent="0.25">
      <c r="A612">
        <v>611</v>
      </c>
      <c r="B612">
        <v>0</v>
      </c>
      <c r="C612">
        <v>3</v>
      </c>
      <c r="D612" t="s">
        <v>1257</v>
      </c>
      <c r="E612" s="1" t="s">
        <v>44</v>
      </c>
      <c r="F612">
        <v>39</v>
      </c>
      <c r="G612">
        <v>1</v>
      </c>
      <c r="H612">
        <v>5</v>
      </c>
      <c r="I612" s="1" t="s">
        <v>75</v>
      </c>
      <c r="J612" s="2">
        <v>31.274999999999999</v>
      </c>
      <c r="L612" s="1" t="s">
        <v>42</v>
      </c>
      <c r="N612" s="1"/>
    </row>
    <row r="613" spans="1:14" x14ac:dyDescent="0.25">
      <c r="A613">
        <v>612</v>
      </c>
      <c r="B613">
        <v>0</v>
      </c>
      <c r="C613">
        <v>3</v>
      </c>
      <c r="D613" t="s">
        <v>1258</v>
      </c>
      <c r="E613" s="1" t="s">
        <v>40</v>
      </c>
      <c r="G613">
        <v>0</v>
      </c>
      <c r="H613">
        <v>0</v>
      </c>
      <c r="I613" s="1" t="s">
        <v>1259</v>
      </c>
      <c r="J613" s="2">
        <v>7.05</v>
      </c>
      <c r="L613" s="1" t="s">
        <v>42</v>
      </c>
      <c r="N613" s="1"/>
    </row>
    <row r="614" spans="1:14" x14ac:dyDescent="0.25">
      <c r="A614">
        <v>613</v>
      </c>
      <c r="B614">
        <v>1</v>
      </c>
      <c r="C614">
        <v>3</v>
      </c>
      <c r="D614" t="s">
        <v>1260</v>
      </c>
      <c r="E614" s="1" t="s">
        <v>44</v>
      </c>
      <c r="G614">
        <v>1</v>
      </c>
      <c r="H614">
        <v>0</v>
      </c>
      <c r="I614" s="1" t="s">
        <v>540</v>
      </c>
      <c r="J614" s="2">
        <v>15.5</v>
      </c>
      <c r="L614" s="1" t="s">
        <v>56</v>
      </c>
      <c r="N614" s="1"/>
    </row>
    <row r="615" spans="1:14" x14ac:dyDescent="0.25">
      <c r="A615">
        <v>614</v>
      </c>
      <c r="B615">
        <v>0</v>
      </c>
      <c r="C615">
        <v>3</v>
      </c>
      <c r="D615" t="s">
        <v>1261</v>
      </c>
      <c r="E615" s="1" t="s">
        <v>40</v>
      </c>
      <c r="G615">
        <v>0</v>
      </c>
      <c r="H615">
        <v>0</v>
      </c>
      <c r="I615" s="1" t="s">
        <v>1262</v>
      </c>
      <c r="J615" s="2">
        <v>7.75</v>
      </c>
      <c r="L615" s="1" t="s">
        <v>56</v>
      </c>
      <c r="N615" s="1"/>
    </row>
    <row r="616" spans="1:14" x14ac:dyDescent="0.25">
      <c r="A616">
        <v>615</v>
      </c>
      <c r="B616">
        <v>0</v>
      </c>
      <c r="C616">
        <v>3</v>
      </c>
      <c r="D616" t="s">
        <v>1263</v>
      </c>
      <c r="E616" s="1" t="s">
        <v>40</v>
      </c>
      <c r="F616">
        <v>35</v>
      </c>
      <c r="G616">
        <v>0</v>
      </c>
      <c r="H616">
        <v>0</v>
      </c>
      <c r="I616" s="1" t="s">
        <v>1264</v>
      </c>
      <c r="J616" s="2">
        <v>8.0500000000000007</v>
      </c>
      <c r="L616" s="1" t="s">
        <v>42</v>
      </c>
      <c r="N616" s="1"/>
    </row>
    <row r="617" spans="1:14" x14ac:dyDescent="0.25">
      <c r="A617">
        <v>616</v>
      </c>
      <c r="B617">
        <v>1</v>
      </c>
      <c r="C617">
        <v>2</v>
      </c>
      <c r="D617" t="s">
        <v>1265</v>
      </c>
      <c r="E617" s="1" t="s">
        <v>44</v>
      </c>
      <c r="F617">
        <v>24</v>
      </c>
      <c r="G617">
        <v>1</v>
      </c>
      <c r="H617">
        <v>2</v>
      </c>
      <c r="I617" s="1" t="s">
        <v>1266</v>
      </c>
      <c r="J617" s="2">
        <v>65</v>
      </c>
      <c r="L617" s="1" t="s">
        <v>42</v>
      </c>
      <c r="N617" s="1"/>
    </row>
    <row r="618" spans="1:14" x14ac:dyDescent="0.25">
      <c r="A618">
        <v>617</v>
      </c>
      <c r="B618">
        <v>0</v>
      </c>
      <c r="C618">
        <v>3</v>
      </c>
      <c r="D618" t="s">
        <v>1267</v>
      </c>
      <c r="E618" s="1" t="s">
        <v>40</v>
      </c>
      <c r="F618">
        <v>34</v>
      </c>
      <c r="G618">
        <v>1</v>
      </c>
      <c r="H618">
        <v>1</v>
      </c>
      <c r="I618" s="1" t="s">
        <v>901</v>
      </c>
      <c r="J618" s="2">
        <v>14.4</v>
      </c>
      <c r="L618" s="1" t="s">
        <v>42</v>
      </c>
      <c r="N618" s="1"/>
    </row>
    <row r="619" spans="1:14" x14ac:dyDescent="0.25">
      <c r="A619">
        <v>618</v>
      </c>
      <c r="B619">
        <v>0</v>
      </c>
      <c r="C619">
        <v>3</v>
      </c>
      <c r="D619" t="s">
        <v>1268</v>
      </c>
      <c r="E619" s="1" t="s">
        <v>44</v>
      </c>
      <c r="F619">
        <v>26</v>
      </c>
      <c r="G619">
        <v>1</v>
      </c>
      <c r="H619">
        <v>0</v>
      </c>
      <c r="I619" s="1" t="s">
        <v>566</v>
      </c>
      <c r="J619" s="2">
        <v>16.100000000000001</v>
      </c>
      <c r="L619" s="1" t="s">
        <v>42</v>
      </c>
      <c r="N619" s="1"/>
    </row>
    <row r="620" spans="1:14" x14ac:dyDescent="0.25">
      <c r="A620">
        <v>619</v>
      </c>
      <c r="B620">
        <v>1</v>
      </c>
      <c r="C620">
        <v>2</v>
      </c>
      <c r="D620" t="s">
        <v>1269</v>
      </c>
      <c r="E620" s="1" t="s">
        <v>44</v>
      </c>
      <c r="F620">
        <v>4</v>
      </c>
      <c r="G620">
        <v>2</v>
      </c>
      <c r="H620">
        <v>1</v>
      </c>
      <c r="I620" s="1" t="s">
        <v>424</v>
      </c>
      <c r="J620" s="2">
        <v>39</v>
      </c>
      <c r="K620" s="1" t="s">
        <v>425</v>
      </c>
      <c r="L620" s="1" t="s">
        <v>42</v>
      </c>
      <c r="N620" s="1"/>
    </row>
    <row r="621" spans="1:14" x14ac:dyDescent="0.25">
      <c r="A621">
        <v>620</v>
      </c>
      <c r="B621">
        <v>0</v>
      </c>
      <c r="C621">
        <v>2</v>
      </c>
      <c r="D621" t="s">
        <v>1270</v>
      </c>
      <c r="E621" s="1" t="s">
        <v>40</v>
      </c>
      <c r="F621">
        <v>26</v>
      </c>
      <c r="G621">
        <v>0</v>
      </c>
      <c r="H621">
        <v>0</v>
      </c>
      <c r="I621" s="1" t="s">
        <v>1271</v>
      </c>
      <c r="J621" s="2">
        <v>10.5</v>
      </c>
      <c r="L621" s="1" t="s">
        <v>42</v>
      </c>
      <c r="N621" s="1"/>
    </row>
    <row r="622" spans="1:14" x14ac:dyDescent="0.25">
      <c r="A622">
        <v>621</v>
      </c>
      <c r="B622">
        <v>0</v>
      </c>
      <c r="C622">
        <v>3</v>
      </c>
      <c r="D622" t="s">
        <v>1272</v>
      </c>
      <c r="E622" s="1" t="s">
        <v>40</v>
      </c>
      <c r="F622">
        <v>27</v>
      </c>
      <c r="G622">
        <v>1</v>
      </c>
      <c r="H622">
        <v>0</v>
      </c>
      <c r="I622" s="1" t="s">
        <v>1273</v>
      </c>
      <c r="J622" s="2">
        <v>14.4542</v>
      </c>
      <c r="L622" s="1" t="s">
        <v>25</v>
      </c>
      <c r="N622" s="1"/>
    </row>
    <row r="623" spans="1:14" x14ac:dyDescent="0.25">
      <c r="A623">
        <v>622</v>
      </c>
      <c r="B623">
        <v>1</v>
      </c>
      <c r="C623">
        <v>1</v>
      </c>
      <c r="D623" t="s">
        <v>1274</v>
      </c>
      <c r="E623" s="1" t="s">
        <v>40</v>
      </c>
      <c r="F623">
        <v>42</v>
      </c>
      <c r="G623">
        <v>1</v>
      </c>
      <c r="H623">
        <v>0</v>
      </c>
      <c r="I623" s="1" t="s">
        <v>1275</v>
      </c>
      <c r="J623" s="2">
        <v>52.554200000000002</v>
      </c>
      <c r="K623" s="1" t="s">
        <v>1276</v>
      </c>
      <c r="L623" s="1" t="s">
        <v>42</v>
      </c>
      <c r="N623" s="1"/>
    </row>
    <row r="624" spans="1:14" x14ac:dyDescent="0.25">
      <c r="A624">
        <v>623</v>
      </c>
      <c r="B624">
        <v>1</v>
      </c>
      <c r="C624">
        <v>3</v>
      </c>
      <c r="D624" t="s">
        <v>1277</v>
      </c>
      <c r="E624" s="1" t="s">
        <v>40</v>
      </c>
      <c r="F624">
        <v>20</v>
      </c>
      <c r="G624">
        <v>1</v>
      </c>
      <c r="H624">
        <v>1</v>
      </c>
      <c r="I624" s="1" t="s">
        <v>825</v>
      </c>
      <c r="J624" s="2">
        <v>15.7417</v>
      </c>
      <c r="L624" s="1" t="s">
        <v>25</v>
      </c>
      <c r="N624" s="1"/>
    </row>
    <row r="625" spans="1:14" x14ac:dyDescent="0.25">
      <c r="A625">
        <v>624</v>
      </c>
      <c r="B625">
        <v>0</v>
      </c>
      <c r="C625">
        <v>3</v>
      </c>
      <c r="D625" t="s">
        <v>1278</v>
      </c>
      <c r="E625" s="1" t="s">
        <v>40</v>
      </c>
      <c r="F625">
        <v>21</v>
      </c>
      <c r="G625">
        <v>0</v>
      </c>
      <c r="H625">
        <v>0</v>
      </c>
      <c r="I625" s="1" t="s">
        <v>1279</v>
      </c>
      <c r="J625" s="2">
        <v>7.8541999999999996</v>
      </c>
      <c r="L625" s="1" t="s">
        <v>42</v>
      </c>
      <c r="N625" s="1"/>
    </row>
    <row r="626" spans="1:14" x14ac:dyDescent="0.25">
      <c r="A626">
        <v>625</v>
      </c>
      <c r="B626">
        <v>0</v>
      </c>
      <c r="C626">
        <v>3</v>
      </c>
      <c r="D626" t="s">
        <v>1280</v>
      </c>
      <c r="E626" s="1" t="s">
        <v>40</v>
      </c>
      <c r="F626">
        <v>21</v>
      </c>
      <c r="G626">
        <v>0</v>
      </c>
      <c r="H626">
        <v>0</v>
      </c>
      <c r="I626" s="1" t="s">
        <v>1281</v>
      </c>
      <c r="J626" s="2">
        <v>16.100000000000001</v>
      </c>
      <c r="L626" s="1" t="s">
        <v>42</v>
      </c>
      <c r="N626" s="1"/>
    </row>
    <row r="627" spans="1:14" x14ac:dyDescent="0.25">
      <c r="A627">
        <v>626</v>
      </c>
      <c r="B627">
        <v>0</v>
      </c>
      <c r="C627">
        <v>1</v>
      </c>
      <c r="D627" t="s">
        <v>1282</v>
      </c>
      <c r="E627" s="1" t="s">
        <v>40</v>
      </c>
      <c r="F627">
        <v>61</v>
      </c>
      <c r="G627">
        <v>0</v>
      </c>
      <c r="H627">
        <v>0</v>
      </c>
      <c r="I627" s="1" t="s">
        <v>1283</v>
      </c>
      <c r="J627" s="2">
        <v>32.320799999999998</v>
      </c>
      <c r="K627" s="1" t="s">
        <v>1284</v>
      </c>
      <c r="L627" s="1" t="s">
        <v>42</v>
      </c>
      <c r="N627" s="1"/>
    </row>
    <row r="628" spans="1:14" x14ac:dyDescent="0.25">
      <c r="A628">
        <v>627</v>
      </c>
      <c r="B628">
        <v>0</v>
      </c>
      <c r="C628">
        <v>2</v>
      </c>
      <c r="D628" t="s">
        <v>1285</v>
      </c>
      <c r="E628" s="1" t="s">
        <v>40</v>
      </c>
      <c r="F628">
        <v>57</v>
      </c>
      <c r="G628">
        <v>0</v>
      </c>
      <c r="H628">
        <v>0</v>
      </c>
      <c r="I628" s="1" t="s">
        <v>1286</v>
      </c>
      <c r="J628" s="2">
        <v>12.35</v>
      </c>
      <c r="L628" s="1" t="s">
        <v>56</v>
      </c>
      <c r="N628" s="1"/>
    </row>
    <row r="629" spans="1:14" x14ac:dyDescent="0.25">
      <c r="A629">
        <v>628</v>
      </c>
      <c r="B629">
        <v>1</v>
      </c>
      <c r="C629">
        <v>1</v>
      </c>
      <c r="D629" t="s">
        <v>1287</v>
      </c>
      <c r="E629" s="1" t="s">
        <v>44</v>
      </c>
      <c r="F629">
        <v>21</v>
      </c>
      <c r="G629">
        <v>0</v>
      </c>
      <c r="H629">
        <v>0</v>
      </c>
      <c r="I629" s="1" t="s">
        <v>613</v>
      </c>
      <c r="J629" s="2">
        <v>77.958299999999994</v>
      </c>
      <c r="K629" s="1" t="s">
        <v>1288</v>
      </c>
      <c r="L629" s="1" t="s">
        <v>42</v>
      </c>
      <c r="N629" s="1"/>
    </row>
    <row r="630" spans="1:14" x14ac:dyDescent="0.25">
      <c r="A630">
        <v>629</v>
      </c>
      <c r="B630">
        <v>0</v>
      </c>
      <c r="C630">
        <v>3</v>
      </c>
      <c r="D630" t="s">
        <v>1289</v>
      </c>
      <c r="E630" s="1" t="s">
        <v>40</v>
      </c>
      <c r="F630">
        <v>26</v>
      </c>
      <c r="G630">
        <v>0</v>
      </c>
      <c r="H630">
        <v>0</v>
      </c>
      <c r="I630" s="1" t="s">
        <v>1290</v>
      </c>
      <c r="J630" s="2">
        <v>7.8958000000000004</v>
      </c>
      <c r="L630" s="1" t="s">
        <v>42</v>
      </c>
      <c r="N630" s="1"/>
    </row>
    <row r="631" spans="1:14" x14ac:dyDescent="0.25">
      <c r="A631">
        <v>630</v>
      </c>
      <c r="B631">
        <v>0</v>
      </c>
      <c r="C631">
        <v>3</v>
      </c>
      <c r="D631" t="s">
        <v>1291</v>
      </c>
      <c r="E631" s="1" t="s">
        <v>40</v>
      </c>
      <c r="G631">
        <v>0</v>
      </c>
      <c r="H631">
        <v>0</v>
      </c>
      <c r="I631" s="1" t="s">
        <v>1292</v>
      </c>
      <c r="J631" s="2">
        <v>7.7332999999999998</v>
      </c>
      <c r="L631" s="1" t="s">
        <v>56</v>
      </c>
      <c r="N631" s="1"/>
    </row>
    <row r="632" spans="1:14" x14ac:dyDescent="0.25">
      <c r="A632">
        <v>631</v>
      </c>
      <c r="B632">
        <v>1</v>
      </c>
      <c r="C632">
        <v>1</v>
      </c>
      <c r="D632" t="s">
        <v>1293</v>
      </c>
      <c r="E632" s="1" t="s">
        <v>40</v>
      </c>
      <c r="F632">
        <v>80</v>
      </c>
      <c r="G632">
        <v>0</v>
      </c>
      <c r="H632">
        <v>0</v>
      </c>
      <c r="I632" s="1" t="s">
        <v>1294</v>
      </c>
      <c r="J632" s="2">
        <v>30</v>
      </c>
      <c r="K632" s="1" t="s">
        <v>1295</v>
      </c>
      <c r="L632" s="1" t="s">
        <v>42</v>
      </c>
      <c r="N632" s="1"/>
    </row>
    <row r="633" spans="1:14" x14ac:dyDescent="0.25">
      <c r="A633">
        <v>632</v>
      </c>
      <c r="B633">
        <v>0</v>
      </c>
      <c r="C633">
        <v>3</v>
      </c>
      <c r="D633" t="s">
        <v>1296</v>
      </c>
      <c r="E633" s="1" t="s">
        <v>40</v>
      </c>
      <c r="F633">
        <v>51</v>
      </c>
      <c r="G633">
        <v>0</v>
      </c>
      <c r="H633">
        <v>0</v>
      </c>
      <c r="I633" s="1" t="s">
        <v>1297</v>
      </c>
      <c r="J633" s="2">
        <v>7.0541999999999998</v>
      </c>
      <c r="L633" s="1" t="s">
        <v>42</v>
      </c>
      <c r="N633" s="1"/>
    </row>
    <row r="634" spans="1:14" x14ac:dyDescent="0.25">
      <c r="A634">
        <v>633</v>
      </c>
      <c r="B634">
        <v>1</v>
      </c>
      <c r="C634">
        <v>1</v>
      </c>
      <c r="D634" t="s">
        <v>1298</v>
      </c>
      <c r="E634" s="1" t="s">
        <v>40</v>
      </c>
      <c r="F634">
        <v>32</v>
      </c>
      <c r="G634">
        <v>0</v>
      </c>
      <c r="H634">
        <v>0</v>
      </c>
      <c r="I634" s="1" t="s">
        <v>1299</v>
      </c>
      <c r="J634" s="2">
        <v>30.5</v>
      </c>
      <c r="K634" s="1" t="s">
        <v>1300</v>
      </c>
      <c r="L634" s="1" t="s">
        <v>25</v>
      </c>
      <c r="N634" s="1"/>
    </row>
    <row r="635" spans="1:14" x14ac:dyDescent="0.25">
      <c r="A635">
        <v>634</v>
      </c>
      <c r="B635">
        <v>0</v>
      </c>
      <c r="C635">
        <v>1</v>
      </c>
      <c r="D635" t="s">
        <v>1301</v>
      </c>
      <c r="E635" s="1" t="s">
        <v>40</v>
      </c>
      <c r="G635">
        <v>0</v>
      </c>
      <c r="H635">
        <v>0</v>
      </c>
      <c r="I635" s="1" t="s">
        <v>1302</v>
      </c>
      <c r="J635" s="2">
        <v>0</v>
      </c>
      <c r="L635" s="1" t="s">
        <v>42</v>
      </c>
      <c r="N635" s="1"/>
    </row>
    <row r="636" spans="1:14" x14ac:dyDescent="0.25">
      <c r="A636">
        <v>635</v>
      </c>
      <c r="B636">
        <v>0</v>
      </c>
      <c r="C636">
        <v>3</v>
      </c>
      <c r="D636" t="s">
        <v>1303</v>
      </c>
      <c r="E636" s="1" t="s">
        <v>44</v>
      </c>
      <c r="F636">
        <v>9</v>
      </c>
      <c r="G636">
        <v>3</v>
      </c>
      <c r="H636">
        <v>2</v>
      </c>
      <c r="I636" s="1" t="s">
        <v>183</v>
      </c>
      <c r="J636" s="2">
        <v>27.9</v>
      </c>
      <c r="L636" s="1" t="s">
        <v>42</v>
      </c>
      <c r="N636" s="1"/>
    </row>
    <row r="637" spans="1:14" x14ac:dyDescent="0.25">
      <c r="A637">
        <v>636</v>
      </c>
      <c r="B637">
        <v>1</v>
      </c>
      <c r="C637">
        <v>2</v>
      </c>
      <c r="D637" t="s">
        <v>1304</v>
      </c>
      <c r="E637" s="1" t="s">
        <v>44</v>
      </c>
      <c r="F637">
        <v>28</v>
      </c>
      <c r="G637">
        <v>0</v>
      </c>
      <c r="H637">
        <v>0</v>
      </c>
      <c r="I637" s="1" t="s">
        <v>1305</v>
      </c>
      <c r="J637" s="2">
        <v>13</v>
      </c>
      <c r="L637" s="1" t="s">
        <v>42</v>
      </c>
      <c r="N637" s="1"/>
    </row>
    <row r="638" spans="1:14" x14ac:dyDescent="0.25">
      <c r="A638">
        <v>637</v>
      </c>
      <c r="B638">
        <v>0</v>
      </c>
      <c r="C638">
        <v>3</v>
      </c>
      <c r="D638" t="s">
        <v>1306</v>
      </c>
      <c r="E638" s="1" t="s">
        <v>40</v>
      </c>
      <c r="F638">
        <v>32</v>
      </c>
      <c r="G638">
        <v>0</v>
      </c>
      <c r="H638">
        <v>0</v>
      </c>
      <c r="I638" s="1" t="s">
        <v>1307</v>
      </c>
      <c r="J638" s="2">
        <v>7.9249999999999998</v>
      </c>
      <c r="L638" s="1" t="s">
        <v>42</v>
      </c>
      <c r="N638" s="1"/>
    </row>
    <row r="639" spans="1:14" x14ac:dyDescent="0.25">
      <c r="A639">
        <v>638</v>
      </c>
      <c r="B639">
        <v>0</v>
      </c>
      <c r="C639">
        <v>2</v>
      </c>
      <c r="D639" t="s">
        <v>1308</v>
      </c>
      <c r="E639" s="1" t="s">
        <v>40</v>
      </c>
      <c r="F639">
        <v>31</v>
      </c>
      <c r="G639">
        <v>1</v>
      </c>
      <c r="H639">
        <v>1</v>
      </c>
      <c r="I639" s="1" t="s">
        <v>533</v>
      </c>
      <c r="J639" s="2">
        <v>26.25</v>
      </c>
      <c r="L639" s="1" t="s">
        <v>42</v>
      </c>
      <c r="N639" s="1"/>
    </row>
    <row r="640" spans="1:14" x14ac:dyDescent="0.25">
      <c r="A640">
        <v>639</v>
      </c>
      <c r="B640">
        <v>0</v>
      </c>
      <c r="C640">
        <v>3</v>
      </c>
      <c r="D640" t="s">
        <v>1309</v>
      </c>
      <c r="E640" s="1" t="s">
        <v>44</v>
      </c>
      <c r="F640">
        <v>41</v>
      </c>
      <c r="G640">
        <v>0</v>
      </c>
      <c r="H640">
        <v>5</v>
      </c>
      <c r="I640" s="1" t="s">
        <v>152</v>
      </c>
      <c r="J640" s="2">
        <v>39.6875</v>
      </c>
      <c r="L640" s="1" t="s">
        <v>42</v>
      </c>
      <c r="N640" s="1"/>
    </row>
    <row r="641" spans="1:14" x14ac:dyDescent="0.25">
      <c r="A641">
        <v>640</v>
      </c>
      <c r="B641">
        <v>0</v>
      </c>
      <c r="C641">
        <v>3</v>
      </c>
      <c r="D641" t="s">
        <v>1310</v>
      </c>
      <c r="E641" s="1" t="s">
        <v>40</v>
      </c>
      <c r="G641">
        <v>1</v>
      </c>
      <c r="H641">
        <v>0</v>
      </c>
      <c r="I641" s="1" t="s">
        <v>917</v>
      </c>
      <c r="J641" s="2">
        <v>16.100000000000001</v>
      </c>
      <c r="L641" s="1" t="s">
        <v>42</v>
      </c>
      <c r="N641" s="1"/>
    </row>
    <row r="642" spans="1:14" x14ac:dyDescent="0.25">
      <c r="A642">
        <v>641</v>
      </c>
      <c r="B642">
        <v>0</v>
      </c>
      <c r="C642">
        <v>3</v>
      </c>
      <c r="D642" t="s">
        <v>1311</v>
      </c>
      <c r="E642" s="1" t="s">
        <v>40</v>
      </c>
      <c r="F642">
        <v>20</v>
      </c>
      <c r="G642">
        <v>0</v>
      </c>
      <c r="H642">
        <v>0</v>
      </c>
      <c r="I642" s="1" t="s">
        <v>1312</v>
      </c>
      <c r="J642" s="2">
        <v>7.8541999999999996</v>
      </c>
      <c r="L642" s="1" t="s">
        <v>42</v>
      </c>
      <c r="N642" s="1"/>
    </row>
    <row r="643" spans="1:14" x14ac:dyDescent="0.25">
      <c r="A643">
        <v>642</v>
      </c>
      <c r="B643">
        <v>1</v>
      </c>
      <c r="C643">
        <v>1</v>
      </c>
      <c r="D643" t="s">
        <v>1313</v>
      </c>
      <c r="E643" s="1" t="s">
        <v>44</v>
      </c>
      <c r="F643">
        <v>24</v>
      </c>
      <c r="G643">
        <v>0</v>
      </c>
      <c r="H643">
        <v>0</v>
      </c>
      <c r="I643" s="1" t="s">
        <v>801</v>
      </c>
      <c r="J643" s="2">
        <v>69.3</v>
      </c>
      <c r="K643" s="1" t="s">
        <v>802</v>
      </c>
      <c r="L643" s="1" t="s">
        <v>25</v>
      </c>
      <c r="N643" s="1"/>
    </row>
    <row r="644" spans="1:14" x14ac:dyDescent="0.25">
      <c r="A644">
        <v>643</v>
      </c>
      <c r="B644">
        <v>0</v>
      </c>
      <c r="C644">
        <v>3</v>
      </c>
      <c r="D644" t="s">
        <v>1314</v>
      </c>
      <c r="E644" s="1" t="s">
        <v>44</v>
      </c>
      <c r="F644">
        <v>2</v>
      </c>
      <c r="G644">
        <v>3</v>
      </c>
      <c r="H644">
        <v>2</v>
      </c>
      <c r="I644" s="1" t="s">
        <v>183</v>
      </c>
      <c r="J644" s="2">
        <v>27.9</v>
      </c>
      <c r="L644" s="1" t="s">
        <v>42</v>
      </c>
      <c r="N644" s="1"/>
    </row>
    <row r="645" spans="1:14" x14ac:dyDescent="0.25">
      <c r="A645">
        <v>644</v>
      </c>
      <c r="B645">
        <v>1</v>
      </c>
      <c r="C645">
        <v>3</v>
      </c>
      <c r="D645" t="s">
        <v>1315</v>
      </c>
      <c r="E645" s="1" t="s">
        <v>40</v>
      </c>
      <c r="G645">
        <v>0</v>
      </c>
      <c r="H645">
        <v>0</v>
      </c>
      <c r="I645" s="1" t="s">
        <v>205</v>
      </c>
      <c r="J645" s="2">
        <v>56.495800000000003</v>
      </c>
      <c r="L645" s="1" t="s">
        <v>42</v>
      </c>
      <c r="N645" s="1"/>
    </row>
    <row r="646" spans="1:14" x14ac:dyDescent="0.25">
      <c r="A646">
        <v>645</v>
      </c>
      <c r="B646">
        <v>1</v>
      </c>
      <c r="C646">
        <v>3</v>
      </c>
      <c r="D646" t="s">
        <v>1316</v>
      </c>
      <c r="E646" s="1" t="s">
        <v>44</v>
      </c>
      <c r="F646">
        <v>0.75</v>
      </c>
      <c r="G646">
        <v>2</v>
      </c>
      <c r="H646">
        <v>1</v>
      </c>
      <c r="I646" s="1" t="s">
        <v>947</v>
      </c>
      <c r="J646" s="2">
        <v>19.258299999999998</v>
      </c>
      <c r="L646" s="1" t="s">
        <v>25</v>
      </c>
      <c r="N646" s="1"/>
    </row>
    <row r="647" spans="1:14" x14ac:dyDescent="0.25">
      <c r="A647">
        <v>646</v>
      </c>
      <c r="B647">
        <v>1</v>
      </c>
      <c r="C647">
        <v>1</v>
      </c>
      <c r="D647" t="s">
        <v>1317</v>
      </c>
      <c r="E647" s="1" t="s">
        <v>40</v>
      </c>
      <c r="F647">
        <v>48</v>
      </c>
      <c r="G647">
        <v>1</v>
      </c>
      <c r="H647">
        <v>0</v>
      </c>
      <c r="I647" s="1" t="s">
        <v>156</v>
      </c>
      <c r="J647" s="2">
        <v>76.729200000000006</v>
      </c>
      <c r="K647" s="1" t="s">
        <v>157</v>
      </c>
      <c r="L647" s="1" t="s">
        <v>25</v>
      </c>
      <c r="N647" s="1"/>
    </row>
    <row r="648" spans="1:14" x14ac:dyDescent="0.25">
      <c r="A648">
        <v>647</v>
      </c>
      <c r="B648">
        <v>0</v>
      </c>
      <c r="C648">
        <v>3</v>
      </c>
      <c r="D648" t="s">
        <v>1318</v>
      </c>
      <c r="E648" s="1" t="s">
        <v>40</v>
      </c>
      <c r="F648">
        <v>19</v>
      </c>
      <c r="G648">
        <v>0</v>
      </c>
      <c r="H648">
        <v>0</v>
      </c>
      <c r="I648" s="1" t="s">
        <v>1319</v>
      </c>
      <c r="J648" s="2">
        <v>7.8958000000000004</v>
      </c>
      <c r="L648" s="1" t="s">
        <v>42</v>
      </c>
      <c r="N648" s="1"/>
    </row>
    <row r="649" spans="1:14" x14ac:dyDescent="0.25">
      <c r="A649">
        <v>648</v>
      </c>
      <c r="B649">
        <v>1</v>
      </c>
      <c r="C649">
        <v>1</v>
      </c>
      <c r="D649" t="s">
        <v>1320</v>
      </c>
      <c r="E649" s="1" t="s">
        <v>40</v>
      </c>
      <c r="F649">
        <v>56</v>
      </c>
      <c r="G649">
        <v>0</v>
      </c>
      <c r="H649">
        <v>0</v>
      </c>
      <c r="I649" s="1" t="s">
        <v>1321</v>
      </c>
      <c r="J649" s="2">
        <v>35.5</v>
      </c>
      <c r="K649" s="1" t="s">
        <v>1322</v>
      </c>
      <c r="L649" s="1" t="s">
        <v>25</v>
      </c>
      <c r="N649" s="1"/>
    </row>
    <row r="650" spans="1:14" x14ac:dyDescent="0.25">
      <c r="A650">
        <v>649</v>
      </c>
      <c r="B650">
        <v>0</v>
      </c>
      <c r="C650">
        <v>3</v>
      </c>
      <c r="D650" t="s">
        <v>1323</v>
      </c>
      <c r="E650" s="1" t="s">
        <v>40</v>
      </c>
      <c r="G650">
        <v>0</v>
      </c>
      <c r="H650">
        <v>0</v>
      </c>
      <c r="I650" s="1" t="s">
        <v>1324</v>
      </c>
      <c r="J650" s="2">
        <v>7.55</v>
      </c>
      <c r="L650" s="1" t="s">
        <v>42</v>
      </c>
      <c r="N650" s="1"/>
    </row>
    <row r="651" spans="1:14" x14ac:dyDescent="0.25">
      <c r="A651">
        <v>650</v>
      </c>
      <c r="B651">
        <v>1</v>
      </c>
      <c r="C651">
        <v>3</v>
      </c>
      <c r="D651" t="s">
        <v>1325</v>
      </c>
      <c r="E651" s="1" t="s">
        <v>44</v>
      </c>
      <c r="F651">
        <v>23</v>
      </c>
      <c r="G651">
        <v>0</v>
      </c>
      <c r="H651">
        <v>0</v>
      </c>
      <c r="I651" s="1" t="s">
        <v>1326</v>
      </c>
      <c r="J651" s="2">
        <v>7.55</v>
      </c>
      <c r="L651" s="1" t="s">
        <v>42</v>
      </c>
      <c r="N651" s="1"/>
    </row>
    <row r="652" spans="1:14" x14ac:dyDescent="0.25">
      <c r="A652">
        <v>651</v>
      </c>
      <c r="B652">
        <v>0</v>
      </c>
      <c r="C652">
        <v>3</v>
      </c>
      <c r="D652" t="s">
        <v>1327</v>
      </c>
      <c r="E652" s="1" t="s">
        <v>40</v>
      </c>
      <c r="G652">
        <v>0</v>
      </c>
      <c r="H652">
        <v>0</v>
      </c>
      <c r="I652" s="1" t="s">
        <v>1328</v>
      </c>
      <c r="J652" s="2">
        <v>7.8958000000000004</v>
      </c>
      <c r="L652" s="1" t="s">
        <v>42</v>
      </c>
      <c r="N652" s="1"/>
    </row>
    <row r="653" spans="1:14" x14ac:dyDescent="0.25">
      <c r="A653">
        <v>652</v>
      </c>
      <c r="B653">
        <v>1</v>
      </c>
      <c r="C653">
        <v>2</v>
      </c>
      <c r="D653" t="s">
        <v>1329</v>
      </c>
      <c r="E653" s="1" t="s">
        <v>44</v>
      </c>
      <c r="F653">
        <v>18</v>
      </c>
      <c r="G653">
        <v>0</v>
      </c>
      <c r="H653">
        <v>1</v>
      </c>
      <c r="I653" s="1" t="s">
        <v>256</v>
      </c>
      <c r="J653" s="2">
        <v>23</v>
      </c>
      <c r="L653" s="1" t="s">
        <v>42</v>
      </c>
      <c r="N653" s="1"/>
    </row>
    <row r="654" spans="1:14" x14ac:dyDescent="0.25">
      <c r="A654">
        <v>653</v>
      </c>
      <c r="B654">
        <v>0</v>
      </c>
      <c r="C654">
        <v>3</v>
      </c>
      <c r="D654" t="s">
        <v>1330</v>
      </c>
      <c r="E654" s="1" t="s">
        <v>40</v>
      </c>
      <c r="F654">
        <v>21</v>
      </c>
      <c r="G654">
        <v>0</v>
      </c>
      <c r="H654">
        <v>0</v>
      </c>
      <c r="I654" s="1" t="s">
        <v>1331</v>
      </c>
      <c r="J654" s="2">
        <v>8.4332999999999991</v>
      </c>
      <c r="L654" s="1" t="s">
        <v>42</v>
      </c>
      <c r="N654" s="1"/>
    </row>
    <row r="655" spans="1:14" x14ac:dyDescent="0.25">
      <c r="A655">
        <v>654</v>
      </c>
      <c r="B655">
        <v>1</v>
      </c>
      <c r="C655">
        <v>3</v>
      </c>
      <c r="D655" t="s">
        <v>1332</v>
      </c>
      <c r="E655" s="1" t="s">
        <v>44</v>
      </c>
      <c r="G655">
        <v>0</v>
      </c>
      <c r="H655">
        <v>0</v>
      </c>
      <c r="I655" s="1" t="s">
        <v>1333</v>
      </c>
      <c r="J655" s="2">
        <v>7.8292000000000002</v>
      </c>
      <c r="L655" s="1" t="s">
        <v>56</v>
      </c>
      <c r="N655" s="1"/>
    </row>
    <row r="656" spans="1:14" x14ac:dyDescent="0.25">
      <c r="A656">
        <v>655</v>
      </c>
      <c r="B656">
        <v>0</v>
      </c>
      <c r="C656">
        <v>3</v>
      </c>
      <c r="D656" t="s">
        <v>1334</v>
      </c>
      <c r="E656" s="1" t="s">
        <v>44</v>
      </c>
      <c r="F656">
        <v>18</v>
      </c>
      <c r="G656">
        <v>0</v>
      </c>
      <c r="H656">
        <v>0</v>
      </c>
      <c r="I656" s="1" t="s">
        <v>1335</v>
      </c>
      <c r="J656" s="2">
        <v>6.75</v>
      </c>
      <c r="L656" s="1" t="s">
        <v>56</v>
      </c>
      <c r="N656" s="1"/>
    </row>
    <row r="657" spans="1:14" x14ac:dyDescent="0.25">
      <c r="A657">
        <v>656</v>
      </c>
      <c r="B657">
        <v>0</v>
      </c>
      <c r="C657">
        <v>2</v>
      </c>
      <c r="D657" t="s">
        <v>1336</v>
      </c>
      <c r="E657" s="1" t="s">
        <v>40</v>
      </c>
      <c r="F657">
        <v>24</v>
      </c>
      <c r="G657">
        <v>2</v>
      </c>
      <c r="H657">
        <v>0</v>
      </c>
      <c r="I657" s="1" t="s">
        <v>201</v>
      </c>
      <c r="J657" s="2">
        <v>73.5</v>
      </c>
      <c r="L657" s="1" t="s">
        <v>42</v>
      </c>
      <c r="N657" s="1"/>
    </row>
    <row r="658" spans="1:14" x14ac:dyDescent="0.25">
      <c r="A658">
        <v>657</v>
      </c>
      <c r="B658">
        <v>0</v>
      </c>
      <c r="C658">
        <v>3</v>
      </c>
      <c r="D658" t="s">
        <v>1337</v>
      </c>
      <c r="E658" s="1" t="s">
        <v>40</v>
      </c>
      <c r="G658">
        <v>0</v>
      </c>
      <c r="H658">
        <v>0</v>
      </c>
      <c r="I658" s="1" t="s">
        <v>1338</v>
      </c>
      <c r="J658" s="2">
        <v>7.8958000000000004</v>
      </c>
      <c r="L658" s="1" t="s">
        <v>42</v>
      </c>
      <c r="N658" s="1"/>
    </row>
    <row r="659" spans="1:14" x14ac:dyDescent="0.25">
      <c r="A659">
        <v>658</v>
      </c>
      <c r="B659">
        <v>0</v>
      </c>
      <c r="C659">
        <v>3</v>
      </c>
      <c r="D659" t="s">
        <v>1339</v>
      </c>
      <c r="E659" s="1" t="s">
        <v>44</v>
      </c>
      <c r="F659">
        <v>32</v>
      </c>
      <c r="G659">
        <v>1</v>
      </c>
      <c r="H659">
        <v>1</v>
      </c>
      <c r="I659" s="1" t="s">
        <v>436</v>
      </c>
      <c r="J659" s="2">
        <v>15.5</v>
      </c>
      <c r="L659" s="1" t="s">
        <v>56</v>
      </c>
      <c r="N659" s="1"/>
    </row>
    <row r="660" spans="1:14" x14ac:dyDescent="0.25">
      <c r="A660">
        <v>659</v>
      </c>
      <c r="B660">
        <v>0</v>
      </c>
      <c r="C660">
        <v>2</v>
      </c>
      <c r="D660" t="s">
        <v>1340</v>
      </c>
      <c r="E660" s="1" t="s">
        <v>40</v>
      </c>
      <c r="F660">
        <v>23</v>
      </c>
      <c r="G660">
        <v>0</v>
      </c>
      <c r="H660">
        <v>0</v>
      </c>
      <c r="I660" s="1" t="s">
        <v>1341</v>
      </c>
      <c r="J660" s="2">
        <v>13</v>
      </c>
      <c r="L660" s="1" t="s">
        <v>42</v>
      </c>
      <c r="N660" s="1"/>
    </row>
    <row r="661" spans="1:14" x14ac:dyDescent="0.25">
      <c r="A661">
        <v>660</v>
      </c>
      <c r="B661">
        <v>0</v>
      </c>
      <c r="C661">
        <v>1</v>
      </c>
      <c r="D661" t="s">
        <v>1342</v>
      </c>
      <c r="E661" s="1" t="s">
        <v>40</v>
      </c>
      <c r="F661">
        <v>58</v>
      </c>
      <c r="G661">
        <v>0</v>
      </c>
      <c r="H661">
        <v>2</v>
      </c>
      <c r="I661" s="1" t="s">
        <v>489</v>
      </c>
      <c r="J661" s="2">
        <v>113.27500000000001</v>
      </c>
      <c r="K661" s="1" t="s">
        <v>1343</v>
      </c>
      <c r="L661" s="1" t="s">
        <v>25</v>
      </c>
      <c r="N661" s="1"/>
    </row>
    <row r="662" spans="1:14" x14ac:dyDescent="0.25">
      <c r="A662">
        <v>661</v>
      </c>
      <c r="B662">
        <v>1</v>
      </c>
      <c r="C662">
        <v>1</v>
      </c>
      <c r="D662" t="s">
        <v>1344</v>
      </c>
      <c r="E662" s="1" t="s">
        <v>40</v>
      </c>
      <c r="F662">
        <v>50</v>
      </c>
      <c r="G662">
        <v>2</v>
      </c>
      <c r="H662">
        <v>0</v>
      </c>
      <c r="I662" s="1" t="s">
        <v>735</v>
      </c>
      <c r="J662" s="2">
        <v>133.65</v>
      </c>
      <c r="L662" s="1" t="s">
        <v>42</v>
      </c>
      <c r="N662" s="1"/>
    </row>
    <row r="663" spans="1:14" x14ac:dyDescent="0.25">
      <c r="A663">
        <v>662</v>
      </c>
      <c r="B663">
        <v>0</v>
      </c>
      <c r="C663">
        <v>3</v>
      </c>
      <c r="D663" t="s">
        <v>1345</v>
      </c>
      <c r="E663" s="1" t="s">
        <v>40</v>
      </c>
      <c r="F663">
        <v>40</v>
      </c>
      <c r="G663">
        <v>0</v>
      </c>
      <c r="H663">
        <v>0</v>
      </c>
      <c r="I663" s="1" t="s">
        <v>1346</v>
      </c>
      <c r="J663" s="2">
        <v>7.2249999999999996</v>
      </c>
      <c r="L663" s="1" t="s">
        <v>25</v>
      </c>
      <c r="N663" s="1"/>
    </row>
    <row r="664" spans="1:14" x14ac:dyDescent="0.25">
      <c r="A664">
        <v>663</v>
      </c>
      <c r="B664">
        <v>0</v>
      </c>
      <c r="C664">
        <v>1</v>
      </c>
      <c r="D664" t="s">
        <v>1347</v>
      </c>
      <c r="E664" s="1" t="s">
        <v>40</v>
      </c>
      <c r="F664">
        <v>47</v>
      </c>
      <c r="G664">
        <v>0</v>
      </c>
      <c r="H664">
        <v>0</v>
      </c>
      <c r="I664" s="1" t="s">
        <v>1348</v>
      </c>
      <c r="J664" s="2">
        <v>25.587499999999999</v>
      </c>
      <c r="K664" s="1" t="s">
        <v>1349</v>
      </c>
      <c r="L664" s="1" t="s">
        <v>42</v>
      </c>
      <c r="N664" s="1"/>
    </row>
    <row r="665" spans="1:14" x14ac:dyDescent="0.25">
      <c r="A665">
        <v>664</v>
      </c>
      <c r="B665">
        <v>0</v>
      </c>
      <c r="C665">
        <v>3</v>
      </c>
      <c r="D665" t="s">
        <v>1350</v>
      </c>
      <c r="E665" s="1" t="s">
        <v>40</v>
      </c>
      <c r="F665">
        <v>36</v>
      </c>
      <c r="G665">
        <v>0</v>
      </c>
      <c r="H665">
        <v>0</v>
      </c>
      <c r="I665" s="1" t="s">
        <v>1351</v>
      </c>
      <c r="J665" s="2">
        <v>7.4958</v>
      </c>
      <c r="L665" s="1" t="s">
        <v>42</v>
      </c>
      <c r="N665" s="1"/>
    </row>
    <row r="666" spans="1:14" x14ac:dyDescent="0.25">
      <c r="A666">
        <v>665</v>
      </c>
      <c r="B666">
        <v>1</v>
      </c>
      <c r="C666">
        <v>3</v>
      </c>
      <c r="D666" t="s">
        <v>1352</v>
      </c>
      <c r="E666" s="1" t="s">
        <v>40</v>
      </c>
      <c r="F666">
        <v>20</v>
      </c>
      <c r="G666">
        <v>1</v>
      </c>
      <c r="H666">
        <v>0</v>
      </c>
      <c r="I666" s="1" t="s">
        <v>1353</v>
      </c>
      <c r="J666" s="2">
        <v>7.9249999999999998</v>
      </c>
      <c r="L666" s="1" t="s">
        <v>42</v>
      </c>
      <c r="N666" s="1"/>
    </row>
    <row r="667" spans="1:14" x14ac:dyDescent="0.25">
      <c r="A667">
        <v>666</v>
      </c>
      <c r="B667">
        <v>0</v>
      </c>
      <c r="C667">
        <v>2</v>
      </c>
      <c r="D667" t="s">
        <v>1354</v>
      </c>
      <c r="E667" s="1" t="s">
        <v>40</v>
      </c>
      <c r="F667">
        <v>32</v>
      </c>
      <c r="G667">
        <v>2</v>
      </c>
      <c r="H667">
        <v>0</v>
      </c>
      <c r="I667" s="1" t="s">
        <v>201</v>
      </c>
      <c r="J667" s="2">
        <v>73.5</v>
      </c>
      <c r="L667" s="1" t="s">
        <v>42</v>
      </c>
      <c r="N667" s="1"/>
    </row>
    <row r="668" spans="1:14" x14ac:dyDescent="0.25">
      <c r="A668">
        <v>667</v>
      </c>
      <c r="B668">
        <v>0</v>
      </c>
      <c r="C668">
        <v>2</v>
      </c>
      <c r="D668" t="s">
        <v>1355</v>
      </c>
      <c r="E668" s="1" t="s">
        <v>40</v>
      </c>
      <c r="F668">
        <v>25</v>
      </c>
      <c r="G668">
        <v>0</v>
      </c>
      <c r="H668">
        <v>0</v>
      </c>
      <c r="I668" s="1" t="s">
        <v>1356</v>
      </c>
      <c r="J668" s="2">
        <v>13</v>
      </c>
      <c r="L668" s="1" t="s">
        <v>42</v>
      </c>
      <c r="N668" s="1"/>
    </row>
    <row r="669" spans="1:14" x14ac:dyDescent="0.25">
      <c r="A669">
        <v>668</v>
      </c>
      <c r="B669">
        <v>0</v>
      </c>
      <c r="C669">
        <v>3</v>
      </c>
      <c r="D669" t="s">
        <v>1357</v>
      </c>
      <c r="E669" s="1" t="s">
        <v>40</v>
      </c>
      <c r="G669">
        <v>0</v>
      </c>
      <c r="H669">
        <v>0</v>
      </c>
      <c r="I669" s="1" t="s">
        <v>1358</v>
      </c>
      <c r="J669" s="2">
        <v>7.7750000000000004</v>
      </c>
      <c r="L669" s="1" t="s">
        <v>42</v>
      </c>
      <c r="N669" s="1"/>
    </row>
    <row r="670" spans="1:14" x14ac:dyDescent="0.25">
      <c r="A670">
        <v>669</v>
      </c>
      <c r="B670">
        <v>0</v>
      </c>
      <c r="C670">
        <v>3</v>
      </c>
      <c r="D670" t="s">
        <v>1359</v>
      </c>
      <c r="E670" s="1" t="s">
        <v>40</v>
      </c>
      <c r="F670">
        <v>43</v>
      </c>
      <c r="G670">
        <v>0</v>
      </c>
      <c r="H670">
        <v>0</v>
      </c>
      <c r="I670" s="1" t="s">
        <v>1360</v>
      </c>
      <c r="J670" s="2">
        <v>8.0500000000000007</v>
      </c>
      <c r="L670" s="1" t="s">
        <v>42</v>
      </c>
      <c r="N670" s="1"/>
    </row>
    <row r="671" spans="1:14" x14ac:dyDescent="0.25">
      <c r="A671">
        <v>670</v>
      </c>
      <c r="B671">
        <v>1</v>
      </c>
      <c r="C671">
        <v>1</v>
      </c>
      <c r="D671" t="s">
        <v>1361</v>
      </c>
      <c r="E671" s="1" t="s">
        <v>44</v>
      </c>
      <c r="G671">
        <v>1</v>
      </c>
      <c r="H671">
        <v>0</v>
      </c>
      <c r="I671" s="1" t="s">
        <v>1362</v>
      </c>
      <c r="J671" s="2">
        <v>52</v>
      </c>
      <c r="K671" s="1" t="s">
        <v>1363</v>
      </c>
      <c r="L671" s="1" t="s">
        <v>42</v>
      </c>
      <c r="N671" s="1"/>
    </row>
    <row r="672" spans="1:14" x14ac:dyDescent="0.25">
      <c r="A672">
        <v>671</v>
      </c>
      <c r="B672">
        <v>1</v>
      </c>
      <c r="C672">
        <v>2</v>
      </c>
      <c r="D672" t="s">
        <v>1364</v>
      </c>
      <c r="E672" s="1" t="s">
        <v>44</v>
      </c>
      <c r="F672">
        <v>40</v>
      </c>
      <c r="G672">
        <v>1</v>
      </c>
      <c r="H672">
        <v>1</v>
      </c>
      <c r="I672" s="1" t="s">
        <v>1365</v>
      </c>
      <c r="J672" s="2">
        <v>39</v>
      </c>
      <c r="L672" s="1" t="s">
        <v>42</v>
      </c>
      <c r="N672" s="1"/>
    </row>
    <row r="673" spans="1:14" x14ac:dyDescent="0.25">
      <c r="A673">
        <v>672</v>
      </c>
      <c r="B673">
        <v>0</v>
      </c>
      <c r="C673">
        <v>1</v>
      </c>
      <c r="D673" t="s">
        <v>1366</v>
      </c>
      <c r="E673" s="1" t="s">
        <v>40</v>
      </c>
      <c r="F673">
        <v>31</v>
      </c>
      <c r="G673">
        <v>1</v>
      </c>
      <c r="H673">
        <v>0</v>
      </c>
      <c r="I673" s="1" t="s">
        <v>1367</v>
      </c>
      <c r="J673" s="2">
        <v>52</v>
      </c>
      <c r="K673" s="1" t="s">
        <v>1368</v>
      </c>
      <c r="L673" s="1" t="s">
        <v>42</v>
      </c>
      <c r="N673" s="1"/>
    </row>
    <row r="674" spans="1:14" x14ac:dyDescent="0.25">
      <c r="A674">
        <v>673</v>
      </c>
      <c r="B674">
        <v>0</v>
      </c>
      <c r="C674">
        <v>2</v>
      </c>
      <c r="D674" t="s">
        <v>1369</v>
      </c>
      <c r="E674" s="1" t="s">
        <v>40</v>
      </c>
      <c r="F674">
        <v>70</v>
      </c>
      <c r="G674">
        <v>0</v>
      </c>
      <c r="H674">
        <v>0</v>
      </c>
      <c r="I674" s="1" t="s">
        <v>1370</v>
      </c>
      <c r="J674" s="2">
        <v>10.5</v>
      </c>
      <c r="L674" s="1" t="s">
        <v>42</v>
      </c>
      <c r="N674" s="1"/>
    </row>
    <row r="675" spans="1:14" x14ac:dyDescent="0.25">
      <c r="A675">
        <v>674</v>
      </c>
      <c r="B675">
        <v>1</v>
      </c>
      <c r="C675">
        <v>2</v>
      </c>
      <c r="D675" t="s">
        <v>1371</v>
      </c>
      <c r="E675" s="1" t="s">
        <v>40</v>
      </c>
      <c r="F675">
        <v>31</v>
      </c>
      <c r="G675">
        <v>0</v>
      </c>
      <c r="H675">
        <v>0</v>
      </c>
      <c r="I675" s="1" t="s">
        <v>1372</v>
      </c>
      <c r="J675" s="2">
        <v>13</v>
      </c>
      <c r="L675" s="1" t="s">
        <v>42</v>
      </c>
      <c r="N675" s="1"/>
    </row>
    <row r="676" spans="1:14" x14ac:dyDescent="0.25">
      <c r="A676">
        <v>675</v>
      </c>
      <c r="B676">
        <v>0</v>
      </c>
      <c r="C676">
        <v>2</v>
      </c>
      <c r="D676" t="s">
        <v>1373</v>
      </c>
      <c r="E676" s="1" t="s">
        <v>40</v>
      </c>
      <c r="G676">
        <v>0</v>
      </c>
      <c r="H676">
        <v>0</v>
      </c>
      <c r="I676" s="1" t="s">
        <v>1374</v>
      </c>
      <c r="J676" s="2">
        <v>0</v>
      </c>
      <c r="L676" s="1" t="s">
        <v>42</v>
      </c>
      <c r="N676" s="1"/>
    </row>
    <row r="677" spans="1:14" x14ac:dyDescent="0.25">
      <c r="A677">
        <v>676</v>
      </c>
      <c r="B677">
        <v>0</v>
      </c>
      <c r="C677">
        <v>3</v>
      </c>
      <c r="D677" t="s">
        <v>1375</v>
      </c>
      <c r="E677" s="1" t="s">
        <v>40</v>
      </c>
      <c r="F677">
        <v>18</v>
      </c>
      <c r="G677">
        <v>0</v>
      </c>
      <c r="H677">
        <v>0</v>
      </c>
      <c r="I677" s="1" t="s">
        <v>1376</v>
      </c>
      <c r="J677" s="2">
        <v>7.7750000000000004</v>
      </c>
      <c r="L677" s="1" t="s">
        <v>42</v>
      </c>
      <c r="N677" s="1"/>
    </row>
    <row r="678" spans="1:14" x14ac:dyDescent="0.25">
      <c r="A678">
        <v>677</v>
      </c>
      <c r="B678">
        <v>0</v>
      </c>
      <c r="C678">
        <v>3</v>
      </c>
      <c r="D678" t="s">
        <v>1377</v>
      </c>
      <c r="E678" s="1" t="s">
        <v>40</v>
      </c>
      <c r="F678">
        <v>24.5</v>
      </c>
      <c r="G678">
        <v>0</v>
      </c>
      <c r="H678">
        <v>0</v>
      </c>
      <c r="I678" s="1" t="s">
        <v>1378</v>
      </c>
      <c r="J678" s="2">
        <v>8.0500000000000007</v>
      </c>
      <c r="L678" s="1" t="s">
        <v>42</v>
      </c>
      <c r="N678" s="1"/>
    </row>
    <row r="679" spans="1:14" x14ac:dyDescent="0.25">
      <c r="A679">
        <v>678</v>
      </c>
      <c r="B679">
        <v>1</v>
      </c>
      <c r="C679">
        <v>3</v>
      </c>
      <c r="D679" t="s">
        <v>1379</v>
      </c>
      <c r="E679" s="1" t="s">
        <v>44</v>
      </c>
      <c r="F679">
        <v>18</v>
      </c>
      <c r="G679">
        <v>0</v>
      </c>
      <c r="H679">
        <v>0</v>
      </c>
      <c r="I679" s="1" t="s">
        <v>1380</v>
      </c>
      <c r="J679" s="2">
        <v>9.8416999999999994</v>
      </c>
      <c r="L679" s="1" t="s">
        <v>42</v>
      </c>
      <c r="N679" s="1"/>
    </row>
    <row r="680" spans="1:14" x14ac:dyDescent="0.25">
      <c r="A680">
        <v>679</v>
      </c>
      <c r="B680">
        <v>0</v>
      </c>
      <c r="C680">
        <v>3</v>
      </c>
      <c r="D680" t="s">
        <v>1381</v>
      </c>
      <c r="E680" s="1" t="s">
        <v>44</v>
      </c>
      <c r="F680">
        <v>43</v>
      </c>
      <c r="G680">
        <v>1</v>
      </c>
      <c r="H680">
        <v>6</v>
      </c>
      <c r="I680" s="1" t="s">
        <v>173</v>
      </c>
      <c r="J680" s="2">
        <v>46.9</v>
      </c>
      <c r="L680" s="1" t="s">
        <v>42</v>
      </c>
      <c r="N680" s="1"/>
    </row>
    <row r="681" spans="1:14" x14ac:dyDescent="0.25">
      <c r="A681">
        <v>680</v>
      </c>
      <c r="B681">
        <v>1</v>
      </c>
      <c r="C681">
        <v>1</v>
      </c>
      <c r="D681" t="s">
        <v>1382</v>
      </c>
      <c r="E681" s="1" t="s">
        <v>40</v>
      </c>
      <c r="F681">
        <v>36</v>
      </c>
      <c r="G681">
        <v>0</v>
      </c>
      <c r="H681">
        <v>1</v>
      </c>
      <c r="I681" s="1" t="s">
        <v>577</v>
      </c>
      <c r="J681" s="2">
        <v>512.32920000000001</v>
      </c>
      <c r="K681" s="1" t="s">
        <v>1383</v>
      </c>
      <c r="L681" s="1" t="s">
        <v>25</v>
      </c>
      <c r="N681" s="1"/>
    </row>
    <row r="682" spans="1:14" x14ac:dyDescent="0.25">
      <c r="A682">
        <v>681</v>
      </c>
      <c r="B682">
        <v>0</v>
      </c>
      <c r="C682">
        <v>3</v>
      </c>
      <c r="D682" t="s">
        <v>1384</v>
      </c>
      <c r="E682" s="1" t="s">
        <v>44</v>
      </c>
      <c r="G682">
        <v>0</v>
      </c>
      <c r="H682">
        <v>0</v>
      </c>
      <c r="I682" s="1" t="s">
        <v>1385</v>
      </c>
      <c r="J682" s="2">
        <v>8.1374999999999993</v>
      </c>
      <c r="L682" s="1" t="s">
        <v>56</v>
      </c>
      <c r="N682" s="1"/>
    </row>
    <row r="683" spans="1:14" x14ac:dyDescent="0.25">
      <c r="A683">
        <v>682</v>
      </c>
      <c r="B683">
        <v>1</v>
      </c>
      <c r="C683">
        <v>1</v>
      </c>
      <c r="D683" t="s">
        <v>1386</v>
      </c>
      <c r="E683" s="1" t="s">
        <v>40</v>
      </c>
      <c r="F683">
        <v>27</v>
      </c>
      <c r="G683">
        <v>0</v>
      </c>
      <c r="H683">
        <v>0</v>
      </c>
      <c r="I683" s="1" t="s">
        <v>156</v>
      </c>
      <c r="J683" s="2">
        <v>76.729200000000006</v>
      </c>
      <c r="K683" s="1" t="s">
        <v>1387</v>
      </c>
      <c r="L683" s="1" t="s">
        <v>25</v>
      </c>
      <c r="N683" s="1"/>
    </row>
    <row r="684" spans="1:14" x14ac:dyDescent="0.25">
      <c r="A684">
        <v>683</v>
      </c>
      <c r="B684">
        <v>0</v>
      </c>
      <c r="C684">
        <v>3</v>
      </c>
      <c r="D684" t="s">
        <v>1388</v>
      </c>
      <c r="E684" s="1" t="s">
        <v>40</v>
      </c>
      <c r="F684">
        <v>20</v>
      </c>
      <c r="G684">
        <v>0</v>
      </c>
      <c r="H684">
        <v>0</v>
      </c>
      <c r="I684" s="1" t="s">
        <v>1389</v>
      </c>
      <c r="J684" s="2">
        <v>9.2249999999999996</v>
      </c>
      <c r="L684" s="1" t="s">
        <v>42</v>
      </c>
      <c r="N684" s="1"/>
    </row>
    <row r="685" spans="1:14" x14ac:dyDescent="0.25">
      <c r="A685">
        <v>684</v>
      </c>
      <c r="B685">
        <v>0</v>
      </c>
      <c r="C685">
        <v>3</v>
      </c>
      <c r="D685" t="s">
        <v>1390</v>
      </c>
      <c r="E685" s="1" t="s">
        <v>40</v>
      </c>
      <c r="F685">
        <v>14</v>
      </c>
      <c r="G685">
        <v>5</v>
      </c>
      <c r="H685">
        <v>2</v>
      </c>
      <c r="I685" s="1" t="s">
        <v>173</v>
      </c>
      <c r="J685" s="2">
        <v>46.9</v>
      </c>
      <c r="L685" s="1" t="s">
        <v>42</v>
      </c>
      <c r="N685" s="1"/>
    </row>
    <row r="686" spans="1:14" x14ac:dyDescent="0.25">
      <c r="A686">
        <v>685</v>
      </c>
      <c r="B686">
        <v>0</v>
      </c>
      <c r="C686">
        <v>2</v>
      </c>
      <c r="D686" t="s">
        <v>1391</v>
      </c>
      <c r="E686" s="1" t="s">
        <v>40</v>
      </c>
      <c r="F686">
        <v>60</v>
      </c>
      <c r="G686">
        <v>1</v>
      </c>
      <c r="H686">
        <v>1</v>
      </c>
      <c r="I686" s="1" t="s">
        <v>1365</v>
      </c>
      <c r="J686" s="2">
        <v>39</v>
      </c>
      <c r="L686" s="1" t="s">
        <v>42</v>
      </c>
      <c r="N686" s="1"/>
    </row>
    <row r="687" spans="1:14" x14ac:dyDescent="0.25">
      <c r="A687">
        <v>686</v>
      </c>
      <c r="B687">
        <v>0</v>
      </c>
      <c r="C687">
        <v>2</v>
      </c>
      <c r="D687" t="s">
        <v>1392</v>
      </c>
      <c r="E687" s="1" t="s">
        <v>40</v>
      </c>
      <c r="F687">
        <v>25</v>
      </c>
      <c r="G687">
        <v>1</v>
      </c>
      <c r="H687">
        <v>2</v>
      </c>
      <c r="I687" s="1" t="s">
        <v>138</v>
      </c>
      <c r="J687" s="2">
        <v>41.5792</v>
      </c>
      <c r="L687" s="1" t="s">
        <v>25</v>
      </c>
      <c r="N687" s="1"/>
    </row>
    <row r="688" spans="1:14" x14ac:dyDescent="0.25">
      <c r="A688">
        <v>687</v>
      </c>
      <c r="B688">
        <v>0</v>
      </c>
      <c r="C688">
        <v>3</v>
      </c>
      <c r="D688" t="s">
        <v>1393</v>
      </c>
      <c r="E688" s="1" t="s">
        <v>40</v>
      </c>
      <c r="F688">
        <v>14</v>
      </c>
      <c r="G688">
        <v>4</v>
      </c>
      <c r="H688">
        <v>1</v>
      </c>
      <c r="I688" s="1" t="s">
        <v>152</v>
      </c>
      <c r="J688" s="2">
        <v>39.6875</v>
      </c>
      <c r="L688" s="1" t="s">
        <v>42</v>
      </c>
      <c r="N688" s="1"/>
    </row>
    <row r="689" spans="1:14" x14ac:dyDescent="0.25">
      <c r="A689">
        <v>688</v>
      </c>
      <c r="B689">
        <v>0</v>
      </c>
      <c r="C689">
        <v>3</v>
      </c>
      <c r="D689" t="s">
        <v>1394</v>
      </c>
      <c r="E689" s="1" t="s">
        <v>40</v>
      </c>
      <c r="F689">
        <v>19</v>
      </c>
      <c r="G689">
        <v>0</v>
      </c>
      <c r="H689">
        <v>0</v>
      </c>
      <c r="I689" s="1" t="s">
        <v>1395</v>
      </c>
      <c r="J689" s="2">
        <v>10.1708</v>
      </c>
      <c r="L689" s="1" t="s">
        <v>42</v>
      </c>
      <c r="N689" s="1"/>
    </row>
    <row r="690" spans="1:14" x14ac:dyDescent="0.25">
      <c r="A690">
        <v>689</v>
      </c>
      <c r="B690">
        <v>0</v>
      </c>
      <c r="C690">
        <v>3</v>
      </c>
      <c r="D690" t="s">
        <v>1396</v>
      </c>
      <c r="E690" s="1" t="s">
        <v>40</v>
      </c>
      <c r="F690">
        <v>18</v>
      </c>
      <c r="G690">
        <v>0</v>
      </c>
      <c r="H690">
        <v>0</v>
      </c>
      <c r="I690" s="1" t="s">
        <v>1397</v>
      </c>
      <c r="J690" s="2">
        <v>7.7957999999999998</v>
      </c>
      <c r="L690" s="1" t="s">
        <v>42</v>
      </c>
      <c r="N690" s="1"/>
    </row>
    <row r="691" spans="1:14" x14ac:dyDescent="0.25">
      <c r="A691">
        <v>690</v>
      </c>
      <c r="B691">
        <v>1</v>
      </c>
      <c r="C691">
        <v>1</v>
      </c>
      <c r="D691" t="s">
        <v>1398</v>
      </c>
      <c r="E691" s="1" t="s">
        <v>44</v>
      </c>
      <c r="F691">
        <v>15</v>
      </c>
      <c r="G691">
        <v>0</v>
      </c>
      <c r="H691">
        <v>1</v>
      </c>
      <c r="I691" s="1" t="s">
        <v>1399</v>
      </c>
      <c r="J691" s="2">
        <v>211.33750000000001</v>
      </c>
      <c r="K691" s="1" t="s">
        <v>1400</v>
      </c>
      <c r="L691" s="1" t="s">
        <v>42</v>
      </c>
      <c r="N691" s="1"/>
    </row>
    <row r="692" spans="1:14" x14ac:dyDescent="0.25">
      <c r="A692">
        <v>691</v>
      </c>
      <c r="B692">
        <v>1</v>
      </c>
      <c r="C692">
        <v>1</v>
      </c>
      <c r="D692" t="s">
        <v>1401</v>
      </c>
      <c r="E692" s="1" t="s">
        <v>40</v>
      </c>
      <c r="F692">
        <v>31</v>
      </c>
      <c r="G692">
        <v>1</v>
      </c>
      <c r="H692">
        <v>0</v>
      </c>
      <c r="I692" s="1" t="s">
        <v>1402</v>
      </c>
      <c r="J692" s="2">
        <v>57</v>
      </c>
      <c r="K692" s="1" t="s">
        <v>1403</v>
      </c>
      <c r="L692" s="1" t="s">
        <v>42</v>
      </c>
      <c r="N692" s="1"/>
    </row>
    <row r="693" spans="1:14" x14ac:dyDescent="0.25">
      <c r="A693">
        <v>692</v>
      </c>
      <c r="B693">
        <v>1</v>
      </c>
      <c r="C693">
        <v>3</v>
      </c>
      <c r="D693" t="s">
        <v>1404</v>
      </c>
      <c r="E693" s="1" t="s">
        <v>44</v>
      </c>
      <c r="F693">
        <v>4</v>
      </c>
      <c r="G693">
        <v>0</v>
      </c>
      <c r="H693">
        <v>1</v>
      </c>
      <c r="I693" s="1" t="s">
        <v>1405</v>
      </c>
      <c r="J693" s="2">
        <v>13.416700000000001</v>
      </c>
      <c r="L693" s="1" t="s">
        <v>25</v>
      </c>
      <c r="N693" s="1"/>
    </row>
    <row r="694" spans="1:14" x14ac:dyDescent="0.25">
      <c r="A694">
        <v>693</v>
      </c>
      <c r="B694">
        <v>1</v>
      </c>
      <c r="C694">
        <v>3</v>
      </c>
      <c r="D694" t="s">
        <v>1406</v>
      </c>
      <c r="E694" s="1" t="s">
        <v>40</v>
      </c>
      <c r="G694">
        <v>0</v>
      </c>
      <c r="H694">
        <v>0</v>
      </c>
      <c r="I694" s="1" t="s">
        <v>205</v>
      </c>
      <c r="J694" s="2">
        <v>56.495800000000003</v>
      </c>
      <c r="L694" s="1" t="s">
        <v>42</v>
      </c>
      <c r="N694" s="1"/>
    </row>
    <row r="695" spans="1:14" x14ac:dyDescent="0.25">
      <c r="A695">
        <v>694</v>
      </c>
      <c r="B695">
        <v>0</v>
      </c>
      <c r="C695">
        <v>3</v>
      </c>
      <c r="D695" t="s">
        <v>1407</v>
      </c>
      <c r="E695" s="1" t="s">
        <v>40</v>
      </c>
      <c r="F695">
        <v>25</v>
      </c>
      <c r="G695">
        <v>0</v>
      </c>
      <c r="H695">
        <v>0</v>
      </c>
      <c r="I695" s="1" t="s">
        <v>1408</v>
      </c>
      <c r="J695" s="2">
        <v>7.2249999999999996</v>
      </c>
      <c r="L695" s="1" t="s">
        <v>25</v>
      </c>
      <c r="N695" s="1"/>
    </row>
    <row r="696" spans="1:14" x14ac:dyDescent="0.25">
      <c r="A696">
        <v>695</v>
      </c>
      <c r="B696">
        <v>0</v>
      </c>
      <c r="C696">
        <v>1</v>
      </c>
      <c r="D696" t="s">
        <v>1409</v>
      </c>
      <c r="E696" s="1" t="s">
        <v>40</v>
      </c>
      <c r="F696">
        <v>60</v>
      </c>
      <c r="G696">
        <v>0</v>
      </c>
      <c r="H696">
        <v>0</v>
      </c>
      <c r="I696" s="1" t="s">
        <v>1410</v>
      </c>
      <c r="J696" s="2">
        <v>26.55</v>
      </c>
      <c r="L696" s="1" t="s">
        <v>42</v>
      </c>
      <c r="N696" s="1"/>
    </row>
    <row r="697" spans="1:14" x14ac:dyDescent="0.25">
      <c r="A697">
        <v>696</v>
      </c>
      <c r="B697">
        <v>0</v>
      </c>
      <c r="C697">
        <v>2</v>
      </c>
      <c r="D697" t="s">
        <v>1411</v>
      </c>
      <c r="E697" s="1" t="s">
        <v>40</v>
      </c>
      <c r="F697">
        <v>52</v>
      </c>
      <c r="G697">
        <v>0</v>
      </c>
      <c r="H697">
        <v>0</v>
      </c>
      <c r="I697" s="1" t="s">
        <v>1412</v>
      </c>
      <c r="J697" s="2">
        <v>13.5</v>
      </c>
      <c r="L697" s="1" t="s">
        <v>42</v>
      </c>
      <c r="N697" s="1"/>
    </row>
    <row r="698" spans="1:14" x14ac:dyDescent="0.25">
      <c r="A698">
        <v>697</v>
      </c>
      <c r="B698">
        <v>0</v>
      </c>
      <c r="C698">
        <v>3</v>
      </c>
      <c r="D698" t="s">
        <v>1413</v>
      </c>
      <c r="E698" s="1" t="s">
        <v>40</v>
      </c>
      <c r="F698">
        <v>44</v>
      </c>
      <c r="G698">
        <v>0</v>
      </c>
      <c r="H698">
        <v>0</v>
      </c>
      <c r="I698" s="1" t="s">
        <v>1414</v>
      </c>
      <c r="J698" s="2">
        <v>8.0500000000000007</v>
      </c>
      <c r="L698" s="1" t="s">
        <v>42</v>
      </c>
      <c r="N698" s="1"/>
    </row>
    <row r="699" spans="1:14" x14ac:dyDescent="0.25">
      <c r="A699">
        <v>698</v>
      </c>
      <c r="B699">
        <v>1</v>
      </c>
      <c r="C699">
        <v>3</v>
      </c>
      <c r="D699" t="s">
        <v>1415</v>
      </c>
      <c r="E699" s="1" t="s">
        <v>44</v>
      </c>
      <c r="G699">
        <v>0</v>
      </c>
      <c r="H699">
        <v>0</v>
      </c>
      <c r="I699" s="1" t="s">
        <v>1416</v>
      </c>
      <c r="J699" s="2">
        <v>7.7332999999999998</v>
      </c>
      <c r="L699" s="1" t="s">
        <v>56</v>
      </c>
      <c r="N699" s="1"/>
    </row>
    <row r="700" spans="1:14" x14ac:dyDescent="0.25">
      <c r="A700">
        <v>699</v>
      </c>
      <c r="B700">
        <v>0</v>
      </c>
      <c r="C700">
        <v>1</v>
      </c>
      <c r="D700" t="s">
        <v>1417</v>
      </c>
      <c r="E700" s="1" t="s">
        <v>40</v>
      </c>
      <c r="F700">
        <v>49</v>
      </c>
      <c r="G700">
        <v>1</v>
      </c>
      <c r="H700">
        <v>1</v>
      </c>
      <c r="I700" s="1" t="s">
        <v>677</v>
      </c>
      <c r="J700" s="2">
        <v>110.88330000000001</v>
      </c>
      <c r="K700" s="1" t="s">
        <v>1205</v>
      </c>
      <c r="L700" s="1" t="s">
        <v>25</v>
      </c>
      <c r="N700" s="1"/>
    </row>
    <row r="701" spans="1:14" x14ac:dyDescent="0.25">
      <c r="A701">
        <v>700</v>
      </c>
      <c r="B701">
        <v>0</v>
      </c>
      <c r="C701">
        <v>3</v>
      </c>
      <c r="D701" t="s">
        <v>1418</v>
      </c>
      <c r="E701" s="1" t="s">
        <v>40</v>
      </c>
      <c r="F701">
        <v>42</v>
      </c>
      <c r="G701">
        <v>0</v>
      </c>
      <c r="H701">
        <v>0</v>
      </c>
      <c r="I701" s="1" t="s">
        <v>1419</v>
      </c>
      <c r="J701" s="2">
        <v>7.65</v>
      </c>
      <c r="K701" s="1" t="s">
        <v>1420</v>
      </c>
      <c r="L701" s="1" t="s">
        <v>42</v>
      </c>
      <c r="N701" s="1"/>
    </row>
    <row r="702" spans="1:14" x14ac:dyDescent="0.25">
      <c r="A702">
        <v>701</v>
      </c>
      <c r="B702">
        <v>1</v>
      </c>
      <c r="C702">
        <v>1</v>
      </c>
      <c r="D702" t="s">
        <v>1421</v>
      </c>
      <c r="E702" s="1" t="s">
        <v>44</v>
      </c>
      <c r="F702">
        <v>18</v>
      </c>
      <c r="G702">
        <v>1</v>
      </c>
      <c r="H702">
        <v>0</v>
      </c>
      <c r="I702" s="1" t="s">
        <v>823</v>
      </c>
      <c r="J702" s="2">
        <v>227.52500000000001</v>
      </c>
      <c r="K702" s="1" t="s">
        <v>1422</v>
      </c>
      <c r="L702" s="1" t="s">
        <v>25</v>
      </c>
      <c r="N702" s="1"/>
    </row>
    <row r="703" spans="1:14" x14ac:dyDescent="0.25">
      <c r="A703">
        <v>702</v>
      </c>
      <c r="B703">
        <v>1</v>
      </c>
      <c r="C703">
        <v>1</v>
      </c>
      <c r="D703" t="s">
        <v>1423</v>
      </c>
      <c r="E703" s="1" t="s">
        <v>40</v>
      </c>
      <c r="F703">
        <v>35</v>
      </c>
      <c r="G703">
        <v>0</v>
      </c>
      <c r="H703">
        <v>0</v>
      </c>
      <c r="I703" s="1" t="s">
        <v>1424</v>
      </c>
      <c r="J703" s="2">
        <v>26.287500000000001</v>
      </c>
      <c r="K703" s="1" t="s">
        <v>1425</v>
      </c>
      <c r="L703" s="1" t="s">
        <v>42</v>
      </c>
      <c r="N703" s="1"/>
    </row>
    <row r="704" spans="1:14" x14ac:dyDescent="0.25">
      <c r="A704">
        <v>703</v>
      </c>
      <c r="B704">
        <v>0</v>
      </c>
      <c r="C704">
        <v>3</v>
      </c>
      <c r="D704" t="s">
        <v>1426</v>
      </c>
      <c r="E704" s="1" t="s">
        <v>44</v>
      </c>
      <c r="F704">
        <v>18</v>
      </c>
      <c r="G704">
        <v>0</v>
      </c>
      <c r="H704">
        <v>1</v>
      </c>
      <c r="I704" s="1" t="s">
        <v>787</v>
      </c>
      <c r="J704" s="2">
        <v>14.4542</v>
      </c>
      <c r="L704" s="1" t="s">
        <v>25</v>
      </c>
      <c r="N704" s="1"/>
    </row>
    <row r="705" spans="1:14" x14ac:dyDescent="0.25">
      <c r="A705">
        <v>704</v>
      </c>
      <c r="B705">
        <v>0</v>
      </c>
      <c r="C705">
        <v>3</v>
      </c>
      <c r="D705" t="s">
        <v>1427</v>
      </c>
      <c r="E705" s="1" t="s">
        <v>40</v>
      </c>
      <c r="F705">
        <v>25</v>
      </c>
      <c r="G705">
        <v>0</v>
      </c>
      <c r="H705">
        <v>0</v>
      </c>
      <c r="I705" s="1" t="s">
        <v>1428</v>
      </c>
      <c r="J705" s="2">
        <v>7.7416999999999998</v>
      </c>
      <c r="L705" s="1" t="s">
        <v>56</v>
      </c>
      <c r="N705" s="1"/>
    </row>
    <row r="706" spans="1:14" x14ac:dyDescent="0.25">
      <c r="A706">
        <v>705</v>
      </c>
      <c r="B706">
        <v>0</v>
      </c>
      <c r="C706">
        <v>3</v>
      </c>
      <c r="D706" t="s">
        <v>1429</v>
      </c>
      <c r="E706" s="1" t="s">
        <v>40</v>
      </c>
      <c r="F706">
        <v>26</v>
      </c>
      <c r="G706">
        <v>1</v>
      </c>
      <c r="H706">
        <v>0</v>
      </c>
      <c r="I706" s="1" t="s">
        <v>1430</v>
      </c>
      <c r="J706" s="2">
        <v>7.8541999999999996</v>
      </c>
      <c r="L706" s="1" t="s">
        <v>42</v>
      </c>
      <c r="N706" s="1"/>
    </row>
    <row r="707" spans="1:14" x14ac:dyDescent="0.25">
      <c r="A707">
        <v>706</v>
      </c>
      <c r="B707">
        <v>0</v>
      </c>
      <c r="C707">
        <v>2</v>
      </c>
      <c r="D707" t="s">
        <v>1431</v>
      </c>
      <c r="E707" s="1" t="s">
        <v>40</v>
      </c>
      <c r="F707">
        <v>39</v>
      </c>
      <c r="G707">
        <v>0</v>
      </c>
      <c r="H707">
        <v>0</v>
      </c>
      <c r="I707" s="1" t="s">
        <v>908</v>
      </c>
      <c r="J707" s="2">
        <v>26</v>
      </c>
      <c r="L707" s="1" t="s">
        <v>42</v>
      </c>
      <c r="N707" s="1"/>
    </row>
    <row r="708" spans="1:14" x14ac:dyDescent="0.25">
      <c r="A708">
        <v>707</v>
      </c>
      <c r="B708">
        <v>1</v>
      </c>
      <c r="C708">
        <v>2</v>
      </c>
      <c r="D708" t="s">
        <v>1432</v>
      </c>
      <c r="E708" s="1" t="s">
        <v>44</v>
      </c>
      <c r="F708">
        <v>45</v>
      </c>
      <c r="G708">
        <v>0</v>
      </c>
      <c r="H708">
        <v>0</v>
      </c>
      <c r="I708" s="1" t="s">
        <v>1433</v>
      </c>
      <c r="J708" s="2">
        <v>13.5</v>
      </c>
      <c r="L708" s="1" t="s">
        <v>42</v>
      </c>
      <c r="N708" s="1"/>
    </row>
    <row r="709" spans="1:14" x14ac:dyDescent="0.25">
      <c r="A709">
        <v>708</v>
      </c>
      <c r="B709">
        <v>1</v>
      </c>
      <c r="C709">
        <v>1</v>
      </c>
      <c r="D709" t="s">
        <v>1434</v>
      </c>
      <c r="E709" s="1" t="s">
        <v>40</v>
      </c>
      <c r="F709">
        <v>42</v>
      </c>
      <c r="G709">
        <v>0</v>
      </c>
      <c r="H709">
        <v>0</v>
      </c>
      <c r="I709" s="1" t="s">
        <v>1435</v>
      </c>
      <c r="J709" s="2">
        <v>26.287500000000001</v>
      </c>
      <c r="K709" s="1" t="s">
        <v>1425</v>
      </c>
      <c r="L709" s="1" t="s">
        <v>42</v>
      </c>
      <c r="N709" s="1"/>
    </row>
    <row r="710" spans="1:14" x14ac:dyDescent="0.25">
      <c r="A710">
        <v>709</v>
      </c>
      <c r="B710">
        <v>1</v>
      </c>
      <c r="C710">
        <v>1</v>
      </c>
      <c r="D710" t="s">
        <v>1436</v>
      </c>
      <c r="E710" s="1" t="s">
        <v>44</v>
      </c>
      <c r="F710">
        <v>22</v>
      </c>
      <c r="G710">
        <v>0</v>
      </c>
      <c r="H710">
        <v>0</v>
      </c>
      <c r="I710" s="1" t="s">
        <v>660</v>
      </c>
      <c r="J710" s="2">
        <v>151.55000000000001</v>
      </c>
      <c r="L710" s="1" t="s">
        <v>42</v>
      </c>
      <c r="N710" s="1"/>
    </row>
    <row r="711" spans="1:14" x14ac:dyDescent="0.25">
      <c r="A711">
        <v>710</v>
      </c>
      <c r="B711">
        <v>1</v>
      </c>
      <c r="C711">
        <v>3</v>
      </c>
      <c r="D711" t="s">
        <v>1437</v>
      </c>
      <c r="E711" s="1" t="s">
        <v>40</v>
      </c>
      <c r="G711">
        <v>1</v>
      </c>
      <c r="H711">
        <v>1</v>
      </c>
      <c r="I711" s="1" t="s">
        <v>187</v>
      </c>
      <c r="J711" s="2">
        <v>15.245799999999999</v>
      </c>
      <c r="L711" s="1" t="s">
        <v>25</v>
      </c>
      <c r="N711" s="1"/>
    </row>
    <row r="712" spans="1:14" x14ac:dyDescent="0.25">
      <c r="A712">
        <v>711</v>
      </c>
      <c r="B712">
        <v>1</v>
      </c>
      <c r="C712">
        <v>1</v>
      </c>
      <c r="D712" t="s">
        <v>1438</v>
      </c>
      <c r="E712" s="1" t="s">
        <v>44</v>
      </c>
      <c r="F712">
        <v>24</v>
      </c>
      <c r="G712">
        <v>0</v>
      </c>
      <c r="H712">
        <v>0</v>
      </c>
      <c r="I712" s="1" t="s">
        <v>1439</v>
      </c>
      <c r="J712" s="2">
        <v>49.504199999999997</v>
      </c>
      <c r="K712" s="1" t="s">
        <v>1440</v>
      </c>
      <c r="L712" s="1" t="s">
        <v>25</v>
      </c>
      <c r="N712" s="1"/>
    </row>
    <row r="713" spans="1:14" x14ac:dyDescent="0.25">
      <c r="A713">
        <v>712</v>
      </c>
      <c r="B713">
        <v>0</v>
      </c>
      <c r="C713">
        <v>1</v>
      </c>
      <c r="D713" t="s">
        <v>1441</v>
      </c>
      <c r="E713" s="1" t="s">
        <v>40</v>
      </c>
      <c r="G713">
        <v>0</v>
      </c>
      <c r="H713">
        <v>0</v>
      </c>
      <c r="I713" s="1" t="s">
        <v>1442</v>
      </c>
      <c r="J713" s="2">
        <v>26.55</v>
      </c>
      <c r="K713" s="1" t="s">
        <v>730</v>
      </c>
      <c r="L713" s="1" t="s">
        <v>42</v>
      </c>
      <c r="N713" s="1"/>
    </row>
    <row r="714" spans="1:14" x14ac:dyDescent="0.25">
      <c r="A714">
        <v>713</v>
      </c>
      <c r="B714">
        <v>1</v>
      </c>
      <c r="C714">
        <v>1</v>
      </c>
      <c r="D714" t="s">
        <v>1443</v>
      </c>
      <c r="E714" s="1" t="s">
        <v>40</v>
      </c>
      <c r="F714">
        <v>48</v>
      </c>
      <c r="G714">
        <v>1</v>
      </c>
      <c r="H714">
        <v>0</v>
      </c>
      <c r="I714" s="1" t="s">
        <v>1362</v>
      </c>
      <c r="J714" s="2">
        <v>52</v>
      </c>
      <c r="K714" s="1" t="s">
        <v>1363</v>
      </c>
      <c r="L714" s="1" t="s">
        <v>42</v>
      </c>
      <c r="N714" s="1"/>
    </row>
    <row r="715" spans="1:14" x14ac:dyDescent="0.25">
      <c r="A715">
        <v>714</v>
      </c>
      <c r="B715">
        <v>0</v>
      </c>
      <c r="C715">
        <v>3</v>
      </c>
      <c r="D715" t="s">
        <v>1444</v>
      </c>
      <c r="E715" s="1" t="s">
        <v>40</v>
      </c>
      <c r="F715">
        <v>29</v>
      </c>
      <c r="G715">
        <v>0</v>
      </c>
      <c r="H715">
        <v>0</v>
      </c>
      <c r="I715" s="1" t="s">
        <v>1445</v>
      </c>
      <c r="J715" s="2">
        <v>9.4832999999999998</v>
      </c>
      <c r="L715" s="1" t="s">
        <v>42</v>
      </c>
      <c r="N715" s="1"/>
    </row>
    <row r="716" spans="1:14" x14ac:dyDescent="0.25">
      <c r="A716">
        <v>715</v>
      </c>
      <c r="B716">
        <v>0</v>
      </c>
      <c r="C716">
        <v>2</v>
      </c>
      <c r="D716" t="s">
        <v>1446</v>
      </c>
      <c r="E716" s="1" t="s">
        <v>40</v>
      </c>
      <c r="F716">
        <v>52</v>
      </c>
      <c r="G716">
        <v>0</v>
      </c>
      <c r="H716">
        <v>0</v>
      </c>
      <c r="I716" s="1" t="s">
        <v>1447</v>
      </c>
      <c r="J716" s="2">
        <v>13</v>
      </c>
      <c r="L716" s="1" t="s">
        <v>42</v>
      </c>
      <c r="N716" s="1"/>
    </row>
    <row r="717" spans="1:14" x14ac:dyDescent="0.25">
      <c r="A717">
        <v>716</v>
      </c>
      <c r="B717">
        <v>0</v>
      </c>
      <c r="C717">
        <v>3</v>
      </c>
      <c r="D717" t="s">
        <v>1448</v>
      </c>
      <c r="E717" s="1" t="s">
        <v>40</v>
      </c>
      <c r="F717">
        <v>19</v>
      </c>
      <c r="G717">
        <v>0</v>
      </c>
      <c r="H717">
        <v>0</v>
      </c>
      <c r="I717" s="1" t="s">
        <v>1449</v>
      </c>
      <c r="J717" s="2">
        <v>7.65</v>
      </c>
      <c r="K717" s="1" t="s">
        <v>208</v>
      </c>
      <c r="L717" s="1" t="s">
        <v>42</v>
      </c>
      <c r="N717" s="1"/>
    </row>
    <row r="718" spans="1:14" x14ac:dyDescent="0.25">
      <c r="A718">
        <v>717</v>
      </c>
      <c r="B718">
        <v>1</v>
      </c>
      <c r="C718">
        <v>1</v>
      </c>
      <c r="D718" t="s">
        <v>1450</v>
      </c>
      <c r="E718" s="1" t="s">
        <v>44</v>
      </c>
      <c r="F718">
        <v>38</v>
      </c>
      <c r="G718">
        <v>0</v>
      </c>
      <c r="H718">
        <v>0</v>
      </c>
      <c r="I718" s="1" t="s">
        <v>823</v>
      </c>
      <c r="J718" s="2">
        <v>227.52500000000001</v>
      </c>
      <c r="K718" s="1" t="s">
        <v>1451</v>
      </c>
      <c r="L718" s="1" t="s">
        <v>25</v>
      </c>
      <c r="N718" s="1"/>
    </row>
    <row r="719" spans="1:14" x14ac:dyDescent="0.25">
      <c r="A719">
        <v>718</v>
      </c>
      <c r="B719">
        <v>1</v>
      </c>
      <c r="C719">
        <v>2</v>
      </c>
      <c r="D719" t="s">
        <v>1452</v>
      </c>
      <c r="E719" s="1" t="s">
        <v>44</v>
      </c>
      <c r="F719">
        <v>27</v>
      </c>
      <c r="G719">
        <v>0</v>
      </c>
      <c r="H719">
        <v>0</v>
      </c>
      <c r="I719" s="1" t="s">
        <v>1453</v>
      </c>
      <c r="J719" s="2">
        <v>10.5</v>
      </c>
      <c r="K719" s="1" t="s">
        <v>306</v>
      </c>
      <c r="L719" s="1" t="s">
        <v>42</v>
      </c>
      <c r="N719" s="1"/>
    </row>
    <row r="720" spans="1:14" x14ac:dyDescent="0.25">
      <c r="A720">
        <v>719</v>
      </c>
      <c r="B720">
        <v>0</v>
      </c>
      <c r="C720">
        <v>3</v>
      </c>
      <c r="D720" t="s">
        <v>1454</v>
      </c>
      <c r="E720" s="1" t="s">
        <v>40</v>
      </c>
      <c r="G720">
        <v>0</v>
      </c>
      <c r="H720">
        <v>0</v>
      </c>
      <c r="I720" s="1" t="s">
        <v>1455</v>
      </c>
      <c r="J720" s="2">
        <v>15.5</v>
      </c>
      <c r="L720" s="1" t="s">
        <v>56</v>
      </c>
      <c r="N720" s="1"/>
    </row>
    <row r="721" spans="1:14" x14ac:dyDescent="0.25">
      <c r="A721">
        <v>720</v>
      </c>
      <c r="B721">
        <v>0</v>
      </c>
      <c r="C721">
        <v>3</v>
      </c>
      <c r="D721" t="s">
        <v>1456</v>
      </c>
      <c r="E721" s="1" t="s">
        <v>40</v>
      </c>
      <c r="F721">
        <v>33</v>
      </c>
      <c r="G721">
        <v>0</v>
      </c>
      <c r="H721">
        <v>0</v>
      </c>
      <c r="I721" s="1" t="s">
        <v>1457</v>
      </c>
      <c r="J721" s="2">
        <v>7.7750000000000004</v>
      </c>
      <c r="L721" s="1" t="s">
        <v>42</v>
      </c>
      <c r="N721" s="1"/>
    </row>
    <row r="722" spans="1:14" x14ac:dyDescent="0.25">
      <c r="A722">
        <v>721</v>
      </c>
      <c r="B722">
        <v>1</v>
      </c>
      <c r="C722">
        <v>2</v>
      </c>
      <c r="D722" t="s">
        <v>1458</v>
      </c>
      <c r="E722" s="1" t="s">
        <v>44</v>
      </c>
      <c r="F722">
        <v>6</v>
      </c>
      <c r="G722">
        <v>0</v>
      </c>
      <c r="H722">
        <v>1</v>
      </c>
      <c r="I722" s="1" t="s">
        <v>1234</v>
      </c>
      <c r="J722" s="2">
        <v>33</v>
      </c>
      <c r="L722" s="1" t="s">
        <v>42</v>
      </c>
      <c r="N722" s="1"/>
    </row>
    <row r="723" spans="1:14" x14ac:dyDescent="0.25">
      <c r="A723">
        <v>722</v>
      </c>
      <c r="B723">
        <v>0</v>
      </c>
      <c r="C723">
        <v>3</v>
      </c>
      <c r="D723" t="s">
        <v>1459</v>
      </c>
      <c r="E723" s="1" t="s">
        <v>40</v>
      </c>
      <c r="F723">
        <v>17</v>
      </c>
      <c r="G723">
        <v>1</v>
      </c>
      <c r="H723">
        <v>0</v>
      </c>
      <c r="I723" s="1" t="s">
        <v>1460</v>
      </c>
      <c r="J723" s="2">
        <v>7.0541999999999998</v>
      </c>
      <c r="L723" s="1" t="s">
        <v>42</v>
      </c>
      <c r="N723" s="1"/>
    </row>
    <row r="724" spans="1:14" x14ac:dyDescent="0.25">
      <c r="A724">
        <v>723</v>
      </c>
      <c r="B724">
        <v>0</v>
      </c>
      <c r="C724">
        <v>2</v>
      </c>
      <c r="D724" t="s">
        <v>1461</v>
      </c>
      <c r="E724" s="1" t="s">
        <v>40</v>
      </c>
      <c r="F724">
        <v>34</v>
      </c>
      <c r="G724">
        <v>0</v>
      </c>
      <c r="H724">
        <v>0</v>
      </c>
      <c r="I724" s="1" t="s">
        <v>1462</v>
      </c>
      <c r="J724" s="2">
        <v>13</v>
      </c>
      <c r="L724" s="1" t="s">
        <v>42</v>
      </c>
      <c r="N724" s="1"/>
    </row>
    <row r="725" spans="1:14" x14ac:dyDescent="0.25">
      <c r="A725">
        <v>724</v>
      </c>
      <c r="B725">
        <v>0</v>
      </c>
      <c r="C725">
        <v>2</v>
      </c>
      <c r="D725" t="s">
        <v>1463</v>
      </c>
      <c r="E725" s="1" t="s">
        <v>40</v>
      </c>
      <c r="F725">
        <v>50</v>
      </c>
      <c r="G725">
        <v>0</v>
      </c>
      <c r="H725">
        <v>0</v>
      </c>
      <c r="I725" s="1" t="s">
        <v>1464</v>
      </c>
      <c r="J725" s="2">
        <v>13</v>
      </c>
      <c r="L725" s="1" t="s">
        <v>42</v>
      </c>
      <c r="N725" s="1"/>
    </row>
    <row r="726" spans="1:14" x14ac:dyDescent="0.25">
      <c r="A726">
        <v>725</v>
      </c>
      <c r="B726">
        <v>1</v>
      </c>
      <c r="C726">
        <v>1</v>
      </c>
      <c r="D726" t="s">
        <v>1465</v>
      </c>
      <c r="E726" s="1" t="s">
        <v>40</v>
      </c>
      <c r="F726">
        <v>27</v>
      </c>
      <c r="G726">
        <v>1</v>
      </c>
      <c r="H726">
        <v>0</v>
      </c>
      <c r="I726" s="1" t="s">
        <v>1466</v>
      </c>
      <c r="J726" s="2">
        <v>53.1</v>
      </c>
      <c r="K726" s="1" t="s">
        <v>1467</v>
      </c>
      <c r="L726" s="1" t="s">
        <v>42</v>
      </c>
      <c r="N726" s="1"/>
    </row>
    <row r="727" spans="1:14" x14ac:dyDescent="0.25">
      <c r="A727">
        <v>726</v>
      </c>
      <c r="B727">
        <v>0</v>
      </c>
      <c r="C727">
        <v>3</v>
      </c>
      <c r="D727" t="s">
        <v>1468</v>
      </c>
      <c r="E727" s="1" t="s">
        <v>40</v>
      </c>
      <c r="F727">
        <v>20</v>
      </c>
      <c r="G727">
        <v>0</v>
      </c>
      <c r="H727">
        <v>0</v>
      </c>
      <c r="I727" s="1" t="s">
        <v>1469</v>
      </c>
      <c r="J727" s="2">
        <v>8.6624999999999996</v>
      </c>
      <c r="L727" s="1" t="s">
        <v>42</v>
      </c>
      <c r="N727" s="1"/>
    </row>
    <row r="728" spans="1:14" x14ac:dyDescent="0.25">
      <c r="A728">
        <v>727</v>
      </c>
      <c r="B728">
        <v>1</v>
      </c>
      <c r="C728">
        <v>2</v>
      </c>
      <c r="D728" t="s">
        <v>1470</v>
      </c>
      <c r="E728" s="1" t="s">
        <v>44</v>
      </c>
      <c r="F728">
        <v>30</v>
      </c>
      <c r="G728">
        <v>3</v>
      </c>
      <c r="H728">
        <v>0</v>
      </c>
      <c r="I728" s="1" t="s">
        <v>1006</v>
      </c>
      <c r="J728" s="2">
        <v>21</v>
      </c>
      <c r="L728" s="1" t="s">
        <v>42</v>
      </c>
      <c r="N728" s="1"/>
    </row>
    <row r="729" spans="1:14" x14ac:dyDescent="0.25">
      <c r="A729">
        <v>728</v>
      </c>
      <c r="B729">
        <v>1</v>
      </c>
      <c r="C729">
        <v>3</v>
      </c>
      <c r="D729" t="s">
        <v>1471</v>
      </c>
      <c r="E729" s="1" t="s">
        <v>44</v>
      </c>
      <c r="G729">
        <v>0</v>
      </c>
      <c r="H729">
        <v>0</v>
      </c>
      <c r="I729" s="1" t="s">
        <v>1472</v>
      </c>
      <c r="J729" s="2">
        <v>7.7374999999999998</v>
      </c>
      <c r="L729" s="1" t="s">
        <v>56</v>
      </c>
      <c r="N729" s="1"/>
    </row>
    <row r="730" spans="1:14" x14ac:dyDescent="0.25">
      <c r="A730">
        <v>729</v>
      </c>
      <c r="B730">
        <v>0</v>
      </c>
      <c r="C730">
        <v>2</v>
      </c>
      <c r="D730" t="s">
        <v>1473</v>
      </c>
      <c r="E730" s="1" t="s">
        <v>40</v>
      </c>
      <c r="F730">
        <v>25</v>
      </c>
      <c r="G730">
        <v>1</v>
      </c>
      <c r="H730">
        <v>0</v>
      </c>
      <c r="I730" s="1" t="s">
        <v>1474</v>
      </c>
      <c r="J730" s="2">
        <v>26</v>
      </c>
      <c r="L730" s="1" t="s">
        <v>42</v>
      </c>
      <c r="N730" s="1"/>
    </row>
    <row r="731" spans="1:14" x14ac:dyDescent="0.25">
      <c r="A731">
        <v>730</v>
      </c>
      <c r="B731">
        <v>0</v>
      </c>
      <c r="C731">
        <v>3</v>
      </c>
      <c r="D731" t="s">
        <v>1475</v>
      </c>
      <c r="E731" s="1" t="s">
        <v>44</v>
      </c>
      <c r="F731">
        <v>25</v>
      </c>
      <c r="G731">
        <v>1</v>
      </c>
      <c r="H731">
        <v>0</v>
      </c>
      <c r="I731" s="1" t="s">
        <v>1476</v>
      </c>
      <c r="J731" s="2">
        <v>7.9249999999999998</v>
      </c>
      <c r="L731" s="1" t="s">
        <v>42</v>
      </c>
      <c r="N731" s="1"/>
    </row>
    <row r="732" spans="1:14" x14ac:dyDescent="0.25">
      <c r="A732">
        <v>731</v>
      </c>
      <c r="B732">
        <v>1</v>
      </c>
      <c r="C732">
        <v>1</v>
      </c>
      <c r="D732" t="s">
        <v>1477</v>
      </c>
      <c r="E732" s="1" t="s">
        <v>44</v>
      </c>
      <c r="F732">
        <v>29</v>
      </c>
      <c r="G732">
        <v>0</v>
      </c>
      <c r="H732">
        <v>0</v>
      </c>
      <c r="I732" s="1" t="s">
        <v>1399</v>
      </c>
      <c r="J732" s="2">
        <v>211.33750000000001</v>
      </c>
      <c r="K732" s="1" t="s">
        <v>1400</v>
      </c>
      <c r="L732" s="1" t="s">
        <v>42</v>
      </c>
      <c r="N732" s="1"/>
    </row>
    <row r="733" spans="1:14" x14ac:dyDescent="0.25">
      <c r="A733">
        <v>732</v>
      </c>
      <c r="B733">
        <v>0</v>
      </c>
      <c r="C733">
        <v>3</v>
      </c>
      <c r="D733" t="s">
        <v>1478</v>
      </c>
      <c r="E733" s="1" t="s">
        <v>40</v>
      </c>
      <c r="F733">
        <v>11</v>
      </c>
      <c r="G733">
        <v>0</v>
      </c>
      <c r="H733">
        <v>0</v>
      </c>
      <c r="I733" s="1" t="s">
        <v>472</v>
      </c>
      <c r="J733" s="2">
        <v>18.787500000000001</v>
      </c>
      <c r="L733" s="1" t="s">
        <v>25</v>
      </c>
      <c r="N733" s="1"/>
    </row>
    <row r="734" spans="1:14" x14ac:dyDescent="0.25">
      <c r="A734">
        <v>733</v>
      </c>
      <c r="B734">
        <v>0</v>
      </c>
      <c r="C734">
        <v>2</v>
      </c>
      <c r="D734" t="s">
        <v>1479</v>
      </c>
      <c r="E734" s="1" t="s">
        <v>40</v>
      </c>
      <c r="G734">
        <v>0</v>
      </c>
      <c r="H734">
        <v>0</v>
      </c>
      <c r="I734" s="1" t="s">
        <v>1480</v>
      </c>
      <c r="J734" s="2">
        <v>0</v>
      </c>
      <c r="L734" s="1" t="s">
        <v>42</v>
      </c>
      <c r="N734" s="1"/>
    </row>
    <row r="735" spans="1:14" x14ac:dyDescent="0.25">
      <c r="A735">
        <v>734</v>
      </c>
      <c r="B735">
        <v>0</v>
      </c>
      <c r="C735">
        <v>2</v>
      </c>
      <c r="D735" t="s">
        <v>1481</v>
      </c>
      <c r="E735" s="1" t="s">
        <v>40</v>
      </c>
      <c r="F735">
        <v>23</v>
      </c>
      <c r="G735">
        <v>0</v>
      </c>
      <c r="H735">
        <v>0</v>
      </c>
      <c r="I735" s="1" t="s">
        <v>1482</v>
      </c>
      <c r="J735" s="2">
        <v>13</v>
      </c>
      <c r="L735" s="1" t="s">
        <v>42</v>
      </c>
      <c r="N735" s="1"/>
    </row>
    <row r="736" spans="1:14" x14ac:dyDescent="0.25">
      <c r="A736">
        <v>735</v>
      </c>
      <c r="B736">
        <v>0</v>
      </c>
      <c r="C736">
        <v>2</v>
      </c>
      <c r="D736" t="s">
        <v>1483</v>
      </c>
      <c r="E736" s="1" t="s">
        <v>40</v>
      </c>
      <c r="F736">
        <v>23</v>
      </c>
      <c r="G736">
        <v>0</v>
      </c>
      <c r="H736">
        <v>0</v>
      </c>
      <c r="I736" s="1" t="s">
        <v>1484</v>
      </c>
      <c r="J736" s="2">
        <v>13</v>
      </c>
      <c r="L736" s="1" t="s">
        <v>42</v>
      </c>
      <c r="N736" s="1"/>
    </row>
    <row r="737" spans="1:14" x14ac:dyDescent="0.25">
      <c r="A737">
        <v>736</v>
      </c>
      <c r="B737">
        <v>0</v>
      </c>
      <c r="C737">
        <v>3</v>
      </c>
      <c r="D737" t="s">
        <v>1485</v>
      </c>
      <c r="E737" s="1" t="s">
        <v>40</v>
      </c>
      <c r="F737">
        <v>28.5</v>
      </c>
      <c r="G737">
        <v>0</v>
      </c>
      <c r="H737">
        <v>0</v>
      </c>
      <c r="I737" s="1" t="s">
        <v>1281</v>
      </c>
      <c r="J737" s="2">
        <v>16.100000000000001</v>
      </c>
      <c r="L737" s="1" t="s">
        <v>42</v>
      </c>
      <c r="N737" s="1"/>
    </row>
    <row r="738" spans="1:14" x14ac:dyDescent="0.25">
      <c r="A738">
        <v>737</v>
      </c>
      <c r="B738">
        <v>0</v>
      </c>
      <c r="C738">
        <v>3</v>
      </c>
      <c r="D738" t="s">
        <v>1486</v>
      </c>
      <c r="E738" s="1" t="s">
        <v>44</v>
      </c>
      <c r="F738">
        <v>48</v>
      </c>
      <c r="G738">
        <v>1</v>
      </c>
      <c r="H738">
        <v>3</v>
      </c>
      <c r="I738" s="1" t="s">
        <v>230</v>
      </c>
      <c r="J738" s="2">
        <v>34.375</v>
      </c>
      <c r="L738" s="1" t="s">
        <v>42</v>
      </c>
      <c r="N738" s="1"/>
    </row>
    <row r="739" spans="1:14" x14ac:dyDescent="0.25">
      <c r="A739">
        <v>738</v>
      </c>
      <c r="B739">
        <v>1</v>
      </c>
      <c r="C739">
        <v>1</v>
      </c>
      <c r="D739" t="s">
        <v>1487</v>
      </c>
      <c r="E739" s="1" t="s">
        <v>40</v>
      </c>
      <c r="F739">
        <v>35</v>
      </c>
      <c r="G739">
        <v>0</v>
      </c>
      <c r="H739">
        <v>0</v>
      </c>
      <c r="I739" s="1" t="s">
        <v>577</v>
      </c>
      <c r="J739" s="2">
        <v>512.32920000000001</v>
      </c>
      <c r="K739" s="1" t="s">
        <v>1488</v>
      </c>
      <c r="L739" s="1" t="s">
        <v>25</v>
      </c>
      <c r="N739" s="1"/>
    </row>
    <row r="740" spans="1:14" x14ac:dyDescent="0.25">
      <c r="A740">
        <v>739</v>
      </c>
      <c r="B740">
        <v>0</v>
      </c>
      <c r="C740">
        <v>3</v>
      </c>
      <c r="D740" t="s">
        <v>1489</v>
      </c>
      <c r="E740" s="1" t="s">
        <v>40</v>
      </c>
      <c r="G740">
        <v>0</v>
      </c>
      <c r="H740">
        <v>0</v>
      </c>
      <c r="I740" s="1" t="s">
        <v>1490</v>
      </c>
      <c r="J740" s="2">
        <v>7.8958000000000004</v>
      </c>
      <c r="L740" s="1" t="s">
        <v>42</v>
      </c>
      <c r="N740" s="1"/>
    </row>
    <row r="741" spans="1:14" x14ac:dyDescent="0.25">
      <c r="A741">
        <v>740</v>
      </c>
      <c r="B741">
        <v>0</v>
      </c>
      <c r="C741">
        <v>3</v>
      </c>
      <c r="D741" t="s">
        <v>1491</v>
      </c>
      <c r="E741" s="1" t="s">
        <v>40</v>
      </c>
      <c r="G741">
        <v>0</v>
      </c>
      <c r="H741">
        <v>0</v>
      </c>
      <c r="I741" s="1" t="s">
        <v>1492</v>
      </c>
      <c r="J741" s="2">
        <v>7.8958000000000004</v>
      </c>
      <c r="L741" s="1" t="s">
        <v>42</v>
      </c>
      <c r="N741" s="1"/>
    </row>
    <row r="742" spans="1:14" x14ac:dyDescent="0.25">
      <c r="A742">
        <v>741</v>
      </c>
      <c r="B742">
        <v>1</v>
      </c>
      <c r="C742">
        <v>1</v>
      </c>
      <c r="D742" t="s">
        <v>1493</v>
      </c>
      <c r="E742" s="1" t="s">
        <v>40</v>
      </c>
      <c r="G742">
        <v>0</v>
      </c>
      <c r="H742">
        <v>0</v>
      </c>
      <c r="I742" s="1" t="s">
        <v>1494</v>
      </c>
      <c r="J742" s="2">
        <v>30</v>
      </c>
      <c r="K742" s="1" t="s">
        <v>1495</v>
      </c>
      <c r="L742" s="1" t="s">
        <v>42</v>
      </c>
      <c r="N742" s="1"/>
    </row>
    <row r="743" spans="1:14" x14ac:dyDescent="0.25">
      <c r="A743">
        <v>742</v>
      </c>
      <c r="B743">
        <v>0</v>
      </c>
      <c r="C743">
        <v>1</v>
      </c>
      <c r="D743" t="s">
        <v>1496</v>
      </c>
      <c r="E743" s="1" t="s">
        <v>40</v>
      </c>
      <c r="F743">
        <v>36</v>
      </c>
      <c r="G743">
        <v>1</v>
      </c>
      <c r="H743">
        <v>0</v>
      </c>
      <c r="I743" s="1" t="s">
        <v>644</v>
      </c>
      <c r="J743" s="2">
        <v>78.849999999999994</v>
      </c>
      <c r="K743" s="1" t="s">
        <v>1497</v>
      </c>
      <c r="L743" s="1" t="s">
        <v>42</v>
      </c>
      <c r="N743" s="1"/>
    </row>
    <row r="744" spans="1:14" x14ac:dyDescent="0.25">
      <c r="A744">
        <v>743</v>
      </c>
      <c r="B744">
        <v>1</v>
      </c>
      <c r="C744">
        <v>1</v>
      </c>
      <c r="D744" t="s">
        <v>1498</v>
      </c>
      <c r="E744" s="1" t="s">
        <v>44</v>
      </c>
      <c r="F744">
        <v>21</v>
      </c>
      <c r="G744">
        <v>2</v>
      </c>
      <c r="H744">
        <v>2</v>
      </c>
      <c r="I744" s="1" t="s">
        <v>690</v>
      </c>
      <c r="J744" s="2">
        <v>262.375</v>
      </c>
      <c r="K744" s="1" t="s">
        <v>691</v>
      </c>
      <c r="L744" s="1" t="s">
        <v>25</v>
      </c>
      <c r="N744" s="1"/>
    </row>
    <row r="745" spans="1:14" x14ac:dyDescent="0.25">
      <c r="A745">
        <v>744</v>
      </c>
      <c r="B745">
        <v>0</v>
      </c>
      <c r="C745">
        <v>3</v>
      </c>
      <c r="D745" t="s">
        <v>1499</v>
      </c>
      <c r="E745" s="1" t="s">
        <v>40</v>
      </c>
      <c r="F745">
        <v>24</v>
      </c>
      <c r="G745">
        <v>1</v>
      </c>
      <c r="H745">
        <v>0</v>
      </c>
      <c r="I745" s="1" t="s">
        <v>1500</v>
      </c>
      <c r="J745" s="2">
        <v>16.100000000000001</v>
      </c>
      <c r="L745" s="1" t="s">
        <v>42</v>
      </c>
      <c r="N745" s="1"/>
    </row>
    <row r="746" spans="1:14" x14ac:dyDescent="0.25">
      <c r="A746">
        <v>745</v>
      </c>
      <c r="B746">
        <v>1</v>
      </c>
      <c r="C746">
        <v>3</v>
      </c>
      <c r="D746" t="s">
        <v>1501</v>
      </c>
      <c r="E746" s="1" t="s">
        <v>40</v>
      </c>
      <c r="F746">
        <v>31</v>
      </c>
      <c r="G746">
        <v>0</v>
      </c>
      <c r="H746">
        <v>0</v>
      </c>
      <c r="I746" s="1" t="s">
        <v>1502</v>
      </c>
      <c r="J746" s="2">
        <v>7.9249999999999998</v>
      </c>
      <c r="L746" s="1" t="s">
        <v>42</v>
      </c>
      <c r="N746" s="1"/>
    </row>
    <row r="747" spans="1:14" x14ac:dyDescent="0.25">
      <c r="A747">
        <v>746</v>
      </c>
      <c r="B747">
        <v>0</v>
      </c>
      <c r="C747">
        <v>1</v>
      </c>
      <c r="D747" t="s">
        <v>1503</v>
      </c>
      <c r="E747" s="1" t="s">
        <v>40</v>
      </c>
      <c r="F747">
        <v>70</v>
      </c>
      <c r="G747">
        <v>1</v>
      </c>
      <c r="H747">
        <v>1</v>
      </c>
      <c r="I747" s="1" t="s">
        <v>1129</v>
      </c>
      <c r="J747" s="2">
        <v>71</v>
      </c>
      <c r="K747" s="1" t="s">
        <v>1130</v>
      </c>
      <c r="L747" s="1" t="s">
        <v>42</v>
      </c>
      <c r="N747" s="1"/>
    </row>
    <row r="748" spans="1:14" x14ac:dyDescent="0.25">
      <c r="A748">
        <v>747</v>
      </c>
      <c r="B748">
        <v>0</v>
      </c>
      <c r="C748">
        <v>3</v>
      </c>
      <c r="D748" t="s">
        <v>1504</v>
      </c>
      <c r="E748" s="1" t="s">
        <v>40</v>
      </c>
      <c r="F748">
        <v>16</v>
      </c>
      <c r="G748">
        <v>1</v>
      </c>
      <c r="H748">
        <v>1</v>
      </c>
      <c r="I748" s="1" t="s">
        <v>621</v>
      </c>
      <c r="J748" s="2">
        <v>20.25</v>
      </c>
      <c r="L748" s="1" t="s">
        <v>42</v>
      </c>
      <c r="N748" s="1"/>
    </row>
    <row r="749" spans="1:14" x14ac:dyDescent="0.25">
      <c r="A749">
        <v>748</v>
      </c>
      <c r="B749">
        <v>1</v>
      </c>
      <c r="C749">
        <v>2</v>
      </c>
      <c r="D749" t="s">
        <v>1505</v>
      </c>
      <c r="E749" s="1" t="s">
        <v>44</v>
      </c>
      <c r="F749">
        <v>30</v>
      </c>
      <c r="G749">
        <v>0</v>
      </c>
      <c r="H749">
        <v>0</v>
      </c>
      <c r="I749" s="1" t="s">
        <v>1506</v>
      </c>
      <c r="J749" s="2">
        <v>13</v>
      </c>
      <c r="L749" s="1" t="s">
        <v>42</v>
      </c>
      <c r="N749" s="1"/>
    </row>
    <row r="750" spans="1:14" x14ac:dyDescent="0.25">
      <c r="A750">
        <v>749</v>
      </c>
      <c r="B750">
        <v>0</v>
      </c>
      <c r="C750">
        <v>1</v>
      </c>
      <c r="D750" t="s">
        <v>1507</v>
      </c>
      <c r="E750" s="1" t="s">
        <v>40</v>
      </c>
      <c r="F750">
        <v>19</v>
      </c>
      <c r="G750">
        <v>1</v>
      </c>
      <c r="H750">
        <v>0</v>
      </c>
      <c r="I750" s="1" t="s">
        <v>1508</v>
      </c>
      <c r="J750" s="2">
        <v>53.1</v>
      </c>
      <c r="K750" s="1" t="s">
        <v>1509</v>
      </c>
      <c r="L750" s="1" t="s">
        <v>42</v>
      </c>
      <c r="N750" s="1"/>
    </row>
    <row r="751" spans="1:14" x14ac:dyDescent="0.25">
      <c r="A751">
        <v>750</v>
      </c>
      <c r="B751">
        <v>0</v>
      </c>
      <c r="C751">
        <v>3</v>
      </c>
      <c r="D751" t="s">
        <v>1510</v>
      </c>
      <c r="E751" s="1" t="s">
        <v>40</v>
      </c>
      <c r="F751">
        <v>31</v>
      </c>
      <c r="G751">
        <v>0</v>
      </c>
      <c r="H751">
        <v>0</v>
      </c>
      <c r="I751" s="1" t="s">
        <v>1511</v>
      </c>
      <c r="J751" s="2">
        <v>7.75</v>
      </c>
      <c r="L751" s="1" t="s">
        <v>56</v>
      </c>
      <c r="N751" s="1"/>
    </row>
    <row r="752" spans="1:14" x14ac:dyDescent="0.25">
      <c r="A752">
        <v>751</v>
      </c>
      <c r="B752">
        <v>1</v>
      </c>
      <c r="C752">
        <v>2</v>
      </c>
      <c r="D752" t="s">
        <v>1512</v>
      </c>
      <c r="E752" s="1" t="s">
        <v>44</v>
      </c>
      <c r="F752">
        <v>4</v>
      </c>
      <c r="G752">
        <v>1</v>
      </c>
      <c r="H752">
        <v>1</v>
      </c>
      <c r="I752" s="1" t="s">
        <v>1513</v>
      </c>
      <c r="J752" s="2">
        <v>23</v>
      </c>
      <c r="L752" s="1" t="s">
        <v>42</v>
      </c>
      <c r="N752" s="1"/>
    </row>
    <row r="753" spans="1:14" x14ac:dyDescent="0.25">
      <c r="A753">
        <v>752</v>
      </c>
      <c r="B753">
        <v>1</v>
      </c>
      <c r="C753">
        <v>3</v>
      </c>
      <c r="D753" t="s">
        <v>1514</v>
      </c>
      <c r="E753" s="1" t="s">
        <v>40</v>
      </c>
      <c r="F753">
        <v>6</v>
      </c>
      <c r="G753">
        <v>0</v>
      </c>
      <c r="H753">
        <v>1</v>
      </c>
      <c r="I753" s="1" t="s">
        <v>1515</v>
      </c>
      <c r="J753" s="2">
        <v>12.475</v>
      </c>
      <c r="K753" s="1" t="s">
        <v>1516</v>
      </c>
      <c r="L753" s="1" t="s">
        <v>42</v>
      </c>
      <c r="N753" s="1"/>
    </row>
    <row r="754" spans="1:14" x14ac:dyDescent="0.25">
      <c r="A754">
        <v>753</v>
      </c>
      <c r="B754">
        <v>0</v>
      </c>
      <c r="C754">
        <v>3</v>
      </c>
      <c r="D754" t="s">
        <v>1517</v>
      </c>
      <c r="E754" s="1" t="s">
        <v>40</v>
      </c>
      <c r="F754">
        <v>33</v>
      </c>
      <c r="G754">
        <v>0</v>
      </c>
      <c r="H754">
        <v>0</v>
      </c>
      <c r="I754" s="1" t="s">
        <v>1518</v>
      </c>
      <c r="J754" s="2">
        <v>9.5</v>
      </c>
      <c r="L754" s="1" t="s">
        <v>42</v>
      </c>
      <c r="N754" s="1"/>
    </row>
    <row r="755" spans="1:14" x14ac:dyDescent="0.25">
      <c r="A755">
        <v>754</v>
      </c>
      <c r="B755">
        <v>0</v>
      </c>
      <c r="C755">
        <v>3</v>
      </c>
      <c r="D755" t="s">
        <v>1519</v>
      </c>
      <c r="E755" s="1" t="s">
        <v>40</v>
      </c>
      <c r="F755">
        <v>23</v>
      </c>
      <c r="G755">
        <v>0</v>
      </c>
      <c r="H755">
        <v>0</v>
      </c>
      <c r="I755" s="1" t="s">
        <v>1520</v>
      </c>
      <c r="J755" s="2">
        <v>7.8958000000000004</v>
      </c>
      <c r="L755" s="1" t="s">
        <v>42</v>
      </c>
      <c r="N755" s="1"/>
    </row>
    <row r="756" spans="1:14" x14ac:dyDescent="0.25">
      <c r="A756">
        <v>755</v>
      </c>
      <c r="B756">
        <v>1</v>
      </c>
      <c r="C756">
        <v>2</v>
      </c>
      <c r="D756" t="s">
        <v>1521</v>
      </c>
      <c r="E756" s="1" t="s">
        <v>44</v>
      </c>
      <c r="F756">
        <v>48</v>
      </c>
      <c r="G756">
        <v>1</v>
      </c>
      <c r="H756">
        <v>2</v>
      </c>
      <c r="I756" s="1" t="s">
        <v>1266</v>
      </c>
      <c r="J756" s="2">
        <v>65</v>
      </c>
      <c r="L756" s="1" t="s">
        <v>42</v>
      </c>
      <c r="N756" s="1"/>
    </row>
    <row r="757" spans="1:14" x14ac:dyDescent="0.25">
      <c r="A757">
        <v>756</v>
      </c>
      <c r="B757">
        <v>1</v>
      </c>
      <c r="C757">
        <v>2</v>
      </c>
      <c r="D757" t="s">
        <v>1522</v>
      </c>
      <c r="E757" s="1" t="s">
        <v>40</v>
      </c>
      <c r="F757">
        <v>0.67</v>
      </c>
      <c r="G757">
        <v>1</v>
      </c>
      <c r="H757">
        <v>1</v>
      </c>
      <c r="I757" s="1" t="s">
        <v>553</v>
      </c>
      <c r="J757" s="2">
        <v>14.5</v>
      </c>
      <c r="L757" s="1" t="s">
        <v>42</v>
      </c>
      <c r="N757" s="1"/>
    </row>
    <row r="758" spans="1:14" x14ac:dyDescent="0.25">
      <c r="A758">
        <v>757</v>
      </c>
      <c r="B758">
        <v>0</v>
      </c>
      <c r="C758">
        <v>3</v>
      </c>
      <c r="D758" t="s">
        <v>1523</v>
      </c>
      <c r="E758" s="1" t="s">
        <v>40</v>
      </c>
      <c r="F758">
        <v>28</v>
      </c>
      <c r="G758">
        <v>0</v>
      </c>
      <c r="H758">
        <v>0</v>
      </c>
      <c r="I758" s="1" t="s">
        <v>1524</v>
      </c>
      <c r="J758" s="2">
        <v>7.7957999999999998</v>
      </c>
      <c r="L758" s="1" t="s">
        <v>42</v>
      </c>
      <c r="N758" s="1"/>
    </row>
    <row r="759" spans="1:14" x14ac:dyDescent="0.25">
      <c r="A759">
        <v>758</v>
      </c>
      <c r="B759">
        <v>0</v>
      </c>
      <c r="C759">
        <v>2</v>
      </c>
      <c r="D759" t="s">
        <v>1525</v>
      </c>
      <c r="E759" s="1" t="s">
        <v>40</v>
      </c>
      <c r="F759">
        <v>18</v>
      </c>
      <c r="G759">
        <v>0</v>
      </c>
      <c r="H759">
        <v>0</v>
      </c>
      <c r="I759" s="1" t="s">
        <v>1526</v>
      </c>
      <c r="J759" s="2">
        <v>11.5</v>
      </c>
      <c r="L759" s="1" t="s">
        <v>42</v>
      </c>
      <c r="N759" s="1"/>
    </row>
    <row r="760" spans="1:14" x14ac:dyDescent="0.25">
      <c r="A760">
        <v>759</v>
      </c>
      <c r="B760">
        <v>0</v>
      </c>
      <c r="C760">
        <v>3</v>
      </c>
      <c r="D760" t="s">
        <v>1527</v>
      </c>
      <c r="E760" s="1" t="s">
        <v>40</v>
      </c>
      <c r="F760">
        <v>34</v>
      </c>
      <c r="G760">
        <v>0</v>
      </c>
      <c r="H760">
        <v>0</v>
      </c>
      <c r="I760" s="1" t="s">
        <v>1528</v>
      </c>
      <c r="J760" s="2">
        <v>8.0500000000000007</v>
      </c>
      <c r="L760" s="1" t="s">
        <v>42</v>
      </c>
      <c r="N760" s="1"/>
    </row>
    <row r="761" spans="1:14" x14ac:dyDescent="0.25">
      <c r="A761">
        <v>760</v>
      </c>
      <c r="B761">
        <v>1</v>
      </c>
      <c r="C761">
        <v>1</v>
      </c>
      <c r="D761" t="s">
        <v>1529</v>
      </c>
      <c r="E761" s="1" t="s">
        <v>44</v>
      </c>
      <c r="F761">
        <v>33</v>
      </c>
      <c r="G761">
        <v>0</v>
      </c>
      <c r="H761">
        <v>0</v>
      </c>
      <c r="I761" s="1" t="s">
        <v>574</v>
      </c>
      <c r="J761" s="2">
        <v>86.5</v>
      </c>
      <c r="K761" s="1" t="s">
        <v>575</v>
      </c>
      <c r="L761" s="1" t="s">
        <v>42</v>
      </c>
      <c r="N761" s="1"/>
    </row>
    <row r="762" spans="1:14" x14ac:dyDescent="0.25">
      <c r="A762">
        <v>761</v>
      </c>
      <c r="B762">
        <v>0</v>
      </c>
      <c r="C762">
        <v>3</v>
      </c>
      <c r="D762" t="s">
        <v>1530</v>
      </c>
      <c r="E762" s="1" t="s">
        <v>40</v>
      </c>
      <c r="G762">
        <v>0</v>
      </c>
      <c r="H762">
        <v>0</v>
      </c>
      <c r="I762" s="1" t="s">
        <v>1194</v>
      </c>
      <c r="J762" s="2">
        <v>14.5</v>
      </c>
      <c r="L762" s="1" t="s">
        <v>42</v>
      </c>
      <c r="N762" s="1"/>
    </row>
    <row r="763" spans="1:14" x14ac:dyDescent="0.25">
      <c r="A763">
        <v>762</v>
      </c>
      <c r="B763">
        <v>0</v>
      </c>
      <c r="C763">
        <v>3</v>
      </c>
      <c r="D763" t="s">
        <v>1531</v>
      </c>
      <c r="E763" s="1" t="s">
        <v>40</v>
      </c>
      <c r="F763">
        <v>41</v>
      </c>
      <c r="G763">
        <v>0</v>
      </c>
      <c r="H763">
        <v>0</v>
      </c>
      <c r="I763" s="1" t="s">
        <v>1532</v>
      </c>
      <c r="J763" s="2">
        <v>7.125</v>
      </c>
      <c r="L763" s="1" t="s">
        <v>42</v>
      </c>
      <c r="N763" s="1"/>
    </row>
    <row r="764" spans="1:14" x14ac:dyDescent="0.25">
      <c r="A764">
        <v>763</v>
      </c>
      <c r="B764">
        <v>1</v>
      </c>
      <c r="C764">
        <v>3</v>
      </c>
      <c r="D764" t="s">
        <v>1533</v>
      </c>
      <c r="E764" s="1" t="s">
        <v>40</v>
      </c>
      <c r="F764">
        <v>20</v>
      </c>
      <c r="G764">
        <v>0</v>
      </c>
      <c r="H764">
        <v>0</v>
      </c>
      <c r="I764" s="1" t="s">
        <v>1534</v>
      </c>
      <c r="J764" s="2">
        <v>7.2291999999999996</v>
      </c>
      <c r="L764" s="1" t="s">
        <v>25</v>
      </c>
      <c r="N764" s="1"/>
    </row>
    <row r="765" spans="1:14" x14ac:dyDescent="0.25">
      <c r="A765">
        <v>764</v>
      </c>
      <c r="B765">
        <v>1</v>
      </c>
      <c r="C765">
        <v>1</v>
      </c>
      <c r="D765" t="s">
        <v>1535</v>
      </c>
      <c r="E765" s="1" t="s">
        <v>44</v>
      </c>
      <c r="F765">
        <v>36</v>
      </c>
      <c r="G765">
        <v>1</v>
      </c>
      <c r="H765">
        <v>2</v>
      </c>
      <c r="I765" s="1" t="s">
        <v>840</v>
      </c>
      <c r="J765" s="2">
        <v>120</v>
      </c>
      <c r="K765" s="1" t="s">
        <v>841</v>
      </c>
      <c r="L765" s="1" t="s">
        <v>42</v>
      </c>
      <c r="N765" s="1"/>
    </row>
    <row r="766" spans="1:14" x14ac:dyDescent="0.25">
      <c r="A766">
        <v>765</v>
      </c>
      <c r="B766">
        <v>0</v>
      </c>
      <c r="C766">
        <v>3</v>
      </c>
      <c r="D766" t="s">
        <v>1536</v>
      </c>
      <c r="E766" s="1" t="s">
        <v>40</v>
      </c>
      <c r="F766">
        <v>16</v>
      </c>
      <c r="G766">
        <v>0</v>
      </c>
      <c r="H766">
        <v>0</v>
      </c>
      <c r="I766" s="1" t="s">
        <v>1537</v>
      </c>
      <c r="J766" s="2">
        <v>7.7750000000000004</v>
      </c>
      <c r="L766" s="1" t="s">
        <v>42</v>
      </c>
      <c r="N766" s="1"/>
    </row>
    <row r="767" spans="1:14" x14ac:dyDescent="0.25">
      <c r="A767">
        <v>766</v>
      </c>
      <c r="B767">
        <v>1</v>
      </c>
      <c r="C767">
        <v>1</v>
      </c>
      <c r="D767" t="s">
        <v>1538</v>
      </c>
      <c r="E767" s="1" t="s">
        <v>44</v>
      </c>
      <c r="F767">
        <v>51</v>
      </c>
      <c r="G767">
        <v>1</v>
      </c>
      <c r="H767">
        <v>0</v>
      </c>
      <c r="I767" s="1" t="s">
        <v>613</v>
      </c>
      <c r="J767" s="2">
        <v>77.958299999999994</v>
      </c>
      <c r="K767" s="1" t="s">
        <v>1539</v>
      </c>
      <c r="L767" s="1" t="s">
        <v>42</v>
      </c>
      <c r="N767" s="1"/>
    </row>
    <row r="768" spans="1:14" x14ac:dyDescent="0.25">
      <c r="A768">
        <v>767</v>
      </c>
      <c r="B768">
        <v>0</v>
      </c>
      <c r="C768">
        <v>1</v>
      </c>
      <c r="D768" t="s">
        <v>1540</v>
      </c>
      <c r="E768" s="1" t="s">
        <v>40</v>
      </c>
      <c r="G768">
        <v>0</v>
      </c>
      <c r="H768">
        <v>0</v>
      </c>
      <c r="I768" s="1" t="s">
        <v>1541</v>
      </c>
      <c r="J768" s="2">
        <v>39.6</v>
      </c>
      <c r="L768" s="1" t="s">
        <v>25</v>
      </c>
      <c r="N768" s="1"/>
    </row>
    <row r="769" spans="1:14" x14ac:dyDescent="0.25">
      <c r="A769">
        <v>768</v>
      </c>
      <c r="B769">
        <v>0</v>
      </c>
      <c r="C769">
        <v>3</v>
      </c>
      <c r="D769" t="s">
        <v>1542</v>
      </c>
      <c r="E769" s="1" t="s">
        <v>44</v>
      </c>
      <c r="F769">
        <v>30.5</v>
      </c>
      <c r="G769">
        <v>0</v>
      </c>
      <c r="H769">
        <v>0</v>
      </c>
      <c r="I769" s="1" t="s">
        <v>1543</v>
      </c>
      <c r="J769" s="2">
        <v>7.75</v>
      </c>
      <c r="L769" s="1" t="s">
        <v>56</v>
      </c>
      <c r="N769" s="1"/>
    </row>
    <row r="770" spans="1:14" x14ac:dyDescent="0.25">
      <c r="A770">
        <v>769</v>
      </c>
      <c r="B770">
        <v>0</v>
      </c>
      <c r="C770">
        <v>3</v>
      </c>
      <c r="D770" t="s">
        <v>1544</v>
      </c>
      <c r="E770" s="1" t="s">
        <v>40</v>
      </c>
      <c r="G770">
        <v>1</v>
      </c>
      <c r="H770">
        <v>0</v>
      </c>
      <c r="I770" s="1" t="s">
        <v>279</v>
      </c>
      <c r="J770" s="2">
        <v>24.15</v>
      </c>
      <c r="L770" s="1" t="s">
        <v>56</v>
      </c>
      <c r="N770" s="1"/>
    </row>
    <row r="771" spans="1:14" x14ac:dyDescent="0.25">
      <c r="A771">
        <v>770</v>
      </c>
      <c r="B771">
        <v>0</v>
      </c>
      <c r="C771">
        <v>3</v>
      </c>
      <c r="D771" t="s">
        <v>1545</v>
      </c>
      <c r="E771" s="1" t="s">
        <v>40</v>
      </c>
      <c r="F771">
        <v>32</v>
      </c>
      <c r="G771">
        <v>0</v>
      </c>
      <c r="H771">
        <v>0</v>
      </c>
      <c r="I771" s="1" t="s">
        <v>1546</v>
      </c>
      <c r="J771" s="2">
        <v>8.3625000000000007</v>
      </c>
      <c r="L771" s="1" t="s">
        <v>42</v>
      </c>
      <c r="N771" s="1"/>
    </row>
    <row r="772" spans="1:14" x14ac:dyDescent="0.25">
      <c r="A772">
        <v>771</v>
      </c>
      <c r="B772">
        <v>0</v>
      </c>
      <c r="C772">
        <v>3</v>
      </c>
      <c r="D772" t="s">
        <v>1547</v>
      </c>
      <c r="E772" s="1" t="s">
        <v>40</v>
      </c>
      <c r="F772">
        <v>24</v>
      </c>
      <c r="G772">
        <v>0</v>
      </c>
      <c r="H772">
        <v>0</v>
      </c>
      <c r="I772" s="1" t="s">
        <v>1548</v>
      </c>
      <c r="J772" s="2">
        <v>9.5</v>
      </c>
      <c r="L772" s="1" t="s">
        <v>42</v>
      </c>
      <c r="N772" s="1"/>
    </row>
    <row r="773" spans="1:14" x14ac:dyDescent="0.25">
      <c r="A773">
        <v>772</v>
      </c>
      <c r="B773">
        <v>0</v>
      </c>
      <c r="C773">
        <v>3</v>
      </c>
      <c r="D773" t="s">
        <v>1549</v>
      </c>
      <c r="E773" s="1" t="s">
        <v>40</v>
      </c>
      <c r="F773">
        <v>48</v>
      </c>
      <c r="G773">
        <v>0</v>
      </c>
      <c r="H773">
        <v>0</v>
      </c>
      <c r="I773" s="1" t="s">
        <v>1550</v>
      </c>
      <c r="J773" s="2">
        <v>7.8541999999999996</v>
      </c>
      <c r="L773" s="1" t="s">
        <v>42</v>
      </c>
      <c r="N773" s="1"/>
    </row>
    <row r="774" spans="1:14" x14ac:dyDescent="0.25">
      <c r="A774">
        <v>773</v>
      </c>
      <c r="B774">
        <v>0</v>
      </c>
      <c r="C774">
        <v>2</v>
      </c>
      <c r="D774" t="s">
        <v>1551</v>
      </c>
      <c r="E774" s="1" t="s">
        <v>44</v>
      </c>
      <c r="F774">
        <v>57</v>
      </c>
      <c r="G774">
        <v>0</v>
      </c>
      <c r="H774">
        <v>0</v>
      </c>
      <c r="I774" s="1" t="s">
        <v>1552</v>
      </c>
      <c r="J774" s="2">
        <v>10.5</v>
      </c>
      <c r="K774" s="1" t="s">
        <v>1553</v>
      </c>
      <c r="L774" s="1" t="s">
        <v>42</v>
      </c>
      <c r="N774" s="1"/>
    </row>
    <row r="775" spans="1:14" x14ac:dyDescent="0.25">
      <c r="A775">
        <v>774</v>
      </c>
      <c r="B775">
        <v>0</v>
      </c>
      <c r="C775">
        <v>3</v>
      </c>
      <c r="D775" t="s">
        <v>1554</v>
      </c>
      <c r="E775" s="1" t="s">
        <v>40</v>
      </c>
      <c r="G775">
        <v>0</v>
      </c>
      <c r="H775">
        <v>0</v>
      </c>
      <c r="I775" s="1" t="s">
        <v>1555</v>
      </c>
      <c r="J775" s="2">
        <v>7.2249999999999996</v>
      </c>
      <c r="L775" s="1" t="s">
        <v>25</v>
      </c>
      <c r="N775" s="1"/>
    </row>
    <row r="776" spans="1:14" x14ac:dyDescent="0.25">
      <c r="A776">
        <v>775</v>
      </c>
      <c r="B776">
        <v>1</v>
      </c>
      <c r="C776">
        <v>2</v>
      </c>
      <c r="D776" t="s">
        <v>1556</v>
      </c>
      <c r="E776" s="1" t="s">
        <v>44</v>
      </c>
      <c r="F776">
        <v>54</v>
      </c>
      <c r="G776">
        <v>1</v>
      </c>
      <c r="H776">
        <v>3</v>
      </c>
      <c r="I776" s="1" t="s">
        <v>1557</v>
      </c>
      <c r="J776" s="2">
        <v>23</v>
      </c>
      <c r="L776" s="1" t="s">
        <v>42</v>
      </c>
      <c r="N776" s="1"/>
    </row>
    <row r="777" spans="1:14" x14ac:dyDescent="0.25">
      <c r="A777">
        <v>776</v>
      </c>
      <c r="B777">
        <v>0</v>
      </c>
      <c r="C777">
        <v>3</v>
      </c>
      <c r="D777" t="s">
        <v>1558</v>
      </c>
      <c r="E777" s="1" t="s">
        <v>40</v>
      </c>
      <c r="F777">
        <v>18</v>
      </c>
      <c r="G777">
        <v>0</v>
      </c>
      <c r="H777">
        <v>0</v>
      </c>
      <c r="I777" s="1" t="s">
        <v>1559</v>
      </c>
      <c r="J777" s="2">
        <v>7.75</v>
      </c>
      <c r="L777" s="1" t="s">
        <v>42</v>
      </c>
      <c r="N777" s="1"/>
    </row>
    <row r="778" spans="1:14" x14ac:dyDescent="0.25">
      <c r="A778">
        <v>777</v>
      </c>
      <c r="B778">
        <v>0</v>
      </c>
      <c r="C778">
        <v>3</v>
      </c>
      <c r="D778" t="s">
        <v>1560</v>
      </c>
      <c r="E778" s="1" t="s">
        <v>40</v>
      </c>
      <c r="G778">
        <v>0</v>
      </c>
      <c r="H778">
        <v>0</v>
      </c>
      <c r="I778" s="1" t="s">
        <v>1561</v>
      </c>
      <c r="J778" s="2">
        <v>7.75</v>
      </c>
      <c r="K778" s="1" t="s">
        <v>1562</v>
      </c>
      <c r="L778" s="1" t="s">
        <v>56</v>
      </c>
      <c r="N778" s="1"/>
    </row>
    <row r="779" spans="1:14" x14ac:dyDescent="0.25">
      <c r="A779">
        <v>778</v>
      </c>
      <c r="B779">
        <v>1</v>
      </c>
      <c r="C779">
        <v>3</v>
      </c>
      <c r="D779" t="s">
        <v>1563</v>
      </c>
      <c r="E779" s="1" t="s">
        <v>44</v>
      </c>
      <c r="F779">
        <v>5</v>
      </c>
      <c r="G779">
        <v>0</v>
      </c>
      <c r="H779">
        <v>0</v>
      </c>
      <c r="I779" s="1" t="s">
        <v>216</v>
      </c>
      <c r="J779" s="2">
        <v>12.475</v>
      </c>
      <c r="L779" s="1" t="s">
        <v>42</v>
      </c>
      <c r="N779" s="1"/>
    </row>
    <row r="780" spans="1:14" x14ac:dyDescent="0.25">
      <c r="A780">
        <v>779</v>
      </c>
      <c r="B780">
        <v>0</v>
      </c>
      <c r="C780">
        <v>3</v>
      </c>
      <c r="D780" t="s">
        <v>1564</v>
      </c>
      <c r="E780" s="1" t="s">
        <v>40</v>
      </c>
      <c r="G780">
        <v>0</v>
      </c>
      <c r="H780">
        <v>0</v>
      </c>
      <c r="I780" s="1" t="s">
        <v>1565</v>
      </c>
      <c r="J780" s="2">
        <v>7.7374999999999998</v>
      </c>
      <c r="L780" s="1" t="s">
        <v>56</v>
      </c>
      <c r="N780" s="1"/>
    </row>
    <row r="781" spans="1:14" x14ac:dyDescent="0.25">
      <c r="A781">
        <v>780</v>
      </c>
      <c r="B781">
        <v>1</v>
      </c>
      <c r="C781">
        <v>1</v>
      </c>
      <c r="D781" t="s">
        <v>1566</v>
      </c>
      <c r="E781" s="1" t="s">
        <v>44</v>
      </c>
      <c r="F781">
        <v>43</v>
      </c>
      <c r="G781">
        <v>0</v>
      </c>
      <c r="H781">
        <v>1</v>
      </c>
      <c r="I781" s="1" t="s">
        <v>1399</v>
      </c>
      <c r="J781" s="2">
        <v>211.33750000000001</v>
      </c>
      <c r="K781" s="1" t="s">
        <v>1567</v>
      </c>
      <c r="L781" s="1" t="s">
        <v>42</v>
      </c>
      <c r="N781" s="1"/>
    </row>
    <row r="782" spans="1:14" x14ac:dyDescent="0.25">
      <c r="A782">
        <v>781</v>
      </c>
      <c r="B782">
        <v>1</v>
      </c>
      <c r="C782">
        <v>3</v>
      </c>
      <c r="D782" t="s">
        <v>1568</v>
      </c>
      <c r="E782" s="1" t="s">
        <v>44</v>
      </c>
      <c r="F782">
        <v>13</v>
      </c>
      <c r="G782">
        <v>0</v>
      </c>
      <c r="H782">
        <v>0</v>
      </c>
      <c r="I782" s="1" t="s">
        <v>1569</v>
      </c>
      <c r="J782" s="2">
        <v>7.2291999999999996</v>
      </c>
      <c r="L782" s="1" t="s">
        <v>25</v>
      </c>
      <c r="N782" s="1"/>
    </row>
    <row r="783" spans="1:14" x14ac:dyDescent="0.25">
      <c r="A783">
        <v>782</v>
      </c>
      <c r="B783">
        <v>1</v>
      </c>
      <c r="C783">
        <v>1</v>
      </c>
      <c r="D783" t="s">
        <v>1570</v>
      </c>
      <c r="E783" s="1" t="s">
        <v>44</v>
      </c>
      <c r="F783">
        <v>17</v>
      </c>
      <c r="G783">
        <v>1</v>
      </c>
      <c r="H783">
        <v>0</v>
      </c>
      <c r="I783" s="1" t="s">
        <v>1402</v>
      </c>
      <c r="J783" s="2">
        <v>57</v>
      </c>
      <c r="K783" s="1" t="s">
        <v>1403</v>
      </c>
      <c r="L783" s="1" t="s">
        <v>42</v>
      </c>
      <c r="N783" s="1"/>
    </row>
    <row r="784" spans="1:14" x14ac:dyDescent="0.25">
      <c r="A784">
        <v>783</v>
      </c>
      <c r="B784">
        <v>0</v>
      </c>
      <c r="C784">
        <v>1</v>
      </c>
      <c r="D784" t="s">
        <v>1571</v>
      </c>
      <c r="E784" s="1" t="s">
        <v>40</v>
      </c>
      <c r="F784">
        <v>29</v>
      </c>
      <c r="G784">
        <v>0</v>
      </c>
      <c r="H784">
        <v>0</v>
      </c>
      <c r="I784" s="1" t="s">
        <v>1572</v>
      </c>
      <c r="J784" s="2">
        <v>30</v>
      </c>
      <c r="K784" s="1" t="s">
        <v>1573</v>
      </c>
      <c r="L784" s="1" t="s">
        <v>42</v>
      </c>
      <c r="N784" s="1"/>
    </row>
    <row r="785" spans="1:14" x14ac:dyDescent="0.25">
      <c r="A785">
        <v>784</v>
      </c>
      <c r="B785">
        <v>0</v>
      </c>
      <c r="C785">
        <v>3</v>
      </c>
      <c r="D785" t="s">
        <v>1574</v>
      </c>
      <c r="E785" s="1" t="s">
        <v>40</v>
      </c>
      <c r="G785">
        <v>1</v>
      </c>
      <c r="H785">
        <v>2</v>
      </c>
      <c r="I785" s="1" t="s">
        <v>1575</v>
      </c>
      <c r="J785" s="2">
        <v>23.45</v>
      </c>
      <c r="L785" s="1" t="s">
        <v>42</v>
      </c>
      <c r="N785" s="1"/>
    </row>
    <row r="786" spans="1:14" x14ac:dyDescent="0.25">
      <c r="A786">
        <v>785</v>
      </c>
      <c r="B786">
        <v>0</v>
      </c>
      <c r="C786">
        <v>3</v>
      </c>
      <c r="D786" t="s">
        <v>1576</v>
      </c>
      <c r="E786" s="1" t="s">
        <v>40</v>
      </c>
      <c r="F786">
        <v>25</v>
      </c>
      <c r="G786">
        <v>0</v>
      </c>
      <c r="H786">
        <v>0</v>
      </c>
      <c r="I786" s="1" t="s">
        <v>1577</v>
      </c>
      <c r="J786" s="2">
        <v>7.05</v>
      </c>
      <c r="L786" s="1" t="s">
        <v>42</v>
      </c>
      <c r="N786" s="1"/>
    </row>
    <row r="787" spans="1:14" x14ac:dyDescent="0.25">
      <c r="A787">
        <v>786</v>
      </c>
      <c r="B787">
        <v>0</v>
      </c>
      <c r="C787">
        <v>3</v>
      </c>
      <c r="D787" t="s">
        <v>1578</v>
      </c>
      <c r="E787" s="1" t="s">
        <v>40</v>
      </c>
      <c r="F787">
        <v>25</v>
      </c>
      <c r="G787">
        <v>0</v>
      </c>
      <c r="H787">
        <v>0</v>
      </c>
      <c r="I787" s="1" t="s">
        <v>1579</v>
      </c>
      <c r="J787" s="2">
        <v>7.25</v>
      </c>
      <c r="L787" s="1" t="s">
        <v>42</v>
      </c>
      <c r="N787" s="1"/>
    </row>
    <row r="788" spans="1:14" x14ac:dyDescent="0.25">
      <c r="A788">
        <v>787</v>
      </c>
      <c r="B788">
        <v>1</v>
      </c>
      <c r="C788">
        <v>3</v>
      </c>
      <c r="D788" t="s">
        <v>1580</v>
      </c>
      <c r="E788" s="1" t="s">
        <v>44</v>
      </c>
      <c r="F788">
        <v>18</v>
      </c>
      <c r="G788">
        <v>0</v>
      </c>
      <c r="H788">
        <v>0</v>
      </c>
      <c r="I788" s="1" t="s">
        <v>1581</v>
      </c>
      <c r="J788" s="2">
        <v>7.4958</v>
      </c>
      <c r="L788" s="1" t="s">
        <v>42</v>
      </c>
      <c r="N788" s="1"/>
    </row>
    <row r="789" spans="1:14" x14ac:dyDescent="0.25">
      <c r="A789">
        <v>788</v>
      </c>
      <c r="B789">
        <v>0</v>
      </c>
      <c r="C789">
        <v>3</v>
      </c>
      <c r="D789" t="s">
        <v>1582</v>
      </c>
      <c r="E789" s="1" t="s">
        <v>40</v>
      </c>
      <c r="F789">
        <v>8</v>
      </c>
      <c r="G789">
        <v>4</v>
      </c>
      <c r="H789">
        <v>1</v>
      </c>
      <c r="I789" s="1" t="s">
        <v>81</v>
      </c>
      <c r="J789" s="2">
        <v>29.125</v>
      </c>
      <c r="L789" s="1" t="s">
        <v>56</v>
      </c>
      <c r="N789" s="1"/>
    </row>
    <row r="790" spans="1:14" x14ac:dyDescent="0.25">
      <c r="A790">
        <v>789</v>
      </c>
      <c r="B790">
        <v>1</v>
      </c>
      <c r="C790">
        <v>3</v>
      </c>
      <c r="D790" t="s">
        <v>1583</v>
      </c>
      <c r="E790" s="1" t="s">
        <v>40</v>
      </c>
      <c r="F790">
        <v>1</v>
      </c>
      <c r="G790">
        <v>1</v>
      </c>
      <c r="H790">
        <v>2</v>
      </c>
      <c r="I790" s="1" t="s">
        <v>244</v>
      </c>
      <c r="J790" s="2">
        <v>20.574999999999999</v>
      </c>
      <c r="L790" s="1" t="s">
        <v>42</v>
      </c>
      <c r="N790" s="1"/>
    </row>
    <row r="791" spans="1:14" x14ac:dyDescent="0.25">
      <c r="A791">
        <v>790</v>
      </c>
      <c r="B791">
        <v>0</v>
      </c>
      <c r="C791">
        <v>1</v>
      </c>
      <c r="D791" t="s">
        <v>1584</v>
      </c>
      <c r="E791" s="1" t="s">
        <v>40</v>
      </c>
      <c r="F791">
        <v>46</v>
      </c>
      <c r="G791">
        <v>0</v>
      </c>
      <c r="H791">
        <v>0</v>
      </c>
      <c r="I791" s="1" t="s">
        <v>337</v>
      </c>
      <c r="J791" s="2">
        <v>79.2</v>
      </c>
      <c r="K791" s="1" t="s">
        <v>1585</v>
      </c>
      <c r="L791" s="1" t="s">
        <v>25</v>
      </c>
      <c r="N791" s="1"/>
    </row>
    <row r="792" spans="1:14" x14ac:dyDescent="0.25">
      <c r="A792">
        <v>791</v>
      </c>
      <c r="B792">
        <v>0</v>
      </c>
      <c r="C792">
        <v>3</v>
      </c>
      <c r="D792" t="s">
        <v>1586</v>
      </c>
      <c r="E792" s="1" t="s">
        <v>40</v>
      </c>
      <c r="G792">
        <v>0</v>
      </c>
      <c r="H792">
        <v>0</v>
      </c>
      <c r="I792" s="1" t="s">
        <v>1587</v>
      </c>
      <c r="J792" s="2">
        <v>7.75</v>
      </c>
      <c r="L792" s="1" t="s">
        <v>56</v>
      </c>
      <c r="N792" s="1"/>
    </row>
    <row r="793" spans="1:14" x14ac:dyDescent="0.25">
      <c r="A793">
        <v>792</v>
      </c>
      <c r="B793">
        <v>0</v>
      </c>
      <c r="C793">
        <v>2</v>
      </c>
      <c r="D793" t="s">
        <v>1588</v>
      </c>
      <c r="E793" s="1" t="s">
        <v>40</v>
      </c>
      <c r="F793">
        <v>16</v>
      </c>
      <c r="G793">
        <v>0</v>
      </c>
      <c r="H793">
        <v>0</v>
      </c>
      <c r="I793" s="1" t="s">
        <v>89</v>
      </c>
      <c r="J793" s="2">
        <v>26</v>
      </c>
      <c r="L793" s="1" t="s">
        <v>42</v>
      </c>
      <c r="N793" s="1"/>
    </row>
    <row r="794" spans="1:14" x14ac:dyDescent="0.25">
      <c r="A794">
        <v>793</v>
      </c>
      <c r="B794">
        <v>0</v>
      </c>
      <c r="C794">
        <v>3</v>
      </c>
      <c r="D794" t="s">
        <v>1589</v>
      </c>
      <c r="E794" s="1" t="s">
        <v>44</v>
      </c>
      <c r="G794">
        <v>8</v>
      </c>
      <c r="H794">
        <v>2</v>
      </c>
      <c r="I794" s="1" t="s">
        <v>379</v>
      </c>
      <c r="J794" s="2">
        <v>69.55</v>
      </c>
      <c r="L794" s="1" t="s">
        <v>42</v>
      </c>
      <c r="N794" s="1"/>
    </row>
    <row r="795" spans="1:14" x14ac:dyDescent="0.25">
      <c r="A795">
        <v>794</v>
      </c>
      <c r="B795">
        <v>0</v>
      </c>
      <c r="C795">
        <v>1</v>
      </c>
      <c r="D795" t="s">
        <v>1590</v>
      </c>
      <c r="E795" s="1" t="s">
        <v>40</v>
      </c>
      <c r="G795">
        <v>0</v>
      </c>
      <c r="H795">
        <v>0</v>
      </c>
      <c r="I795" s="1" t="s">
        <v>1591</v>
      </c>
      <c r="J795" s="2">
        <v>30.695799999999998</v>
      </c>
      <c r="L795" s="1" t="s">
        <v>25</v>
      </c>
      <c r="N795" s="1"/>
    </row>
    <row r="796" spans="1:14" x14ac:dyDescent="0.25">
      <c r="A796">
        <v>795</v>
      </c>
      <c r="B796">
        <v>0</v>
      </c>
      <c r="C796">
        <v>3</v>
      </c>
      <c r="D796" t="s">
        <v>1592</v>
      </c>
      <c r="E796" s="1" t="s">
        <v>40</v>
      </c>
      <c r="F796">
        <v>25</v>
      </c>
      <c r="G796">
        <v>0</v>
      </c>
      <c r="H796">
        <v>0</v>
      </c>
      <c r="I796" s="1" t="s">
        <v>1593</v>
      </c>
      <c r="J796" s="2">
        <v>7.8958000000000004</v>
      </c>
      <c r="L796" s="1" t="s">
        <v>42</v>
      </c>
      <c r="N796" s="1"/>
    </row>
    <row r="797" spans="1:14" x14ac:dyDescent="0.25">
      <c r="A797">
        <v>796</v>
      </c>
      <c r="B797">
        <v>0</v>
      </c>
      <c r="C797">
        <v>2</v>
      </c>
      <c r="D797" t="s">
        <v>1594</v>
      </c>
      <c r="E797" s="1" t="s">
        <v>40</v>
      </c>
      <c r="F797">
        <v>39</v>
      </c>
      <c r="G797">
        <v>0</v>
      </c>
      <c r="H797">
        <v>0</v>
      </c>
      <c r="I797" s="1" t="s">
        <v>1595</v>
      </c>
      <c r="J797" s="2">
        <v>13</v>
      </c>
      <c r="L797" s="1" t="s">
        <v>42</v>
      </c>
      <c r="N797" s="1"/>
    </row>
    <row r="798" spans="1:14" x14ac:dyDescent="0.25">
      <c r="A798">
        <v>797</v>
      </c>
      <c r="B798">
        <v>1</v>
      </c>
      <c r="C798">
        <v>1</v>
      </c>
      <c r="D798" t="s">
        <v>1596</v>
      </c>
      <c r="E798" s="1" t="s">
        <v>44</v>
      </c>
      <c r="F798">
        <v>49</v>
      </c>
      <c r="G798">
        <v>0</v>
      </c>
      <c r="H798">
        <v>0</v>
      </c>
      <c r="I798" s="1" t="s">
        <v>1597</v>
      </c>
      <c r="J798" s="2">
        <v>25.929200000000002</v>
      </c>
      <c r="K798" s="1" t="s">
        <v>1598</v>
      </c>
      <c r="L798" s="1" t="s">
        <v>42</v>
      </c>
      <c r="N798" s="1"/>
    </row>
    <row r="799" spans="1:14" x14ac:dyDescent="0.25">
      <c r="A799">
        <v>798</v>
      </c>
      <c r="B799">
        <v>1</v>
      </c>
      <c r="C799">
        <v>3</v>
      </c>
      <c r="D799" t="s">
        <v>1599</v>
      </c>
      <c r="E799" s="1" t="s">
        <v>44</v>
      </c>
      <c r="F799">
        <v>31</v>
      </c>
      <c r="G799">
        <v>0</v>
      </c>
      <c r="H799">
        <v>0</v>
      </c>
      <c r="I799" s="1" t="s">
        <v>1600</v>
      </c>
      <c r="J799" s="2">
        <v>8.6832999999999991</v>
      </c>
      <c r="L799" s="1" t="s">
        <v>42</v>
      </c>
      <c r="N799" s="1"/>
    </row>
    <row r="800" spans="1:14" x14ac:dyDescent="0.25">
      <c r="A800">
        <v>799</v>
      </c>
      <c r="B800">
        <v>0</v>
      </c>
      <c r="C800">
        <v>3</v>
      </c>
      <c r="D800" t="s">
        <v>1601</v>
      </c>
      <c r="E800" s="1" t="s">
        <v>40</v>
      </c>
      <c r="F800">
        <v>30</v>
      </c>
      <c r="G800">
        <v>0</v>
      </c>
      <c r="H800">
        <v>0</v>
      </c>
      <c r="I800" s="1" t="s">
        <v>1602</v>
      </c>
      <c r="J800" s="2">
        <v>7.2291999999999996</v>
      </c>
      <c r="L800" s="1" t="s">
        <v>25</v>
      </c>
      <c r="N800" s="1"/>
    </row>
    <row r="801" spans="1:14" x14ac:dyDescent="0.25">
      <c r="A801">
        <v>800</v>
      </c>
      <c r="B801">
        <v>0</v>
      </c>
      <c r="C801">
        <v>3</v>
      </c>
      <c r="D801" t="s">
        <v>1603</v>
      </c>
      <c r="E801" s="1" t="s">
        <v>44</v>
      </c>
      <c r="F801">
        <v>30</v>
      </c>
      <c r="G801">
        <v>1</v>
      </c>
      <c r="H801">
        <v>1</v>
      </c>
      <c r="I801" s="1" t="s">
        <v>893</v>
      </c>
      <c r="J801" s="2">
        <v>24.15</v>
      </c>
      <c r="L801" s="1" t="s">
        <v>42</v>
      </c>
      <c r="N801" s="1"/>
    </row>
    <row r="802" spans="1:14" x14ac:dyDescent="0.25">
      <c r="A802">
        <v>801</v>
      </c>
      <c r="B802">
        <v>0</v>
      </c>
      <c r="C802">
        <v>2</v>
      </c>
      <c r="D802" t="s">
        <v>1604</v>
      </c>
      <c r="E802" s="1" t="s">
        <v>40</v>
      </c>
      <c r="F802">
        <v>34</v>
      </c>
      <c r="G802">
        <v>0</v>
      </c>
      <c r="H802">
        <v>0</v>
      </c>
      <c r="I802" s="1" t="s">
        <v>1447</v>
      </c>
      <c r="J802" s="2">
        <v>13</v>
      </c>
      <c r="L802" s="1" t="s">
        <v>42</v>
      </c>
      <c r="N802" s="1"/>
    </row>
    <row r="803" spans="1:14" x14ac:dyDescent="0.25">
      <c r="A803">
        <v>802</v>
      </c>
      <c r="B803">
        <v>1</v>
      </c>
      <c r="C803">
        <v>2</v>
      </c>
      <c r="D803" t="s">
        <v>1605</v>
      </c>
      <c r="E803" s="1" t="s">
        <v>44</v>
      </c>
      <c r="F803">
        <v>31</v>
      </c>
      <c r="G803">
        <v>1</v>
      </c>
      <c r="H803">
        <v>1</v>
      </c>
      <c r="I803" s="1" t="s">
        <v>533</v>
      </c>
      <c r="J803" s="2">
        <v>26.25</v>
      </c>
      <c r="L803" s="1" t="s">
        <v>42</v>
      </c>
      <c r="N803" s="1"/>
    </row>
    <row r="804" spans="1:14" x14ac:dyDescent="0.25">
      <c r="A804">
        <v>803</v>
      </c>
      <c r="B804">
        <v>1</v>
      </c>
      <c r="C804">
        <v>1</v>
      </c>
      <c r="D804" t="s">
        <v>1606</v>
      </c>
      <c r="E804" s="1" t="s">
        <v>40</v>
      </c>
      <c r="F804">
        <v>11</v>
      </c>
      <c r="G804">
        <v>1</v>
      </c>
      <c r="H804">
        <v>2</v>
      </c>
      <c r="I804" s="1" t="s">
        <v>840</v>
      </c>
      <c r="J804" s="2">
        <v>120</v>
      </c>
      <c r="K804" s="1" t="s">
        <v>841</v>
      </c>
      <c r="L804" s="1" t="s">
        <v>42</v>
      </c>
      <c r="N804" s="1"/>
    </row>
    <row r="805" spans="1:14" x14ac:dyDescent="0.25">
      <c r="A805">
        <v>804</v>
      </c>
      <c r="B805">
        <v>1</v>
      </c>
      <c r="C805">
        <v>3</v>
      </c>
      <c r="D805" t="s">
        <v>1607</v>
      </c>
      <c r="E805" s="1" t="s">
        <v>40</v>
      </c>
      <c r="F805">
        <v>0.42</v>
      </c>
      <c r="G805">
        <v>0</v>
      </c>
      <c r="H805">
        <v>1</v>
      </c>
      <c r="I805" s="1" t="s">
        <v>1608</v>
      </c>
      <c r="J805" s="2">
        <v>8.5167000000000002</v>
      </c>
      <c r="L805" s="1" t="s">
        <v>25</v>
      </c>
      <c r="N805" s="1"/>
    </row>
    <row r="806" spans="1:14" x14ac:dyDescent="0.25">
      <c r="A806">
        <v>805</v>
      </c>
      <c r="B806">
        <v>1</v>
      </c>
      <c r="C806">
        <v>3</v>
      </c>
      <c r="D806" t="s">
        <v>1609</v>
      </c>
      <c r="E806" s="1" t="s">
        <v>40</v>
      </c>
      <c r="F806">
        <v>27</v>
      </c>
      <c r="G806">
        <v>0</v>
      </c>
      <c r="H806">
        <v>0</v>
      </c>
      <c r="I806" s="1" t="s">
        <v>1610</v>
      </c>
      <c r="J806" s="2">
        <v>6.9749999999999996</v>
      </c>
      <c r="L806" s="1" t="s">
        <v>42</v>
      </c>
      <c r="N806" s="1"/>
    </row>
    <row r="807" spans="1:14" x14ac:dyDescent="0.25">
      <c r="A807">
        <v>806</v>
      </c>
      <c r="B807">
        <v>0</v>
      </c>
      <c r="C807">
        <v>3</v>
      </c>
      <c r="D807" t="s">
        <v>1611</v>
      </c>
      <c r="E807" s="1" t="s">
        <v>40</v>
      </c>
      <c r="F807">
        <v>31</v>
      </c>
      <c r="G807">
        <v>0</v>
      </c>
      <c r="H807">
        <v>0</v>
      </c>
      <c r="I807" s="1" t="s">
        <v>1612</v>
      </c>
      <c r="J807" s="2">
        <v>7.7750000000000004</v>
      </c>
      <c r="L807" s="1" t="s">
        <v>42</v>
      </c>
      <c r="N807" s="1"/>
    </row>
    <row r="808" spans="1:14" x14ac:dyDescent="0.25">
      <c r="A808">
        <v>807</v>
      </c>
      <c r="B808">
        <v>0</v>
      </c>
      <c r="C808">
        <v>1</v>
      </c>
      <c r="D808" t="s">
        <v>1613</v>
      </c>
      <c r="E808" s="1" t="s">
        <v>40</v>
      </c>
      <c r="F808">
        <v>39</v>
      </c>
      <c r="G808">
        <v>0</v>
      </c>
      <c r="H808">
        <v>0</v>
      </c>
      <c r="I808" s="1" t="s">
        <v>1614</v>
      </c>
      <c r="J808" s="2">
        <v>0</v>
      </c>
      <c r="K808" s="1" t="s">
        <v>1615</v>
      </c>
      <c r="L808" s="1" t="s">
        <v>42</v>
      </c>
      <c r="N808" s="1"/>
    </row>
    <row r="809" spans="1:14" x14ac:dyDescent="0.25">
      <c r="A809">
        <v>808</v>
      </c>
      <c r="B809">
        <v>0</v>
      </c>
      <c r="C809">
        <v>3</v>
      </c>
      <c r="D809" t="s">
        <v>1616</v>
      </c>
      <c r="E809" s="1" t="s">
        <v>44</v>
      </c>
      <c r="F809">
        <v>18</v>
      </c>
      <c r="G809">
        <v>0</v>
      </c>
      <c r="H809">
        <v>0</v>
      </c>
      <c r="I809" s="1" t="s">
        <v>1617</v>
      </c>
      <c r="J809" s="2">
        <v>7.7750000000000004</v>
      </c>
      <c r="L809" s="1" t="s">
        <v>42</v>
      </c>
      <c r="N809" s="1"/>
    </row>
    <row r="810" spans="1:14" x14ac:dyDescent="0.25">
      <c r="A810">
        <v>809</v>
      </c>
      <c r="B810">
        <v>0</v>
      </c>
      <c r="C810">
        <v>2</v>
      </c>
      <c r="D810" t="s">
        <v>1618</v>
      </c>
      <c r="E810" s="1" t="s">
        <v>40</v>
      </c>
      <c r="F810">
        <v>39</v>
      </c>
      <c r="G810">
        <v>0</v>
      </c>
      <c r="H810">
        <v>0</v>
      </c>
      <c r="I810" s="1" t="s">
        <v>1619</v>
      </c>
      <c r="J810" s="2">
        <v>13</v>
      </c>
      <c r="L810" s="1" t="s">
        <v>42</v>
      </c>
      <c r="N810" s="1"/>
    </row>
    <row r="811" spans="1:14" x14ac:dyDescent="0.25">
      <c r="A811">
        <v>810</v>
      </c>
      <c r="B811">
        <v>1</v>
      </c>
      <c r="C811">
        <v>1</v>
      </c>
      <c r="D811" t="s">
        <v>1620</v>
      </c>
      <c r="E811" s="1" t="s">
        <v>44</v>
      </c>
      <c r="F811">
        <v>33</v>
      </c>
      <c r="G811">
        <v>1</v>
      </c>
      <c r="H811">
        <v>0</v>
      </c>
      <c r="I811" s="1" t="s">
        <v>1466</v>
      </c>
      <c r="J811" s="2">
        <v>53.1</v>
      </c>
      <c r="K811" s="1" t="s">
        <v>1467</v>
      </c>
      <c r="L811" s="1" t="s">
        <v>42</v>
      </c>
      <c r="N811" s="1"/>
    </row>
    <row r="812" spans="1:14" x14ac:dyDescent="0.25">
      <c r="A812">
        <v>811</v>
      </c>
      <c r="B812">
        <v>0</v>
      </c>
      <c r="C812">
        <v>3</v>
      </c>
      <c r="D812" t="s">
        <v>1621</v>
      </c>
      <c r="E812" s="1" t="s">
        <v>40</v>
      </c>
      <c r="F812">
        <v>26</v>
      </c>
      <c r="G812">
        <v>0</v>
      </c>
      <c r="H812">
        <v>0</v>
      </c>
      <c r="I812" s="1" t="s">
        <v>1622</v>
      </c>
      <c r="J812" s="2">
        <v>7.8875000000000002</v>
      </c>
      <c r="L812" s="1" t="s">
        <v>42</v>
      </c>
      <c r="N812" s="1"/>
    </row>
    <row r="813" spans="1:14" x14ac:dyDescent="0.25">
      <c r="A813">
        <v>812</v>
      </c>
      <c r="B813">
        <v>0</v>
      </c>
      <c r="C813">
        <v>3</v>
      </c>
      <c r="D813" t="s">
        <v>1623</v>
      </c>
      <c r="E813" s="1" t="s">
        <v>40</v>
      </c>
      <c r="F813">
        <v>39</v>
      </c>
      <c r="G813">
        <v>0</v>
      </c>
      <c r="H813">
        <v>0</v>
      </c>
      <c r="I813" s="1" t="s">
        <v>1174</v>
      </c>
      <c r="J813" s="2">
        <v>24.15</v>
      </c>
      <c r="L813" s="1" t="s">
        <v>42</v>
      </c>
      <c r="N813" s="1"/>
    </row>
    <row r="814" spans="1:14" x14ac:dyDescent="0.25">
      <c r="A814">
        <v>813</v>
      </c>
      <c r="B814">
        <v>0</v>
      </c>
      <c r="C814">
        <v>2</v>
      </c>
      <c r="D814" t="s">
        <v>1624</v>
      </c>
      <c r="E814" s="1" t="s">
        <v>40</v>
      </c>
      <c r="F814">
        <v>35</v>
      </c>
      <c r="G814">
        <v>0</v>
      </c>
      <c r="H814">
        <v>0</v>
      </c>
      <c r="I814" s="1" t="s">
        <v>1625</v>
      </c>
      <c r="J814" s="2">
        <v>10.5</v>
      </c>
      <c r="L814" s="1" t="s">
        <v>42</v>
      </c>
      <c r="N814" s="1"/>
    </row>
    <row r="815" spans="1:14" x14ac:dyDescent="0.25">
      <c r="A815">
        <v>814</v>
      </c>
      <c r="B815">
        <v>0</v>
      </c>
      <c r="C815">
        <v>3</v>
      </c>
      <c r="D815" t="s">
        <v>1626</v>
      </c>
      <c r="E815" s="1" t="s">
        <v>44</v>
      </c>
      <c r="F815">
        <v>6</v>
      </c>
      <c r="G815">
        <v>4</v>
      </c>
      <c r="H815">
        <v>2</v>
      </c>
      <c r="I815" s="1" t="s">
        <v>75</v>
      </c>
      <c r="J815" s="2">
        <v>31.274999999999999</v>
      </c>
      <c r="L815" s="1" t="s">
        <v>42</v>
      </c>
      <c r="N815" s="1"/>
    </row>
    <row r="816" spans="1:14" x14ac:dyDescent="0.25">
      <c r="A816">
        <v>815</v>
      </c>
      <c r="B816">
        <v>0</v>
      </c>
      <c r="C816">
        <v>3</v>
      </c>
      <c r="D816" t="s">
        <v>1627</v>
      </c>
      <c r="E816" s="1" t="s">
        <v>40</v>
      </c>
      <c r="F816">
        <v>30.5</v>
      </c>
      <c r="G816">
        <v>0</v>
      </c>
      <c r="H816">
        <v>0</v>
      </c>
      <c r="I816" s="1" t="s">
        <v>1628</v>
      </c>
      <c r="J816" s="2">
        <v>8.0500000000000007</v>
      </c>
      <c r="L816" s="1" t="s">
        <v>42</v>
      </c>
      <c r="N816" s="1"/>
    </row>
    <row r="817" spans="1:14" x14ac:dyDescent="0.25">
      <c r="A817">
        <v>816</v>
      </c>
      <c r="B817">
        <v>0</v>
      </c>
      <c r="C817">
        <v>1</v>
      </c>
      <c r="D817" t="s">
        <v>1629</v>
      </c>
      <c r="E817" s="1" t="s">
        <v>40</v>
      </c>
      <c r="G817">
        <v>0</v>
      </c>
      <c r="H817">
        <v>0</v>
      </c>
      <c r="I817" s="1" t="s">
        <v>1630</v>
      </c>
      <c r="J817" s="2">
        <v>0</v>
      </c>
      <c r="K817" s="1" t="s">
        <v>1631</v>
      </c>
      <c r="L817" s="1" t="s">
        <v>42</v>
      </c>
      <c r="N817" s="1"/>
    </row>
    <row r="818" spans="1:14" x14ac:dyDescent="0.25">
      <c r="A818">
        <v>817</v>
      </c>
      <c r="B818">
        <v>0</v>
      </c>
      <c r="C818">
        <v>3</v>
      </c>
      <c r="D818" t="s">
        <v>1632</v>
      </c>
      <c r="E818" s="1" t="s">
        <v>44</v>
      </c>
      <c r="F818">
        <v>23</v>
      </c>
      <c r="G818">
        <v>0</v>
      </c>
      <c r="H818">
        <v>0</v>
      </c>
      <c r="I818" s="1" t="s">
        <v>1633</v>
      </c>
      <c r="J818" s="2">
        <v>7.9249999999999998</v>
      </c>
      <c r="L818" s="1" t="s">
        <v>42</v>
      </c>
      <c r="N818" s="1"/>
    </row>
    <row r="819" spans="1:14" x14ac:dyDescent="0.25">
      <c r="A819">
        <v>818</v>
      </c>
      <c r="B819">
        <v>0</v>
      </c>
      <c r="C819">
        <v>2</v>
      </c>
      <c r="D819" t="s">
        <v>1634</v>
      </c>
      <c r="E819" s="1" t="s">
        <v>40</v>
      </c>
      <c r="F819">
        <v>31</v>
      </c>
      <c r="G819">
        <v>1</v>
      </c>
      <c r="H819">
        <v>1</v>
      </c>
      <c r="I819" s="1" t="s">
        <v>1635</v>
      </c>
      <c r="J819" s="2">
        <v>37.004199999999997</v>
      </c>
      <c r="L819" s="1" t="s">
        <v>25</v>
      </c>
      <c r="N819" s="1"/>
    </row>
    <row r="820" spans="1:14" x14ac:dyDescent="0.25">
      <c r="A820">
        <v>819</v>
      </c>
      <c r="B820">
        <v>0</v>
      </c>
      <c r="C820">
        <v>3</v>
      </c>
      <c r="D820" t="s">
        <v>1636</v>
      </c>
      <c r="E820" s="1" t="s">
        <v>40</v>
      </c>
      <c r="F820">
        <v>43</v>
      </c>
      <c r="G820">
        <v>0</v>
      </c>
      <c r="H820">
        <v>0</v>
      </c>
      <c r="I820" s="1" t="s">
        <v>1637</v>
      </c>
      <c r="J820" s="2">
        <v>6.45</v>
      </c>
      <c r="L820" s="1" t="s">
        <v>42</v>
      </c>
      <c r="N820" s="1"/>
    </row>
    <row r="821" spans="1:14" x14ac:dyDescent="0.25">
      <c r="A821">
        <v>820</v>
      </c>
      <c r="B821">
        <v>0</v>
      </c>
      <c r="C821">
        <v>3</v>
      </c>
      <c r="D821" t="s">
        <v>1638</v>
      </c>
      <c r="E821" s="1" t="s">
        <v>40</v>
      </c>
      <c r="F821">
        <v>10</v>
      </c>
      <c r="G821">
        <v>3</v>
      </c>
      <c r="H821">
        <v>2</v>
      </c>
      <c r="I821" s="1" t="s">
        <v>183</v>
      </c>
      <c r="J821" s="2">
        <v>27.9</v>
      </c>
      <c r="L821" s="1" t="s">
        <v>42</v>
      </c>
      <c r="N821" s="1"/>
    </row>
    <row r="822" spans="1:14" x14ac:dyDescent="0.25">
      <c r="A822">
        <v>821</v>
      </c>
      <c r="B822">
        <v>1</v>
      </c>
      <c r="C822">
        <v>1</v>
      </c>
      <c r="D822" t="s">
        <v>1639</v>
      </c>
      <c r="E822" s="1" t="s">
        <v>44</v>
      </c>
      <c r="F822">
        <v>52</v>
      </c>
      <c r="G822">
        <v>1</v>
      </c>
      <c r="H822">
        <v>1</v>
      </c>
      <c r="I822" s="1" t="s">
        <v>1089</v>
      </c>
      <c r="J822" s="2">
        <v>93.5</v>
      </c>
      <c r="K822" s="1" t="s">
        <v>1640</v>
      </c>
      <c r="L822" s="1" t="s">
        <v>42</v>
      </c>
      <c r="N822" s="1"/>
    </row>
    <row r="823" spans="1:14" x14ac:dyDescent="0.25">
      <c r="A823">
        <v>822</v>
      </c>
      <c r="B823">
        <v>1</v>
      </c>
      <c r="C823">
        <v>3</v>
      </c>
      <c r="D823" t="s">
        <v>1641</v>
      </c>
      <c r="E823" s="1" t="s">
        <v>40</v>
      </c>
      <c r="F823">
        <v>27</v>
      </c>
      <c r="G823">
        <v>0</v>
      </c>
      <c r="H823">
        <v>0</v>
      </c>
      <c r="I823" s="1" t="s">
        <v>1642</v>
      </c>
      <c r="J823" s="2">
        <v>8.6624999999999996</v>
      </c>
      <c r="L823" s="1" t="s">
        <v>42</v>
      </c>
      <c r="N823" s="1"/>
    </row>
    <row r="824" spans="1:14" x14ac:dyDescent="0.25">
      <c r="A824">
        <v>823</v>
      </c>
      <c r="B824">
        <v>0</v>
      </c>
      <c r="C824">
        <v>1</v>
      </c>
      <c r="D824" t="s">
        <v>1643</v>
      </c>
      <c r="E824" s="1" t="s">
        <v>40</v>
      </c>
      <c r="F824">
        <v>38</v>
      </c>
      <c r="G824">
        <v>0</v>
      </c>
      <c r="H824">
        <v>0</v>
      </c>
      <c r="I824" s="1" t="s">
        <v>1644</v>
      </c>
      <c r="J824" s="2">
        <v>0</v>
      </c>
      <c r="L824" s="1" t="s">
        <v>42</v>
      </c>
      <c r="N824" s="1"/>
    </row>
    <row r="825" spans="1:14" x14ac:dyDescent="0.25">
      <c r="A825">
        <v>824</v>
      </c>
      <c r="B825">
        <v>1</v>
      </c>
      <c r="C825">
        <v>3</v>
      </c>
      <c r="D825" t="s">
        <v>1645</v>
      </c>
      <c r="E825" s="1" t="s">
        <v>44</v>
      </c>
      <c r="F825">
        <v>27</v>
      </c>
      <c r="G825">
        <v>0</v>
      </c>
      <c r="H825">
        <v>1</v>
      </c>
      <c r="I825" s="1" t="s">
        <v>1515</v>
      </c>
      <c r="J825" s="2">
        <v>12.475</v>
      </c>
      <c r="K825" s="1" t="s">
        <v>1516</v>
      </c>
      <c r="L825" s="1" t="s">
        <v>42</v>
      </c>
      <c r="N825" s="1"/>
    </row>
    <row r="826" spans="1:14" x14ac:dyDescent="0.25">
      <c r="A826">
        <v>825</v>
      </c>
      <c r="B826">
        <v>0</v>
      </c>
      <c r="C826">
        <v>3</v>
      </c>
      <c r="D826" t="s">
        <v>1646</v>
      </c>
      <c r="E826" s="1" t="s">
        <v>40</v>
      </c>
      <c r="F826">
        <v>2</v>
      </c>
      <c r="G826">
        <v>4</v>
      </c>
      <c r="H826">
        <v>1</v>
      </c>
      <c r="I826" s="1" t="s">
        <v>152</v>
      </c>
      <c r="J826" s="2">
        <v>39.6875</v>
      </c>
      <c r="L826" s="1" t="s">
        <v>42</v>
      </c>
      <c r="N826" s="1"/>
    </row>
    <row r="827" spans="1:14" x14ac:dyDescent="0.25">
      <c r="A827">
        <v>826</v>
      </c>
      <c r="B827">
        <v>0</v>
      </c>
      <c r="C827">
        <v>3</v>
      </c>
      <c r="D827" t="s">
        <v>1647</v>
      </c>
      <c r="E827" s="1" t="s">
        <v>40</v>
      </c>
      <c r="G827">
        <v>0</v>
      </c>
      <c r="H827">
        <v>0</v>
      </c>
      <c r="I827" s="1" t="s">
        <v>1648</v>
      </c>
      <c r="J827" s="2">
        <v>6.95</v>
      </c>
      <c r="L827" s="1" t="s">
        <v>56</v>
      </c>
      <c r="N827" s="1"/>
    </row>
    <row r="828" spans="1:14" x14ac:dyDescent="0.25">
      <c r="A828">
        <v>827</v>
      </c>
      <c r="B828">
        <v>0</v>
      </c>
      <c r="C828">
        <v>3</v>
      </c>
      <c r="D828" t="s">
        <v>1649</v>
      </c>
      <c r="E828" s="1" t="s">
        <v>40</v>
      </c>
      <c r="G828">
        <v>0</v>
      </c>
      <c r="H828">
        <v>0</v>
      </c>
      <c r="I828" s="1" t="s">
        <v>205</v>
      </c>
      <c r="J828" s="2">
        <v>56.495800000000003</v>
      </c>
      <c r="L828" s="1" t="s">
        <v>42</v>
      </c>
      <c r="N828" s="1"/>
    </row>
    <row r="829" spans="1:14" x14ac:dyDescent="0.25">
      <c r="A829">
        <v>828</v>
      </c>
      <c r="B829">
        <v>1</v>
      </c>
      <c r="C829">
        <v>2</v>
      </c>
      <c r="D829" t="s">
        <v>1650</v>
      </c>
      <c r="E829" s="1" t="s">
        <v>40</v>
      </c>
      <c r="F829">
        <v>1</v>
      </c>
      <c r="G829">
        <v>0</v>
      </c>
      <c r="H829">
        <v>2</v>
      </c>
      <c r="I829" s="1" t="s">
        <v>1635</v>
      </c>
      <c r="J829" s="2">
        <v>37.004199999999997</v>
      </c>
      <c r="L829" s="1" t="s">
        <v>25</v>
      </c>
      <c r="N829" s="1"/>
    </row>
    <row r="830" spans="1:14" x14ac:dyDescent="0.25">
      <c r="A830">
        <v>829</v>
      </c>
      <c r="B830">
        <v>1</v>
      </c>
      <c r="C830">
        <v>3</v>
      </c>
      <c r="D830" t="s">
        <v>1651</v>
      </c>
      <c r="E830" s="1" t="s">
        <v>40</v>
      </c>
      <c r="G830">
        <v>0</v>
      </c>
      <c r="H830">
        <v>0</v>
      </c>
      <c r="I830" s="1" t="s">
        <v>1652</v>
      </c>
      <c r="J830" s="2">
        <v>7.75</v>
      </c>
      <c r="L830" s="1" t="s">
        <v>56</v>
      </c>
      <c r="N830" s="1"/>
    </row>
    <row r="831" spans="1:14" x14ac:dyDescent="0.25">
      <c r="A831">
        <v>830</v>
      </c>
      <c r="B831">
        <v>1</v>
      </c>
      <c r="C831">
        <v>1</v>
      </c>
      <c r="D831" t="s">
        <v>1653</v>
      </c>
      <c r="E831" s="1" t="s">
        <v>44</v>
      </c>
      <c r="F831">
        <v>62</v>
      </c>
      <c r="G831">
        <v>0</v>
      </c>
      <c r="H831">
        <v>0</v>
      </c>
      <c r="I831" s="1" t="s">
        <v>177</v>
      </c>
      <c r="J831" s="2">
        <v>80</v>
      </c>
      <c r="K831" s="1" t="s">
        <v>178</v>
      </c>
      <c r="N831" s="1"/>
    </row>
    <row r="832" spans="1:14" x14ac:dyDescent="0.25">
      <c r="A832">
        <v>831</v>
      </c>
      <c r="B832">
        <v>1</v>
      </c>
      <c r="C832">
        <v>3</v>
      </c>
      <c r="D832" t="s">
        <v>1654</v>
      </c>
      <c r="E832" s="1" t="s">
        <v>44</v>
      </c>
      <c r="F832">
        <v>15</v>
      </c>
      <c r="G832">
        <v>1</v>
      </c>
      <c r="H832">
        <v>0</v>
      </c>
      <c r="I832" s="1" t="s">
        <v>1273</v>
      </c>
      <c r="J832" s="2">
        <v>14.4542</v>
      </c>
      <c r="L832" s="1" t="s">
        <v>25</v>
      </c>
      <c r="N832" s="1"/>
    </row>
    <row r="833" spans="1:14" x14ac:dyDescent="0.25">
      <c r="A833">
        <v>832</v>
      </c>
      <c r="B833">
        <v>1</v>
      </c>
      <c r="C833">
        <v>2</v>
      </c>
      <c r="D833" t="s">
        <v>1655</v>
      </c>
      <c r="E833" s="1" t="s">
        <v>40</v>
      </c>
      <c r="F833">
        <v>0.83</v>
      </c>
      <c r="G833">
        <v>1</v>
      </c>
      <c r="H833">
        <v>1</v>
      </c>
      <c r="I833" s="1" t="s">
        <v>872</v>
      </c>
      <c r="J833" s="2">
        <v>18.75</v>
      </c>
      <c r="L833" s="1" t="s">
        <v>42</v>
      </c>
      <c r="N833" s="1"/>
    </row>
    <row r="834" spans="1:14" x14ac:dyDescent="0.25">
      <c r="A834">
        <v>833</v>
      </c>
      <c r="B834">
        <v>0</v>
      </c>
      <c r="C834">
        <v>3</v>
      </c>
      <c r="D834" t="s">
        <v>1656</v>
      </c>
      <c r="E834" s="1" t="s">
        <v>40</v>
      </c>
      <c r="G834">
        <v>0</v>
      </c>
      <c r="H834">
        <v>0</v>
      </c>
      <c r="I834" s="1" t="s">
        <v>1657</v>
      </c>
      <c r="J834" s="2">
        <v>7.2291999999999996</v>
      </c>
      <c r="L834" s="1" t="s">
        <v>25</v>
      </c>
      <c r="N834" s="1"/>
    </row>
    <row r="835" spans="1:14" x14ac:dyDescent="0.25">
      <c r="A835">
        <v>834</v>
      </c>
      <c r="B835">
        <v>0</v>
      </c>
      <c r="C835">
        <v>3</v>
      </c>
      <c r="D835" t="s">
        <v>1658</v>
      </c>
      <c r="E835" s="1" t="s">
        <v>40</v>
      </c>
      <c r="F835">
        <v>23</v>
      </c>
      <c r="G835">
        <v>0</v>
      </c>
      <c r="H835">
        <v>0</v>
      </c>
      <c r="I835" s="1" t="s">
        <v>1659</v>
      </c>
      <c r="J835" s="2">
        <v>7.8541999999999996</v>
      </c>
      <c r="L835" s="1" t="s">
        <v>42</v>
      </c>
      <c r="N835" s="1"/>
    </row>
    <row r="836" spans="1:14" x14ac:dyDescent="0.25">
      <c r="A836">
        <v>835</v>
      </c>
      <c r="B836">
        <v>0</v>
      </c>
      <c r="C836">
        <v>3</v>
      </c>
      <c r="D836" t="s">
        <v>1660</v>
      </c>
      <c r="E836" s="1" t="s">
        <v>40</v>
      </c>
      <c r="F836">
        <v>18</v>
      </c>
      <c r="G836">
        <v>0</v>
      </c>
      <c r="H836">
        <v>0</v>
      </c>
      <c r="I836" s="1" t="s">
        <v>1661</v>
      </c>
      <c r="J836" s="2">
        <v>8.3000000000000007</v>
      </c>
      <c r="L836" s="1" t="s">
        <v>42</v>
      </c>
      <c r="N836" s="1"/>
    </row>
    <row r="837" spans="1:14" x14ac:dyDescent="0.25">
      <c r="A837">
        <v>836</v>
      </c>
      <c r="B837">
        <v>1</v>
      </c>
      <c r="C837">
        <v>1</v>
      </c>
      <c r="D837" t="s">
        <v>1662</v>
      </c>
      <c r="E837" s="1" t="s">
        <v>44</v>
      </c>
      <c r="F837">
        <v>39</v>
      </c>
      <c r="G837">
        <v>1</v>
      </c>
      <c r="H837">
        <v>1</v>
      </c>
      <c r="I837" s="1" t="s">
        <v>1663</v>
      </c>
      <c r="J837" s="2">
        <v>83.158299999999997</v>
      </c>
      <c r="K837" s="1" t="s">
        <v>1664</v>
      </c>
      <c r="L837" s="1" t="s">
        <v>25</v>
      </c>
      <c r="N837" s="1"/>
    </row>
    <row r="838" spans="1:14" x14ac:dyDescent="0.25">
      <c r="A838">
        <v>837</v>
      </c>
      <c r="B838">
        <v>0</v>
      </c>
      <c r="C838">
        <v>3</v>
      </c>
      <c r="D838" t="s">
        <v>1665</v>
      </c>
      <c r="E838" s="1" t="s">
        <v>40</v>
      </c>
      <c r="F838">
        <v>21</v>
      </c>
      <c r="G838">
        <v>0</v>
      </c>
      <c r="H838">
        <v>0</v>
      </c>
      <c r="I838" s="1" t="s">
        <v>1666</v>
      </c>
      <c r="J838" s="2">
        <v>8.6624999999999996</v>
      </c>
      <c r="L838" s="1" t="s">
        <v>42</v>
      </c>
      <c r="N838" s="1"/>
    </row>
    <row r="839" spans="1:14" x14ac:dyDescent="0.25">
      <c r="A839">
        <v>838</v>
      </c>
      <c r="B839">
        <v>0</v>
      </c>
      <c r="C839">
        <v>3</v>
      </c>
      <c r="D839" t="s">
        <v>1667</v>
      </c>
      <c r="E839" s="1" t="s">
        <v>40</v>
      </c>
      <c r="G839">
        <v>0</v>
      </c>
      <c r="H839">
        <v>0</v>
      </c>
      <c r="I839" s="1" t="s">
        <v>1668</v>
      </c>
      <c r="J839" s="2">
        <v>8.0500000000000007</v>
      </c>
      <c r="L839" s="1" t="s">
        <v>42</v>
      </c>
      <c r="N839" s="1"/>
    </row>
    <row r="840" spans="1:14" x14ac:dyDescent="0.25">
      <c r="A840">
        <v>839</v>
      </c>
      <c r="B840">
        <v>1</v>
      </c>
      <c r="C840">
        <v>3</v>
      </c>
      <c r="D840" t="s">
        <v>1669</v>
      </c>
      <c r="E840" s="1" t="s">
        <v>40</v>
      </c>
      <c r="F840">
        <v>32</v>
      </c>
      <c r="G840">
        <v>0</v>
      </c>
      <c r="H840">
        <v>0</v>
      </c>
      <c r="I840" s="1" t="s">
        <v>205</v>
      </c>
      <c r="J840" s="2">
        <v>56.495800000000003</v>
      </c>
      <c r="L840" s="1" t="s">
        <v>42</v>
      </c>
      <c r="N840" s="1"/>
    </row>
    <row r="841" spans="1:14" x14ac:dyDescent="0.25">
      <c r="A841">
        <v>840</v>
      </c>
      <c r="B841">
        <v>1</v>
      </c>
      <c r="C841">
        <v>1</v>
      </c>
      <c r="D841" t="s">
        <v>1670</v>
      </c>
      <c r="E841" s="1" t="s">
        <v>40</v>
      </c>
      <c r="G841">
        <v>0</v>
      </c>
      <c r="H841">
        <v>0</v>
      </c>
      <c r="I841" s="1" t="s">
        <v>1671</v>
      </c>
      <c r="J841" s="2">
        <v>29.7</v>
      </c>
      <c r="K841" s="1" t="s">
        <v>1672</v>
      </c>
      <c r="L841" s="1" t="s">
        <v>25</v>
      </c>
      <c r="N841" s="1"/>
    </row>
    <row r="842" spans="1:14" x14ac:dyDescent="0.25">
      <c r="A842">
        <v>841</v>
      </c>
      <c r="B842">
        <v>0</v>
      </c>
      <c r="C842">
        <v>3</v>
      </c>
      <c r="D842" t="s">
        <v>1673</v>
      </c>
      <c r="E842" s="1" t="s">
        <v>40</v>
      </c>
      <c r="F842">
        <v>20</v>
      </c>
      <c r="G842">
        <v>0</v>
      </c>
      <c r="H842">
        <v>0</v>
      </c>
      <c r="I842" s="1" t="s">
        <v>1674</v>
      </c>
      <c r="J842" s="2">
        <v>7.9249999999999998</v>
      </c>
      <c r="L842" s="1" t="s">
        <v>42</v>
      </c>
      <c r="N842" s="1"/>
    </row>
    <row r="843" spans="1:14" x14ac:dyDescent="0.25">
      <c r="A843">
        <v>842</v>
      </c>
      <c r="B843">
        <v>0</v>
      </c>
      <c r="C843">
        <v>2</v>
      </c>
      <c r="D843" t="s">
        <v>1675</v>
      </c>
      <c r="E843" s="1" t="s">
        <v>40</v>
      </c>
      <c r="F843">
        <v>16</v>
      </c>
      <c r="G843">
        <v>0</v>
      </c>
      <c r="H843">
        <v>0</v>
      </c>
      <c r="I843" s="1" t="s">
        <v>1552</v>
      </c>
      <c r="J843" s="2">
        <v>10.5</v>
      </c>
      <c r="L843" s="1" t="s">
        <v>42</v>
      </c>
      <c r="N843" s="1"/>
    </row>
    <row r="844" spans="1:14" x14ac:dyDescent="0.25">
      <c r="A844">
        <v>843</v>
      </c>
      <c r="B844">
        <v>1</v>
      </c>
      <c r="C844">
        <v>1</v>
      </c>
      <c r="D844" t="s">
        <v>1676</v>
      </c>
      <c r="E844" s="1" t="s">
        <v>44</v>
      </c>
      <c r="F844">
        <v>30</v>
      </c>
      <c r="G844">
        <v>0</v>
      </c>
      <c r="H844">
        <v>0</v>
      </c>
      <c r="I844" s="1" t="s">
        <v>603</v>
      </c>
      <c r="J844" s="2">
        <v>31</v>
      </c>
      <c r="L844" s="1" t="s">
        <v>25</v>
      </c>
      <c r="N844" s="1"/>
    </row>
    <row r="845" spans="1:14" x14ac:dyDescent="0.25">
      <c r="A845">
        <v>844</v>
      </c>
      <c r="B845">
        <v>0</v>
      </c>
      <c r="C845">
        <v>3</v>
      </c>
      <c r="D845" t="s">
        <v>1677</v>
      </c>
      <c r="E845" s="1" t="s">
        <v>40</v>
      </c>
      <c r="F845">
        <v>34.5</v>
      </c>
      <c r="G845">
        <v>0</v>
      </c>
      <c r="H845">
        <v>0</v>
      </c>
      <c r="I845" s="1" t="s">
        <v>1678</v>
      </c>
      <c r="J845" s="2">
        <v>6.4375</v>
      </c>
      <c r="L845" s="1" t="s">
        <v>25</v>
      </c>
      <c r="N845" s="1"/>
    </row>
    <row r="846" spans="1:14" x14ac:dyDescent="0.25">
      <c r="A846">
        <v>845</v>
      </c>
      <c r="B846">
        <v>0</v>
      </c>
      <c r="C846">
        <v>3</v>
      </c>
      <c r="D846" t="s">
        <v>1679</v>
      </c>
      <c r="E846" s="1" t="s">
        <v>40</v>
      </c>
      <c r="F846">
        <v>17</v>
      </c>
      <c r="G846">
        <v>0</v>
      </c>
      <c r="H846">
        <v>0</v>
      </c>
      <c r="I846" s="1" t="s">
        <v>1680</v>
      </c>
      <c r="J846" s="2">
        <v>8.6624999999999996</v>
      </c>
      <c r="L846" s="1" t="s">
        <v>42</v>
      </c>
      <c r="N846" s="1"/>
    </row>
    <row r="847" spans="1:14" x14ac:dyDescent="0.25">
      <c r="A847">
        <v>846</v>
      </c>
      <c r="B847">
        <v>0</v>
      </c>
      <c r="C847">
        <v>3</v>
      </c>
      <c r="D847" t="s">
        <v>1681</v>
      </c>
      <c r="E847" s="1" t="s">
        <v>40</v>
      </c>
      <c r="F847">
        <v>42</v>
      </c>
      <c r="G847">
        <v>0</v>
      </c>
      <c r="H847">
        <v>0</v>
      </c>
      <c r="I847" s="1" t="s">
        <v>1682</v>
      </c>
      <c r="J847" s="2">
        <v>7.55</v>
      </c>
      <c r="L847" s="1" t="s">
        <v>42</v>
      </c>
      <c r="N847" s="1"/>
    </row>
    <row r="848" spans="1:14" x14ac:dyDescent="0.25">
      <c r="A848">
        <v>847</v>
      </c>
      <c r="B848">
        <v>0</v>
      </c>
      <c r="C848">
        <v>3</v>
      </c>
      <c r="D848" t="s">
        <v>1683</v>
      </c>
      <c r="E848" s="1" t="s">
        <v>40</v>
      </c>
      <c r="G848">
        <v>8</v>
      </c>
      <c r="H848">
        <v>2</v>
      </c>
      <c r="I848" s="1" t="s">
        <v>379</v>
      </c>
      <c r="J848" s="2">
        <v>69.55</v>
      </c>
      <c r="L848" s="1" t="s">
        <v>42</v>
      </c>
      <c r="N848" s="1"/>
    </row>
    <row r="849" spans="1:14" x14ac:dyDescent="0.25">
      <c r="A849">
        <v>848</v>
      </c>
      <c r="B849">
        <v>0</v>
      </c>
      <c r="C849">
        <v>3</v>
      </c>
      <c r="D849" t="s">
        <v>1684</v>
      </c>
      <c r="E849" s="1" t="s">
        <v>40</v>
      </c>
      <c r="F849">
        <v>35</v>
      </c>
      <c r="G849">
        <v>0</v>
      </c>
      <c r="H849">
        <v>0</v>
      </c>
      <c r="I849" s="1" t="s">
        <v>1685</v>
      </c>
      <c r="J849" s="2">
        <v>7.8958000000000004</v>
      </c>
      <c r="L849" s="1" t="s">
        <v>25</v>
      </c>
      <c r="N849" s="1"/>
    </row>
    <row r="850" spans="1:14" x14ac:dyDescent="0.25">
      <c r="A850">
        <v>849</v>
      </c>
      <c r="B850">
        <v>0</v>
      </c>
      <c r="C850">
        <v>2</v>
      </c>
      <c r="D850" t="s">
        <v>1686</v>
      </c>
      <c r="E850" s="1" t="s">
        <v>40</v>
      </c>
      <c r="F850">
        <v>28</v>
      </c>
      <c r="G850">
        <v>0</v>
      </c>
      <c r="H850">
        <v>1</v>
      </c>
      <c r="I850" s="1" t="s">
        <v>1234</v>
      </c>
      <c r="J850" s="2">
        <v>33</v>
      </c>
      <c r="L850" s="1" t="s">
        <v>42</v>
      </c>
      <c r="N850" s="1"/>
    </row>
    <row r="851" spans="1:14" x14ac:dyDescent="0.25">
      <c r="A851">
        <v>850</v>
      </c>
      <c r="B851">
        <v>1</v>
      </c>
      <c r="C851">
        <v>1</v>
      </c>
      <c r="D851" t="s">
        <v>1687</v>
      </c>
      <c r="E851" s="1" t="s">
        <v>44</v>
      </c>
      <c r="G851">
        <v>1</v>
      </c>
      <c r="H851">
        <v>0</v>
      </c>
      <c r="I851" s="1" t="s">
        <v>958</v>
      </c>
      <c r="J851" s="2">
        <v>89.104200000000006</v>
      </c>
      <c r="K851" s="1" t="s">
        <v>959</v>
      </c>
      <c r="L851" s="1" t="s">
        <v>25</v>
      </c>
      <c r="N851" s="1"/>
    </row>
    <row r="852" spans="1:14" x14ac:dyDescent="0.25">
      <c r="A852">
        <v>851</v>
      </c>
      <c r="B852">
        <v>0</v>
      </c>
      <c r="C852">
        <v>3</v>
      </c>
      <c r="D852" t="s">
        <v>1688</v>
      </c>
      <c r="E852" s="1" t="s">
        <v>40</v>
      </c>
      <c r="F852">
        <v>4</v>
      </c>
      <c r="G852">
        <v>4</v>
      </c>
      <c r="H852">
        <v>2</v>
      </c>
      <c r="I852" s="1" t="s">
        <v>75</v>
      </c>
      <c r="J852" s="2">
        <v>31.274999999999999</v>
      </c>
      <c r="L852" s="1" t="s">
        <v>42</v>
      </c>
      <c r="N852" s="1"/>
    </row>
    <row r="853" spans="1:14" x14ac:dyDescent="0.25">
      <c r="A853">
        <v>852</v>
      </c>
      <c r="B853">
        <v>0</v>
      </c>
      <c r="C853">
        <v>3</v>
      </c>
      <c r="D853" t="s">
        <v>1689</v>
      </c>
      <c r="E853" s="1" t="s">
        <v>40</v>
      </c>
      <c r="F853">
        <v>74</v>
      </c>
      <c r="G853">
        <v>0</v>
      </c>
      <c r="H853">
        <v>0</v>
      </c>
      <c r="I853" s="1" t="s">
        <v>1690</v>
      </c>
      <c r="J853" s="2">
        <v>7.7750000000000004</v>
      </c>
      <c r="L853" s="1" t="s">
        <v>42</v>
      </c>
      <c r="N853" s="1"/>
    </row>
    <row r="854" spans="1:14" x14ac:dyDescent="0.25">
      <c r="A854">
        <v>853</v>
      </c>
      <c r="B854">
        <v>0</v>
      </c>
      <c r="C854">
        <v>3</v>
      </c>
      <c r="D854" t="s">
        <v>1691</v>
      </c>
      <c r="E854" s="1" t="s">
        <v>44</v>
      </c>
      <c r="F854">
        <v>9</v>
      </c>
      <c r="G854">
        <v>1</v>
      </c>
      <c r="H854">
        <v>1</v>
      </c>
      <c r="I854" s="1" t="s">
        <v>340</v>
      </c>
      <c r="J854" s="2">
        <v>15.245799999999999</v>
      </c>
      <c r="L854" s="1" t="s">
        <v>25</v>
      </c>
      <c r="N854" s="1"/>
    </row>
    <row r="855" spans="1:14" x14ac:dyDescent="0.25">
      <c r="A855">
        <v>854</v>
      </c>
      <c r="B855">
        <v>1</v>
      </c>
      <c r="C855">
        <v>1</v>
      </c>
      <c r="D855" t="s">
        <v>1692</v>
      </c>
      <c r="E855" s="1" t="s">
        <v>44</v>
      </c>
      <c r="F855">
        <v>16</v>
      </c>
      <c r="G855">
        <v>0</v>
      </c>
      <c r="H855">
        <v>1</v>
      </c>
      <c r="I855" s="1" t="s">
        <v>1693</v>
      </c>
      <c r="J855" s="2">
        <v>39.4</v>
      </c>
      <c r="K855" s="1" t="s">
        <v>1694</v>
      </c>
      <c r="L855" s="1" t="s">
        <v>42</v>
      </c>
      <c r="N855" s="1"/>
    </row>
    <row r="856" spans="1:14" x14ac:dyDescent="0.25">
      <c r="A856">
        <v>855</v>
      </c>
      <c r="B856">
        <v>0</v>
      </c>
      <c r="C856">
        <v>2</v>
      </c>
      <c r="D856" t="s">
        <v>1695</v>
      </c>
      <c r="E856" s="1" t="s">
        <v>44</v>
      </c>
      <c r="F856">
        <v>44</v>
      </c>
      <c r="G856">
        <v>1</v>
      </c>
      <c r="H856">
        <v>0</v>
      </c>
      <c r="I856" s="1" t="s">
        <v>558</v>
      </c>
      <c r="J856" s="2">
        <v>26</v>
      </c>
      <c r="L856" s="1" t="s">
        <v>42</v>
      </c>
      <c r="N856" s="1"/>
    </row>
    <row r="857" spans="1:14" x14ac:dyDescent="0.25">
      <c r="A857">
        <v>856</v>
      </c>
      <c r="B857">
        <v>1</v>
      </c>
      <c r="C857">
        <v>3</v>
      </c>
      <c r="D857" t="s">
        <v>1696</v>
      </c>
      <c r="E857" s="1" t="s">
        <v>44</v>
      </c>
      <c r="F857">
        <v>18</v>
      </c>
      <c r="G857">
        <v>0</v>
      </c>
      <c r="H857">
        <v>1</v>
      </c>
      <c r="I857" s="1" t="s">
        <v>1697</v>
      </c>
      <c r="J857" s="2">
        <v>9.35</v>
      </c>
      <c r="L857" s="1" t="s">
        <v>42</v>
      </c>
      <c r="N857" s="1"/>
    </row>
    <row r="858" spans="1:14" x14ac:dyDescent="0.25">
      <c r="A858">
        <v>857</v>
      </c>
      <c r="B858">
        <v>1</v>
      </c>
      <c r="C858">
        <v>1</v>
      </c>
      <c r="D858" t="s">
        <v>1698</v>
      </c>
      <c r="E858" s="1" t="s">
        <v>44</v>
      </c>
      <c r="F858">
        <v>45</v>
      </c>
      <c r="G858">
        <v>1</v>
      </c>
      <c r="H858">
        <v>1</v>
      </c>
      <c r="I858" s="1" t="s">
        <v>704</v>
      </c>
      <c r="J858" s="2">
        <v>164.86670000000001</v>
      </c>
      <c r="L858" s="1" t="s">
        <v>42</v>
      </c>
      <c r="N858" s="1"/>
    </row>
    <row r="859" spans="1:14" x14ac:dyDescent="0.25">
      <c r="A859">
        <v>858</v>
      </c>
      <c r="B859">
        <v>1</v>
      </c>
      <c r="C859">
        <v>1</v>
      </c>
      <c r="D859" t="s">
        <v>1699</v>
      </c>
      <c r="E859" s="1" t="s">
        <v>40</v>
      </c>
      <c r="F859">
        <v>51</v>
      </c>
      <c r="G859">
        <v>0</v>
      </c>
      <c r="H859">
        <v>0</v>
      </c>
      <c r="I859" s="1" t="s">
        <v>1700</v>
      </c>
      <c r="J859" s="2">
        <v>26.55</v>
      </c>
      <c r="K859" s="1" t="s">
        <v>1701</v>
      </c>
      <c r="L859" s="1" t="s">
        <v>42</v>
      </c>
      <c r="N859" s="1"/>
    </row>
    <row r="860" spans="1:14" x14ac:dyDescent="0.25">
      <c r="A860">
        <v>859</v>
      </c>
      <c r="B860">
        <v>1</v>
      </c>
      <c r="C860">
        <v>3</v>
      </c>
      <c r="D860" t="s">
        <v>1702</v>
      </c>
      <c r="E860" s="1" t="s">
        <v>44</v>
      </c>
      <c r="F860">
        <v>24</v>
      </c>
      <c r="G860">
        <v>0</v>
      </c>
      <c r="H860">
        <v>3</v>
      </c>
      <c r="I860" s="1" t="s">
        <v>947</v>
      </c>
      <c r="J860" s="2">
        <v>19.258299999999998</v>
      </c>
      <c r="L860" s="1" t="s">
        <v>25</v>
      </c>
      <c r="N860" s="1"/>
    </row>
    <row r="861" spans="1:14" x14ac:dyDescent="0.25">
      <c r="A861">
        <v>860</v>
      </c>
      <c r="B861">
        <v>0</v>
      </c>
      <c r="C861">
        <v>3</v>
      </c>
      <c r="D861" t="s">
        <v>1703</v>
      </c>
      <c r="E861" s="1" t="s">
        <v>40</v>
      </c>
      <c r="G861">
        <v>0</v>
      </c>
      <c r="H861">
        <v>0</v>
      </c>
      <c r="I861" s="1" t="s">
        <v>1704</v>
      </c>
      <c r="J861" s="2">
        <v>7.2291999999999996</v>
      </c>
      <c r="L861" s="1" t="s">
        <v>25</v>
      </c>
      <c r="N861" s="1"/>
    </row>
    <row r="862" spans="1:14" x14ac:dyDescent="0.25">
      <c r="A862">
        <v>861</v>
      </c>
      <c r="B862">
        <v>0</v>
      </c>
      <c r="C862">
        <v>3</v>
      </c>
      <c r="D862" t="s">
        <v>1705</v>
      </c>
      <c r="E862" s="1" t="s">
        <v>40</v>
      </c>
      <c r="F862">
        <v>41</v>
      </c>
      <c r="G862">
        <v>2</v>
      </c>
      <c r="H862">
        <v>0</v>
      </c>
      <c r="I862" s="1" t="s">
        <v>1706</v>
      </c>
      <c r="J862" s="2">
        <v>14.1083</v>
      </c>
      <c r="L862" s="1" t="s">
        <v>42</v>
      </c>
      <c r="N862" s="1"/>
    </row>
    <row r="863" spans="1:14" x14ac:dyDescent="0.25">
      <c r="A863">
        <v>862</v>
      </c>
      <c r="B863">
        <v>0</v>
      </c>
      <c r="C863">
        <v>2</v>
      </c>
      <c r="D863" t="s">
        <v>1707</v>
      </c>
      <c r="E863" s="1" t="s">
        <v>40</v>
      </c>
      <c r="F863">
        <v>21</v>
      </c>
      <c r="G863">
        <v>1</v>
      </c>
      <c r="H863">
        <v>0</v>
      </c>
      <c r="I863" s="1" t="s">
        <v>1708</v>
      </c>
      <c r="J863" s="2">
        <v>11.5</v>
      </c>
      <c r="L863" s="1" t="s">
        <v>42</v>
      </c>
      <c r="N863" s="1"/>
    </row>
    <row r="864" spans="1:14" x14ac:dyDescent="0.25">
      <c r="A864">
        <v>863</v>
      </c>
      <c r="B864">
        <v>1</v>
      </c>
      <c r="C864">
        <v>1</v>
      </c>
      <c r="D864" t="s">
        <v>1709</v>
      </c>
      <c r="E864" s="1" t="s">
        <v>44</v>
      </c>
      <c r="F864">
        <v>48</v>
      </c>
      <c r="G864">
        <v>0</v>
      </c>
      <c r="H864">
        <v>0</v>
      </c>
      <c r="I864" s="1" t="s">
        <v>1710</v>
      </c>
      <c r="J864" s="2">
        <v>25.929200000000002</v>
      </c>
      <c r="K864" s="1" t="s">
        <v>1598</v>
      </c>
      <c r="L864" s="1" t="s">
        <v>42</v>
      </c>
      <c r="N864" s="1"/>
    </row>
    <row r="865" spans="1:14" x14ac:dyDescent="0.25">
      <c r="A865">
        <v>864</v>
      </c>
      <c r="B865">
        <v>0</v>
      </c>
      <c r="C865">
        <v>3</v>
      </c>
      <c r="D865" t="s">
        <v>1711</v>
      </c>
      <c r="E865" s="1" t="s">
        <v>44</v>
      </c>
      <c r="G865">
        <v>8</v>
      </c>
      <c r="H865">
        <v>2</v>
      </c>
      <c r="I865" s="1" t="s">
        <v>379</v>
      </c>
      <c r="J865" s="2">
        <v>69.55</v>
      </c>
      <c r="L865" s="1" t="s">
        <v>42</v>
      </c>
      <c r="N865" s="1"/>
    </row>
    <row r="866" spans="1:14" x14ac:dyDescent="0.25">
      <c r="A866">
        <v>865</v>
      </c>
      <c r="B866">
        <v>0</v>
      </c>
      <c r="C866">
        <v>2</v>
      </c>
      <c r="D866" t="s">
        <v>1712</v>
      </c>
      <c r="E866" s="1" t="s">
        <v>40</v>
      </c>
      <c r="F866">
        <v>24</v>
      </c>
      <c r="G866">
        <v>0</v>
      </c>
      <c r="H866">
        <v>0</v>
      </c>
      <c r="I866" s="1" t="s">
        <v>1713</v>
      </c>
      <c r="J866" s="2">
        <v>13</v>
      </c>
      <c r="L866" s="1" t="s">
        <v>42</v>
      </c>
      <c r="N866" s="1"/>
    </row>
    <row r="867" spans="1:14" x14ac:dyDescent="0.25">
      <c r="A867">
        <v>866</v>
      </c>
      <c r="B867">
        <v>1</v>
      </c>
      <c r="C867">
        <v>2</v>
      </c>
      <c r="D867" t="s">
        <v>1714</v>
      </c>
      <c r="E867" s="1" t="s">
        <v>44</v>
      </c>
      <c r="F867">
        <v>42</v>
      </c>
      <c r="G867">
        <v>0</v>
      </c>
      <c r="H867">
        <v>0</v>
      </c>
      <c r="I867" s="1" t="s">
        <v>1715</v>
      </c>
      <c r="J867" s="2">
        <v>13</v>
      </c>
      <c r="L867" s="1" t="s">
        <v>42</v>
      </c>
      <c r="N867" s="1"/>
    </row>
    <row r="868" spans="1:14" x14ac:dyDescent="0.25">
      <c r="A868">
        <v>867</v>
      </c>
      <c r="B868">
        <v>1</v>
      </c>
      <c r="C868">
        <v>2</v>
      </c>
      <c r="D868" t="s">
        <v>1716</v>
      </c>
      <c r="E868" s="1" t="s">
        <v>44</v>
      </c>
      <c r="F868">
        <v>27</v>
      </c>
      <c r="G868">
        <v>1</v>
      </c>
      <c r="H868">
        <v>0</v>
      </c>
      <c r="I868" s="1" t="s">
        <v>1717</v>
      </c>
      <c r="J868" s="2">
        <v>13.8583</v>
      </c>
      <c r="L868" s="1" t="s">
        <v>25</v>
      </c>
      <c r="N868" s="1"/>
    </row>
    <row r="869" spans="1:14" x14ac:dyDescent="0.25">
      <c r="A869">
        <v>868</v>
      </c>
      <c r="B869">
        <v>0</v>
      </c>
      <c r="C869">
        <v>1</v>
      </c>
      <c r="D869" t="s">
        <v>1718</v>
      </c>
      <c r="E869" s="1" t="s">
        <v>40</v>
      </c>
      <c r="F869">
        <v>31</v>
      </c>
      <c r="G869">
        <v>0</v>
      </c>
      <c r="H869">
        <v>0</v>
      </c>
      <c r="I869" s="1" t="s">
        <v>1719</v>
      </c>
      <c r="J869" s="2">
        <v>50.495800000000003</v>
      </c>
      <c r="K869" s="1" t="s">
        <v>1720</v>
      </c>
      <c r="L869" s="1" t="s">
        <v>42</v>
      </c>
      <c r="N869" s="1"/>
    </row>
    <row r="870" spans="1:14" x14ac:dyDescent="0.25">
      <c r="A870">
        <v>869</v>
      </c>
      <c r="B870">
        <v>0</v>
      </c>
      <c r="C870">
        <v>3</v>
      </c>
      <c r="D870" t="s">
        <v>1721</v>
      </c>
      <c r="E870" s="1" t="s">
        <v>40</v>
      </c>
      <c r="G870">
        <v>0</v>
      </c>
      <c r="H870">
        <v>0</v>
      </c>
      <c r="I870" s="1" t="s">
        <v>1722</v>
      </c>
      <c r="J870" s="2">
        <v>9.5</v>
      </c>
      <c r="L870" s="1" t="s">
        <v>42</v>
      </c>
      <c r="N870" s="1"/>
    </row>
    <row r="871" spans="1:14" x14ac:dyDescent="0.25">
      <c r="A871">
        <v>870</v>
      </c>
      <c r="B871">
        <v>1</v>
      </c>
      <c r="C871">
        <v>3</v>
      </c>
      <c r="D871" t="s">
        <v>1723</v>
      </c>
      <c r="E871" s="1" t="s">
        <v>40</v>
      </c>
      <c r="F871">
        <v>4</v>
      </c>
      <c r="G871">
        <v>1</v>
      </c>
      <c r="H871">
        <v>1</v>
      </c>
      <c r="I871" s="1" t="s">
        <v>63</v>
      </c>
      <c r="J871" s="2">
        <v>11.1333</v>
      </c>
      <c r="L871" s="1" t="s">
        <v>42</v>
      </c>
      <c r="N871" s="1"/>
    </row>
    <row r="872" spans="1:14" x14ac:dyDescent="0.25">
      <c r="A872">
        <v>871</v>
      </c>
      <c r="B872">
        <v>0</v>
      </c>
      <c r="C872">
        <v>3</v>
      </c>
      <c r="D872" t="s">
        <v>1724</v>
      </c>
      <c r="E872" s="1" t="s">
        <v>40</v>
      </c>
      <c r="F872">
        <v>26</v>
      </c>
      <c r="G872">
        <v>0</v>
      </c>
      <c r="H872">
        <v>0</v>
      </c>
      <c r="I872" s="1" t="s">
        <v>1725</v>
      </c>
      <c r="J872" s="2">
        <v>7.8958000000000004</v>
      </c>
      <c r="L872" s="1" t="s">
        <v>42</v>
      </c>
      <c r="N872" s="1"/>
    </row>
    <row r="873" spans="1:14" x14ac:dyDescent="0.25">
      <c r="A873">
        <v>872</v>
      </c>
      <c r="B873">
        <v>1</v>
      </c>
      <c r="C873">
        <v>1</v>
      </c>
      <c r="D873" t="s">
        <v>1726</v>
      </c>
      <c r="E873" s="1" t="s">
        <v>44</v>
      </c>
      <c r="F873">
        <v>47</v>
      </c>
      <c r="G873">
        <v>1</v>
      </c>
      <c r="H873">
        <v>1</v>
      </c>
      <c r="I873" s="1" t="s">
        <v>555</v>
      </c>
      <c r="J873" s="2">
        <v>52.554200000000002</v>
      </c>
      <c r="K873" s="1" t="s">
        <v>556</v>
      </c>
      <c r="L873" s="1" t="s">
        <v>42</v>
      </c>
      <c r="N873" s="1"/>
    </row>
    <row r="874" spans="1:14" x14ac:dyDescent="0.25">
      <c r="A874">
        <v>873</v>
      </c>
      <c r="B874">
        <v>0</v>
      </c>
      <c r="C874">
        <v>1</v>
      </c>
      <c r="D874" t="s">
        <v>1727</v>
      </c>
      <c r="E874" s="1" t="s">
        <v>40</v>
      </c>
      <c r="F874">
        <v>33</v>
      </c>
      <c r="G874">
        <v>0</v>
      </c>
      <c r="H874">
        <v>0</v>
      </c>
      <c r="I874" s="1" t="s">
        <v>1728</v>
      </c>
      <c r="J874" s="2">
        <v>5</v>
      </c>
      <c r="K874" s="1" t="s">
        <v>1383</v>
      </c>
      <c r="L874" s="1" t="s">
        <v>42</v>
      </c>
      <c r="N874" s="1"/>
    </row>
    <row r="875" spans="1:14" x14ac:dyDescent="0.25">
      <c r="A875">
        <v>874</v>
      </c>
      <c r="B875">
        <v>0</v>
      </c>
      <c r="C875">
        <v>3</v>
      </c>
      <c r="D875" t="s">
        <v>1729</v>
      </c>
      <c r="E875" s="1" t="s">
        <v>40</v>
      </c>
      <c r="F875">
        <v>47</v>
      </c>
      <c r="G875">
        <v>0</v>
      </c>
      <c r="H875">
        <v>0</v>
      </c>
      <c r="I875" s="1" t="s">
        <v>1730</v>
      </c>
      <c r="J875" s="2">
        <v>9</v>
      </c>
      <c r="L875" s="1" t="s">
        <v>42</v>
      </c>
      <c r="N875" s="1"/>
    </row>
    <row r="876" spans="1:14" x14ac:dyDescent="0.25">
      <c r="A876">
        <v>875</v>
      </c>
      <c r="B876">
        <v>1</v>
      </c>
      <c r="C876">
        <v>2</v>
      </c>
      <c r="D876" t="s">
        <v>1731</v>
      </c>
      <c r="E876" s="1" t="s">
        <v>44</v>
      </c>
      <c r="F876">
        <v>28</v>
      </c>
      <c r="G876">
        <v>1</v>
      </c>
      <c r="H876">
        <v>0</v>
      </c>
      <c r="I876" s="1" t="s">
        <v>682</v>
      </c>
      <c r="J876" s="2">
        <v>24</v>
      </c>
      <c r="L876" s="1" t="s">
        <v>25</v>
      </c>
      <c r="N876" s="1"/>
    </row>
    <row r="877" spans="1:14" x14ac:dyDescent="0.25">
      <c r="A877">
        <v>876</v>
      </c>
      <c r="B877">
        <v>1</v>
      </c>
      <c r="C877">
        <v>3</v>
      </c>
      <c r="D877" t="s">
        <v>1732</v>
      </c>
      <c r="E877" s="1" t="s">
        <v>44</v>
      </c>
      <c r="F877">
        <v>15</v>
      </c>
      <c r="G877">
        <v>0</v>
      </c>
      <c r="H877">
        <v>0</v>
      </c>
      <c r="I877" s="1" t="s">
        <v>1733</v>
      </c>
      <c r="J877" s="2">
        <v>7.2249999999999996</v>
      </c>
      <c r="L877" s="1" t="s">
        <v>25</v>
      </c>
      <c r="N877" s="1"/>
    </row>
    <row r="878" spans="1:14" x14ac:dyDescent="0.25">
      <c r="A878">
        <v>877</v>
      </c>
      <c r="B878">
        <v>0</v>
      </c>
      <c r="C878">
        <v>3</v>
      </c>
      <c r="D878" t="s">
        <v>1734</v>
      </c>
      <c r="E878" s="1" t="s">
        <v>40</v>
      </c>
      <c r="F878">
        <v>20</v>
      </c>
      <c r="G878">
        <v>0</v>
      </c>
      <c r="H878">
        <v>0</v>
      </c>
      <c r="I878" s="1" t="s">
        <v>335</v>
      </c>
      <c r="J878" s="2">
        <v>9.8458000000000006</v>
      </c>
      <c r="L878" s="1" t="s">
        <v>42</v>
      </c>
      <c r="N878" s="1"/>
    </row>
    <row r="879" spans="1:14" x14ac:dyDescent="0.25">
      <c r="A879">
        <v>878</v>
      </c>
      <c r="B879">
        <v>0</v>
      </c>
      <c r="C879">
        <v>3</v>
      </c>
      <c r="D879" t="s">
        <v>1735</v>
      </c>
      <c r="E879" s="1" t="s">
        <v>40</v>
      </c>
      <c r="F879">
        <v>19</v>
      </c>
      <c r="G879">
        <v>0</v>
      </c>
      <c r="H879">
        <v>0</v>
      </c>
      <c r="I879" s="1" t="s">
        <v>1736</v>
      </c>
      <c r="J879" s="2">
        <v>7.8958000000000004</v>
      </c>
      <c r="L879" s="1" t="s">
        <v>42</v>
      </c>
      <c r="N879" s="1"/>
    </row>
    <row r="880" spans="1:14" x14ac:dyDescent="0.25">
      <c r="A880">
        <v>879</v>
      </c>
      <c r="B880">
        <v>0</v>
      </c>
      <c r="C880">
        <v>3</v>
      </c>
      <c r="D880" t="s">
        <v>1737</v>
      </c>
      <c r="E880" s="1" t="s">
        <v>40</v>
      </c>
      <c r="G880">
        <v>0</v>
      </c>
      <c r="H880">
        <v>0</v>
      </c>
      <c r="I880" s="1" t="s">
        <v>1738</v>
      </c>
      <c r="J880" s="2">
        <v>7.8958000000000004</v>
      </c>
      <c r="L880" s="1" t="s">
        <v>42</v>
      </c>
      <c r="N880" s="1"/>
    </row>
    <row r="881" spans="1:14" x14ac:dyDescent="0.25">
      <c r="A881">
        <v>880</v>
      </c>
      <c r="B881">
        <v>1</v>
      </c>
      <c r="C881">
        <v>1</v>
      </c>
      <c r="D881" t="s">
        <v>1739</v>
      </c>
      <c r="E881" s="1" t="s">
        <v>44</v>
      </c>
      <c r="F881">
        <v>56</v>
      </c>
      <c r="G881">
        <v>0</v>
      </c>
      <c r="H881">
        <v>1</v>
      </c>
      <c r="I881" s="1" t="s">
        <v>687</v>
      </c>
      <c r="J881" s="2">
        <v>83.158299999999997</v>
      </c>
      <c r="K881" s="1" t="s">
        <v>1740</v>
      </c>
      <c r="L881" s="1" t="s">
        <v>25</v>
      </c>
      <c r="N881" s="1"/>
    </row>
    <row r="882" spans="1:14" x14ac:dyDescent="0.25">
      <c r="A882">
        <v>881</v>
      </c>
      <c r="B882">
        <v>1</v>
      </c>
      <c r="C882">
        <v>2</v>
      </c>
      <c r="D882" t="s">
        <v>1741</v>
      </c>
      <c r="E882" s="1" t="s">
        <v>44</v>
      </c>
      <c r="F882">
        <v>25</v>
      </c>
      <c r="G882">
        <v>0</v>
      </c>
      <c r="H882">
        <v>1</v>
      </c>
      <c r="I882" s="1" t="s">
        <v>579</v>
      </c>
      <c r="J882" s="2">
        <v>26</v>
      </c>
      <c r="L882" s="1" t="s">
        <v>42</v>
      </c>
      <c r="N882" s="1"/>
    </row>
    <row r="883" spans="1:14" x14ac:dyDescent="0.25">
      <c r="A883">
        <v>882</v>
      </c>
      <c r="B883">
        <v>0</v>
      </c>
      <c r="C883">
        <v>3</v>
      </c>
      <c r="D883" t="s">
        <v>1742</v>
      </c>
      <c r="E883" s="1" t="s">
        <v>40</v>
      </c>
      <c r="F883">
        <v>33</v>
      </c>
      <c r="G883">
        <v>0</v>
      </c>
      <c r="H883">
        <v>0</v>
      </c>
      <c r="I883" s="1" t="s">
        <v>1743</v>
      </c>
      <c r="J883" s="2">
        <v>7.8958000000000004</v>
      </c>
      <c r="L883" s="1" t="s">
        <v>42</v>
      </c>
      <c r="N883" s="1"/>
    </row>
    <row r="884" spans="1:14" x14ac:dyDescent="0.25">
      <c r="A884">
        <v>883</v>
      </c>
      <c r="B884">
        <v>0</v>
      </c>
      <c r="C884">
        <v>3</v>
      </c>
      <c r="D884" t="s">
        <v>1744</v>
      </c>
      <c r="E884" s="1" t="s">
        <v>44</v>
      </c>
      <c r="F884">
        <v>22</v>
      </c>
      <c r="G884">
        <v>0</v>
      </c>
      <c r="H884">
        <v>0</v>
      </c>
      <c r="I884" s="1" t="s">
        <v>1745</v>
      </c>
      <c r="J884" s="2">
        <v>10.5167</v>
      </c>
      <c r="L884" s="1" t="s">
        <v>42</v>
      </c>
      <c r="N884" s="1"/>
    </row>
    <row r="885" spans="1:14" x14ac:dyDescent="0.25">
      <c r="A885">
        <v>884</v>
      </c>
      <c r="B885">
        <v>0</v>
      </c>
      <c r="C885">
        <v>2</v>
      </c>
      <c r="D885" t="s">
        <v>1746</v>
      </c>
      <c r="E885" s="1" t="s">
        <v>40</v>
      </c>
      <c r="F885">
        <v>28</v>
      </c>
      <c r="G885">
        <v>0</v>
      </c>
      <c r="H885">
        <v>0</v>
      </c>
      <c r="I885" s="1" t="s">
        <v>1747</v>
      </c>
      <c r="J885" s="2">
        <v>10.5</v>
      </c>
      <c r="L885" s="1" t="s">
        <v>42</v>
      </c>
      <c r="N885" s="1"/>
    </row>
    <row r="886" spans="1:14" x14ac:dyDescent="0.25">
      <c r="A886">
        <v>885</v>
      </c>
      <c r="B886">
        <v>0</v>
      </c>
      <c r="C886">
        <v>3</v>
      </c>
      <c r="D886" t="s">
        <v>1748</v>
      </c>
      <c r="E886" s="1" t="s">
        <v>40</v>
      </c>
      <c r="F886">
        <v>25</v>
      </c>
      <c r="G886">
        <v>0</v>
      </c>
      <c r="H886">
        <v>0</v>
      </c>
      <c r="I886" s="1" t="s">
        <v>1749</v>
      </c>
      <c r="J886" s="2">
        <v>7.05</v>
      </c>
      <c r="L886" s="1" t="s">
        <v>42</v>
      </c>
      <c r="N886" s="1"/>
    </row>
    <row r="887" spans="1:14" x14ac:dyDescent="0.25">
      <c r="A887">
        <v>886</v>
      </c>
      <c r="B887">
        <v>0</v>
      </c>
      <c r="C887">
        <v>3</v>
      </c>
      <c r="D887" t="s">
        <v>1750</v>
      </c>
      <c r="E887" s="1" t="s">
        <v>44</v>
      </c>
      <c r="F887">
        <v>39</v>
      </c>
      <c r="G887">
        <v>0</v>
      </c>
      <c r="H887">
        <v>5</v>
      </c>
      <c r="I887" s="1" t="s">
        <v>81</v>
      </c>
      <c r="J887" s="2">
        <v>29.125</v>
      </c>
      <c r="L887" s="1" t="s">
        <v>56</v>
      </c>
      <c r="N887" s="1"/>
    </row>
    <row r="888" spans="1:14" x14ac:dyDescent="0.25">
      <c r="A888">
        <v>887</v>
      </c>
      <c r="B888">
        <v>0</v>
      </c>
      <c r="C888">
        <v>2</v>
      </c>
      <c r="D888" t="s">
        <v>1751</v>
      </c>
      <c r="E888" s="1" t="s">
        <v>40</v>
      </c>
      <c r="F888">
        <v>27</v>
      </c>
      <c r="G888">
        <v>0</v>
      </c>
      <c r="H888">
        <v>0</v>
      </c>
      <c r="I888" s="1" t="s">
        <v>1752</v>
      </c>
      <c r="J888" s="2">
        <v>13</v>
      </c>
      <c r="L888" s="1" t="s">
        <v>42</v>
      </c>
      <c r="N888" s="1"/>
    </row>
    <row r="889" spans="1:14" x14ac:dyDescent="0.25">
      <c r="A889">
        <v>888</v>
      </c>
      <c r="B889">
        <v>1</v>
      </c>
      <c r="C889">
        <v>1</v>
      </c>
      <c r="D889" t="s">
        <v>1753</v>
      </c>
      <c r="E889" s="1" t="s">
        <v>44</v>
      </c>
      <c r="F889">
        <v>19</v>
      </c>
      <c r="G889">
        <v>0</v>
      </c>
      <c r="H889">
        <v>0</v>
      </c>
      <c r="I889" s="1" t="s">
        <v>1754</v>
      </c>
      <c r="J889" s="2">
        <v>30</v>
      </c>
      <c r="K889" s="1" t="s">
        <v>1755</v>
      </c>
      <c r="L889" s="1" t="s">
        <v>42</v>
      </c>
      <c r="N889" s="1"/>
    </row>
    <row r="890" spans="1:14" x14ac:dyDescent="0.25">
      <c r="A890">
        <v>889</v>
      </c>
      <c r="B890">
        <v>0</v>
      </c>
      <c r="C890">
        <v>3</v>
      </c>
      <c r="D890" t="s">
        <v>1756</v>
      </c>
      <c r="E890" s="1" t="s">
        <v>44</v>
      </c>
      <c r="G890">
        <v>1</v>
      </c>
      <c r="H890">
        <v>2</v>
      </c>
      <c r="I890" s="1" t="s">
        <v>1575</v>
      </c>
      <c r="J890" s="2">
        <v>23.45</v>
      </c>
      <c r="L890" s="1" t="s">
        <v>42</v>
      </c>
      <c r="N890" s="1"/>
    </row>
    <row r="891" spans="1:14" x14ac:dyDescent="0.25">
      <c r="A891">
        <v>890</v>
      </c>
      <c r="B891">
        <v>1</v>
      </c>
      <c r="C891">
        <v>1</v>
      </c>
      <c r="D891" t="s">
        <v>1757</v>
      </c>
      <c r="E891" s="1" t="s">
        <v>40</v>
      </c>
      <c r="F891">
        <v>26</v>
      </c>
      <c r="G891">
        <v>0</v>
      </c>
      <c r="H891">
        <v>0</v>
      </c>
      <c r="I891" s="1" t="s">
        <v>1758</v>
      </c>
      <c r="J891" s="2">
        <v>30</v>
      </c>
      <c r="K891" s="1" t="s">
        <v>1759</v>
      </c>
      <c r="L891" s="1" t="s">
        <v>25</v>
      </c>
      <c r="N891" s="1"/>
    </row>
    <row r="892" spans="1:14" x14ac:dyDescent="0.25">
      <c r="A892">
        <v>891</v>
      </c>
      <c r="B892">
        <v>0</v>
      </c>
      <c r="C892">
        <v>3</v>
      </c>
      <c r="D892" t="s">
        <v>1760</v>
      </c>
      <c r="E892" s="1" t="s">
        <v>40</v>
      </c>
      <c r="F892">
        <v>32</v>
      </c>
      <c r="G892">
        <v>0</v>
      </c>
      <c r="H892">
        <v>0</v>
      </c>
      <c r="I892" s="1" t="s">
        <v>1761</v>
      </c>
      <c r="J892" s="2">
        <v>7.75</v>
      </c>
      <c r="L892" s="1" t="s">
        <v>56</v>
      </c>
      <c r="N892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6BE8-47A5-42ED-A06D-A5164557C133}">
  <sheetPr>
    <tabColor theme="1"/>
  </sheetPr>
  <dimension ref="A1:G245"/>
  <sheetViews>
    <sheetView workbookViewId="0">
      <selection activeCell="K4" sqref="K4"/>
    </sheetView>
  </sheetViews>
  <sheetFormatPr defaultRowHeight="15" x14ac:dyDescent="0.25"/>
  <cols>
    <col min="1" max="1" width="11" bestFit="1" customWidth="1"/>
    <col min="4" max="4" width="9.85546875" bestFit="1" customWidth="1"/>
  </cols>
  <sheetData>
    <row r="1" spans="1:7" x14ac:dyDescent="0.25">
      <c r="A1" t="s">
        <v>1762</v>
      </c>
      <c r="B1" t="s">
        <v>1763</v>
      </c>
      <c r="C1" t="s">
        <v>1764</v>
      </c>
      <c r="D1" t="s">
        <v>1765</v>
      </c>
      <c r="E1" t="s">
        <v>1766</v>
      </c>
      <c r="F1" t="s">
        <v>1767</v>
      </c>
      <c r="G1" t="s">
        <v>1768</v>
      </c>
    </row>
    <row r="2" spans="1:7" x14ac:dyDescent="0.25">
      <c r="A2">
        <v>16.989999999999998</v>
      </c>
      <c r="B2">
        <v>1.01</v>
      </c>
      <c r="C2" t="s">
        <v>1769</v>
      </c>
      <c r="D2" t="s">
        <v>1770</v>
      </c>
      <c r="E2" t="s">
        <v>1771</v>
      </c>
      <c r="F2" t="s">
        <v>1772</v>
      </c>
      <c r="G2">
        <v>2</v>
      </c>
    </row>
    <row r="3" spans="1:7" x14ac:dyDescent="0.25">
      <c r="A3">
        <v>10.34</v>
      </c>
      <c r="B3">
        <v>1.66</v>
      </c>
      <c r="C3" t="s">
        <v>1773</v>
      </c>
      <c r="D3" t="s">
        <v>1770</v>
      </c>
      <c r="E3" t="s">
        <v>1771</v>
      </c>
      <c r="F3" t="s">
        <v>1772</v>
      </c>
      <c r="G3">
        <v>3</v>
      </c>
    </row>
    <row r="4" spans="1:7" x14ac:dyDescent="0.25">
      <c r="A4">
        <v>21.01</v>
      </c>
      <c r="B4">
        <v>3.5</v>
      </c>
      <c r="C4" t="s">
        <v>1773</v>
      </c>
      <c r="D4" t="s">
        <v>1770</v>
      </c>
      <c r="E4" t="s">
        <v>1771</v>
      </c>
      <c r="F4" t="s">
        <v>1772</v>
      </c>
      <c r="G4">
        <v>3</v>
      </c>
    </row>
    <row r="5" spans="1:7" x14ac:dyDescent="0.25">
      <c r="A5">
        <v>23.68</v>
      </c>
      <c r="B5">
        <v>3.31</v>
      </c>
      <c r="C5" t="s">
        <v>1773</v>
      </c>
      <c r="D5" t="s">
        <v>1770</v>
      </c>
      <c r="E5" t="s">
        <v>1771</v>
      </c>
      <c r="F5" t="s">
        <v>1772</v>
      </c>
      <c r="G5">
        <v>2</v>
      </c>
    </row>
    <row r="6" spans="1:7" x14ac:dyDescent="0.25">
      <c r="A6">
        <v>24.59</v>
      </c>
      <c r="B6">
        <v>3.61</v>
      </c>
      <c r="C6" t="s">
        <v>1769</v>
      </c>
      <c r="D6" t="s">
        <v>1770</v>
      </c>
      <c r="E6" t="s">
        <v>1771</v>
      </c>
      <c r="F6" t="s">
        <v>1772</v>
      </c>
      <c r="G6">
        <v>4</v>
      </c>
    </row>
    <row r="7" spans="1:7" x14ac:dyDescent="0.25">
      <c r="A7">
        <v>25.29</v>
      </c>
      <c r="B7">
        <v>4.71</v>
      </c>
      <c r="C7" t="s">
        <v>1773</v>
      </c>
      <c r="D7" t="s">
        <v>1770</v>
      </c>
      <c r="E7" t="s">
        <v>1771</v>
      </c>
      <c r="F7" t="s">
        <v>1772</v>
      </c>
      <c r="G7">
        <v>4</v>
      </c>
    </row>
    <row r="8" spans="1:7" x14ac:dyDescent="0.25">
      <c r="A8">
        <v>8.77</v>
      </c>
      <c r="B8">
        <v>2</v>
      </c>
      <c r="C8" t="s">
        <v>1773</v>
      </c>
      <c r="D8" t="s">
        <v>1770</v>
      </c>
      <c r="E8" t="s">
        <v>1771</v>
      </c>
      <c r="F8" t="s">
        <v>1772</v>
      </c>
      <c r="G8">
        <v>2</v>
      </c>
    </row>
    <row r="9" spans="1:7" x14ac:dyDescent="0.25">
      <c r="A9">
        <v>26.88</v>
      </c>
      <c r="B9">
        <v>3.12</v>
      </c>
      <c r="C9" t="s">
        <v>1773</v>
      </c>
      <c r="D9" t="s">
        <v>1770</v>
      </c>
      <c r="E9" t="s">
        <v>1771</v>
      </c>
      <c r="F9" t="s">
        <v>1772</v>
      </c>
      <c r="G9">
        <v>4</v>
      </c>
    </row>
    <row r="10" spans="1:7" x14ac:dyDescent="0.25">
      <c r="A10">
        <v>15.04</v>
      </c>
      <c r="B10">
        <v>1.96</v>
      </c>
      <c r="C10" t="s">
        <v>1773</v>
      </c>
      <c r="D10" t="s">
        <v>1770</v>
      </c>
      <c r="E10" t="s">
        <v>1771</v>
      </c>
      <c r="F10" t="s">
        <v>1772</v>
      </c>
      <c r="G10">
        <v>2</v>
      </c>
    </row>
    <row r="11" spans="1:7" x14ac:dyDescent="0.25">
      <c r="A11">
        <v>14.78</v>
      </c>
      <c r="B11">
        <v>3.23</v>
      </c>
      <c r="C11" t="s">
        <v>1773</v>
      </c>
      <c r="D11" t="s">
        <v>1770</v>
      </c>
      <c r="E11" t="s">
        <v>1771</v>
      </c>
      <c r="F11" t="s">
        <v>1772</v>
      </c>
      <c r="G11">
        <v>2</v>
      </c>
    </row>
    <row r="12" spans="1:7" x14ac:dyDescent="0.25">
      <c r="A12">
        <v>10.27</v>
      </c>
      <c r="B12">
        <v>1.71</v>
      </c>
      <c r="C12" t="s">
        <v>1773</v>
      </c>
      <c r="D12" t="s">
        <v>1770</v>
      </c>
      <c r="E12" t="s">
        <v>1771</v>
      </c>
      <c r="F12" t="s">
        <v>1772</v>
      </c>
      <c r="G12">
        <v>2</v>
      </c>
    </row>
    <row r="13" spans="1:7" x14ac:dyDescent="0.25">
      <c r="A13">
        <v>35.26</v>
      </c>
      <c r="B13">
        <v>5</v>
      </c>
      <c r="C13" t="s">
        <v>1769</v>
      </c>
      <c r="D13" t="s">
        <v>1770</v>
      </c>
      <c r="E13" t="s">
        <v>1771</v>
      </c>
      <c r="F13" t="s">
        <v>1772</v>
      </c>
      <c r="G13">
        <v>4</v>
      </c>
    </row>
    <row r="14" spans="1:7" x14ac:dyDescent="0.25">
      <c r="A14">
        <v>15.42</v>
      </c>
      <c r="B14">
        <v>1.57</v>
      </c>
      <c r="C14" t="s">
        <v>1773</v>
      </c>
      <c r="D14" t="s">
        <v>1770</v>
      </c>
      <c r="E14" t="s">
        <v>1771</v>
      </c>
      <c r="F14" t="s">
        <v>1772</v>
      </c>
      <c r="G14">
        <v>2</v>
      </c>
    </row>
    <row r="15" spans="1:7" x14ac:dyDescent="0.25">
      <c r="A15">
        <v>18.43</v>
      </c>
      <c r="B15">
        <v>3</v>
      </c>
      <c r="C15" t="s">
        <v>1773</v>
      </c>
      <c r="D15" t="s">
        <v>1770</v>
      </c>
      <c r="E15" t="s">
        <v>1771</v>
      </c>
      <c r="F15" t="s">
        <v>1772</v>
      </c>
      <c r="G15">
        <v>4</v>
      </c>
    </row>
    <row r="16" spans="1:7" x14ac:dyDescent="0.25">
      <c r="A16">
        <v>14.83</v>
      </c>
      <c r="B16">
        <v>3.02</v>
      </c>
      <c r="C16" t="s">
        <v>1769</v>
      </c>
      <c r="D16" t="s">
        <v>1770</v>
      </c>
      <c r="E16" t="s">
        <v>1771</v>
      </c>
      <c r="F16" t="s">
        <v>1772</v>
      </c>
      <c r="G16">
        <v>2</v>
      </c>
    </row>
    <row r="17" spans="1:7" x14ac:dyDescent="0.25">
      <c r="A17">
        <v>21.58</v>
      </c>
      <c r="B17">
        <v>3.92</v>
      </c>
      <c r="C17" t="s">
        <v>1773</v>
      </c>
      <c r="D17" t="s">
        <v>1770</v>
      </c>
      <c r="E17" t="s">
        <v>1771</v>
      </c>
      <c r="F17" t="s">
        <v>1772</v>
      </c>
      <c r="G17">
        <v>2</v>
      </c>
    </row>
    <row r="18" spans="1:7" x14ac:dyDescent="0.25">
      <c r="A18">
        <v>10.33</v>
      </c>
      <c r="B18">
        <v>1.67</v>
      </c>
      <c r="C18" t="s">
        <v>1769</v>
      </c>
      <c r="D18" t="s">
        <v>1770</v>
      </c>
      <c r="E18" t="s">
        <v>1771</v>
      </c>
      <c r="F18" t="s">
        <v>1772</v>
      </c>
      <c r="G18">
        <v>3</v>
      </c>
    </row>
    <row r="19" spans="1:7" x14ac:dyDescent="0.25">
      <c r="A19">
        <v>16.29</v>
      </c>
      <c r="B19">
        <v>3.71</v>
      </c>
      <c r="C19" t="s">
        <v>1773</v>
      </c>
      <c r="D19" t="s">
        <v>1770</v>
      </c>
      <c r="E19" t="s">
        <v>1771</v>
      </c>
      <c r="F19" t="s">
        <v>1772</v>
      </c>
      <c r="G19">
        <v>3</v>
      </c>
    </row>
    <row r="20" spans="1:7" x14ac:dyDescent="0.25">
      <c r="A20">
        <v>16.97</v>
      </c>
      <c r="B20">
        <v>3.5</v>
      </c>
      <c r="C20" t="s">
        <v>1769</v>
      </c>
      <c r="D20" t="s">
        <v>1770</v>
      </c>
      <c r="E20" t="s">
        <v>1771</v>
      </c>
      <c r="F20" t="s">
        <v>1772</v>
      </c>
      <c r="G20">
        <v>3</v>
      </c>
    </row>
    <row r="21" spans="1:7" x14ac:dyDescent="0.25">
      <c r="A21">
        <v>20.65</v>
      </c>
      <c r="B21">
        <v>3.35</v>
      </c>
      <c r="C21" t="s">
        <v>1773</v>
      </c>
      <c r="D21" t="s">
        <v>1770</v>
      </c>
      <c r="E21" t="s">
        <v>1774</v>
      </c>
      <c r="F21" t="s">
        <v>1772</v>
      </c>
      <c r="G21">
        <v>3</v>
      </c>
    </row>
    <row r="22" spans="1:7" x14ac:dyDescent="0.25">
      <c r="A22">
        <v>17.920000000000002</v>
      </c>
      <c r="B22">
        <v>4.08</v>
      </c>
      <c r="C22" t="s">
        <v>1773</v>
      </c>
      <c r="D22" t="s">
        <v>1770</v>
      </c>
      <c r="E22" t="s">
        <v>1774</v>
      </c>
      <c r="F22" t="s">
        <v>1772</v>
      </c>
      <c r="G22">
        <v>2</v>
      </c>
    </row>
    <row r="23" spans="1:7" x14ac:dyDescent="0.25">
      <c r="A23">
        <v>20.29</v>
      </c>
      <c r="B23">
        <v>2.75</v>
      </c>
      <c r="C23" t="s">
        <v>1769</v>
      </c>
      <c r="D23" t="s">
        <v>1770</v>
      </c>
      <c r="E23" t="s">
        <v>1774</v>
      </c>
      <c r="F23" t="s">
        <v>1772</v>
      </c>
      <c r="G23">
        <v>2</v>
      </c>
    </row>
    <row r="24" spans="1:7" x14ac:dyDescent="0.25">
      <c r="A24">
        <v>15.77</v>
      </c>
      <c r="B24">
        <v>2.23</v>
      </c>
      <c r="C24" t="s">
        <v>1769</v>
      </c>
      <c r="D24" t="s">
        <v>1770</v>
      </c>
      <c r="E24" t="s">
        <v>1774</v>
      </c>
      <c r="F24" t="s">
        <v>1772</v>
      </c>
      <c r="G24">
        <v>2</v>
      </c>
    </row>
    <row r="25" spans="1:7" x14ac:dyDescent="0.25">
      <c r="A25">
        <v>39.42</v>
      </c>
      <c r="B25">
        <v>7.58</v>
      </c>
      <c r="C25" t="s">
        <v>1773</v>
      </c>
      <c r="D25" t="s">
        <v>1770</v>
      </c>
      <c r="E25" t="s">
        <v>1774</v>
      </c>
      <c r="F25" t="s">
        <v>1772</v>
      </c>
      <c r="G25">
        <v>4</v>
      </c>
    </row>
    <row r="26" spans="1:7" x14ac:dyDescent="0.25">
      <c r="A26">
        <v>19.82</v>
      </c>
      <c r="B26">
        <v>3.18</v>
      </c>
      <c r="C26" t="s">
        <v>1773</v>
      </c>
      <c r="D26" t="s">
        <v>1770</v>
      </c>
      <c r="E26" t="s">
        <v>1774</v>
      </c>
      <c r="F26" t="s">
        <v>1772</v>
      </c>
      <c r="G26">
        <v>2</v>
      </c>
    </row>
    <row r="27" spans="1:7" x14ac:dyDescent="0.25">
      <c r="A27">
        <v>17.809999999999999</v>
      </c>
      <c r="B27">
        <v>2.34</v>
      </c>
      <c r="C27" t="s">
        <v>1773</v>
      </c>
      <c r="D27" t="s">
        <v>1770</v>
      </c>
      <c r="E27" t="s">
        <v>1774</v>
      </c>
      <c r="F27" t="s">
        <v>1772</v>
      </c>
      <c r="G27">
        <v>4</v>
      </c>
    </row>
    <row r="28" spans="1:7" x14ac:dyDescent="0.25">
      <c r="A28">
        <v>13.37</v>
      </c>
      <c r="B28">
        <v>2</v>
      </c>
      <c r="C28" t="s">
        <v>1773</v>
      </c>
      <c r="D28" t="s">
        <v>1770</v>
      </c>
      <c r="E28" t="s">
        <v>1774</v>
      </c>
      <c r="F28" t="s">
        <v>1772</v>
      </c>
      <c r="G28">
        <v>2</v>
      </c>
    </row>
    <row r="29" spans="1:7" x14ac:dyDescent="0.25">
      <c r="A29">
        <v>12.69</v>
      </c>
      <c r="B29">
        <v>2</v>
      </c>
      <c r="C29" t="s">
        <v>1773</v>
      </c>
      <c r="D29" t="s">
        <v>1770</v>
      </c>
      <c r="E29" t="s">
        <v>1774</v>
      </c>
      <c r="F29" t="s">
        <v>1772</v>
      </c>
      <c r="G29">
        <v>2</v>
      </c>
    </row>
    <row r="30" spans="1:7" x14ac:dyDescent="0.25">
      <c r="A30">
        <v>21.7</v>
      </c>
      <c r="B30">
        <v>4.3</v>
      </c>
      <c r="C30" t="s">
        <v>1773</v>
      </c>
      <c r="D30" t="s">
        <v>1770</v>
      </c>
      <c r="E30" t="s">
        <v>1774</v>
      </c>
      <c r="F30" t="s">
        <v>1772</v>
      </c>
      <c r="G30">
        <v>2</v>
      </c>
    </row>
    <row r="31" spans="1:7" x14ac:dyDescent="0.25">
      <c r="A31">
        <v>19.649999999999999</v>
      </c>
      <c r="B31">
        <v>3</v>
      </c>
      <c r="C31" t="s">
        <v>1769</v>
      </c>
      <c r="D31" t="s">
        <v>1770</v>
      </c>
      <c r="E31" t="s">
        <v>1774</v>
      </c>
      <c r="F31" t="s">
        <v>1772</v>
      </c>
      <c r="G31">
        <v>2</v>
      </c>
    </row>
    <row r="32" spans="1:7" x14ac:dyDescent="0.25">
      <c r="A32">
        <v>9.5500000000000007</v>
      </c>
      <c r="B32">
        <v>1.45</v>
      </c>
      <c r="C32" t="s">
        <v>1773</v>
      </c>
      <c r="D32" t="s">
        <v>1770</v>
      </c>
      <c r="E32" t="s">
        <v>1774</v>
      </c>
      <c r="F32" t="s">
        <v>1772</v>
      </c>
      <c r="G32">
        <v>2</v>
      </c>
    </row>
    <row r="33" spans="1:7" x14ac:dyDescent="0.25">
      <c r="A33">
        <v>18.350000000000001</v>
      </c>
      <c r="B33">
        <v>2.5</v>
      </c>
      <c r="C33" t="s">
        <v>1773</v>
      </c>
      <c r="D33" t="s">
        <v>1770</v>
      </c>
      <c r="E33" t="s">
        <v>1774</v>
      </c>
      <c r="F33" t="s">
        <v>1772</v>
      </c>
      <c r="G33">
        <v>4</v>
      </c>
    </row>
    <row r="34" spans="1:7" x14ac:dyDescent="0.25">
      <c r="A34">
        <v>15.06</v>
      </c>
      <c r="B34">
        <v>3</v>
      </c>
      <c r="C34" t="s">
        <v>1769</v>
      </c>
      <c r="D34" t="s">
        <v>1770</v>
      </c>
      <c r="E34" t="s">
        <v>1774</v>
      </c>
      <c r="F34" t="s">
        <v>1772</v>
      </c>
      <c r="G34">
        <v>2</v>
      </c>
    </row>
    <row r="35" spans="1:7" x14ac:dyDescent="0.25">
      <c r="A35">
        <v>20.69</v>
      </c>
      <c r="B35">
        <v>2.4500000000000002</v>
      </c>
      <c r="C35" t="s">
        <v>1769</v>
      </c>
      <c r="D35" t="s">
        <v>1770</v>
      </c>
      <c r="E35" t="s">
        <v>1774</v>
      </c>
      <c r="F35" t="s">
        <v>1772</v>
      </c>
      <c r="G35">
        <v>4</v>
      </c>
    </row>
    <row r="36" spans="1:7" x14ac:dyDescent="0.25">
      <c r="A36">
        <v>17.78</v>
      </c>
      <c r="B36">
        <v>3.27</v>
      </c>
      <c r="C36" t="s">
        <v>1773</v>
      </c>
      <c r="D36" t="s">
        <v>1770</v>
      </c>
      <c r="E36" t="s">
        <v>1774</v>
      </c>
      <c r="F36" t="s">
        <v>1772</v>
      </c>
      <c r="G36">
        <v>2</v>
      </c>
    </row>
    <row r="37" spans="1:7" x14ac:dyDescent="0.25">
      <c r="A37">
        <v>24.06</v>
      </c>
      <c r="B37">
        <v>3.6</v>
      </c>
      <c r="C37" t="s">
        <v>1773</v>
      </c>
      <c r="D37" t="s">
        <v>1770</v>
      </c>
      <c r="E37" t="s">
        <v>1774</v>
      </c>
      <c r="F37" t="s">
        <v>1772</v>
      </c>
      <c r="G37">
        <v>3</v>
      </c>
    </row>
    <row r="38" spans="1:7" x14ac:dyDescent="0.25">
      <c r="A38">
        <v>16.309999999999999</v>
      </c>
      <c r="B38">
        <v>2</v>
      </c>
      <c r="C38" t="s">
        <v>1773</v>
      </c>
      <c r="D38" t="s">
        <v>1770</v>
      </c>
      <c r="E38" t="s">
        <v>1774</v>
      </c>
      <c r="F38" t="s">
        <v>1772</v>
      </c>
      <c r="G38">
        <v>3</v>
      </c>
    </row>
    <row r="39" spans="1:7" x14ac:dyDescent="0.25">
      <c r="A39">
        <v>16.93</v>
      </c>
      <c r="B39">
        <v>3.07</v>
      </c>
      <c r="C39" t="s">
        <v>1769</v>
      </c>
      <c r="D39" t="s">
        <v>1770</v>
      </c>
      <c r="E39" t="s">
        <v>1774</v>
      </c>
      <c r="F39" t="s">
        <v>1772</v>
      </c>
      <c r="G39">
        <v>3</v>
      </c>
    </row>
    <row r="40" spans="1:7" x14ac:dyDescent="0.25">
      <c r="A40">
        <v>18.690000000000001</v>
      </c>
      <c r="B40">
        <v>2.31</v>
      </c>
      <c r="C40" t="s">
        <v>1773</v>
      </c>
      <c r="D40" t="s">
        <v>1770</v>
      </c>
      <c r="E40" t="s">
        <v>1774</v>
      </c>
      <c r="F40" t="s">
        <v>1772</v>
      </c>
      <c r="G40">
        <v>3</v>
      </c>
    </row>
    <row r="41" spans="1:7" x14ac:dyDescent="0.25">
      <c r="A41">
        <v>31.27</v>
      </c>
      <c r="B41">
        <v>5</v>
      </c>
      <c r="C41" t="s">
        <v>1773</v>
      </c>
      <c r="D41" t="s">
        <v>1770</v>
      </c>
      <c r="E41" t="s">
        <v>1774</v>
      </c>
      <c r="F41" t="s">
        <v>1772</v>
      </c>
      <c r="G41">
        <v>3</v>
      </c>
    </row>
    <row r="42" spans="1:7" x14ac:dyDescent="0.25">
      <c r="A42">
        <v>16.04</v>
      </c>
      <c r="B42">
        <v>2.2400000000000002</v>
      </c>
      <c r="C42" t="s">
        <v>1773</v>
      </c>
      <c r="D42" t="s">
        <v>1770</v>
      </c>
      <c r="E42" t="s">
        <v>1774</v>
      </c>
      <c r="F42" t="s">
        <v>1772</v>
      </c>
      <c r="G42">
        <v>3</v>
      </c>
    </row>
    <row r="43" spans="1:7" x14ac:dyDescent="0.25">
      <c r="A43">
        <v>17.46</v>
      </c>
      <c r="B43">
        <v>2.54</v>
      </c>
      <c r="C43" t="s">
        <v>1773</v>
      </c>
      <c r="D43" t="s">
        <v>1770</v>
      </c>
      <c r="E43" t="s">
        <v>1771</v>
      </c>
      <c r="F43" t="s">
        <v>1772</v>
      </c>
      <c r="G43">
        <v>2</v>
      </c>
    </row>
    <row r="44" spans="1:7" x14ac:dyDescent="0.25">
      <c r="A44">
        <v>13.94</v>
      </c>
      <c r="B44">
        <v>3.06</v>
      </c>
      <c r="C44" t="s">
        <v>1773</v>
      </c>
      <c r="D44" t="s">
        <v>1770</v>
      </c>
      <c r="E44" t="s">
        <v>1771</v>
      </c>
      <c r="F44" t="s">
        <v>1772</v>
      </c>
      <c r="G44">
        <v>2</v>
      </c>
    </row>
    <row r="45" spans="1:7" x14ac:dyDescent="0.25">
      <c r="A45">
        <v>9.68</v>
      </c>
      <c r="B45">
        <v>1.32</v>
      </c>
      <c r="C45" t="s">
        <v>1773</v>
      </c>
      <c r="D45" t="s">
        <v>1770</v>
      </c>
      <c r="E45" t="s">
        <v>1771</v>
      </c>
      <c r="F45" t="s">
        <v>1772</v>
      </c>
      <c r="G45">
        <v>2</v>
      </c>
    </row>
    <row r="46" spans="1:7" x14ac:dyDescent="0.25">
      <c r="A46">
        <v>30.4</v>
      </c>
      <c r="B46">
        <v>5.6</v>
      </c>
      <c r="C46" t="s">
        <v>1773</v>
      </c>
      <c r="D46" t="s">
        <v>1770</v>
      </c>
      <c r="E46" t="s">
        <v>1771</v>
      </c>
      <c r="F46" t="s">
        <v>1772</v>
      </c>
      <c r="G46">
        <v>4</v>
      </c>
    </row>
    <row r="47" spans="1:7" x14ac:dyDescent="0.25">
      <c r="A47">
        <v>18.29</v>
      </c>
      <c r="B47">
        <v>3</v>
      </c>
      <c r="C47" t="s">
        <v>1773</v>
      </c>
      <c r="D47" t="s">
        <v>1770</v>
      </c>
      <c r="E47" t="s">
        <v>1771</v>
      </c>
      <c r="F47" t="s">
        <v>1772</v>
      </c>
      <c r="G47">
        <v>2</v>
      </c>
    </row>
    <row r="48" spans="1:7" x14ac:dyDescent="0.25">
      <c r="A48">
        <v>22.23</v>
      </c>
      <c r="B48">
        <v>5</v>
      </c>
      <c r="C48" t="s">
        <v>1773</v>
      </c>
      <c r="D48" t="s">
        <v>1770</v>
      </c>
      <c r="E48" t="s">
        <v>1771</v>
      </c>
      <c r="F48" t="s">
        <v>1772</v>
      </c>
      <c r="G48">
        <v>2</v>
      </c>
    </row>
    <row r="49" spans="1:7" x14ac:dyDescent="0.25">
      <c r="A49">
        <v>32.4</v>
      </c>
      <c r="B49">
        <v>6</v>
      </c>
      <c r="C49" t="s">
        <v>1773</v>
      </c>
      <c r="D49" t="s">
        <v>1770</v>
      </c>
      <c r="E49" t="s">
        <v>1771</v>
      </c>
      <c r="F49" t="s">
        <v>1772</v>
      </c>
      <c r="G49">
        <v>4</v>
      </c>
    </row>
    <row r="50" spans="1:7" x14ac:dyDescent="0.25">
      <c r="A50">
        <v>28.55</v>
      </c>
      <c r="B50">
        <v>2.0499999999999998</v>
      </c>
      <c r="C50" t="s">
        <v>1773</v>
      </c>
      <c r="D50" t="s">
        <v>1770</v>
      </c>
      <c r="E50" t="s">
        <v>1771</v>
      </c>
      <c r="F50" t="s">
        <v>1772</v>
      </c>
      <c r="G50">
        <v>3</v>
      </c>
    </row>
    <row r="51" spans="1:7" x14ac:dyDescent="0.25">
      <c r="A51">
        <v>18.04</v>
      </c>
      <c r="B51">
        <v>3</v>
      </c>
      <c r="C51" t="s">
        <v>1773</v>
      </c>
      <c r="D51" t="s">
        <v>1770</v>
      </c>
      <c r="E51" t="s">
        <v>1771</v>
      </c>
      <c r="F51" t="s">
        <v>1772</v>
      </c>
      <c r="G51">
        <v>2</v>
      </c>
    </row>
    <row r="52" spans="1:7" x14ac:dyDescent="0.25">
      <c r="A52">
        <v>12.54</v>
      </c>
      <c r="B52">
        <v>2.5</v>
      </c>
      <c r="C52" t="s">
        <v>1773</v>
      </c>
      <c r="D52" t="s">
        <v>1770</v>
      </c>
      <c r="E52" t="s">
        <v>1771</v>
      </c>
      <c r="F52" t="s">
        <v>1772</v>
      </c>
      <c r="G52">
        <v>2</v>
      </c>
    </row>
    <row r="53" spans="1:7" x14ac:dyDescent="0.25">
      <c r="A53">
        <v>10.29</v>
      </c>
      <c r="B53">
        <v>2.6</v>
      </c>
      <c r="C53" t="s">
        <v>1769</v>
      </c>
      <c r="D53" t="s">
        <v>1770</v>
      </c>
      <c r="E53" t="s">
        <v>1771</v>
      </c>
      <c r="F53" t="s">
        <v>1772</v>
      </c>
      <c r="G53">
        <v>2</v>
      </c>
    </row>
    <row r="54" spans="1:7" x14ac:dyDescent="0.25">
      <c r="A54">
        <v>34.81</v>
      </c>
      <c r="B54">
        <v>5.2</v>
      </c>
      <c r="C54" t="s">
        <v>1769</v>
      </c>
      <c r="D54" t="s">
        <v>1770</v>
      </c>
      <c r="E54" t="s">
        <v>1771</v>
      </c>
      <c r="F54" t="s">
        <v>1772</v>
      </c>
      <c r="G54">
        <v>4</v>
      </c>
    </row>
    <row r="55" spans="1:7" x14ac:dyDescent="0.25">
      <c r="A55">
        <v>9.94</v>
      </c>
      <c r="B55">
        <v>1.56</v>
      </c>
      <c r="C55" t="s">
        <v>1773</v>
      </c>
      <c r="D55" t="s">
        <v>1770</v>
      </c>
      <c r="E55" t="s">
        <v>1771</v>
      </c>
      <c r="F55" t="s">
        <v>1772</v>
      </c>
      <c r="G55">
        <v>2</v>
      </c>
    </row>
    <row r="56" spans="1:7" x14ac:dyDescent="0.25">
      <c r="A56">
        <v>25.56</v>
      </c>
      <c r="B56">
        <v>4.34</v>
      </c>
      <c r="C56" t="s">
        <v>1773</v>
      </c>
      <c r="D56" t="s">
        <v>1770</v>
      </c>
      <c r="E56" t="s">
        <v>1771</v>
      </c>
      <c r="F56" t="s">
        <v>1772</v>
      </c>
      <c r="G56">
        <v>4</v>
      </c>
    </row>
    <row r="57" spans="1:7" x14ac:dyDescent="0.25">
      <c r="A57">
        <v>19.489999999999998</v>
      </c>
      <c r="B57">
        <v>3.51</v>
      </c>
      <c r="C57" t="s">
        <v>1773</v>
      </c>
      <c r="D57" t="s">
        <v>1770</v>
      </c>
      <c r="E57" t="s">
        <v>1771</v>
      </c>
      <c r="F57" t="s">
        <v>1772</v>
      </c>
      <c r="G57">
        <v>2</v>
      </c>
    </row>
    <row r="58" spans="1:7" x14ac:dyDescent="0.25">
      <c r="A58">
        <v>38.01</v>
      </c>
      <c r="B58">
        <v>3</v>
      </c>
      <c r="C58" t="s">
        <v>1773</v>
      </c>
      <c r="D58" t="s">
        <v>1775</v>
      </c>
      <c r="E58" t="s">
        <v>1774</v>
      </c>
      <c r="F58" t="s">
        <v>1772</v>
      </c>
      <c r="G58">
        <v>4</v>
      </c>
    </row>
    <row r="59" spans="1:7" x14ac:dyDescent="0.25">
      <c r="A59">
        <v>26.41</v>
      </c>
      <c r="B59">
        <v>1.5</v>
      </c>
      <c r="C59" t="s">
        <v>1769</v>
      </c>
      <c r="D59" t="s">
        <v>1770</v>
      </c>
      <c r="E59" t="s">
        <v>1774</v>
      </c>
      <c r="F59" t="s">
        <v>1772</v>
      </c>
      <c r="G59">
        <v>2</v>
      </c>
    </row>
    <row r="60" spans="1:7" x14ac:dyDescent="0.25">
      <c r="A60">
        <v>11.24</v>
      </c>
      <c r="B60">
        <v>1.76</v>
      </c>
      <c r="C60" t="s">
        <v>1773</v>
      </c>
      <c r="D60" t="s">
        <v>1775</v>
      </c>
      <c r="E60" t="s">
        <v>1774</v>
      </c>
      <c r="F60" t="s">
        <v>1772</v>
      </c>
      <c r="G60">
        <v>2</v>
      </c>
    </row>
    <row r="61" spans="1:7" x14ac:dyDescent="0.25">
      <c r="A61">
        <v>48.27</v>
      </c>
      <c r="B61">
        <v>6.73</v>
      </c>
      <c r="C61" t="s">
        <v>1773</v>
      </c>
      <c r="D61" t="s">
        <v>1770</v>
      </c>
      <c r="E61" t="s">
        <v>1774</v>
      </c>
      <c r="F61" t="s">
        <v>1772</v>
      </c>
      <c r="G61">
        <v>4</v>
      </c>
    </row>
    <row r="62" spans="1:7" x14ac:dyDescent="0.25">
      <c r="A62">
        <v>20.29</v>
      </c>
      <c r="B62">
        <v>3.21</v>
      </c>
      <c r="C62" t="s">
        <v>1773</v>
      </c>
      <c r="D62" t="s">
        <v>1775</v>
      </c>
      <c r="E62" t="s">
        <v>1774</v>
      </c>
      <c r="F62" t="s">
        <v>1772</v>
      </c>
      <c r="G62">
        <v>2</v>
      </c>
    </row>
    <row r="63" spans="1:7" x14ac:dyDescent="0.25">
      <c r="A63">
        <v>13.81</v>
      </c>
      <c r="B63">
        <v>2</v>
      </c>
      <c r="C63" t="s">
        <v>1773</v>
      </c>
      <c r="D63" t="s">
        <v>1775</v>
      </c>
      <c r="E63" t="s">
        <v>1774</v>
      </c>
      <c r="F63" t="s">
        <v>1772</v>
      </c>
      <c r="G63">
        <v>2</v>
      </c>
    </row>
    <row r="64" spans="1:7" x14ac:dyDescent="0.25">
      <c r="A64">
        <v>11.02</v>
      </c>
      <c r="B64">
        <v>1.98</v>
      </c>
      <c r="C64" t="s">
        <v>1773</v>
      </c>
      <c r="D64" t="s">
        <v>1775</v>
      </c>
      <c r="E64" t="s">
        <v>1774</v>
      </c>
      <c r="F64" t="s">
        <v>1772</v>
      </c>
      <c r="G64">
        <v>2</v>
      </c>
    </row>
    <row r="65" spans="1:7" x14ac:dyDescent="0.25">
      <c r="A65">
        <v>18.29</v>
      </c>
      <c r="B65">
        <v>3.76</v>
      </c>
      <c r="C65" t="s">
        <v>1773</v>
      </c>
      <c r="D65" t="s">
        <v>1775</v>
      </c>
      <c r="E65" t="s">
        <v>1774</v>
      </c>
      <c r="F65" t="s">
        <v>1772</v>
      </c>
      <c r="G65">
        <v>4</v>
      </c>
    </row>
    <row r="66" spans="1:7" x14ac:dyDescent="0.25">
      <c r="A66">
        <v>17.59</v>
      </c>
      <c r="B66">
        <v>2.64</v>
      </c>
      <c r="C66" t="s">
        <v>1773</v>
      </c>
      <c r="D66" t="s">
        <v>1770</v>
      </c>
      <c r="E66" t="s">
        <v>1774</v>
      </c>
      <c r="F66" t="s">
        <v>1772</v>
      </c>
      <c r="G66">
        <v>3</v>
      </c>
    </row>
    <row r="67" spans="1:7" x14ac:dyDescent="0.25">
      <c r="A67">
        <v>20.079999999999998</v>
      </c>
      <c r="B67">
        <v>3.15</v>
      </c>
      <c r="C67" t="s">
        <v>1773</v>
      </c>
      <c r="D67" t="s">
        <v>1770</v>
      </c>
      <c r="E67" t="s">
        <v>1774</v>
      </c>
      <c r="F67" t="s">
        <v>1772</v>
      </c>
      <c r="G67">
        <v>3</v>
      </c>
    </row>
    <row r="68" spans="1:7" x14ac:dyDescent="0.25">
      <c r="A68">
        <v>16.45</v>
      </c>
      <c r="B68">
        <v>2.4700000000000002</v>
      </c>
      <c r="C68" t="s">
        <v>1769</v>
      </c>
      <c r="D68" t="s">
        <v>1770</v>
      </c>
      <c r="E68" t="s">
        <v>1774</v>
      </c>
      <c r="F68" t="s">
        <v>1772</v>
      </c>
      <c r="G68">
        <v>2</v>
      </c>
    </row>
    <row r="69" spans="1:7" x14ac:dyDescent="0.25">
      <c r="A69">
        <v>3.07</v>
      </c>
      <c r="B69">
        <v>1</v>
      </c>
      <c r="C69" t="s">
        <v>1769</v>
      </c>
      <c r="D69" t="s">
        <v>1775</v>
      </c>
      <c r="E69" t="s">
        <v>1774</v>
      </c>
      <c r="F69" t="s">
        <v>1772</v>
      </c>
      <c r="G69">
        <v>1</v>
      </c>
    </row>
    <row r="70" spans="1:7" x14ac:dyDescent="0.25">
      <c r="A70">
        <v>20.23</v>
      </c>
      <c r="B70">
        <v>2.0099999999999998</v>
      </c>
      <c r="C70" t="s">
        <v>1773</v>
      </c>
      <c r="D70" t="s">
        <v>1770</v>
      </c>
      <c r="E70" t="s">
        <v>1774</v>
      </c>
      <c r="F70" t="s">
        <v>1772</v>
      </c>
      <c r="G70">
        <v>2</v>
      </c>
    </row>
    <row r="71" spans="1:7" x14ac:dyDescent="0.25">
      <c r="A71">
        <v>15.01</v>
      </c>
      <c r="B71">
        <v>2.09</v>
      </c>
      <c r="C71" t="s">
        <v>1773</v>
      </c>
      <c r="D71" t="s">
        <v>1775</v>
      </c>
      <c r="E71" t="s">
        <v>1774</v>
      </c>
      <c r="F71" t="s">
        <v>1772</v>
      </c>
      <c r="G71">
        <v>2</v>
      </c>
    </row>
    <row r="72" spans="1:7" x14ac:dyDescent="0.25">
      <c r="A72">
        <v>12.02</v>
      </c>
      <c r="B72">
        <v>1.97</v>
      </c>
      <c r="C72" t="s">
        <v>1773</v>
      </c>
      <c r="D72" t="s">
        <v>1770</v>
      </c>
      <c r="E72" t="s">
        <v>1774</v>
      </c>
      <c r="F72" t="s">
        <v>1772</v>
      </c>
      <c r="G72">
        <v>2</v>
      </c>
    </row>
    <row r="73" spans="1:7" x14ac:dyDescent="0.25">
      <c r="A73">
        <v>17.07</v>
      </c>
      <c r="B73">
        <v>3</v>
      </c>
      <c r="C73" t="s">
        <v>1769</v>
      </c>
      <c r="D73" t="s">
        <v>1770</v>
      </c>
      <c r="E73" t="s">
        <v>1774</v>
      </c>
      <c r="F73" t="s">
        <v>1772</v>
      </c>
      <c r="G73">
        <v>3</v>
      </c>
    </row>
    <row r="74" spans="1:7" x14ac:dyDescent="0.25">
      <c r="A74">
        <v>26.86</v>
      </c>
      <c r="B74">
        <v>3.14</v>
      </c>
      <c r="C74" t="s">
        <v>1769</v>
      </c>
      <c r="D74" t="s">
        <v>1775</v>
      </c>
      <c r="E74" t="s">
        <v>1774</v>
      </c>
      <c r="F74" t="s">
        <v>1772</v>
      </c>
      <c r="G74">
        <v>2</v>
      </c>
    </row>
    <row r="75" spans="1:7" x14ac:dyDescent="0.25">
      <c r="A75">
        <v>25.28</v>
      </c>
      <c r="B75">
        <v>5</v>
      </c>
      <c r="C75" t="s">
        <v>1769</v>
      </c>
      <c r="D75" t="s">
        <v>1775</v>
      </c>
      <c r="E75" t="s">
        <v>1774</v>
      </c>
      <c r="F75" t="s">
        <v>1772</v>
      </c>
      <c r="G75">
        <v>2</v>
      </c>
    </row>
    <row r="76" spans="1:7" x14ac:dyDescent="0.25">
      <c r="A76">
        <v>14.73</v>
      </c>
      <c r="B76">
        <v>2.2000000000000002</v>
      </c>
      <c r="C76" t="s">
        <v>1769</v>
      </c>
      <c r="D76" t="s">
        <v>1770</v>
      </c>
      <c r="E76" t="s">
        <v>1774</v>
      </c>
      <c r="F76" t="s">
        <v>1772</v>
      </c>
      <c r="G76">
        <v>2</v>
      </c>
    </row>
    <row r="77" spans="1:7" x14ac:dyDescent="0.25">
      <c r="A77">
        <v>10.51</v>
      </c>
      <c r="B77">
        <v>1.25</v>
      </c>
      <c r="C77" t="s">
        <v>1773</v>
      </c>
      <c r="D77" t="s">
        <v>1770</v>
      </c>
      <c r="E77" t="s">
        <v>1774</v>
      </c>
      <c r="F77" t="s">
        <v>1772</v>
      </c>
      <c r="G77">
        <v>2</v>
      </c>
    </row>
    <row r="78" spans="1:7" x14ac:dyDescent="0.25">
      <c r="A78">
        <v>17.920000000000002</v>
      </c>
      <c r="B78">
        <v>3.08</v>
      </c>
      <c r="C78" t="s">
        <v>1773</v>
      </c>
      <c r="D78" t="s">
        <v>1775</v>
      </c>
      <c r="E78" t="s">
        <v>1774</v>
      </c>
      <c r="F78" t="s">
        <v>1772</v>
      </c>
      <c r="G78">
        <v>2</v>
      </c>
    </row>
    <row r="79" spans="1:7" x14ac:dyDescent="0.25">
      <c r="A79">
        <v>27.2</v>
      </c>
      <c r="B79">
        <v>4</v>
      </c>
      <c r="C79" t="s">
        <v>1773</v>
      </c>
      <c r="D79" t="s">
        <v>1770</v>
      </c>
      <c r="E79" t="s">
        <v>1776</v>
      </c>
      <c r="F79" t="s">
        <v>1777</v>
      </c>
      <c r="G79">
        <v>4</v>
      </c>
    </row>
    <row r="80" spans="1:7" x14ac:dyDescent="0.25">
      <c r="A80">
        <v>22.76</v>
      </c>
      <c r="B80">
        <v>3</v>
      </c>
      <c r="C80" t="s">
        <v>1773</v>
      </c>
      <c r="D80" t="s">
        <v>1770</v>
      </c>
      <c r="E80" t="s">
        <v>1776</v>
      </c>
      <c r="F80" t="s">
        <v>1777</v>
      </c>
      <c r="G80">
        <v>2</v>
      </c>
    </row>
    <row r="81" spans="1:7" x14ac:dyDescent="0.25">
      <c r="A81">
        <v>17.29</v>
      </c>
      <c r="B81">
        <v>2.71</v>
      </c>
      <c r="C81" t="s">
        <v>1773</v>
      </c>
      <c r="D81" t="s">
        <v>1770</v>
      </c>
      <c r="E81" t="s">
        <v>1776</v>
      </c>
      <c r="F81" t="s">
        <v>1777</v>
      </c>
      <c r="G81">
        <v>2</v>
      </c>
    </row>
    <row r="82" spans="1:7" x14ac:dyDescent="0.25">
      <c r="A82">
        <v>19.440000000000001</v>
      </c>
      <c r="B82">
        <v>3</v>
      </c>
      <c r="C82" t="s">
        <v>1773</v>
      </c>
      <c r="D82" t="s">
        <v>1775</v>
      </c>
      <c r="E82" t="s">
        <v>1776</v>
      </c>
      <c r="F82" t="s">
        <v>1777</v>
      </c>
      <c r="G82">
        <v>2</v>
      </c>
    </row>
    <row r="83" spans="1:7" x14ac:dyDescent="0.25">
      <c r="A83">
        <v>16.66</v>
      </c>
      <c r="B83">
        <v>3.4</v>
      </c>
      <c r="C83" t="s">
        <v>1773</v>
      </c>
      <c r="D83" t="s">
        <v>1770</v>
      </c>
      <c r="E83" t="s">
        <v>1776</v>
      </c>
      <c r="F83" t="s">
        <v>1777</v>
      </c>
      <c r="G83">
        <v>2</v>
      </c>
    </row>
    <row r="84" spans="1:7" x14ac:dyDescent="0.25">
      <c r="A84">
        <v>10.07</v>
      </c>
      <c r="B84">
        <v>1.83</v>
      </c>
      <c r="C84" t="s">
        <v>1769</v>
      </c>
      <c r="D84" t="s">
        <v>1770</v>
      </c>
      <c r="E84" t="s">
        <v>1776</v>
      </c>
      <c r="F84" t="s">
        <v>1777</v>
      </c>
      <c r="G84">
        <v>1</v>
      </c>
    </row>
    <row r="85" spans="1:7" x14ac:dyDescent="0.25">
      <c r="A85">
        <v>32.68</v>
      </c>
      <c r="B85">
        <v>5</v>
      </c>
      <c r="C85" t="s">
        <v>1773</v>
      </c>
      <c r="D85" t="s">
        <v>1775</v>
      </c>
      <c r="E85" t="s">
        <v>1776</v>
      </c>
      <c r="F85" t="s">
        <v>1777</v>
      </c>
      <c r="G85">
        <v>2</v>
      </c>
    </row>
    <row r="86" spans="1:7" x14ac:dyDescent="0.25">
      <c r="A86">
        <v>15.98</v>
      </c>
      <c r="B86">
        <v>2.0299999999999998</v>
      </c>
      <c r="C86" t="s">
        <v>1773</v>
      </c>
      <c r="D86" t="s">
        <v>1770</v>
      </c>
      <c r="E86" t="s">
        <v>1776</v>
      </c>
      <c r="F86" t="s">
        <v>1777</v>
      </c>
      <c r="G86">
        <v>2</v>
      </c>
    </row>
    <row r="87" spans="1:7" x14ac:dyDescent="0.25">
      <c r="A87">
        <v>34.83</v>
      </c>
      <c r="B87">
        <v>5.17</v>
      </c>
      <c r="C87" t="s">
        <v>1769</v>
      </c>
      <c r="D87" t="s">
        <v>1770</v>
      </c>
      <c r="E87" t="s">
        <v>1776</v>
      </c>
      <c r="F87" t="s">
        <v>1777</v>
      </c>
      <c r="G87">
        <v>4</v>
      </c>
    </row>
    <row r="88" spans="1:7" x14ac:dyDescent="0.25">
      <c r="A88">
        <v>13.03</v>
      </c>
      <c r="B88">
        <v>2</v>
      </c>
      <c r="C88" t="s">
        <v>1773</v>
      </c>
      <c r="D88" t="s">
        <v>1770</v>
      </c>
      <c r="E88" t="s">
        <v>1776</v>
      </c>
      <c r="F88" t="s">
        <v>1777</v>
      </c>
      <c r="G88">
        <v>2</v>
      </c>
    </row>
    <row r="89" spans="1:7" x14ac:dyDescent="0.25">
      <c r="A89">
        <v>18.28</v>
      </c>
      <c r="B89">
        <v>4</v>
      </c>
      <c r="C89" t="s">
        <v>1773</v>
      </c>
      <c r="D89" t="s">
        <v>1770</v>
      </c>
      <c r="E89" t="s">
        <v>1776</v>
      </c>
      <c r="F89" t="s">
        <v>1777</v>
      </c>
      <c r="G89">
        <v>2</v>
      </c>
    </row>
    <row r="90" spans="1:7" x14ac:dyDescent="0.25">
      <c r="A90">
        <v>24.71</v>
      </c>
      <c r="B90">
        <v>5.85</v>
      </c>
      <c r="C90" t="s">
        <v>1773</v>
      </c>
      <c r="D90" t="s">
        <v>1770</v>
      </c>
      <c r="E90" t="s">
        <v>1776</v>
      </c>
      <c r="F90" t="s">
        <v>1777</v>
      </c>
      <c r="G90">
        <v>2</v>
      </c>
    </row>
    <row r="91" spans="1:7" x14ac:dyDescent="0.25">
      <c r="A91">
        <v>21.16</v>
      </c>
      <c r="B91">
        <v>3</v>
      </c>
      <c r="C91" t="s">
        <v>1773</v>
      </c>
      <c r="D91" t="s">
        <v>1770</v>
      </c>
      <c r="E91" t="s">
        <v>1776</v>
      </c>
      <c r="F91" t="s">
        <v>1777</v>
      </c>
      <c r="G91">
        <v>2</v>
      </c>
    </row>
    <row r="92" spans="1:7" x14ac:dyDescent="0.25">
      <c r="A92">
        <v>28.97</v>
      </c>
      <c r="B92">
        <v>3</v>
      </c>
      <c r="C92" t="s">
        <v>1773</v>
      </c>
      <c r="D92" t="s">
        <v>1775</v>
      </c>
      <c r="E92" t="s">
        <v>1778</v>
      </c>
      <c r="F92" t="s">
        <v>1772</v>
      </c>
      <c r="G92">
        <v>2</v>
      </c>
    </row>
    <row r="93" spans="1:7" x14ac:dyDescent="0.25">
      <c r="A93">
        <v>22.49</v>
      </c>
      <c r="B93">
        <v>3.5</v>
      </c>
      <c r="C93" t="s">
        <v>1773</v>
      </c>
      <c r="D93" t="s">
        <v>1770</v>
      </c>
      <c r="E93" t="s">
        <v>1778</v>
      </c>
      <c r="F93" t="s">
        <v>1772</v>
      </c>
      <c r="G93">
        <v>2</v>
      </c>
    </row>
    <row r="94" spans="1:7" x14ac:dyDescent="0.25">
      <c r="A94">
        <v>5.75</v>
      </c>
      <c r="B94">
        <v>1</v>
      </c>
      <c r="C94" t="s">
        <v>1769</v>
      </c>
      <c r="D94" t="s">
        <v>1775</v>
      </c>
      <c r="E94" t="s">
        <v>1778</v>
      </c>
      <c r="F94" t="s">
        <v>1772</v>
      </c>
      <c r="G94">
        <v>2</v>
      </c>
    </row>
    <row r="95" spans="1:7" x14ac:dyDescent="0.25">
      <c r="A95">
        <v>16.32</v>
      </c>
      <c r="B95">
        <v>4.3</v>
      </c>
      <c r="C95" t="s">
        <v>1769</v>
      </c>
      <c r="D95" t="s">
        <v>1775</v>
      </c>
      <c r="E95" t="s">
        <v>1778</v>
      </c>
      <c r="F95" t="s">
        <v>1772</v>
      </c>
      <c r="G95">
        <v>2</v>
      </c>
    </row>
    <row r="96" spans="1:7" x14ac:dyDescent="0.25">
      <c r="A96">
        <v>22.75</v>
      </c>
      <c r="B96">
        <v>3.25</v>
      </c>
      <c r="C96" t="s">
        <v>1769</v>
      </c>
      <c r="D96" t="s">
        <v>1770</v>
      </c>
      <c r="E96" t="s">
        <v>1778</v>
      </c>
      <c r="F96" t="s">
        <v>1772</v>
      </c>
      <c r="G96">
        <v>2</v>
      </c>
    </row>
    <row r="97" spans="1:7" x14ac:dyDescent="0.25">
      <c r="A97">
        <v>40.17</v>
      </c>
      <c r="B97">
        <v>4.7300000000000004</v>
      </c>
      <c r="C97" t="s">
        <v>1773</v>
      </c>
      <c r="D97" t="s">
        <v>1775</v>
      </c>
      <c r="E97" t="s">
        <v>1778</v>
      </c>
      <c r="F97" t="s">
        <v>1772</v>
      </c>
      <c r="G97">
        <v>4</v>
      </c>
    </row>
    <row r="98" spans="1:7" x14ac:dyDescent="0.25">
      <c r="A98">
        <v>27.28</v>
      </c>
      <c r="B98">
        <v>4</v>
      </c>
      <c r="C98" t="s">
        <v>1773</v>
      </c>
      <c r="D98" t="s">
        <v>1775</v>
      </c>
      <c r="E98" t="s">
        <v>1778</v>
      </c>
      <c r="F98" t="s">
        <v>1772</v>
      </c>
      <c r="G98">
        <v>2</v>
      </c>
    </row>
    <row r="99" spans="1:7" x14ac:dyDescent="0.25">
      <c r="A99">
        <v>12.03</v>
      </c>
      <c r="B99">
        <v>1.5</v>
      </c>
      <c r="C99" t="s">
        <v>1773</v>
      </c>
      <c r="D99" t="s">
        <v>1775</v>
      </c>
      <c r="E99" t="s">
        <v>1778</v>
      </c>
      <c r="F99" t="s">
        <v>1772</v>
      </c>
      <c r="G99">
        <v>2</v>
      </c>
    </row>
    <row r="100" spans="1:7" x14ac:dyDescent="0.25">
      <c r="A100">
        <v>21.01</v>
      </c>
      <c r="B100">
        <v>3</v>
      </c>
      <c r="C100" t="s">
        <v>1773</v>
      </c>
      <c r="D100" t="s">
        <v>1775</v>
      </c>
      <c r="E100" t="s">
        <v>1778</v>
      </c>
      <c r="F100" t="s">
        <v>1772</v>
      </c>
      <c r="G100">
        <v>2</v>
      </c>
    </row>
    <row r="101" spans="1:7" x14ac:dyDescent="0.25">
      <c r="A101">
        <v>12.46</v>
      </c>
      <c r="B101">
        <v>1.5</v>
      </c>
      <c r="C101" t="s">
        <v>1773</v>
      </c>
      <c r="D101" t="s">
        <v>1770</v>
      </c>
      <c r="E101" t="s">
        <v>1778</v>
      </c>
      <c r="F101" t="s">
        <v>1772</v>
      </c>
      <c r="G101">
        <v>2</v>
      </c>
    </row>
    <row r="102" spans="1:7" x14ac:dyDescent="0.25">
      <c r="A102">
        <v>11.35</v>
      </c>
      <c r="B102">
        <v>2.5</v>
      </c>
      <c r="C102" t="s">
        <v>1769</v>
      </c>
      <c r="D102" t="s">
        <v>1775</v>
      </c>
      <c r="E102" t="s">
        <v>1778</v>
      </c>
      <c r="F102" t="s">
        <v>1772</v>
      </c>
      <c r="G102">
        <v>2</v>
      </c>
    </row>
    <row r="103" spans="1:7" x14ac:dyDescent="0.25">
      <c r="A103">
        <v>15.38</v>
      </c>
      <c r="B103">
        <v>3</v>
      </c>
      <c r="C103" t="s">
        <v>1769</v>
      </c>
      <c r="D103" t="s">
        <v>1775</v>
      </c>
      <c r="E103" t="s">
        <v>1778</v>
      </c>
      <c r="F103" t="s">
        <v>1772</v>
      </c>
      <c r="G103">
        <v>2</v>
      </c>
    </row>
    <row r="104" spans="1:7" x14ac:dyDescent="0.25">
      <c r="A104">
        <v>44.3</v>
      </c>
      <c r="B104">
        <v>2.5</v>
      </c>
      <c r="C104" t="s">
        <v>1769</v>
      </c>
      <c r="D104" t="s">
        <v>1775</v>
      </c>
      <c r="E104" t="s">
        <v>1774</v>
      </c>
      <c r="F104" t="s">
        <v>1772</v>
      </c>
      <c r="G104">
        <v>3</v>
      </c>
    </row>
    <row r="105" spans="1:7" x14ac:dyDescent="0.25">
      <c r="A105">
        <v>22.42</v>
      </c>
      <c r="B105">
        <v>3.48</v>
      </c>
      <c r="C105" t="s">
        <v>1769</v>
      </c>
      <c r="D105" t="s">
        <v>1775</v>
      </c>
      <c r="E105" t="s">
        <v>1774</v>
      </c>
      <c r="F105" t="s">
        <v>1772</v>
      </c>
      <c r="G105">
        <v>2</v>
      </c>
    </row>
    <row r="106" spans="1:7" x14ac:dyDescent="0.25">
      <c r="A106">
        <v>20.92</v>
      </c>
      <c r="B106">
        <v>4.08</v>
      </c>
      <c r="C106" t="s">
        <v>1769</v>
      </c>
      <c r="D106" t="s">
        <v>1770</v>
      </c>
      <c r="E106" t="s">
        <v>1774</v>
      </c>
      <c r="F106" t="s">
        <v>1772</v>
      </c>
      <c r="G106">
        <v>2</v>
      </c>
    </row>
    <row r="107" spans="1:7" x14ac:dyDescent="0.25">
      <c r="A107">
        <v>15.36</v>
      </c>
      <c r="B107">
        <v>1.64</v>
      </c>
      <c r="C107" t="s">
        <v>1773</v>
      </c>
      <c r="D107" t="s">
        <v>1775</v>
      </c>
      <c r="E107" t="s">
        <v>1774</v>
      </c>
      <c r="F107" t="s">
        <v>1772</v>
      </c>
      <c r="G107">
        <v>2</v>
      </c>
    </row>
    <row r="108" spans="1:7" x14ac:dyDescent="0.25">
      <c r="A108">
        <v>20.49</v>
      </c>
      <c r="B108">
        <v>4.0599999999999996</v>
      </c>
      <c r="C108" t="s">
        <v>1773</v>
      </c>
      <c r="D108" t="s">
        <v>1775</v>
      </c>
      <c r="E108" t="s">
        <v>1774</v>
      </c>
      <c r="F108" t="s">
        <v>1772</v>
      </c>
      <c r="G108">
        <v>2</v>
      </c>
    </row>
    <row r="109" spans="1:7" x14ac:dyDescent="0.25">
      <c r="A109">
        <v>25.21</v>
      </c>
      <c r="B109">
        <v>4.29</v>
      </c>
      <c r="C109" t="s">
        <v>1773</v>
      </c>
      <c r="D109" t="s">
        <v>1775</v>
      </c>
      <c r="E109" t="s">
        <v>1774</v>
      </c>
      <c r="F109" t="s">
        <v>1772</v>
      </c>
      <c r="G109">
        <v>2</v>
      </c>
    </row>
    <row r="110" spans="1:7" x14ac:dyDescent="0.25">
      <c r="A110">
        <v>18.239999999999998</v>
      </c>
      <c r="B110">
        <v>3.76</v>
      </c>
      <c r="C110" t="s">
        <v>1773</v>
      </c>
      <c r="D110" t="s">
        <v>1770</v>
      </c>
      <c r="E110" t="s">
        <v>1774</v>
      </c>
      <c r="F110" t="s">
        <v>1772</v>
      </c>
      <c r="G110">
        <v>2</v>
      </c>
    </row>
    <row r="111" spans="1:7" x14ac:dyDescent="0.25">
      <c r="A111">
        <v>14.31</v>
      </c>
      <c r="B111">
        <v>4</v>
      </c>
      <c r="C111" t="s">
        <v>1769</v>
      </c>
      <c r="D111" t="s">
        <v>1775</v>
      </c>
      <c r="E111" t="s">
        <v>1774</v>
      </c>
      <c r="F111" t="s">
        <v>1772</v>
      </c>
      <c r="G111">
        <v>2</v>
      </c>
    </row>
    <row r="112" spans="1:7" x14ac:dyDescent="0.25">
      <c r="A112">
        <v>14</v>
      </c>
      <c r="B112">
        <v>3</v>
      </c>
      <c r="C112" t="s">
        <v>1773</v>
      </c>
      <c r="D112" t="s">
        <v>1770</v>
      </c>
      <c r="E112" t="s">
        <v>1774</v>
      </c>
      <c r="F112" t="s">
        <v>1772</v>
      </c>
      <c r="G112">
        <v>2</v>
      </c>
    </row>
    <row r="113" spans="1:7" x14ac:dyDescent="0.25">
      <c r="A113">
        <v>7.25</v>
      </c>
      <c r="B113">
        <v>1</v>
      </c>
      <c r="C113" t="s">
        <v>1769</v>
      </c>
      <c r="D113" t="s">
        <v>1770</v>
      </c>
      <c r="E113" t="s">
        <v>1774</v>
      </c>
      <c r="F113" t="s">
        <v>1772</v>
      </c>
      <c r="G113">
        <v>1</v>
      </c>
    </row>
    <row r="114" spans="1:7" x14ac:dyDescent="0.25">
      <c r="A114">
        <v>38.07</v>
      </c>
      <c r="B114">
        <v>4</v>
      </c>
      <c r="C114" t="s">
        <v>1773</v>
      </c>
      <c r="D114" t="s">
        <v>1770</v>
      </c>
      <c r="E114" t="s">
        <v>1771</v>
      </c>
      <c r="F114" t="s">
        <v>1772</v>
      </c>
      <c r="G114">
        <v>3</v>
      </c>
    </row>
    <row r="115" spans="1:7" x14ac:dyDescent="0.25">
      <c r="A115">
        <v>23.95</v>
      </c>
      <c r="B115">
        <v>2.5499999999999998</v>
      </c>
      <c r="C115" t="s">
        <v>1773</v>
      </c>
      <c r="D115" t="s">
        <v>1770</v>
      </c>
      <c r="E115" t="s">
        <v>1771</v>
      </c>
      <c r="F115" t="s">
        <v>1772</v>
      </c>
      <c r="G115">
        <v>2</v>
      </c>
    </row>
    <row r="116" spans="1:7" x14ac:dyDescent="0.25">
      <c r="A116">
        <v>25.71</v>
      </c>
      <c r="B116">
        <v>4</v>
      </c>
      <c r="C116" t="s">
        <v>1769</v>
      </c>
      <c r="D116" t="s">
        <v>1770</v>
      </c>
      <c r="E116" t="s">
        <v>1771</v>
      </c>
      <c r="F116" t="s">
        <v>1772</v>
      </c>
      <c r="G116">
        <v>3</v>
      </c>
    </row>
    <row r="117" spans="1:7" x14ac:dyDescent="0.25">
      <c r="A117">
        <v>17.309999999999999</v>
      </c>
      <c r="B117">
        <v>3.5</v>
      </c>
      <c r="C117" t="s">
        <v>1769</v>
      </c>
      <c r="D117" t="s">
        <v>1770</v>
      </c>
      <c r="E117" t="s">
        <v>1771</v>
      </c>
      <c r="F117" t="s">
        <v>1772</v>
      </c>
      <c r="G117">
        <v>2</v>
      </c>
    </row>
    <row r="118" spans="1:7" x14ac:dyDescent="0.25">
      <c r="A118">
        <v>29.93</v>
      </c>
      <c r="B118">
        <v>5.07</v>
      </c>
      <c r="C118" t="s">
        <v>1773</v>
      </c>
      <c r="D118" t="s">
        <v>1770</v>
      </c>
      <c r="E118" t="s">
        <v>1771</v>
      </c>
      <c r="F118" t="s">
        <v>1772</v>
      </c>
      <c r="G118">
        <v>4</v>
      </c>
    </row>
    <row r="119" spans="1:7" x14ac:dyDescent="0.25">
      <c r="A119">
        <v>10.65</v>
      </c>
      <c r="B119">
        <v>1.5</v>
      </c>
      <c r="C119" t="s">
        <v>1769</v>
      </c>
      <c r="D119" t="s">
        <v>1770</v>
      </c>
      <c r="E119" t="s">
        <v>1776</v>
      </c>
      <c r="F119" t="s">
        <v>1777</v>
      </c>
      <c r="G119">
        <v>2</v>
      </c>
    </row>
    <row r="120" spans="1:7" x14ac:dyDescent="0.25">
      <c r="A120">
        <v>12.43</v>
      </c>
      <c r="B120">
        <v>1.8</v>
      </c>
      <c r="C120" t="s">
        <v>1769</v>
      </c>
      <c r="D120" t="s">
        <v>1770</v>
      </c>
      <c r="E120" t="s">
        <v>1776</v>
      </c>
      <c r="F120" t="s">
        <v>1777</v>
      </c>
      <c r="G120">
        <v>2</v>
      </c>
    </row>
    <row r="121" spans="1:7" x14ac:dyDescent="0.25">
      <c r="A121">
        <v>24.08</v>
      </c>
      <c r="B121">
        <v>2.92</v>
      </c>
      <c r="C121" t="s">
        <v>1769</v>
      </c>
      <c r="D121" t="s">
        <v>1770</v>
      </c>
      <c r="E121" t="s">
        <v>1776</v>
      </c>
      <c r="F121" t="s">
        <v>1777</v>
      </c>
      <c r="G121">
        <v>4</v>
      </c>
    </row>
    <row r="122" spans="1:7" x14ac:dyDescent="0.25">
      <c r="A122">
        <v>11.69</v>
      </c>
      <c r="B122">
        <v>2.31</v>
      </c>
      <c r="C122" t="s">
        <v>1773</v>
      </c>
      <c r="D122" t="s">
        <v>1770</v>
      </c>
      <c r="E122" t="s">
        <v>1776</v>
      </c>
      <c r="F122" t="s">
        <v>1777</v>
      </c>
      <c r="G122">
        <v>2</v>
      </c>
    </row>
    <row r="123" spans="1:7" x14ac:dyDescent="0.25">
      <c r="A123">
        <v>13.42</v>
      </c>
      <c r="B123">
        <v>1.68</v>
      </c>
      <c r="C123" t="s">
        <v>1769</v>
      </c>
      <c r="D123" t="s">
        <v>1770</v>
      </c>
      <c r="E123" t="s">
        <v>1776</v>
      </c>
      <c r="F123" t="s">
        <v>1777</v>
      </c>
      <c r="G123">
        <v>2</v>
      </c>
    </row>
    <row r="124" spans="1:7" x14ac:dyDescent="0.25">
      <c r="A124">
        <v>14.26</v>
      </c>
      <c r="B124">
        <v>2.5</v>
      </c>
      <c r="C124" t="s">
        <v>1773</v>
      </c>
      <c r="D124" t="s">
        <v>1770</v>
      </c>
      <c r="E124" t="s">
        <v>1776</v>
      </c>
      <c r="F124" t="s">
        <v>1777</v>
      </c>
      <c r="G124">
        <v>2</v>
      </c>
    </row>
    <row r="125" spans="1:7" x14ac:dyDescent="0.25">
      <c r="A125">
        <v>15.95</v>
      </c>
      <c r="B125">
        <v>2</v>
      </c>
      <c r="C125" t="s">
        <v>1773</v>
      </c>
      <c r="D125" t="s">
        <v>1770</v>
      </c>
      <c r="E125" t="s">
        <v>1776</v>
      </c>
      <c r="F125" t="s">
        <v>1777</v>
      </c>
      <c r="G125">
        <v>2</v>
      </c>
    </row>
    <row r="126" spans="1:7" x14ac:dyDescent="0.25">
      <c r="A126">
        <v>12.48</v>
      </c>
      <c r="B126">
        <v>2.52</v>
      </c>
      <c r="C126" t="s">
        <v>1769</v>
      </c>
      <c r="D126" t="s">
        <v>1770</v>
      </c>
      <c r="E126" t="s">
        <v>1776</v>
      </c>
      <c r="F126" t="s">
        <v>1777</v>
      </c>
      <c r="G126">
        <v>2</v>
      </c>
    </row>
    <row r="127" spans="1:7" x14ac:dyDescent="0.25">
      <c r="A127">
        <v>29.8</v>
      </c>
      <c r="B127">
        <v>4.2</v>
      </c>
      <c r="C127" t="s">
        <v>1769</v>
      </c>
      <c r="D127" t="s">
        <v>1770</v>
      </c>
      <c r="E127" t="s">
        <v>1776</v>
      </c>
      <c r="F127" t="s">
        <v>1777</v>
      </c>
      <c r="G127">
        <v>6</v>
      </c>
    </row>
    <row r="128" spans="1:7" x14ac:dyDescent="0.25">
      <c r="A128">
        <v>8.52</v>
      </c>
      <c r="B128">
        <v>1.48</v>
      </c>
      <c r="C128" t="s">
        <v>1773</v>
      </c>
      <c r="D128" t="s">
        <v>1770</v>
      </c>
      <c r="E128" t="s">
        <v>1776</v>
      </c>
      <c r="F128" t="s">
        <v>1777</v>
      </c>
      <c r="G128">
        <v>2</v>
      </c>
    </row>
    <row r="129" spans="1:7" x14ac:dyDescent="0.25">
      <c r="A129">
        <v>14.52</v>
      </c>
      <c r="B129">
        <v>2</v>
      </c>
      <c r="C129" t="s">
        <v>1769</v>
      </c>
      <c r="D129" t="s">
        <v>1770</v>
      </c>
      <c r="E129" t="s">
        <v>1776</v>
      </c>
      <c r="F129" t="s">
        <v>1777</v>
      </c>
      <c r="G129">
        <v>2</v>
      </c>
    </row>
    <row r="130" spans="1:7" x14ac:dyDescent="0.25">
      <c r="A130">
        <v>11.38</v>
      </c>
      <c r="B130">
        <v>2</v>
      </c>
      <c r="C130" t="s">
        <v>1769</v>
      </c>
      <c r="D130" t="s">
        <v>1770</v>
      </c>
      <c r="E130" t="s">
        <v>1776</v>
      </c>
      <c r="F130" t="s">
        <v>1777</v>
      </c>
      <c r="G130">
        <v>2</v>
      </c>
    </row>
    <row r="131" spans="1:7" x14ac:dyDescent="0.25">
      <c r="A131">
        <v>22.82</v>
      </c>
      <c r="B131">
        <v>2.1800000000000002</v>
      </c>
      <c r="C131" t="s">
        <v>1773</v>
      </c>
      <c r="D131" t="s">
        <v>1770</v>
      </c>
      <c r="E131" t="s">
        <v>1776</v>
      </c>
      <c r="F131" t="s">
        <v>1777</v>
      </c>
      <c r="G131">
        <v>3</v>
      </c>
    </row>
    <row r="132" spans="1:7" x14ac:dyDescent="0.25">
      <c r="A132">
        <v>19.079999999999998</v>
      </c>
      <c r="B132">
        <v>1.5</v>
      </c>
      <c r="C132" t="s">
        <v>1773</v>
      </c>
      <c r="D132" t="s">
        <v>1770</v>
      </c>
      <c r="E132" t="s">
        <v>1776</v>
      </c>
      <c r="F132" t="s">
        <v>1777</v>
      </c>
      <c r="G132">
        <v>2</v>
      </c>
    </row>
    <row r="133" spans="1:7" x14ac:dyDescent="0.25">
      <c r="A133">
        <v>20.27</v>
      </c>
      <c r="B133">
        <v>2.83</v>
      </c>
      <c r="C133" t="s">
        <v>1769</v>
      </c>
      <c r="D133" t="s">
        <v>1770</v>
      </c>
      <c r="E133" t="s">
        <v>1776</v>
      </c>
      <c r="F133" t="s">
        <v>1777</v>
      </c>
      <c r="G133">
        <v>2</v>
      </c>
    </row>
    <row r="134" spans="1:7" x14ac:dyDescent="0.25">
      <c r="A134">
        <v>11.17</v>
      </c>
      <c r="B134">
        <v>1.5</v>
      </c>
      <c r="C134" t="s">
        <v>1769</v>
      </c>
      <c r="D134" t="s">
        <v>1770</v>
      </c>
      <c r="E134" t="s">
        <v>1776</v>
      </c>
      <c r="F134" t="s">
        <v>1777</v>
      </c>
      <c r="G134">
        <v>2</v>
      </c>
    </row>
    <row r="135" spans="1:7" x14ac:dyDescent="0.25">
      <c r="A135">
        <v>12.26</v>
      </c>
      <c r="B135">
        <v>2</v>
      </c>
      <c r="C135" t="s">
        <v>1769</v>
      </c>
      <c r="D135" t="s">
        <v>1770</v>
      </c>
      <c r="E135" t="s">
        <v>1776</v>
      </c>
      <c r="F135" t="s">
        <v>1777</v>
      </c>
      <c r="G135">
        <v>2</v>
      </c>
    </row>
    <row r="136" spans="1:7" x14ac:dyDescent="0.25">
      <c r="A136">
        <v>18.260000000000002</v>
      </c>
      <c r="B136">
        <v>3.25</v>
      </c>
      <c r="C136" t="s">
        <v>1769</v>
      </c>
      <c r="D136" t="s">
        <v>1770</v>
      </c>
      <c r="E136" t="s">
        <v>1776</v>
      </c>
      <c r="F136" t="s">
        <v>1777</v>
      </c>
      <c r="G136">
        <v>2</v>
      </c>
    </row>
    <row r="137" spans="1:7" x14ac:dyDescent="0.25">
      <c r="A137">
        <v>8.51</v>
      </c>
      <c r="B137">
        <v>1.25</v>
      </c>
      <c r="C137" t="s">
        <v>1769</v>
      </c>
      <c r="D137" t="s">
        <v>1770</v>
      </c>
      <c r="E137" t="s">
        <v>1776</v>
      </c>
      <c r="F137" t="s">
        <v>1777</v>
      </c>
      <c r="G137">
        <v>2</v>
      </c>
    </row>
    <row r="138" spans="1:7" x14ac:dyDescent="0.25">
      <c r="A138">
        <v>10.33</v>
      </c>
      <c r="B138">
        <v>2</v>
      </c>
      <c r="C138" t="s">
        <v>1769</v>
      </c>
      <c r="D138" t="s">
        <v>1770</v>
      </c>
      <c r="E138" t="s">
        <v>1776</v>
      </c>
      <c r="F138" t="s">
        <v>1777</v>
      </c>
      <c r="G138">
        <v>2</v>
      </c>
    </row>
    <row r="139" spans="1:7" x14ac:dyDescent="0.25">
      <c r="A139">
        <v>14.15</v>
      </c>
      <c r="B139">
        <v>2</v>
      </c>
      <c r="C139" t="s">
        <v>1769</v>
      </c>
      <c r="D139" t="s">
        <v>1770</v>
      </c>
      <c r="E139" t="s">
        <v>1776</v>
      </c>
      <c r="F139" t="s">
        <v>1777</v>
      </c>
      <c r="G139">
        <v>2</v>
      </c>
    </row>
    <row r="140" spans="1:7" x14ac:dyDescent="0.25">
      <c r="A140">
        <v>16</v>
      </c>
      <c r="B140">
        <v>2</v>
      </c>
      <c r="C140" t="s">
        <v>1773</v>
      </c>
      <c r="D140" t="s">
        <v>1775</v>
      </c>
      <c r="E140" t="s">
        <v>1776</v>
      </c>
      <c r="F140" t="s">
        <v>1777</v>
      </c>
      <c r="G140">
        <v>2</v>
      </c>
    </row>
    <row r="141" spans="1:7" x14ac:dyDescent="0.25">
      <c r="A141">
        <v>13.16</v>
      </c>
      <c r="B141">
        <v>2.75</v>
      </c>
      <c r="C141" t="s">
        <v>1769</v>
      </c>
      <c r="D141" t="s">
        <v>1770</v>
      </c>
      <c r="E141" t="s">
        <v>1776</v>
      </c>
      <c r="F141" t="s">
        <v>1777</v>
      </c>
      <c r="G141">
        <v>2</v>
      </c>
    </row>
    <row r="142" spans="1:7" x14ac:dyDescent="0.25">
      <c r="A142">
        <v>17.47</v>
      </c>
      <c r="B142">
        <v>3.5</v>
      </c>
      <c r="C142" t="s">
        <v>1769</v>
      </c>
      <c r="D142" t="s">
        <v>1770</v>
      </c>
      <c r="E142" t="s">
        <v>1776</v>
      </c>
      <c r="F142" t="s">
        <v>1777</v>
      </c>
      <c r="G142">
        <v>2</v>
      </c>
    </row>
    <row r="143" spans="1:7" x14ac:dyDescent="0.25">
      <c r="A143">
        <v>34.299999999999997</v>
      </c>
      <c r="B143">
        <v>6.7</v>
      </c>
      <c r="C143" t="s">
        <v>1773</v>
      </c>
      <c r="D143" t="s">
        <v>1770</v>
      </c>
      <c r="E143" t="s">
        <v>1776</v>
      </c>
      <c r="F143" t="s">
        <v>1777</v>
      </c>
      <c r="G143">
        <v>6</v>
      </c>
    </row>
    <row r="144" spans="1:7" x14ac:dyDescent="0.25">
      <c r="A144">
        <v>41.19</v>
      </c>
      <c r="B144">
        <v>5</v>
      </c>
      <c r="C144" t="s">
        <v>1773</v>
      </c>
      <c r="D144" t="s">
        <v>1770</v>
      </c>
      <c r="E144" t="s">
        <v>1776</v>
      </c>
      <c r="F144" t="s">
        <v>1777</v>
      </c>
      <c r="G144">
        <v>5</v>
      </c>
    </row>
    <row r="145" spans="1:7" x14ac:dyDescent="0.25">
      <c r="A145">
        <v>27.05</v>
      </c>
      <c r="B145">
        <v>5</v>
      </c>
      <c r="C145" t="s">
        <v>1769</v>
      </c>
      <c r="D145" t="s">
        <v>1770</v>
      </c>
      <c r="E145" t="s">
        <v>1776</v>
      </c>
      <c r="F145" t="s">
        <v>1777</v>
      </c>
      <c r="G145">
        <v>6</v>
      </c>
    </row>
    <row r="146" spans="1:7" x14ac:dyDescent="0.25">
      <c r="A146">
        <v>16.43</v>
      </c>
      <c r="B146">
        <v>2.2999999999999998</v>
      </c>
      <c r="C146" t="s">
        <v>1769</v>
      </c>
      <c r="D146" t="s">
        <v>1770</v>
      </c>
      <c r="E146" t="s">
        <v>1776</v>
      </c>
      <c r="F146" t="s">
        <v>1777</v>
      </c>
      <c r="G146">
        <v>2</v>
      </c>
    </row>
    <row r="147" spans="1:7" x14ac:dyDescent="0.25">
      <c r="A147">
        <v>8.35</v>
      </c>
      <c r="B147">
        <v>1.5</v>
      </c>
      <c r="C147" t="s">
        <v>1769</v>
      </c>
      <c r="D147" t="s">
        <v>1770</v>
      </c>
      <c r="E147" t="s">
        <v>1776</v>
      </c>
      <c r="F147" t="s">
        <v>1777</v>
      </c>
      <c r="G147">
        <v>2</v>
      </c>
    </row>
    <row r="148" spans="1:7" x14ac:dyDescent="0.25">
      <c r="A148">
        <v>18.64</v>
      </c>
      <c r="B148">
        <v>1.36</v>
      </c>
      <c r="C148" t="s">
        <v>1769</v>
      </c>
      <c r="D148" t="s">
        <v>1770</v>
      </c>
      <c r="E148" t="s">
        <v>1776</v>
      </c>
      <c r="F148" t="s">
        <v>1777</v>
      </c>
      <c r="G148">
        <v>3</v>
      </c>
    </row>
    <row r="149" spans="1:7" x14ac:dyDescent="0.25">
      <c r="A149">
        <v>11.87</v>
      </c>
      <c r="B149">
        <v>1.63</v>
      </c>
      <c r="C149" t="s">
        <v>1769</v>
      </c>
      <c r="D149" t="s">
        <v>1770</v>
      </c>
      <c r="E149" t="s">
        <v>1776</v>
      </c>
      <c r="F149" t="s">
        <v>1777</v>
      </c>
      <c r="G149">
        <v>2</v>
      </c>
    </row>
    <row r="150" spans="1:7" x14ac:dyDescent="0.25">
      <c r="A150">
        <v>9.7799999999999994</v>
      </c>
      <c r="B150">
        <v>1.73</v>
      </c>
      <c r="C150" t="s">
        <v>1773</v>
      </c>
      <c r="D150" t="s">
        <v>1770</v>
      </c>
      <c r="E150" t="s">
        <v>1776</v>
      </c>
      <c r="F150" t="s">
        <v>1777</v>
      </c>
      <c r="G150">
        <v>2</v>
      </c>
    </row>
    <row r="151" spans="1:7" x14ac:dyDescent="0.25">
      <c r="A151">
        <v>7.51</v>
      </c>
      <c r="B151">
        <v>2</v>
      </c>
      <c r="C151" t="s">
        <v>1773</v>
      </c>
      <c r="D151" t="s">
        <v>1770</v>
      </c>
      <c r="E151" t="s">
        <v>1776</v>
      </c>
      <c r="F151" t="s">
        <v>1777</v>
      </c>
      <c r="G151">
        <v>2</v>
      </c>
    </row>
    <row r="152" spans="1:7" x14ac:dyDescent="0.25">
      <c r="A152">
        <v>14.07</v>
      </c>
      <c r="B152">
        <v>2.5</v>
      </c>
      <c r="C152" t="s">
        <v>1773</v>
      </c>
      <c r="D152" t="s">
        <v>1770</v>
      </c>
      <c r="E152" t="s">
        <v>1771</v>
      </c>
      <c r="F152" t="s">
        <v>1772</v>
      </c>
      <c r="G152">
        <v>2</v>
      </c>
    </row>
    <row r="153" spans="1:7" x14ac:dyDescent="0.25">
      <c r="A153">
        <v>13.13</v>
      </c>
      <c r="B153">
        <v>2</v>
      </c>
      <c r="C153" t="s">
        <v>1773</v>
      </c>
      <c r="D153" t="s">
        <v>1770</v>
      </c>
      <c r="E153" t="s">
        <v>1771</v>
      </c>
      <c r="F153" t="s">
        <v>1772</v>
      </c>
      <c r="G153">
        <v>2</v>
      </c>
    </row>
    <row r="154" spans="1:7" x14ac:dyDescent="0.25">
      <c r="A154">
        <v>17.260000000000002</v>
      </c>
      <c r="B154">
        <v>2.74</v>
      </c>
      <c r="C154" t="s">
        <v>1773</v>
      </c>
      <c r="D154" t="s">
        <v>1770</v>
      </c>
      <c r="E154" t="s">
        <v>1771</v>
      </c>
      <c r="F154" t="s">
        <v>1772</v>
      </c>
      <c r="G154">
        <v>3</v>
      </c>
    </row>
    <row r="155" spans="1:7" x14ac:dyDescent="0.25">
      <c r="A155">
        <v>24.55</v>
      </c>
      <c r="B155">
        <v>2</v>
      </c>
      <c r="C155" t="s">
        <v>1773</v>
      </c>
      <c r="D155" t="s">
        <v>1770</v>
      </c>
      <c r="E155" t="s">
        <v>1771</v>
      </c>
      <c r="F155" t="s">
        <v>1772</v>
      </c>
      <c r="G155">
        <v>4</v>
      </c>
    </row>
    <row r="156" spans="1:7" x14ac:dyDescent="0.25">
      <c r="A156">
        <v>19.77</v>
      </c>
      <c r="B156">
        <v>2</v>
      </c>
      <c r="C156" t="s">
        <v>1773</v>
      </c>
      <c r="D156" t="s">
        <v>1770</v>
      </c>
      <c r="E156" t="s">
        <v>1771</v>
      </c>
      <c r="F156" t="s">
        <v>1772</v>
      </c>
      <c r="G156">
        <v>4</v>
      </c>
    </row>
    <row r="157" spans="1:7" x14ac:dyDescent="0.25">
      <c r="A157">
        <v>29.85</v>
      </c>
      <c r="B157">
        <v>5.14</v>
      </c>
      <c r="C157" t="s">
        <v>1769</v>
      </c>
      <c r="D157" t="s">
        <v>1770</v>
      </c>
      <c r="E157" t="s">
        <v>1771</v>
      </c>
      <c r="F157" t="s">
        <v>1772</v>
      </c>
      <c r="G157">
        <v>5</v>
      </c>
    </row>
    <row r="158" spans="1:7" x14ac:dyDescent="0.25">
      <c r="A158">
        <v>48.17</v>
      </c>
      <c r="B158">
        <v>5</v>
      </c>
      <c r="C158" t="s">
        <v>1773</v>
      </c>
      <c r="D158" t="s">
        <v>1770</v>
      </c>
      <c r="E158" t="s">
        <v>1771</v>
      </c>
      <c r="F158" t="s">
        <v>1772</v>
      </c>
      <c r="G158">
        <v>6</v>
      </c>
    </row>
    <row r="159" spans="1:7" x14ac:dyDescent="0.25">
      <c r="A159">
        <v>25</v>
      </c>
      <c r="B159">
        <v>3.75</v>
      </c>
      <c r="C159" t="s">
        <v>1769</v>
      </c>
      <c r="D159" t="s">
        <v>1770</v>
      </c>
      <c r="E159" t="s">
        <v>1771</v>
      </c>
      <c r="F159" t="s">
        <v>1772</v>
      </c>
      <c r="G159">
        <v>4</v>
      </c>
    </row>
    <row r="160" spans="1:7" x14ac:dyDescent="0.25">
      <c r="A160">
        <v>13.39</v>
      </c>
      <c r="B160">
        <v>2.61</v>
      </c>
      <c r="C160" t="s">
        <v>1769</v>
      </c>
      <c r="D160" t="s">
        <v>1770</v>
      </c>
      <c r="E160" t="s">
        <v>1771</v>
      </c>
      <c r="F160" t="s">
        <v>1772</v>
      </c>
      <c r="G160">
        <v>2</v>
      </c>
    </row>
    <row r="161" spans="1:7" x14ac:dyDescent="0.25">
      <c r="A161">
        <v>16.489999999999998</v>
      </c>
      <c r="B161">
        <v>2</v>
      </c>
      <c r="C161" t="s">
        <v>1773</v>
      </c>
      <c r="D161" t="s">
        <v>1770</v>
      </c>
      <c r="E161" t="s">
        <v>1771</v>
      </c>
      <c r="F161" t="s">
        <v>1772</v>
      </c>
      <c r="G161">
        <v>4</v>
      </c>
    </row>
    <row r="162" spans="1:7" x14ac:dyDescent="0.25">
      <c r="A162">
        <v>21.5</v>
      </c>
      <c r="B162">
        <v>3.5</v>
      </c>
      <c r="C162" t="s">
        <v>1773</v>
      </c>
      <c r="D162" t="s">
        <v>1770</v>
      </c>
      <c r="E162" t="s">
        <v>1771</v>
      </c>
      <c r="F162" t="s">
        <v>1772</v>
      </c>
      <c r="G162">
        <v>4</v>
      </c>
    </row>
    <row r="163" spans="1:7" x14ac:dyDescent="0.25">
      <c r="A163">
        <v>12.66</v>
      </c>
      <c r="B163">
        <v>2.5</v>
      </c>
      <c r="C163" t="s">
        <v>1773</v>
      </c>
      <c r="D163" t="s">
        <v>1770</v>
      </c>
      <c r="E163" t="s">
        <v>1771</v>
      </c>
      <c r="F163" t="s">
        <v>1772</v>
      </c>
      <c r="G163">
        <v>2</v>
      </c>
    </row>
    <row r="164" spans="1:7" x14ac:dyDescent="0.25">
      <c r="A164">
        <v>16.21</v>
      </c>
      <c r="B164">
        <v>2</v>
      </c>
      <c r="C164" t="s">
        <v>1769</v>
      </c>
      <c r="D164" t="s">
        <v>1770</v>
      </c>
      <c r="E164" t="s">
        <v>1771</v>
      </c>
      <c r="F164" t="s">
        <v>1772</v>
      </c>
      <c r="G164">
        <v>3</v>
      </c>
    </row>
    <row r="165" spans="1:7" x14ac:dyDescent="0.25">
      <c r="A165">
        <v>13.81</v>
      </c>
      <c r="B165">
        <v>2</v>
      </c>
      <c r="C165" t="s">
        <v>1773</v>
      </c>
      <c r="D165" t="s">
        <v>1770</v>
      </c>
      <c r="E165" t="s">
        <v>1771</v>
      </c>
      <c r="F165" t="s">
        <v>1772</v>
      </c>
      <c r="G165">
        <v>2</v>
      </c>
    </row>
    <row r="166" spans="1:7" x14ac:dyDescent="0.25">
      <c r="A166">
        <v>17.510000000000002</v>
      </c>
      <c r="B166">
        <v>3</v>
      </c>
      <c r="C166" t="s">
        <v>1769</v>
      </c>
      <c r="D166" t="s">
        <v>1775</v>
      </c>
      <c r="E166" t="s">
        <v>1771</v>
      </c>
      <c r="F166" t="s">
        <v>1772</v>
      </c>
      <c r="G166">
        <v>2</v>
      </c>
    </row>
    <row r="167" spans="1:7" x14ac:dyDescent="0.25">
      <c r="A167">
        <v>24.52</v>
      </c>
      <c r="B167">
        <v>3.48</v>
      </c>
      <c r="C167" t="s">
        <v>1773</v>
      </c>
      <c r="D167" t="s">
        <v>1770</v>
      </c>
      <c r="E167" t="s">
        <v>1771</v>
      </c>
      <c r="F167" t="s">
        <v>1772</v>
      </c>
      <c r="G167">
        <v>3</v>
      </c>
    </row>
    <row r="168" spans="1:7" x14ac:dyDescent="0.25">
      <c r="A168">
        <v>20.76</v>
      </c>
      <c r="B168">
        <v>2.2400000000000002</v>
      </c>
      <c r="C168" t="s">
        <v>1773</v>
      </c>
      <c r="D168" t="s">
        <v>1770</v>
      </c>
      <c r="E168" t="s">
        <v>1771</v>
      </c>
      <c r="F168" t="s">
        <v>1772</v>
      </c>
      <c r="G168">
        <v>2</v>
      </c>
    </row>
    <row r="169" spans="1:7" x14ac:dyDescent="0.25">
      <c r="A169">
        <v>31.71</v>
      </c>
      <c r="B169">
        <v>4.5</v>
      </c>
      <c r="C169" t="s">
        <v>1773</v>
      </c>
      <c r="D169" t="s">
        <v>1770</v>
      </c>
      <c r="E169" t="s">
        <v>1771</v>
      </c>
      <c r="F169" t="s">
        <v>1772</v>
      </c>
      <c r="G169">
        <v>4</v>
      </c>
    </row>
    <row r="170" spans="1:7" x14ac:dyDescent="0.25">
      <c r="A170">
        <v>10.59</v>
      </c>
      <c r="B170">
        <v>1.61</v>
      </c>
      <c r="C170" t="s">
        <v>1769</v>
      </c>
      <c r="D170" t="s">
        <v>1775</v>
      </c>
      <c r="E170" t="s">
        <v>1774</v>
      </c>
      <c r="F170" t="s">
        <v>1772</v>
      </c>
      <c r="G170">
        <v>2</v>
      </c>
    </row>
    <row r="171" spans="1:7" x14ac:dyDescent="0.25">
      <c r="A171">
        <v>10.63</v>
      </c>
      <c r="B171">
        <v>2</v>
      </c>
      <c r="C171" t="s">
        <v>1769</v>
      </c>
      <c r="D171" t="s">
        <v>1775</v>
      </c>
      <c r="E171" t="s">
        <v>1774</v>
      </c>
      <c r="F171" t="s">
        <v>1772</v>
      </c>
      <c r="G171">
        <v>2</v>
      </c>
    </row>
    <row r="172" spans="1:7" x14ac:dyDescent="0.25">
      <c r="A172">
        <v>50.81</v>
      </c>
      <c r="B172">
        <v>10</v>
      </c>
      <c r="C172" t="s">
        <v>1773</v>
      </c>
      <c r="D172" t="s">
        <v>1775</v>
      </c>
      <c r="E172" t="s">
        <v>1774</v>
      </c>
      <c r="F172" t="s">
        <v>1772</v>
      </c>
      <c r="G172">
        <v>3</v>
      </c>
    </row>
    <row r="173" spans="1:7" x14ac:dyDescent="0.25">
      <c r="A173">
        <v>15.81</v>
      </c>
      <c r="B173">
        <v>3.16</v>
      </c>
      <c r="C173" t="s">
        <v>1773</v>
      </c>
      <c r="D173" t="s">
        <v>1775</v>
      </c>
      <c r="E173" t="s">
        <v>1774</v>
      </c>
      <c r="F173" t="s">
        <v>1772</v>
      </c>
      <c r="G173">
        <v>2</v>
      </c>
    </row>
    <row r="174" spans="1:7" x14ac:dyDescent="0.25">
      <c r="A174">
        <v>7.25</v>
      </c>
      <c r="B174">
        <v>5.15</v>
      </c>
      <c r="C174" t="s">
        <v>1773</v>
      </c>
      <c r="D174" t="s">
        <v>1775</v>
      </c>
      <c r="E174" t="s">
        <v>1771</v>
      </c>
      <c r="F174" t="s">
        <v>1772</v>
      </c>
      <c r="G174">
        <v>2</v>
      </c>
    </row>
    <row r="175" spans="1:7" x14ac:dyDescent="0.25">
      <c r="A175">
        <v>31.85</v>
      </c>
      <c r="B175">
        <v>3.18</v>
      </c>
      <c r="C175" t="s">
        <v>1773</v>
      </c>
      <c r="D175" t="s">
        <v>1775</v>
      </c>
      <c r="E175" t="s">
        <v>1771</v>
      </c>
      <c r="F175" t="s">
        <v>1772</v>
      </c>
      <c r="G175">
        <v>2</v>
      </c>
    </row>
    <row r="176" spans="1:7" x14ac:dyDescent="0.25">
      <c r="A176">
        <v>16.82</v>
      </c>
      <c r="B176">
        <v>4</v>
      </c>
      <c r="C176" t="s">
        <v>1773</v>
      </c>
      <c r="D176" t="s">
        <v>1775</v>
      </c>
      <c r="E176" t="s">
        <v>1771</v>
      </c>
      <c r="F176" t="s">
        <v>1772</v>
      </c>
      <c r="G176">
        <v>2</v>
      </c>
    </row>
    <row r="177" spans="1:7" x14ac:dyDescent="0.25">
      <c r="A177">
        <v>32.9</v>
      </c>
      <c r="B177">
        <v>3.11</v>
      </c>
      <c r="C177" t="s">
        <v>1773</v>
      </c>
      <c r="D177" t="s">
        <v>1775</v>
      </c>
      <c r="E177" t="s">
        <v>1771</v>
      </c>
      <c r="F177" t="s">
        <v>1772</v>
      </c>
      <c r="G177">
        <v>2</v>
      </c>
    </row>
    <row r="178" spans="1:7" x14ac:dyDescent="0.25">
      <c r="A178">
        <v>17.89</v>
      </c>
      <c r="B178">
        <v>2</v>
      </c>
      <c r="C178" t="s">
        <v>1773</v>
      </c>
      <c r="D178" t="s">
        <v>1775</v>
      </c>
      <c r="E178" t="s">
        <v>1771</v>
      </c>
      <c r="F178" t="s">
        <v>1772</v>
      </c>
      <c r="G178">
        <v>2</v>
      </c>
    </row>
    <row r="179" spans="1:7" x14ac:dyDescent="0.25">
      <c r="A179">
        <v>14.48</v>
      </c>
      <c r="B179">
        <v>2</v>
      </c>
      <c r="C179" t="s">
        <v>1773</v>
      </c>
      <c r="D179" t="s">
        <v>1775</v>
      </c>
      <c r="E179" t="s">
        <v>1771</v>
      </c>
      <c r="F179" t="s">
        <v>1772</v>
      </c>
      <c r="G179">
        <v>2</v>
      </c>
    </row>
    <row r="180" spans="1:7" x14ac:dyDescent="0.25">
      <c r="A180">
        <v>9.6</v>
      </c>
      <c r="B180">
        <v>4</v>
      </c>
      <c r="C180" t="s">
        <v>1769</v>
      </c>
      <c r="D180" t="s">
        <v>1775</v>
      </c>
      <c r="E180" t="s">
        <v>1771</v>
      </c>
      <c r="F180" t="s">
        <v>1772</v>
      </c>
      <c r="G180">
        <v>2</v>
      </c>
    </row>
    <row r="181" spans="1:7" x14ac:dyDescent="0.25">
      <c r="A181">
        <v>34.630000000000003</v>
      </c>
      <c r="B181">
        <v>3.55</v>
      </c>
      <c r="C181" t="s">
        <v>1773</v>
      </c>
      <c r="D181" t="s">
        <v>1775</v>
      </c>
      <c r="E181" t="s">
        <v>1771</v>
      </c>
      <c r="F181" t="s">
        <v>1772</v>
      </c>
      <c r="G181">
        <v>2</v>
      </c>
    </row>
    <row r="182" spans="1:7" x14ac:dyDescent="0.25">
      <c r="A182">
        <v>34.65</v>
      </c>
      <c r="B182">
        <v>3.68</v>
      </c>
      <c r="C182" t="s">
        <v>1773</v>
      </c>
      <c r="D182" t="s">
        <v>1775</v>
      </c>
      <c r="E182" t="s">
        <v>1771</v>
      </c>
      <c r="F182" t="s">
        <v>1772</v>
      </c>
      <c r="G182">
        <v>4</v>
      </c>
    </row>
    <row r="183" spans="1:7" x14ac:dyDescent="0.25">
      <c r="A183">
        <v>23.33</v>
      </c>
      <c r="B183">
        <v>5.65</v>
      </c>
      <c r="C183" t="s">
        <v>1773</v>
      </c>
      <c r="D183" t="s">
        <v>1775</v>
      </c>
      <c r="E183" t="s">
        <v>1771</v>
      </c>
      <c r="F183" t="s">
        <v>1772</v>
      </c>
      <c r="G183">
        <v>2</v>
      </c>
    </row>
    <row r="184" spans="1:7" x14ac:dyDescent="0.25">
      <c r="A184">
        <v>45.35</v>
      </c>
      <c r="B184">
        <v>3.5</v>
      </c>
      <c r="C184" t="s">
        <v>1773</v>
      </c>
      <c r="D184" t="s">
        <v>1775</v>
      </c>
      <c r="E184" t="s">
        <v>1771</v>
      </c>
      <c r="F184" t="s">
        <v>1772</v>
      </c>
      <c r="G184">
        <v>3</v>
      </c>
    </row>
    <row r="185" spans="1:7" x14ac:dyDescent="0.25">
      <c r="A185">
        <v>23.17</v>
      </c>
      <c r="B185">
        <v>6.5</v>
      </c>
      <c r="C185" t="s">
        <v>1773</v>
      </c>
      <c r="D185" t="s">
        <v>1775</v>
      </c>
      <c r="E185" t="s">
        <v>1771</v>
      </c>
      <c r="F185" t="s">
        <v>1772</v>
      </c>
      <c r="G185">
        <v>4</v>
      </c>
    </row>
    <row r="186" spans="1:7" x14ac:dyDescent="0.25">
      <c r="A186">
        <v>40.549999999999997</v>
      </c>
      <c r="B186">
        <v>3</v>
      </c>
      <c r="C186" t="s">
        <v>1773</v>
      </c>
      <c r="D186" t="s">
        <v>1775</v>
      </c>
      <c r="E186" t="s">
        <v>1771</v>
      </c>
      <c r="F186" t="s">
        <v>1772</v>
      </c>
      <c r="G186">
        <v>2</v>
      </c>
    </row>
    <row r="187" spans="1:7" x14ac:dyDescent="0.25">
      <c r="A187">
        <v>20.69</v>
      </c>
      <c r="B187">
        <v>5</v>
      </c>
      <c r="C187" t="s">
        <v>1773</v>
      </c>
      <c r="D187" t="s">
        <v>1770</v>
      </c>
      <c r="E187" t="s">
        <v>1771</v>
      </c>
      <c r="F187" t="s">
        <v>1772</v>
      </c>
      <c r="G187">
        <v>5</v>
      </c>
    </row>
    <row r="188" spans="1:7" x14ac:dyDescent="0.25">
      <c r="A188">
        <v>20.9</v>
      </c>
      <c r="B188">
        <v>3.5</v>
      </c>
      <c r="C188" t="s">
        <v>1769</v>
      </c>
      <c r="D188" t="s">
        <v>1775</v>
      </c>
      <c r="E188" t="s">
        <v>1771</v>
      </c>
      <c r="F188" t="s">
        <v>1772</v>
      </c>
      <c r="G188">
        <v>3</v>
      </c>
    </row>
    <row r="189" spans="1:7" x14ac:dyDescent="0.25">
      <c r="A189">
        <v>30.46</v>
      </c>
      <c r="B189">
        <v>2</v>
      </c>
      <c r="C189" t="s">
        <v>1773</v>
      </c>
      <c r="D189" t="s">
        <v>1775</v>
      </c>
      <c r="E189" t="s">
        <v>1771</v>
      </c>
      <c r="F189" t="s">
        <v>1772</v>
      </c>
      <c r="G189">
        <v>5</v>
      </c>
    </row>
    <row r="190" spans="1:7" x14ac:dyDescent="0.25">
      <c r="A190">
        <v>18.149999999999999</v>
      </c>
      <c r="B190">
        <v>3.5</v>
      </c>
      <c r="C190" t="s">
        <v>1769</v>
      </c>
      <c r="D190" t="s">
        <v>1775</v>
      </c>
      <c r="E190" t="s">
        <v>1771</v>
      </c>
      <c r="F190" t="s">
        <v>1772</v>
      </c>
      <c r="G190">
        <v>3</v>
      </c>
    </row>
    <row r="191" spans="1:7" x14ac:dyDescent="0.25">
      <c r="A191">
        <v>23.1</v>
      </c>
      <c r="B191">
        <v>4</v>
      </c>
      <c r="C191" t="s">
        <v>1773</v>
      </c>
      <c r="D191" t="s">
        <v>1775</v>
      </c>
      <c r="E191" t="s">
        <v>1771</v>
      </c>
      <c r="F191" t="s">
        <v>1772</v>
      </c>
      <c r="G191">
        <v>3</v>
      </c>
    </row>
    <row r="192" spans="1:7" x14ac:dyDescent="0.25">
      <c r="A192">
        <v>15.69</v>
      </c>
      <c r="B192">
        <v>1.5</v>
      </c>
      <c r="C192" t="s">
        <v>1773</v>
      </c>
      <c r="D192" t="s">
        <v>1775</v>
      </c>
      <c r="E192" t="s">
        <v>1771</v>
      </c>
      <c r="F192" t="s">
        <v>1772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1769</v>
      </c>
      <c r="D193" t="s">
        <v>1775</v>
      </c>
      <c r="E193" t="s">
        <v>1776</v>
      </c>
      <c r="F193" t="s">
        <v>1777</v>
      </c>
      <c r="G193">
        <v>2</v>
      </c>
    </row>
    <row r="194" spans="1:7" x14ac:dyDescent="0.25">
      <c r="A194">
        <v>28.44</v>
      </c>
      <c r="B194">
        <v>2.56</v>
      </c>
      <c r="C194" t="s">
        <v>1773</v>
      </c>
      <c r="D194" t="s">
        <v>1775</v>
      </c>
      <c r="E194" t="s">
        <v>1776</v>
      </c>
      <c r="F194" t="s">
        <v>1777</v>
      </c>
      <c r="G194">
        <v>2</v>
      </c>
    </row>
    <row r="195" spans="1:7" x14ac:dyDescent="0.25">
      <c r="A195">
        <v>15.48</v>
      </c>
      <c r="B195">
        <v>2.02</v>
      </c>
      <c r="C195" t="s">
        <v>1773</v>
      </c>
      <c r="D195" t="s">
        <v>1775</v>
      </c>
      <c r="E195" t="s">
        <v>1776</v>
      </c>
      <c r="F195" t="s">
        <v>1777</v>
      </c>
      <c r="G195">
        <v>2</v>
      </c>
    </row>
    <row r="196" spans="1:7" x14ac:dyDescent="0.25">
      <c r="A196">
        <v>16.579999999999998</v>
      </c>
      <c r="B196">
        <v>4</v>
      </c>
      <c r="C196" t="s">
        <v>1773</v>
      </c>
      <c r="D196" t="s">
        <v>1775</v>
      </c>
      <c r="E196" t="s">
        <v>1776</v>
      </c>
      <c r="F196" t="s">
        <v>1777</v>
      </c>
      <c r="G196">
        <v>2</v>
      </c>
    </row>
    <row r="197" spans="1:7" x14ac:dyDescent="0.25">
      <c r="A197">
        <v>7.56</v>
      </c>
      <c r="B197">
        <v>1.44</v>
      </c>
      <c r="C197" t="s">
        <v>1773</v>
      </c>
      <c r="D197" t="s">
        <v>1770</v>
      </c>
      <c r="E197" t="s">
        <v>1776</v>
      </c>
      <c r="F197" t="s">
        <v>1777</v>
      </c>
      <c r="G197">
        <v>2</v>
      </c>
    </row>
    <row r="198" spans="1:7" x14ac:dyDescent="0.25">
      <c r="A198">
        <v>10.34</v>
      </c>
      <c r="B198">
        <v>2</v>
      </c>
      <c r="C198" t="s">
        <v>1773</v>
      </c>
      <c r="D198" t="s">
        <v>1775</v>
      </c>
      <c r="E198" t="s">
        <v>1776</v>
      </c>
      <c r="F198" t="s">
        <v>1777</v>
      </c>
      <c r="G198">
        <v>2</v>
      </c>
    </row>
    <row r="199" spans="1:7" x14ac:dyDescent="0.25">
      <c r="A199">
        <v>43.11</v>
      </c>
      <c r="B199">
        <v>5</v>
      </c>
      <c r="C199" t="s">
        <v>1769</v>
      </c>
      <c r="D199" t="s">
        <v>1775</v>
      </c>
      <c r="E199" t="s">
        <v>1776</v>
      </c>
      <c r="F199" t="s">
        <v>1777</v>
      </c>
      <c r="G199">
        <v>4</v>
      </c>
    </row>
    <row r="200" spans="1:7" x14ac:dyDescent="0.25">
      <c r="A200">
        <v>13</v>
      </c>
      <c r="B200">
        <v>2</v>
      </c>
      <c r="C200" t="s">
        <v>1769</v>
      </c>
      <c r="D200" t="s">
        <v>1775</v>
      </c>
      <c r="E200" t="s">
        <v>1776</v>
      </c>
      <c r="F200" t="s">
        <v>1777</v>
      </c>
      <c r="G200">
        <v>2</v>
      </c>
    </row>
    <row r="201" spans="1:7" x14ac:dyDescent="0.25">
      <c r="A201">
        <v>13.51</v>
      </c>
      <c r="B201">
        <v>2</v>
      </c>
      <c r="C201" t="s">
        <v>1773</v>
      </c>
      <c r="D201" t="s">
        <v>1775</v>
      </c>
      <c r="E201" t="s">
        <v>1776</v>
      </c>
      <c r="F201" t="s">
        <v>1777</v>
      </c>
      <c r="G201">
        <v>2</v>
      </c>
    </row>
    <row r="202" spans="1:7" x14ac:dyDescent="0.25">
      <c r="A202">
        <v>18.71</v>
      </c>
      <c r="B202">
        <v>4</v>
      </c>
      <c r="C202" t="s">
        <v>1773</v>
      </c>
      <c r="D202" t="s">
        <v>1775</v>
      </c>
      <c r="E202" t="s">
        <v>1776</v>
      </c>
      <c r="F202" t="s">
        <v>1777</v>
      </c>
      <c r="G202">
        <v>3</v>
      </c>
    </row>
    <row r="203" spans="1:7" x14ac:dyDescent="0.25">
      <c r="A203">
        <v>12.74</v>
      </c>
      <c r="B203">
        <v>2.0099999999999998</v>
      </c>
      <c r="C203" t="s">
        <v>1769</v>
      </c>
      <c r="D203" t="s">
        <v>1775</v>
      </c>
      <c r="E203" t="s">
        <v>1776</v>
      </c>
      <c r="F203" t="s">
        <v>1777</v>
      </c>
      <c r="G203">
        <v>2</v>
      </c>
    </row>
    <row r="204" spans="1:7" x14ac:dyDescent="0.25">
      <c r="A204">
        <v>13</v>
      </c>
      <c r="B204">
        <v>2</v>
      </c>
      <c r="C204" t="s">
        <v>1769</v>
      </c>
      <c r="D204" t="s">
        <v>1775</v>
      </c>
      <c r="E204" t="s">
        <v>1776</v>
      </c>
      <c r="F204" t="s">
        <v>1777</v>
      </c>
      <c r="G204">
        <v>2</v>
      </c>
    </row>
    <row r="205" spans="1:7" x14ac:dyDescent="0.25">
      <c r="A205">
        <v>16.399999999999999</v>
      </c>
      <c r="B205">
        <v>2.5</v>
      </c>
      <c r="C205" t="s">
        <v>1769</v>
      </c>
      <c r="D205" t="s">
        <v>1775</v>
      </c>
      <c r="E205" t="s">
        <v>1776</v>
      </c>
      <c r="F205" t="s">
        <v>1777</v>
      </c>
      <c r="G205">
        <v>2</v>
      </c>
    </row>
    <row r="206" spans="1:7" x14ac:dyDescent="0.25">
      <c r="A206">
        <v>20.53</v>
      </c>
      <c r="B206">
        <v>4</v>
      </c>
      <c r="C206" t="s">
        <v>1773</v>
      </c>
      <c r="D206" t="s">
        <v>1775</v>
      </c>
      <c r="E206" t="s">
        <v>1776</v>
      </c>
      <c r="F206" t="s">
        <v>1777</v>
      </c>
      <c r="G206">
        <v>4</v>
      </c>
    </row>
    <row r="207" spans="1:7" x14ac:dyDescent="0.25">
      <c r="A207">
        <v>16.47</v>
      </c>
      <c r="B207">
        <v>3.23</v>
      </c>
      <c r="C207" t="s">
        <v>1769</v>
      </c>
      <c r="D207" t="s">
        <v>1775</v>
      </c>
      <c r="E207" t="s">
        <v>1776</v>
      </c>
      <c r="F207" t="s">
        <v>1777</v>
      </c>
      <c r="G207">
        <v>3</v>
      </c>
    </row>
    <row r="208" spans="1:7" x14ac:dyDescent="0.25">
      <c r="A208">
        <v>26.59</v>
      </c>
      <c r="B208">
        <v>3.41</v>
      </c>
      <c r="C208" t="s">
        <v>1773</v>
      </c>
      <c r="D208" t="s">
        <v>1775</v>
      </c>
      <c r="E208" t="s">
        <v>1774</v>
      </c>
      <c r="F208" t="s">
        <v>1772</v>
      </c>
      <c r="G208">
        <v>3</v>
      </c>
    </row>
    <row r="209" spans="1:7" x14ac:dyDescent="0.25">
      <c r="A209">
        <v>38.729999999999997</v>
      </c>
      <c r="B209">
        <v>3</v>
      </c>
      <c r="C209" t="s">
        <v>1773</v>
      </c>
      <c r="D209" t="s">
        <v>1775</v>
      </c>
      <c r="E209" t="s">
        <v>1774</v>
      </c>
      <c r="F209" t="s">
        <v>1772</v>
      </c>
      <c r="G209">
        <v>4</v>
      </c>
    </row>
    <row r="210" spans="1:7" x14ac:dyDescent="0.25">
      <c r="A210">
        <v>24.27</v>
      </c>
      <c r="B210">
        <v>2.0299999999999998</v>
      </c>
      <c r="C210" t="s">
        <v>1773</v>
      </c>
      <c r="D210" t="s">
        <v>1775</v>
      </c>
      <c r="E210" t="s">
        <v>1774</v>
      </c>
      <c r="F210" t="s">
        <v>1772</v>
      </c>
      <c r="G210">
        <v>2</v>
      </c>
    </row>
    <row r="211" spans="1:7" x14ac:dyDescent="0.25">
      <c r="A211">
        <v>12.76</v>
      </c>
      <c r="B211">
        <v>2.23</v>
      </c>
      <c r="C211" t="s">
        <v>1769</v>
      </c>
      <c r="D211" t="s">
        <v>1775</v>
      </c>
      <c r="E211" t="s">
        <v>1774</v>
      </c>
      <c r="F211" t="s">
        <v>1772</v>
      </c>
      <c r="G211">
        <v>2</v>
      </c>
    </row>
    <row r="212" spans="1:7" x14ac:dyDescent="0.25">
      <c r="A212">
        <v>30.06</v>
      </c>
      <c r="B212">
        <v>2</v>
      </c>
      <c r="C212" t="s">
        <v>1773</v>
      </c>
      <c r="D212" t="s">
        <v>1775</v>
      </c>
      <c r="E212" t="s">
        <v>1774</v>
      </c>
      <c r="F212" t="s">
        <v>1772</v>
      </c>
      <c r="G212">
        <v>3</v>
      </c>
    </row>
    <row r="213" spans="1:7" x14ac:dyDescent="0.25">
      <c r="A213">
        <v>25.89</v>
      </c>
      <c r="B213">
        <v>5.16</v>
      </c>
      <c r="C213" t="s">
        <v>1773</v>
      </c>
      <c r="D213" t="s">
        <v>1775</v>
      </c>
      <c r="E213" t="s">
        <v>1774</v>
      </c>
      <c r="F213" t="s">
        <v>1772</v>
      </c>
      <c r="G213">
        <v>4</v>
      </c>
    </row>
    <row r="214" spans="1:7" x14ac:dyDescent="0.25">
      <c r="A214">
        <v>48.33</v>
      </c>
      <c r="B214">
        <v>9</v>
      </c>
      <c r="C214" t="s">
        <v>1773</v>
      </c>
      <c r="D214" t="s">
        <v>1770</v>
      </c>
      <c r="E214" t="s">
        <v>1774</v>
      </c>
      <c r="F214" t="s">
        <v>1772</v>
      </c>
      <c r="G214">
        <v>4</v>
      </c>
    </row>
    <row r="215" spans="1:7" x14ac:dyDescent="0.25">
      <c r="A215">
        <v>13.27</v>
      </c>
      <c r="B215">
        <v>2.5</v>
      </c>
      <c r="C215" t="s">
        <v>1769</v>
      </c>
      <c r="D215" t="s">
        <v>1775</v>
      </c>
      <c r="E215" t="s">
        <v>1774</v>
      </c>
      <c r="F215" t="s">
        <v>1772</v>
      </c>
      <c r="G215">
        <v>2</v>
      </c>
    </row>
    <row r="216" spans="1:7" x14ac:dyDescent="0.25">
      <c r="A216">
        <v>28.17</v>
      </c>
      <c r="B216">
        <v>6.5</v>
      </c>
      <c r="C216" t="s">
        <v>1769</v>
      </c>
      <c r="D216" t="s">
        <v>1775</v>
      </c>
      <c r="E216" t="s">
        <v>1774</v>
      </c>
      <c r="F216" t="s">
        <v>1772</v>
      </c>
      <c r="G216">
        <v>3</v>
      </c>
    </row>
    <row r="217" spans="1:7" x14ac:dyDescent="0.25">
      <c r="A217">
        <v>12.9</v>
      </c>
      <c r="B217">
        <v>1.1000000000000001</v>
      </c>
      <c r="C217" t="s">
        <v>1769</v>
      </c>
      <c r="D217" t="s">
        <v>1775</v>
      </c>
      <c r="E217" t="s">
        <v>1774</v>
      </c>
      <c r="F217" t="s">
        <v>1772</v>
      </c>
      <c r="G217">
        <v>2</v>
      </c>
    </row>
    <row r="218" spans="1:7" x14ac:dyDescent="0.25">
      <c r="A218">
        <v>28.15</v>
      </c>
      <c r="B218">
        <v>3</v>
      </c>
      <c r="C218" t="s">
        <v>1773</v>
      </c>
      <c r="D218" t="s">
        <v>1775</v>
      </c>
      <c r="E218" t="s">
        <v>1774</v>
      </c>
      <c r="F218" t="s">
        <v>1772</v>
      </c>
      <c r="G218">
        <v>5</v>
      </c>
    </row>
    <row r="219" spans="1:7" x14ac:dyDescent="0.25">
      <c r="A219">
        <v>11.59</v>
      </c>
      <c r="B219">
        <v>1.5</v>
      </c>
      <c r="C219" t="s">
        <v>1773</v>
      </c>
      <c r="D219" t="s">
        <v>1775</v>
      </c>
      <c r="E219" t="s">
        <v>1774</v>
      </c>
      <c r="F219" t="s">
        <v>1772</v>
      </c>
      <c r="G219">
        <v>2</v>
      </c>
    </row>
    <row r="220" spans="1:7" x14ac:dyDescent="0.25">
      <c r="A220">
        <v>7.74</v>
      </c>
      <c r="B220">
        <v>1.44</v>
      </c>
      <c r="C220" t="s">
        <v>1773</v>
      </c>
      <c r="D220" t="s">
        <v>1775</v>
      </c>
      <c r="E220" t="s">
        <v>1774</v>
      </c>
      <c r="F220" t="s">
        <v>1772</v>
      </c>
      <c r="G220">
        <v>2</v>
      </c>
    </row>
    <row r="221" spans="1:7" x14ac:dyDescent="0.25">
      <c r="A221">
        <v>30.14</v>
      </c>
      <c r="B221">
        <v>3.09</v>
      </c>
      <c r="C221" t="s">
        <v>1769</v>
      </c>
      <c r="D221" t="s">
        <v>1775</v>
      </c>
      <c r="E221" t="s">
        <v>1774</v>
      </c>
      <c r="F221" t="s">
        <v>1772</v>
      </c>
      <c r="G221">
        <v>4</v>
      </c>
    </row>
    <row r="222" spans="1:7" x14ac:dyDescent="0.25">
      <c r="A222">
        <v>12.16</v>
      </c>
      <c r="B222">
        <v>2.2000000000000002</v>
      </c>
      <c r="C222" t="s">
        <v>1773</v>
      </c>
      <c r="D222" t="s">
        <v>1775</v>
      </c>
      <c r="E222" t="s">
        <v>1778</v>
      </c>
      <c r="F222" t="s">
        <v>1777</v>
      </c>
      <c r="G222">
        <v>2</v>
      </c>
    </row>
    <row r="223" spans="1:7" x14ac:dyDescent="0.25">
      <c r="A223">
        <v>13.42</v>
      </c>
      <c r="B223">
        <v>3.48</v>
      </c>
      <c r="C223" t="s">
        <v>1769</v>
      </c>
      <c r="D223" t="s">
        <v>1775</v>
      </c>
      <c r="E223" t="s">
        <v>1778</v>
      </c>
      <c r="F223" t="s">
        <v>1777</v>
      </c>
      <c r="G223">
        <v>2</v>
      </c>
    </row>
    <row r="224" spans="1:7" x14ac:dyDescent="0.25">
      <c r="A224">
        <v>8.58</v>
      </c>
      <c r="B224">
        <v>1.92</v>
      </c>
      <c r="C224" t="s">
        <v>1773</v>
      </c>
      <c r="D224" t="s">
        <v>1775</v>
      </c>
      <c r="E224" t="s">
        <v>1778</v>
      </c>
      <c r="F224" t="s">
        <v>1777</v>
      </c>
      <c r="G224">
        <v>1</v>
      </c>
    </row>
    <row r="225" spans="1:7" x14ac:dyDescent="0.25">
      <c r="A225">
        <v>15.98</v>
      </c>
      <c r="B225">
        <v>3</v>
      </c>
      <c r="C225" t="s">
        <v>1769</v>
      </c>
      <c r="D225" t="s">
        <v>1770</v>
      </c>
      <c r="E225" t="s">
        <v>1778</v>
      </c>
      <c r="F225" t="s">
        <v>1777</v>
      </c>
      <c r="G225">
        <v>3</v>
      </c>
    </row>
    <row r="226" spans="1:7" x14ac:dyDescent="0.25">
      <c r="A226">
        <v>13.42</v>
      </c>
      <c r="B226">
        <v>1.58</v>
      </c>
      <c r="C226" t="s">
        <v>1773</v>
      </c>
      <c r="D226" t="s">
        <v>1775</v>
      </c>
      <c r="E226" t="s">
        <v>1778</v>
      </c>
      <c r="F226" t="s">
        <v>1777</v>
      </c>
      <c r="G226">
        <v>2</v>
      </c>
    </row>
    <row r="227" spans="1:7" x14ac:dyDescent="0.25">
      <c r="A227">
        <v>16.27</v>
      </c>
      <c r="B227">
        <v>2.5</v>
      </c>
      <c r="C227" t="s">
        <v>1769</v>
      </c>
      <c r="D227" t="s">
        <v>1775</v>
      </c>
      <c r="E227" t="s">
        <v>1778</v>
      </c>
      <c r="F227" t="s">
        <v>1777</v>
      </c>
      <c r="G227">
        <v>2</v>
      </c>
    </row>
    <row r="228" spans="1:7" x14ac:dyDescent="0.25">
      <c r="A228">
        <v>10.09</v>
      </c>
      <c r="B228">
        <v>2</v>
      </c>
      <c r="C228" t="s">
        <v>1769</v>
      </c>
      <c r="D228" t="s">
        <v>1775</v>
      </c>
      <c r="E228" t="s">
        <v>1778</v>
      </c>
      <c r="F228" t="s">
        <v>1777</v>
      </c>
      <c r="G228">
        <v>2</v>
      </c>
    </row>
    <row r="229" spans="1:7" x14ac:dyDescent="0.25">
      <c r="A229">
        <v>20.45</v>
      </c>
      <c r="B229">
        <v>3</v>
      </c>
      <c r="C229" t="s">
        <v>1773</v>
      </c>
      <c r="D229" t="s">
        <v>1770</v>
      </c>
      <c r="E229" t="s">
        <v>1774</v>
      </c>
      <c r="F229" t="s">
        <v>1772</v>
      </c>
      <c r="G229">
        <v>4</v>
      </c>
    </row>
    <row r="230" spans="1:7" x14ac:dyDescent="0.25">
      <c r="A230">
        <v>13.28</v>
      </c>
      <c r="B230">
        <v>2.72</v>
      </c>
      <c r="C230" t="s">
        <v>1773</v>
      </c>
      <c r="D230" t="s">
        <v>1770</v>
      </c>
      <c r="E230" t="s">
        <v>1774</v>
      </c>
      <c r="F230" t="s">
        <v>1772</v>
      </c>
      <c r="G230">
        <v>2</v>
      </c>
    </row>
    <row r="231" spans="1:7" x14ac:dyDescent="0.25">
      <c r="A231">
        <v>22.12</v>
      </c>
      <c r="B231">
        <v>2.88</v>
      </c>
      <c r="C231" t="s">
        <v>1769</v>
      </c>
      <c r="D231" t="s">
        <v>1775</v>
      </c>
      <c r="E231" t="s">
        <v>1774</v>
      </c>
      <c r="F231" t="s">
        <v>1772</v>
      </c>
      <c r="G231">
        <v>2</v>
      </c>
    </row>
    <row r="232" spans="1:7" x14ac:dyDescent="0.25">
      <c r="A232">
        <v>24.01</v>
      </c>
      <c r="B232">
        <v>2</v>
      </c>
      <c r="C232" t="s">
        <v>1773</v>
      </c>
      <c r="D232" t="s">
        <v>1775</v>
      </c>
      <c r="E232" t="s">
        <v>1774</v>
      </c>
      <c r="F232" t="s">
        <v>1772</v>
      </c>
      <c r="G232">
        <v>4</v>
      </c>
    </row>
    <row r="233" spans="1:7" x14ac:dyDescent="0.25">
      <c r="A233">
        <v>15.69</v>
      </c>
      <c r="B233">
        <v>3</v>
      </c>
      <c r="C233" t="s">
        <v>1773</v>
      </c>
      <c r="D233" t="s">
        <v>1775</v>
      </c>
      <c r="E233" t="s">
        <v>1774</v>
      </c>
      <c r="F233" t="s">
        <v>1772</v>
      </c>
      <c r="G233">
        <v>3</v>
      </c>
    </row>
    <row r="234" spans="1:7" x14ac:dyDescent="0.25">
      <c r="A234">
        <v>11.61</v>
      </c>
      <c r="B234">
        <v>3.39</v>
      </c>
      <c r="C234" t="s">
        <v>1773</v>
      </c>
      <c r="D234" t="s">
        <v>1770</v>
      </c>
      <c r="E234" t="s">
        <v>1774</v>
      </c>
      <c r="F234" t="s">
        <v>1772</v>
      </c>
      <c r="G234">
        <v>2</v>
      </c>
    </row>
    <row r="235" spans="1:7" x14ac:dyDescent="0.25">
      <c r="A235">
        <v>10.77</v>
      </c>
      <c r="B235">
        <v>1.47</v>
      </c>
      <c r="C235" t="s">
        <v>1773</v>
      </c>
      <c r="D235" t="s">
        <v>1770</v>
      </c>
      <c r="E235" t="s">
        <v>1774</v>
      </c>
      <c r="F235" t="s">
        <v>1772</v>
      </c>
      <c r="G235">
        <v>2</v>
      </c>
    </row>
    <row r="236" spans="1:7" x14ac:dyDescent="0.25">
      <c r="A236">
        <v>15.53</v>
      </c>
      <c r="B236">
        <v>3</v>
      </c>
      <c r="C236" t="s">
        <v>1773</v>
      </c>
      <c r="D236" t="s">
        <v>1775</v>
      </c>
      <c r="E236" t="s">
        <v>1774</v>
      </c>
      <c r="F236" t="s">
        <v>1772</v>
      </c>
      <c r="G236">
        <v>2</v>
      </c>
    </row>
    <row r="237" spans="1:7" x14ac:dyDescent="0.25">
      <c r="A237">
        <v>10.07</v>
      </c>
      <c r="B237">
        <v>1.25</v>
      </c>
      <c r="C237" t="s">
        <v>1773</v>
      </c>
      <c r="D237" t="s">
        <v>1770</v>
      </c>
      <c r="E237" t="s">
        <v>1774</v>
      </c>
      <c r="F237" t="s">
        <v>1772</v>
      </c>
      <c r="G237">
        <v>2</v>
      </c>
    </row>
    <row r="238" spans="1:7" x14ac:dyDescent="0.25">
      <c r="A238">
        <v>12.6</v>
      </c>
      <c r="B238">
        <v>1</v>
      </c>
      <c r="C238" t="s">
        <v>1773</v>
      </c>
      <c r="D238" t="s">
        <v>1775</v>
      </c>
      <c r="E238" t="s">
        <v>1774</v>
      </c>
      <c r="F238" t="s">
        <v>1772</v>
      </c>
      <c r="G238">
        <v>2</v>
      </c>
    </row>
    <row r="239" spans="1:7" x14ac:dyDescent="0.25">
      <c r="A239">
        <v>32.83</v>
      </c>
      <c r="B239">
        <v>1.17</v>
      </c>
      <c r="C239" t="s">
        <v>1773</v>
      </c>
      <c r="D239" t="s">
        <v>1775</v>
      </c>
      <c r="E239" t="s">
        <v>1774</v>
      </c>
      <c r="F239" t="s">
        <v>1772</v>
      </c>
      <c r="G239">
        <v>2</v>
      </c>
    </row>
    <row r="240" spans="1:7" x14ac:dyDescent="0.25">
      <c r="A240">
        <v>35.83</v>
      </c>
      <c r="B240">
        <v>4.67</v>
      </c>
      <c r="C240" t="s">
        <v>1769</v>
      </c>
      <c r="D240" t="s">
        <v>1770</v>
      </c>
      <c r="E240" t="s">
        <v>1774</v>
      </c>
      <c r="F240" t="s">
        <v>1772</v>
      </c>
      <c r="G240">
        <v>3</v>
      </c>
    </row>
    <row r="241" spans="1:7" x14ac:dyDescent="0.25">
      <c r="A241">
        <v>29.03</v>
      </c>
      <c r="B241">
        <v>5.92</v>
      </c>
      <c r="C241" t="s">
        <v>1773</v>
      </c>
      <c r="D241" t="s">
        <v>1770</v>
      </c>
      <c r="E241" t="s">
        <v>1774</v>
      </c>
      <c r="F241" t="s">
        <v>1772</v>
      </c>
      <c r="G241">
        <v>3</v>
      </c>
    </row>
    <row r="242" spans="1:7" x14ac:dyDescent="0.25">
      <c r="A242">
        <v>27.18</v>
      </c>
      <c r="B242">
        <v>2</v>
      </c>
      <c r="C242" t="s">
        <v>1769</v>
      </c>
      <c r="D242" t="s">
        <v>1775</v>
      </c>
      <c r="E242" t="s">
        <v>1774</v>
      </c>
      <c r="F242" t="s">
        <v>1772</v>
      </c>
      <c r="G242">
        <v>2</v>
      </c>
    </row>
    <row r="243" spans="1:7" x14ac:dyDescent="0.25">
      <c r="A243">
        <v>22.67</v>
      </c>
      <c r="B243">
        <v>2</v>
      </c>
      <c r="C243" t="s">
        <v>1773</v>
      </c>
      <c r="D243" t="s">
        <v>1775</v>
      </c>
      <c r="E243" t="s">
        <v>1774</v>
      </c>
      <c r="F243" t="s">
        <v>1772</v>
      </c>
      <c r="G243">
        <v>2</v>
      </c>
    </row>
    <row r="244" spans="1:7" x14ac:dyDescent="0.25">
      <c r="A244">
        <v>17.82</v>
      </c>
      <c r="B244">
        <v>1.75</v>
      </c>
      <c r="C244" t="s">
        <v>1773</v>
      </c>
      <c r="D244" t="s">
        <v>1770</v>
      </c>
      <c r="E244" t="s">
        <v>1774</v>
      </c>
      <c r="F244" t="s">
        <v>1772</v>
      </c>
      <c r="G244">
        <v>2</v>
      </c>
    </row>
    <row r="245" spans="1:7" x14ac:dyDescent="0.25">
      <c r="A245">
        <v>18.78</v>
      </c>
      <c r="B245">
        <v>3</v>
      </c>
      <c r="C245" t="s">
        <v>1769</v>
      </c>
      <c r="D245" t="s">
        <v>1770</v>
      </c>
      <c r="E245" t="s">
        <v>1776</v>
      </c>
      <c r="F245" t="s">
        <v>1772</v>
      </c>
      <c r="G245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9C87-DC5C-40C7-8D9B-5EFB0744D50E}">
  <sheetPr>
    <tabColor theme="1"/>
  </sheetPr>
  <dimension ref="A1:G345"/>
  <sheetViews>
    <sheetView workbookViewId="0"/>
  </sheetViews>
  <sheetFormatPr defaultRowHeight="15" x14ac:dyDescent="0.25"/>
  <cols>
    <col min="1" max="1" width="10" bestFit="1" customWidth="1"/>
    <col min="2" max="2" width="9.28515625" bestFit="1" customWidth="1"/>
    <col min="3" max="3" width="16.7109375" bestFit="1" customWidth="1"/>
    <col min="4" max="4" width="16.28515625" bestFit="1" customWidth="1"/>
    <col min="5" max="5" width="19.7109375" bestFit="1" customWidth="1"/>
    <col min="6" max="6" width="15" bestFit="1" customWidth="1"/>
  </cols>
  <sheetData>
    <row r="1" spans="1:7" x14ac:dyDescent="0.25">
      <c r="A1" s="20" t="s">
        <v>1779</v>
      </c>
      <c r="B1" s="20" t="s">
        <v>1780</v>
      </c>
      <c r="C1" s="20" t="s">
        <v>1781</v>
      </c>
      <c r="D1" s="20" t="s">
        <v>1782</v>
      </c>
      <c r="E1" s="20" t="s">
        <v>1783</v>
      </c>
      <c r="F1" s="20" t="s">
        <v>1784</v>
      </c>
      <c r="G1" s="20" t="s">
        <v>1764</v>
      </c>
    </row>
    <row r="2" spans="1:7" x14ac:dyDescent="0.25">
      <c r="A2" s="19" t="s">
        <v>1785</v>
      </c>
      <c r="B2" s="19" t="s">
        <v>1786</v>
      </c>
      <c r="C2" s="19">
        <v>39.1</v>
      </c>
      <c r="D2" s="19">
        <v>18.7</v>
      </c>
      <c r="E2" s="19">
        <v>181</v>
      </c>
      <c r="F2" s="19">
        <v>3750</v>
      </c>
      <c r="G2" s="19" t="s">
        <v>1773</v>
      </c>
    </row>
    <row r="3" spans="1:7" x14ac:dyDescent="0.25">
      <c r="A3" s="19" t="s">
        <v>1785</v>
      </c>
      <c r="B3" s="19" t="s">
        <v>1786</v>
      </c>
      <c r="C3" s="19">
        <v>39.5</v>
      </c>
      <c r="D3" s="19">
        <v>17.399999999999999</v>
      </c>
      <c r="E3" s="19">
        <v>186</v>
      </c>
      <c r="F3" s="19">
        <v>3800</v>
      </c>
      <c r="G3" s="19" t="s">
        <v>1769</v>
      </c>
    </row>
    <row r="4" spans="1:7" x14ac:dyDescent="0.25">
      <c r="A4" s="19" t="s">
        <v>1785</v>
      </c>
      <c r="B4" s="19" t="s">
        <v>1786</v>
      </c>
      <c r="C4" s="19">
        <v>40.299999999999997</v>
      </c>
      <c r="D4" s="19">
        <v>18</v>
      </c>
      <c r="E4" s="19">
        <v>195</v>
      </c>
      <c r="F4" s="19">
        <v>3250</v>
      </c>
      <c r="G4" s="19" t="s">
        <v>1769</v>
      </c>
    </row>
    <row r="5" spans="1:7" x14ac:dyDescent="0.25">
      <c r="A5" s="19" t="s">
        <v>1785</v>
      </c>
      <c r="B5" s="19" t="s">
        <v>1786</v>
      </c>
      <c r="C5" s="19"/>
      <c r="D5" s="19"/>
      <c r="E5" s="19"/>
      <c r="F5" s="19"/>
      <c r="G5" s="19"/>
    </row>
    <row r="6" spans="1:7" x14ac:dyDescent="0.25">
      <c r="A6" s="19" t="s">
        <v>1785</v>
      </c>
      <c r="B6" s="19" t="s">
        <v>1786</v>
      </c>
      <c r="C6" s="19">
        <v>36.700000000000003</v>
      </c>
      <c r="D6" s="19">
        <v>19.3</v>
      </c>
      <c r="E6" s="19">
        <v>193</v>
      </c>
      <c r="F6" s="19">
        <v>3450</v>
      </c>
      <c r="G6" s="19" t="s">
        <v>1769</v>
      </c>
    </row>
    <row r="7" spans="1:7" x14ac:dyDescent="0.25">
      <c r="A7" s="19" t="s">
        <v>1785</v>
      </c>
      <c r="B7" s="19" t="s">
        <v>1786</v>
      </c>
      <c r="C7" s="19">
        <v>39.299999999999997</v>
      </c>
      <c r="D7" s="19">
        <v>20.6</v>
      </c>
      <c r="E7" s="19">
        <v>190</v>
      </c>
      <c r="F7" s="19">
        <v>3650</v>
      </c>
      <c r="G7" s="19" t="s">
        <v>1773</v>
      </c>
    </row>
    <row r="8" spans="1:7" x14ac:dyDescent="0.25">
      <c r="A8" s="19" t="s">
        <v>1785</v>
      </c>
      <c r="B8" s="19" t="s">
        <v>1786</v>
      </c>
      <c r="C8" s="19">
        <v>38.9</v>
      </c>
      <c r="D8" s="19">
        <v>17.8</v>
      </c>
      <c r="E8" s="19">
        <v>181</v>
      </c>
      <c r="F8" s="19">
        <v>3625</v>
      </c>
      <c r="G8" s="19" t="s">
        <v>1769</v>
      </c>
    </row>
    <row r="9" spans="1:7" x14ac:dyDescent="0.25">
      <c r="A9" s="19" t="s">
        <v>1785</v>
      </c>
      <c r="B9" s="19" t="s">
        <v>1786</v>
      </c>
      <c r="C9" s="19">
        <v>39.200000000000003</v>
      </c>
      <c r="D9" s="19">
        <v>19.600000000000001</v>
      </c>
      <c r="E9" s="19">
        <v>195</v>
      </c>
      <c r="F9" s="19">
        <v>4675</v>
      </c>
      <c r="G9" s="19" t="s">
        <v>1773</v>
      </c>
    </row>
    <row r="10" spans="1:7" x14ac:dyDescent="0.25">
      <c r="A10" s="19" t="s">
        <v>1785</v>
      </c>
      <c r="B10" s="19" t="s">
        <v>1786</v>
      </c>
      <c r="C10" s="19">
        <v>34.1</v>
      </c>
      <c r="D10" s="19">
        <v>18.100000000000001</v>
      </c>
      <c r="E10" s="19">
        <v>193</v>
      </c>
      <c r="F10" s="19">
        <v>3475</v>
      </c>
      <c r="G10" s="19"/>
    </row>
    <row r="11" spans="1:7" x14ac:dyDescent="0.25">
      <c r="A11" s="19" t="s">
        <v>1785</v>
      </c>
      <c r="B11" s="19" t="s">
        <v>1786</v>
      </c>
      <c r="C11" s="19">
        <v>42</v>
      </c>
      <c r="D11" s="19">
        <v>20.2</v>
      </c>
      <c r="E11" s="19">
        <v>190</v>
      </c>
      <c r="F11" s="19">
        <v>4250</v>
      </c>
      <c r="G11" s="19"/>
    </row>
    <row r="12" spans="1:7" x14ac:dyDescent="0.25">
      <c r="A12" s="19" t="s">
        <v>1785</v>
      </c>
      <c r="B12" s="19" t="s">
        <v>1786</v>
      </c>
      <c r="C12" s="19">
        <v>37.799999999999997</v>
      </c>
      <c r="D12" s="19">
        <v>17.100000000000001</v>
      </c>
      <c r="E12" s="19">
        <v>186</v>
      </c>
      <c r="F12" s="19">
        <v>3300</v>
      </c>
      <c r="G12" s="19"/>
    </row>
    <row r="13" spans="1:7" x14ac:dyDescent="0.25">
      <c r="A13" s="19" t="s">
        <v>1785</v>
      </c>
      <c r="B13" s="19" t="s">
        <v>1786</v>
      </c>
      <c r="C13" s="19">
        <v>37.799999999999997</v>
      </c>
      <c r="D13" s="19">
        <v>17.3</v>
      </c>
      <c r="E13" s="19">
        <v>180</v>
      </c>
      <c r="F13" s="19">
        <v>3700</v>
      </c>
      <c r="G13" s="19"/>
    </row>
    <row r="14" spans="1:7" x14ac:dyDescent="0.25">
      <c r="A14" s="19" t="s">
        <v>1785</v>
      </c>
      <c r="B14" s="19" t="s">
        <v>1786</v>
      </c>
      <c r="C14" s="19">
        <v>41.1</v>
      </c>
      <c r="D14" s="19">
        <v>17.600000000000001</v>
      </c>
      <c r="E14" s="19">
        <v>182</v>
      </c>
      <c r="F14" s="19">
        <v>3200</v>
      </c>
      <c r="G14" s="19" t="s">
        <v>1769</v>
      </c>
    </row>
    <row r="15" spans="1:7" x14ac:dyDescent="0.25">
      <c r="A15" s="19" t="s">
        <v>1785</v>
      </c>
      <c r="B15" s="19" t="s">
        <v>1786</v>
      </c>
      <c r="C15" s="19">
        <v>38.6</v>
      </c>
      <c r="D15" s="19">
        <v>21.2</v>
      </c>
      <c r="E15" s="19">
        <v>191</v>
      </c>
      <c r="F15" s="19">
        <v>3800</v>
      </c>
      <c r="G15" s="19" t="s">
        <v>1773</v>
      </c>
    </row>
    <row r="16" spans="1:7" x14ac:dyDescent="0.25">
      <c r="A16" s="19" t="s">
        <v>1785</v>
      </c>
      <c r="B16" s="19" t="s">
        <v>1786</v>
      </c>
      <c r="C16" s="19">
        <v>34.6</v>
      </c>
      <c r="D16" s="19">
        <v>21.1</v>
      </c>
      <c r="E16" s="19">
        <v>198</v>
      </c>
      <c r="F16" s="19">
        <v>4400</v>
      </c>
      <c r="G16" s="19" t="s">
        <v>1773</v>
      </c>
    </row>
    <row r="17" spans="1:7" x14ac:dyDescent="0.25">
      <c r="A17" s="19" t="s">
        <v>1785</v>
      </c>
      <c r="B17" s="19" t="s">
        <v>1786</v>
      </c>
      <c r="C17" s="19">
        <v>36.6</v>
      </c>
      <c r="D17" s="19">
        <v>17.8</v>
      </c>
      <c r="E17" s="19">
        <v>185</v>
      </c>
      <c r="F17" s="19">
        <v>3700</v>
      </c>
      <c r="G17" s="19" t="s">
        <v>1769</v>
      </c>
    </row>
    <row r="18" spans="1:7" x14ac:dyDescent="0.25">
      <c r="A18" s="19" t="s">
        <v>1785</v>
      </c>
      <c r="B18" s="19" t="s">
        <v>1786</v>
      </c>
      <c r="C18" s="19">
        <v>38.700000000000003</v>
      </c>
      <c r="D18" s="19">
        <v>19</v>
      </c>
      <c r="E18" s="19">
        <v>195</v>
      </c>
      <c r="F18" s="19">
        <v>3450</v>
      </c>
      <c r="G18" s="19" t="s">
        <v>1769</v>
      </c>
    </row>
    <row r="19" spans="1:7" x14ac:dyDescent="0.25">
      <c r="A19" s="19" t="s">
        <v>1785</v>
      </c>
      <c r="B19" s="19" t="s">
        <v>1786</v>
      </c>
      <c r="C19" s="19">
        <v>42.5</v>
      </c>
      <c r="D19" s="19">
        <v>20.7</v>
      </c>
      <c r="E19" s="19">
        <v>197</v>
      </c>
      <c r="F19" s="19">
        <v>4500</v>
      </c>
      <c r="G19" s="19" t="s">
        <v>1773</v>
      </c>
    </row>
    <row r="20" spans="1:7" x14ac:dyDescent="0.25">
      <c r="A20" s="19" t="s">
        <v>1785</v>
      </c>
      <c r="B20" s="19" t="s">
        <v>1786</v>
      </c>
      <c r="C20" s="19">
        <v>34.4</v>
      </c>
      <c r="D20" s="19">
        <v>18.399999999999999</v>
      </c>
      <c r="E20" s="19">
        <v>184</v>
      </c>
      <c r="F20" s="19">
        <v>3325</v>
      </c>
      <c r="G20" s="19" t="s">
        <v>1769</v>
      </c>
    </row>
    <row r="21" spans="1:7" x14ac:dyDescent="0.25">
      <c r="A21" s="19" t="s">
        <v>1785</v>
      </c>
      <c r="B21" s="19" t="s">
        <v>1786</v>
      </c>
      <c r="C21" s="19">
        <v>46</v>
      </c>
      <c r="D21" s="19">
        <v>21.5</v>
      </c>
      <c r="E21" s="19">
        <v>194</v>
      </c>
      <c r="F21" s="19">
        <v>4200</v>
      </c>
      <c r="G21" s="19" t="s">
        <v>1773</v>
      </c>
    </row>
    <row r="22" spans="1:7" x14ac:dyDescent="0.25">
      <c r="A22" s="19" t="s">
        <v>1785</v>
      </c>
      <c r="B22" s="19" t="s">
        <v>1787</v>
      </c>
      <c r="C22" s="19">
        <v>37.799999999999997</v>
      </c>
      <c r="D22" s="19">
        <v>18.3</v>
      </c>
      <c r="E22" s="19">
        <v>174</v>
      </c>
      <c r="F22" s="19">
        <v>3400</v>
      </c>
      <c r="G22" s="19" t="s">
        <v>1769</v>
      </c>
    </row>
    <row r="23" spans="1:7" x14ac:dyDescent="0.25">
      <c r="A23" s="19" t="s">
        <v>1785</v>
      </c>
      <c r="B23" s="19" t="s">
        <v>1787</v>
      </c>
      <c r="C23" s="19">
        <v>37.700000000000003</v>
      </c>
      <c r="D23" s="19">
        <v>18.7</v>
      </c>
      <c r="E23" s="19">
        <v>180</v>
      </c>
      <c r="F23" s="19">
        <v>3600</v>
      </c>
      <c r="G23" s="19" t="s">
        <v>1773</v>
      </c>
    </row>
    <row r="24" spans="1:7" x14ac:dyDescent="0.25">
      <c r="A24" s="19" t="s">
        <v>1785</v>
      </c>
      <c r="B24" s="19" t="s">
        <v>1787</v>
      </c>
      <c r="C24" s="19">
        <v>35.9</v>
      </c>
      <c r="D24" s="19">
        <v>19.2</v>
      </c>
      <c r="E24" s="19">
        <v>189</v>
      </c>
      <c r="F24" s="19">
        <v>3800</v>
      </c>
      <c r="G24" s="19" t="s">
        <v>1769</v>
      </c>
    </row>
    <row r="25" spans="1:7" x14ac:dyDescent="0.25">
      <c r="A25" s="19" t="s">
        <v>1785</v>
      </c>
      <c r="B25" s="19" t="s">
        <v>1787</v>
      </c>
      <c r="C25" s="19">
        <v>38.200000000000003</v>
      </c>
      <c r="D25" s="19">
        <v>18.100000000000001</v>
      </c>
      <c r="E25" s="19">
        <v>185</v>
      </c>
      <c r="F25" s="19">
        <v>3950</v>
      </c>
      <c r="G25" s="19" t="s">
        <v>1773</v>
      </c>
    </row>
    <row r="26" spans="1:7" x14ac:dyDescent="0.25">
      <c r="A26" s="19" t="s">
        <v>1785</v>
      </c>
      <c r="B26" s="19" t="s">
        <v>1787</v>
      </c>
      <c r="C26" s="19">
        <v>38.799999999999997</v>
      </c>
      <c r="D26" s="19">
        <v>17.2</v>
      </c>
      <c r="E26" s="19">
        <v>180</v>
      </c>
      <c r="F26" s="19">
        <v>3800</v>
      </c>
      <c r="G26" s="19" t="s">
        <v>1773</v>
      </c>
    </row>
    <row r="27" spans="1:7" x14ac:dyDescent="0.25">
      <c r="A27" s="19" t="s">
        <v>1785</v>
      </c>
      <c r="B27" s="19" t="s">
        <v>1787</v>
      </c>
      <c r="C27" s="19">
        <v>35.299999999999997</v>
      </c>
      <c r="D27" s="19">
        <v>18.899999999999999</v>
      </c>
      <c r="E27" s="19">
        <v>187</v>
      </c>
      <c r="F27" s="19">
        <v>3800</v>
      </c>
      <c r="G27" s="19" t="s">
        <v>1769</v>
      </c>
    </row>
    <row r="28" spans="1:7" x14ac:dyDescent="0.25">
      <c r="A28" s="19" t="s">
        <v>1785</v>
      </c>
      <c r="B28" s="19" t="s">
        <v>1787</v>
      </c>
      <c r="C28" s="19">
        <v>40.6</v>
      </c>
      <c r="D28" s="19">
        <v>18.600000000000001</v>
      </c>
      <c r="E28" s="19">
        <v>183</v>
      </c>
      <c r="F28" s="19">
        <v>3550</v>
      </c>
      <c r="G28" s="19" t="s">
        <v>1773</v>
      </c>
    </row>
    <row r="29" spans="1:7" x14ac:dyDescent="0.25">
      <c r="A29" s="19" t="s">
        <v>1785</v>
      </c>
      <c r="B29" s="19" t="s">
        <v>1787</v>
      </c>
      <c r="C29" s="19">
        <v>40.5</v>
      </c>
      <c r="D29" s="19">
        <v>17.899999999999999</v>
      </c>
      <c r="E29" s="19">
        <v>187</v>
      </c>
      <c r="F29" s="19">
        <v>3200</v>
      </c>
      <c r="G29" s="19" t="s">
        <v>1769</v>
      </c>
    </row>
    <row r="30" spans="1:7" x14ac:dyDescent="0.25">
      <c r="A30" s="19" t="s">
        <v>1785</v>
      </c>
      <c r="B30" s="19" t="s">
        <v>1787</v>
      </c>
      <c r="C30" s="19">
        <v>37.9</v>
      </c>
      <c r="D30" s="19">
        <v>18.600000000000001</v>
      </c>
      <c r="E30" s="19">
        <v>172</v>
      </c>
      <c r="F30" s="19">
        <v>3150</v>
      </c>
      <c r="G30" s="19" t="s">
        <v>1769</v>
      </c>
    </row>
    <row r="31" spans="1:7" x14ac:dyDescent="0.25">
      <c r="A31" s="19" t="s">
        <v>1785</v>
      </c>
      <c r="B31" s="19" t="s">
        <v>1787</v>
      </c>
      <c r="C31" s="19">
        <v>40.5</v>
      </c>
      <c r="D31" s="19">
        <v>18.899999999999999</v>
      </c>
      <c r="E31" s="19">
        <v>180</v>
      </c>
      <c r="F31" s="19">
        <v>3950</v>
      </c>
      <c r="G31" s="19" t="s">
        <v>1773</v>
      </c>
    </row>
    <row r="32" spans="1:7" x14ac:dyDescent="0.25">
      <c r="A32" s="19" t="s">
        <v>1785</v>
      </c>
      <c r="B32" s="19" t="s">
        <v>1788</v>
      </c>
      <c r="C32" s="19">
        <v>39.5</v>
      </c>
      <c r="D32" s="19">
        <v>16.7</v>
      </c>
      <c r="E32" s="19">
        <v>178</v>
      </c>
      <c r="F32" s="19">
        <v>3250</v>
      </c>
      <c r="G32" s="19" t="s">
        <v>1769</v>
      </c>
    </row>
    <row r="33" spans="1:7" x14ac:dyDescent="0.25">
      <c r="A33" s="19" t="s">
        <v>1785</v>
      </c>
      <c r="B33" s="19" t="s">
        <v>1788</v>
      </c>
      <c r="C33" s="19">
        <v>37.200000000000003</v>
      </c>
      <c r="D33" s="19">
        <v>18.100000000000001</v>
      </c>
      <c r="E33" s="19">
        <v>178</v>
      </c>
      <c r="F33" s="19">
        <v>3900</v>
      </c>
      <c r="G33" s="19" t="s">
        <v>1773</v>
      </c>
    </row>
    <row r="34" spans="1:7" x14ac:dyDescent="0.25">
      <c r="A34" s="19" t="s">
        <v>1785</v>
      </c>
      <c r="B34" s="19" t="s">
        <v>1788</v>
      </c>
      <c r="C34" s="19">
        <v>39.5</v>
      </c>
      <c r="D34" s="19">
        <v>17.8</v>
      </c>
      <c r="E34" s="19">
        <v>188</v>
      </c>
      <c r="F34" s="19">
        <v>3300</v>
      </c>
      <c r="G34" s="19" t="s">
        <v>1769</v>
      </c>
    </row>
    <row r="35" spans="1:7" x14ac:dyDescent="0.25">
      <c r="A35" s="19" t="s">
        <v>1785</v>
      </c>
      <c r="B35" s="19" t="s">
        <v>1788</v>
      </c>
      <c r="C35" s="19">
        <v>40.9</v>
      </c>
      <c r="D35" s="19">
        <v>18.899999999999999</v>
      </c>
      <c r="E35" s="19">
        <v>184</v>
      </c>
      <c r="F35" s="19">
        <v>3900</v>
      </c>
      <c r="G35" s="19" t="s">
        <v>1773</v>
      </c>
    </row>
    <row r="36" spans="1:7" x14ac:dyDescent="0.25">
      <c r="A36" s="19" t="s">
        <v>1785</v>
      </c>
      <c r="B36" s="19" t="s">
        <v>1788</v>
      </c>
      <c r="C36" s="19">
        <v>36.4</v>
      </c>
      <c r="D36" s="19">
        <v>17</v>
      </c>
      <c r="E36" s="19">
        <v>195</v>
      </c>
      <c r="F36" s="19">
        <v>3325</v>
      </c>
      <c r="G36" s="19" t="s">
        <v>1769</v>
      </c>
    </row>
    <row r="37" spans="1:7" x14ac:dyDescent="0.25">
      <c r="A37" s="19" t="s">
        <v>1785</v>
      </c>
      <c r="B37" s="19" t="s">
        <v>1788</v>
      </c>
      <c r="C37" s="19">
        <v>39.200000000000003</v>
      </c>
      <c r="D37" s="19">
        <v>21.1</v>
      </c>
      <c r="E37" s="19">
        <v>196</v>
      </c>
      <c r="F37" s="19">
        <v>4150</v>
      </c>
      <c r="G37" s="19" t="s">
        <v>1773</v>
      </c>
    </row>
    <row r="38" spans="1:7" x14ac:dyDescent="0.25">
      <c r="A38" s="19" t="s">
        <v>1785</v>
      </c>
      <c r="B38" s="19" t="s">
        <v>1788</v>
      </c>
      <c r="C38" s="19">
        <v>38.799999999999997</v>
      </c>
      <c r="D38" s="19">
        <v>20</v>
      </c>
      <c r="E38" s="19">
        <v>190</v>
      </c>
      <c r="F38" s="19">
        <v>3950</v>
      </c>
      <c r="G38" s="19" t="s">
        <v>1773</v>
      </c>
    </row>
    <row r="39" spans="1:7" x14ac:dyDescent="0.25">
      <c r="A39" s="19" t="s">
        <v>1785</v>
      </c>
      <c r="B39" s="19" t="s">
        <v>1788</v>
      </c>
      <c r="C39" s="19">
        <v>42.2</v>
      </c>
      <c r="D39" s="19">
        <v>18.5</v>
      </c>
      <c r="E39" s="19">
        <v>180</v>
      </c>
      <c r="F39" s="19">
        <v>3550</v>
      </c>
      <c r="G39" s="19" t="s">
        <v>1769</v>
      </c>
    </row>
    <row r="40" spans="1:7" x14ac:dyDescent="0.25">
      <c r="A40" s="19" t="s">
        <v>1785</v>
      </c>
      <c r="B40" s="19" t="s">
        <v>1788</v>
      </c>
      <c r="C40" s="19">
        <v>37.6</v>
      </c>
      <c r="D40" s="19">
        <v>19.3</v>
      </c>
      <c r="E40" s="19">
        <v>181</v>
      </c>
      <c r="F40" s="19">
        <v>3300</v>
      </c>
      <c r="G40" s="19" t="s">
        <v>1769</v>
      </c>
    </row>
    <row r="41" spans="1:7" x14ac:dyDescent="0.25">
      <c r="A41" s="19" t="s">
        <v>1785</v>
      </c>
      <c r="B41" s="19" t="s">
        <v>1788</v>
      </c>
      <c r="C41" s="19">
        <v>39.799999999999997</v>
      </c>
      <c r="D41" s="19">
        <v>19.100000000000001</v>
      </c>
      <c r="E41" s="19">
        <v>184</v>
      </c>
      <c r="F41" s="19">
        <v>4650</v>
      </c>
      <c r="G41" s="19" t="s">
        <v>1773</v>
      </c>
    </row>
    <row r="42" spans="1:7" x14ac:dyDescent="0.25">
      <c r="A42" s="19" t="s">
        <v>1785</v>
      </c>
      <c r="B42" s="19" t="s">
        <v>1788</v>
      </c>
      <c r="C42" s="19">
        <v>36.5</v>
      </c>
      <c r="D42" s="19">
        <v>18</v>
      </c>
      <c r="E42" s="19">
        <v>182</v>
      </c>
      <c r="F42" s="19">
        <v>3150</v>
      </c>
      <c r="G42" s="19" t="s">
        <v>1769</v>
      </c>
    </row>
    <row r="43" spans="1:7" x14ac:dyDescent="0.25">
      <c r="A43" s="19" t="s">
        <v>1785</v>
      </c>
      <c r="B43" s="19" t="s">
        <v>1788</v>
      </c>
      <c r="C43" s="19">
        <v>40.799999999999997</v>
      </c>
      <c r="D43" s="19">
        <v>18.399999999999999</v>
      </c>
      <c r="E43" s="19">
        <v>195</v>
      </c>
      <c r="F43" s="19">
        <v>3900</v>
      </c>
      <c r="G43" s="19" t="s">
        <v>1773</v>
      </c>
    </row>
    <row r="44" spans="1:7" x14ac:dyDescent="0.25">
      <c r="A44" s="19" t="s">
        <v>1785</v>
      </c>
      <c r="B44" s="19" t="s">
        <v>1788</v>
      </c>
      <c r="C44" s="19">
        <v>36</v>
      </c>
      <c r="D44" s="19">
        <v>18.5</v>
      </c>
      <c r="E44" s="19">
        <v>186</v>
      </c>
      <c r="F44" s="19">
        <v>3100</v>
      </c>
      <c r="G44" s="19" t="s">
        <v>1769</v>
      </c>
    </row>
    <row r="45" spans="1:7" x14ac:dyDescent="0.25">
      <c r="A45" s="19" t="s">
        <v>1785</v>
      </c>
      <c r="B45" s="19" t="s">
        <v>1788</v>
      </c>
      <c r="C45" s="19">
        <v>44.1</v>
      </c>
      <c r="D45" s="19">
        <v>19.7</v>
      </c>
      <c r="E45" s="19">
        <v>196</v>
      </c>
      <c r="F45" s="19">
        <v>4400</v>
      </c>
      <c r="G45" s="19" t="s">
        <v>1773</v>
      </c>
    </row>
    <row r="46" spans="1:7" x14ac:dyDescent="0.25">
      <c r="A46" s="19" t="s">
        <v>1785</v>
      </c>
      <c r="B46" s="19" t="s">
        <v>1788</v>
      </c>
      <c r="C46" s="19">
        <v>37</v>
      </c>
      <c r="D46" s="19">
        <v>16.899999999999999</v>
      </c>
      <c r="E46" s="19">
        <v>185</v>
      </c>
      <c r="F46" s="19">
        <v>3000</v>
      </c>
      <c r="G46" s="19" t="s">
        <v>1769</v>
      </c>
    </row>
    <row r="47" spans="1:7" x14ac:dyDescent="0.25">
      <c r="A47" s="19" t="s">
        <v>1785</v>
      </c>
      <c r="B47" s="19" t="s">
        <v>1788</v>
      </c>
      <c r="C47" s="19">
        <v>39.6</v>
      </c>
      <c r="D47" s="19">
        <v>18.8</v>
      </c>
      <c r="E47" s="19">
        <v>190</v>
      </c>
      <c r="F47" s="19">
        <v>4600</v>
      </c>
      <c r="G47" s="19" t="s">
        <v>1773</v>
      </c>
    </row>
    <row r="48" spans="1:7" x14ac:dyDescent="0.25">
      <c r="A48" s="19" t="s">
        <v>1785</v>
      </c>
      <c r="B48" s="19" t="s">
        <v>1788</v>
      </c>
      <c r="C48" s="19">
        <v>41.1</v>
      </c>
      <c r="D48" s="19">
        <v>19</v>
      </c>
      <c r="E48" s="19">
        <v>182</v>
      </c>
      <c r="F48" s="19">
        <v>3425</v>
      </c>
      <c r="G48" s="19" t="s">
        <v>1773</v>
      </c>
    </row>
    <row r="49" spans="1:7" x14ac:dyDescent="0.25">
      <c r="A49" s="19" t="s">
        <v>1785</v>
      </c>
      <c r="B49" s="19" t="s">
        <v>1788</v>
      </c>
      <c r="C49" s="19">
        <v>37.5</v>
      </c>
      <c r="D49" s="19">
        <v>18.899999999999999</v>
      </c>
      <c r="E49" s="19">
        <v>179</v>
      </c>
      <c r="F49" s="19">
        <v>2975</v>
      </c>
      <c r="G49" s="19"/>
    </row>
    <row r="50" spans="1:7" x14ac:dyDescent="0.25">
      <c r="A50" s="19" t="s">
        <v>1785</v>
      </c>
      <c r="B50" s="19" t="s">
        <v>1788</v>
      </c>
      <c r="C50" s="19">
        <v>36</v>
      </c>
      <c r="D50" s="19">
        <v>17.899999999999999</v>
      </c>
      <c r="E50" s="19">
        <v>190</v>
      </c>
      <c r="F50" s="19">
        <v>3450</v>
      </c>
      <c r="G50" s="19" t="s">
        <v>1769</v>
      </c>
    </row>
    <row r="51" spans="1:7" x14ac:dyDescent="0.25">
      <c r="A51" s="19" t="s">
        <v>1785</v>
      </c>
      <c r="B51" s="19" t="s">
        <v>1788</v>
      </c>
      <c r="C51" s="19">
        <v>42.3</v>
      </c>
      <c r="D51" s="19">
        <v>21.2</v>
      </c>
      <c r="E51" s="19">
        <v>191</v>
      </c>
      <c r="F51" s="19">
        <v>4150</v>
      </c>
      <c r="G51" s="19" t="s">
        <v>1773</v>
      </c>
    </row>
    <row r="52" spans="1:7" x14ac:dyDescent="0.25">
      <c r="A52" s="19" t="s">
        <v>1785</v>
      </c>
      <c r="B52" s="19" t="s">
        <v>1787</v>
      </c>
      <c r="C52" s="19">
        <v>39.6</v>
      </c>
      <c r="D52" s="19">
        <v>17.7</v>
      </c>
      <c r="E52" s="19">
        <v>186</v>
      </c>
      <c r="F52" s="19">
        <v>3500</v>
      </c>
      <c r="G52" s="19" t="s">
        <v>1769</v>
      </c>
    </row>
    <row r="53" spans="1:7" x14ac:dyDescent="0.25">
      <c r="A53" s="19" t="s">
        <v>1785</v>
      </c>
      <c r="B53" s="19" t="s">
        <v>1787</v>
      </c>
      <c r="C53" s="19">
        <v>40.1</v>
      </c>
      <c r="D53" s="19">
        <v>18.899999999999999</v>
      </c>
      <c r="E53" s="19">
        <v>188</v>
      </c>
      <c r="F53" s="19">
        <v>4300</v>
      </c>
      <c r="G53" s="19" t="s">
        <v>1773</v>
      </c>
    </row>
    <row r="54" spans="1:7" x14ac:dyDescent="0.25">
      <c r="A54" s="19" t="s">
        <v>1785</v>
      </c>
      <c r="B54" s="19" t="s">
        <v>1787</v>
      </c>
      <c r="C54" s="19">
        <v>35</v>
      </c>
      <c r="D54" s="19">
        <v>17.899999999999999</v>
      </c>
      <c r="E54" s="19">
        <v>190</v>
      </c>
      <c r="F54" s="19">
        <v>3450</v>
      </c>
      <c r="G54" s="19" t="s">
        <v>1769</v>
      </c>
    </row>
    <row r="55" spans="1:7" x14ac:dyDescent="0.25">
      <c r="A55" s="19" t="s">
        <v>1785</v>
      </c>
      <c r="B55" s="19" t="s">
        <v>1787</v>
      </c>
      <c r="C55" s="19">
        <v>42</v>
      </c>
      <c r="D55" s="19">
        <v>19.5</v>
      </c>
      <c r="E55" s="19">
        <v>200</v>
      </c>
      <c r="F55" s="19">
        <v>4050</v>
      </c>
      <c r="G55" s="19" t="s">
        <v>1773</v>
      </c>
    </row>
    <row r="56" spans="1:7" x14ac:dyDescent="0.25">
      <c r="A56" s="19" t="s">
        <v>1785</v>
      </c>
      <c r="B56" s="19" t="s">
        <v>1787</v>
      </c>
      <c r="C56" s="19">
        <v>34.5</v>
      </c>
      <c r="D56" s="19">
        <v>18.100000000000001</v>
      </c>
      <c r="E56" s="19">
        <v>187</v>
      </c>
      <c r="F56" s="19">
        <v>2900</v>
      </c>
      <c r="G56" s="19" t="s">
        <v>1769</v>
      </c>
    </row>
    <row r="57" spans="1:7" x14ac:dyDescent="0.25">
      <c r="A57" s="19" t="s">
        <v>1785</v>
      </c>
      <c r="B57" s="19" t="s">
        <v>1787</v>
      </c>
      <c r="C57" s="19">
        <v>41.4</v>
      </c>
      <c r="D57" s="19">
        <v>18.600000000000001</v>
      </c>
      <c r="E57" s="19">
        <v>191</v>
      </c>
      <c r="F57" s="19">
        <v>3700</v>
      </c>
      <c r="G57" s="19" t="s">
        <v>1773</v>
      </c>
    </row>
    <row r="58" spans="1:7" x14ac:dyDescent="0.25">
      <c r="A58" s="19" t="s">
        <v>1785</v>
      </c>
      <c r="B58" s="19" t="s">
        <v>1787</v>
      </c>
      <c r="C58" s="19">
        <v>39</v>
      </c>
      <c r="D58" s="19">
        <v>17.5</v>
      </c>
      <c r="E58" s="19">
        <v>186</v>
      </c>
      <c r="F58" s="19">
        <v>3550</v>
      </c>
      <c r="G58" s="19" t="s">
        <v>1769</v>
      </c>
    </row>
    <row r="59" spans="1:7" x14ac:dyDescent="0.25">
      <c r="A59" s="19" t="s">
        <v>1785</v>
      </c>
      <c r="B59" s="19" t="s">
        <v>1787</v>
      </c>
      <c r="C59" s="19">
        <v>40.6</v>
      </c>
      <c r="D59" s="19">
        <v>18.8</v>
      </c>
      <c r="E59" s="19">
        <v>193</v>
      </c>
      <c r="F59" s="19">
        <v>3800</v>
      </c>
      <c r="G59" s="19" t="s">
        <v>1773</v>
      </c>
    </row>
    <row r="60" spans="1:7" x14ac:dyDescent="0.25">
      <c r="A60" s="19" t="s">
        <v>1785</v>
      </c>
      <c r="B60" s="19" t="s">
        <v>1787</v>
      </c>
      <c r="C60" s="19">
        <v>36.5</v>
      </c>
      <c r="D60" s="19">
        <v>16.600000000000001</v>
      </c>
      <c r="E60" s="19">
        <v>181</v>
      </c>
      <c r="F60" s="19">
        <v>2850</v>
      </c>
      <c r="G60" s="19" t="s">
        <v>1769</v>
      </c>
    </row>
    <row r="61" spans="1:7" x14ac:dyDescent="0.25">
      <c r="A61" s="19" t="s">
        <v>1785</v>
      </c>
      <c r="B61" s="19" t="s">
        <v>1787</v>
      </c>
      <c r="C61" s="19">
        <v>37.6</v>
      </c>
      <c r="D61" s="19">
        <v>19.100000000000001</v>
      </c>
      <c r="E61" s="19">
        <v>194</v>
      </c>
      <c r="F61" s="19">
        <v>3750</v>
      </c>
      <c r="G61" s="19" t="s">
        <v>1773</v>
      </c>
    </row>
    <row r="62" spans="1:7" x14ac:dyDescent="0.25">
      <c r="A62" s="19" t="s">
        <v>1785</v>
      </c>
      <c r="B62" s="19" t="s">
        <v>1787</v>
      </c>
      <c r="C62" s="19">
        <v>35.700000000000003</v>
      </c>
      <c r="D62" s="19">
        <v>16.899999999999999</v>
      </c>
      <c r="E62" s="19">
        <v>185</v>
      </c>
      <c r="F62" s="19">
        <v>3150</v>
      </c>
      <c r="G62" s="19" t="s">
        <v>1769</v>
      </c>
    </row>
    <row r="63" spans="1:7" x14ac:dyDescent="0.25">
      <c r="A63" s="19" t="s">
        <v>1785</v>
      </c>
      <c r="B63" s="19" t="s">
        <v>1787</v>
      </c>
      <c r="C63" s="19">
        <v>41.3</v>
      </c>
      <c r="D63" s="19">
        <v>21.1</v>
      </c>
      <c r="E63" s="19">
        <v>195</v>
      </c>
      <c r="F63" s="19">
        <v>4400</v>
      </c>
      <c r="G63" s="19" t="s">
        <v>1773</v>
      </c>
    </row>
    <row r="64" spans="1:7" x14ac:dyDescent="0.25">
      <c r="A64" s="19" t="s">
        <v>1785</v>
      </c>
      <c r="B64" s="19" t="s">
        <v>1787</v>
      </c>
      <c r="C64" s="19">
        <v>37.6</v>
      </c>
      <c r="D64" s="19">
        <v>17</v>
      </c>
      <c r="E64" s="19">
        <v>185</v>
      </c>
      <c r="F64" s="19">
        <v>3600</v>
      </c>
      <c r="G64" s="19" t="s">
        <v>1769</v>
      </c>
    </row>
    <row r="65" spans="1:7" x14ac:dyDescent="0.25">
      <c r="A65" s="19" t="s">
        <v>1785</v>
      </c>
      <c r="B65" s="19" t="s">
        <v>1787</v>
      </c>
      <c r="C65" s="19">
        <v>41.1</v>
      </c>
      <c r="D65" s="19">
        <v>18.2</v>
      </c>
      <c r="E65" s="19">
        <v>192</v>
      </c>
      <c r="F65" s="19">
        <v>4050</v>
      </c>
      <c r="G65" s="19" t="s">
        <v>1773</v>
      </c>
    </row>
    <row r="66" spans="1:7" x14ac:dyDescent="0.25">
      <c r="A66" s="19" t="s">
        <v>1785</v>
      </c>
      <c r="B66" s="19" t="s">
        <v>1787</v>
      </c>
      <c r="C66" s="19">
        <v>36.4</v>
      </c>
      <c r="D66" s="19">
        <v>17.100000000000001</v>
      </c>
      <c r="E66" s="19">
        <v>184</v>
      </c>
      <c r="F66" s="19">
        <v>2850</v>
      </c>
      <c r="G66" s="19" t="s">
        <v>1769</v>
      </c>
    </row>
    <row r="67" spans="1:7" x14ac:dyDescent="0.25">
      <c r="A67" s="19" t="s">
        <v>1785</v>
      </c>
      <c r="B67" s="19" t="s">
        <v>1787</v>
      </c>
      <c r="C67" s="19">
        <v>41.6</v>
      </c>
      <c r="D67" s="19">
        <v>18</v>
      </c>
      <c r="E67" s="19">
        <v>192</v>
      </c>
      <c r="F67" s="19">
        <v>3950</v>
      </c>
      <c r="G67" s="19" t="s">
        <v>1773</v>
      </c>
    </row>
    <row r="68" spans="1:7" x14ac:dyDescent="0.25">
      <c r="A68" s="19" t="s">
        <v>1785</v>
      </c>
      <c r="B68" s="19" t="s">
        <v>1787</v>
      </c>
      <c r="C68" s="19">
        <v>35.5</v>
      </c>
      <c r="D68" s="19">
        <v>16.2</v>
      </c>
      <c r="E68" s="19">
        <v>195</v>
      </c>
      <c r="F68" s="19">
        <v>3350</v>
      </c>
      <c r="G68" s="19" t="s">
        <v>1769</v>
      </c>
    </row>
    <row r="69" spans="1:7" x14ac:dyDescent="0.25">
      <c r="A69" s="19" t="s">
        <v>1785</v>
      </c>
      <c r="B69" s="19" t="s">
        <v>1787</v>
      </c>
      <c r="C69" s="19">
        <v>41.1</v>
      </c>
      <c r="D69" s="19">
        <v>19.100000000000001</v>
      </c>
      <c r="E69" s="19">
        <v>188</v>
      </c>
      <c r="F69" s="19">
        <v>4100</v>
      </c>
      <c r="G69" s="19" t="s">
        <v>1773</v>
      </c>
    </row>
    <row r="70" spans="1:7" x14ac:dyDescent="0.25">
      <c r="A70" s="19" t="s">
        <v>1785</v>
      </c>
      <c r="B70" s="19" t="s">
        <v>1786</v>
      </c>
      <c r="C70" s="19">
        <v>35.9</v>
      </c>
      <c r="D70" s="19">
        <v>16.600000000000001</v>
      </c>
      <c r="E70" s="19">
        <v>190</v>
      </c>
      <c r="F70" s="19">
        <v>3050</v>
      </c>
      <c r="G70" s="19" t="s">
        <v>1769</v>
      </c>
    </row>
    <row r="71" spans="1:7" x14ac:dyDescent="0.25">
      <c r="A71" s="19" t="s">
        <v>1785</v>
      </c>
      <c r="B71" s="19" t="s">
        <v>1786</v>
      </c>
      <c r="C71" s="19">
        <v>41.8</v>
      </c>
      <c r="D71" s="19">
        <v>19.399999999999999</v>
      </c>
      <c r="E71" s="19">
        <v>198</v>
      </c>
      <c r="F71" s="19">
        <v>4450</v>
      </c>
      <c r="G71" s="19" t="s">
        <v>1773</v>
      </c>
    </row>
    <row r="72" spans="1:7" x14ac:dyDescent="0.25">
      <c r="A72" s="19" t="s">
        <v>1785</v>
      </c>
      <c r="B72" s="19" t="s">
        <v>1786</v>
      </c>
      <c r="C72" s="19">
        <v>33.5</v>
      </c>
      <c r="D72" s="19">
        <v>19</v>
      </c>
      <c r="E72" s="19">
        <v>190</v>
      </c>
      <c r="F72" s="19">
        <v>3600</v>
      </c>
      <c r="G72" s="19" t="s">
        <v>1769</v>
      </c>
    </row>
    <row r="73" spans="1:7" x14ac:dyDescent="0.25">
      <c r="A73" s="19" t="s">
        <v>1785</v>
      </c>
      <c r="B73" s="19" t="s">
        <v>1786</v>
      </c>
      <c r="C73" s="19">
        <v>39.700000000000003</v>
      </c>
      <c r="D73" s="19">
        <v>18.399999999999999</v>
      </c>
      <c r="E73" s="19">
        <v>190</v>
      </c>
      <c r="F73" s="19">
        <v>3900</v>
      </c>
      <c r="G73" s="19" t="s">
        <v>1773</v>
      </c>
    </row>
    <row r="74" spans="1:7" x14ac:dyDescent="0.25">
      <c r="A74" s="19" t="s">
        <v>1785</v>
      </c>
      <c r="B74" s="19" t="s">
        <v>1786</v>
      </c>
      <c r="C74" s="19">
        <v>39.6</v>
      </c>
      <c r="D74" s="19">
        <v>17.2</v>
      </c>
      <c r="E74" s="19">
        <v>196</v>
      </c>
      <c r="F74" s="19">
        <v>3550</v>
      </c>
      <c r="G74" s="19" t="s">
        <v>1769</v>
      </c>
    </row>
    <row r="75" spans="1:7" x14ac:dyDescent="0.25">
      <c r="A75" s="19" t="s">
        <v>1785</v>
      </c>
      <c r="B75" s="19" t="s">
        <v>1786</v>
      </c>
      <c r="C75" s="19">
        <v>45.8</v>
      </c>
      <c r="D75" s="19">
        <v>18.899999999999999</v>
      </c>
      <c r="E75" s="19">
        <v>197</v>
      </c>
      <c r="F75" s="19">
        <v>4150</v>
      </c>
      <c r="G75" s="19" t="s">
        <v>1773</v>
      </c>
    </row>
    <row r="76" spans="1:7" x14ac:dyDescent="0.25">
      <c r="A76" s="19" t="s">
        <v>1785</v>
      </c>
      <c r="B76" s="19" t="s">
        <v>1786</v>
      </c>
      <c r="C76" s="19">
        <v>35.5</v>
      </c>
      <c r="D76" s="19">
        <v>17.5</v>
      </c>
      <c r="E76" s="19">
        <v>190</v>
      </c>
      <c r="F76" s="19">
        <v>3700</v>
      </c>
      <c r="G76" s="19" t="s">
        <v>1769</v>
      </c>
    </row>
    <row r="77" spans="1:7" x14ac:dyDescent="0.25">
      <c r="A77" s="19" t="s">
        <v>1785</v>
      </c>
      <c r="B77" s="19" t="s">
        <v>1786</v>
      </c>
      <c r="C77" s="19">
        <v>42.8</v>
      </c>
      <c r="D77" s="19">
        <v>18.5</v>
      </c>
      <c r="E77" s="19">
        <v>195</v>
      </c>
      <c r="F77" s="19">
        <v>4250</v>
      </c>
      <c r="G77" s="19" t="s">
        <v>1773</v>
      </c>
    </row>
    <row r="78" spans="1:7" x14ac:dyDescent="0.25">
      <c r="A78" s="19" t="s">
        <v>1785</v>
      </c>
      <c r="B78" s="19" t="s">
        <v>1786</v>
      </c>
      <c r="C78" s="19">
        <v>40.9</v>
      </c>
      <c r="D78" s="19">
        <v>16.8</v>
      </c>
      <c r="E78" s="19">
        <v>191</v>
      </c>
      <c r="F78" s="19">
        <v>3700</v>
      </c>
      <c r="G78" s="19" t="s">
        <v>1769</v>
      </c>
    </row>
    <row r="79" spans="1:7" x14ac:dyDescent="0.25">
      <c r="A79" s="19" t="s">
        <v>1785</v>
      </c>
      <c r="B79" s="19" t="s">
        <v>1786</v>
      </c>
      <c r="C79" s="19">
        <v>37.200000000000003</v>
      </c>
      <c r="D79" s="19">
        <v>19.399999999999999</v>
      </c>
      <c r="E79" s="19">
        <v>184</v>
      </c>
      <c r="F79" s="19">
        <v>3900</v>
      </c>
      <c r="G79" s="19" t="s">
        <v>1773</v>
      </c>
    </row>
    <row r="80" spans="1:7" x14ac:dyDescent="0.25">
      <c r="A80" s="19" t="s">
        <v>1785</v>
      </c>
      <c r="B80" s="19" t="s">
        <v>1786</v>
      </c>
      <c r="C80" s="19">
        <v>36.200000000000003</v>
      </c>
      <c r="D80" s="19">
        <v>16.100000000000001</v>
      </c>
      <c r="E80" s="19">
        <v>187</v>
      </c>
      <c r="F80" s="19">
        <v>3550</v>
      </c>
      <c r="G80" s="19" t="s">
        <v>1769</v>
      </c>
    </row>
    <row r="81" spans="1:7" x14ac:dyDescent="0.25">
      <c r="A81" s="19" t="s">
        <v>1785</v>
      </c>
      <c r="B81" s="19" t="s">
        <v>1786</v>
      </c>
      <c r="C81" s="19">
        <v>42.1</v>
      </c>
      <c r="D81" s="19">
        <v>19.100000000000001</v>
      </c>
      <c r="E81" s="19">
        <v>195</v>
      </c>
      <c r="F81" s="19">
        <v>4000</v>
      </c>
      <c r="G81" s="19" t="s">
        <v>1773</v>
      </c>
    </row>
    <row r="82" spans="1:7" x14ac:dyDescent="0.25">
      <c r="A82" s="19" t="s">
        <v>1785</v>
      </c>
      <c r="B82" s="19" t="s">
        <v>1786</v>
      </c>
      <c r="C82" s="19">
        <v>34.6</v>
      </c>
      <c r="D82" s="19">
        <v>17.2</v>
      </c>
      <c r="E82" s="19">
        <v>189</v>
      </c>
      <c r="F82" s="19">
        <v>3200</v>
      </c>
      <c r="G82" s="19" t="s">
        <v>1769</v>
      </c>
    </row>
    <row r="83" spans="1:7" x14ac:dyDescent="0.25">
      <c r="A83" s="19" t="s">
        <v>1785</v>
      </c>
      <c r="B83" s="19" t="s">
        <v>1786</v>
      </c>
      <c r="C83" s="19">
        <v>42.9</v>
      </c>
      <c r="D83" s="19">
        <v>17.600000000000001</v>
      </c>
      <c r="E83" s="19">
        <v>196</v>
      </c>
      <c r="F83" s="19">
        <v>4700</v>
      </c>
      <c r="G83" s="19" t="s">
        <v>1773</v>
      </c>
    </row>
    <row r="84" spans="1:7" x14ac:dyDescent="0.25">
      <c r="A84" s="19" t="s">
        <v>1785</v>
      </c>
      <c r="B84" s="19" t="s">
        <v>1786</v>
      </c>
      <c r="C84" s="19">
        <v>36.700000000000003</v>
      </c>
      <c r="D84" s="19">
        <v>18.8</v>
      </c>
      <c r="E84" s="19">
        <v>187</v>
      </c>
      <c r="F84" s="19">
        <v>3800</v>
      </c>
      <c r="G84" s="19" t="s">
        <v>1769</v>
      </c>
    </row>
    <row r="85" spans="1:7" x14ac:dyDescent="0.25">
      <c r="A85" s="19" t="s">
        <v>1785</v>
      </c>
      <c r="B85" s="19" t="s">
        <v>1786</v>
      </c>
      <c r="C85" s="19">
        <v>35.1</v>
      </c>
      <c r="D85" s="19">
        <v>19.399999999999999</v>
      </c>
      <c r="E85" s="19">
        <v>193</v>
      </c>
      <c r="F85" s="19">
        <v>4200</v>
      </c>
      <c r="G85" s="19" t="s">
        <v>1773</v>
      </c>
    </row>
    <row r="86" spans="1:7" x14ac:dyDescent="0.25">
      <c r="A86" s="19" t="s">
        <v>1785</v>
      </c>
      <c r="B86" s="19" t="s">
        <v>1788</v>
      </c>
      <c r="C86" s="19">
        <v>37.299999999999997</v>
      </c>
      <c r="D86" s="19">
        <v>17.8</v>
      </c>
      <c r="E86" s="19">
        <v>191</v>
      </c>
      <c r="F86" s="19">
        <v>3350</v>
      </c>
      <c r="G86" s="19" t="s">
        <v>1769</v>
      </c>
    </row>
    <row r="87" spans="1:7" x14ac:dyDescent="0.25">
      <c r="A87" s="19" t="s">
        <v>1785</v>
      </c>
      <c r="B87" s="19" t="s">
        <v>1788</v>
      </c>
      <c r="C87" s="19">
        <v>41.3</v>
      </c>
      <c r="D87" s="19">
        <v>20.3</v>
      </c>
      <c r="E87" s="19">
        <v>194</v>
      </c>
      <c r="F87" s="19">
        <v>3550</v>
      </c>
      <c r="G87" s="19" t="s">
        <v>1773</v>
      </c>
    </row>
    <row r="88" spans="1:7" x14ac:dyDescent="0.25">
      <c r="A88" s="19" t="s">
        <v>1785</v>
      </c>
      <c r="B88" s="19" t="s">
        <v>1788</v>
      </c>
      <c r="C88" s="19">
        <v>36.299999999999997</v>
      </c>
      <c r="D88" s="19">
        <v>19.5</v>
      </c>
      <c r="E88" s="19">
        <v>190</v>
      </c>
      <c r="F88" s="19">
        <v>3800</v>
      </c>
      <c r="G88" s="19" t="s">
        <v>1773</v>
      </c>
    </row>
    <row r="89" spans="1:7" x14ac:dyDescent="0.25">
      <c r="A89" s="19" t="s">
        <v>1785</v>
      </c>
      <c r="B89" s="19" t="s">
        <v>1788</v>
      </c>
      <c r="C89" s="19">
        <v>36.9</v>
      </c>
      <c r="D89" s="19">
        <v>18.600000000000001</v>
      </c>
      <c r="E89" s="19">
        <v>189</v>
      </c>
      <c r="F89" s="19">
        <v>3500</v>
      </c>
      <c r="G89" s="19" t="s">
        <v>1769</v>
      </c>
    </row>
    <row r="90" spans="1:7" x14ac:dyDescent="0.25">
      <c r="A90" s="19" t="s">
        <v>1785</v>
      </c>
      <c r="B90" s="19" t="s">
        <v>1788</v>
      </c>
      <c r="C90" s="19">
        <v>38.299999999999997</v>
      </c>
      <c r="D90" s="19">
        <v>19.2</v>
      </c>
      <c r="E90" s="19">
        <v>189</v>
      </c>
      <c r="F90" s="19">
        <v>3950</v>
      </c>
      <c r="G90" s="19" t="s">
        <v>1773</v>
      </c>
    </row>
    <row r="91" spans="1:7" x14ac:dyDescent="0.25">
      <c r="A91" s="19" t="s">
        <v>1785</v>
      </c>
      <c r="B91" s="19" t="s">
        <v>1788</v>
      </c>
      <c r="C91" s="19">
        <v>38.9</v>
      </c>
      <c r="D91" s="19">
        <v>18.8</v>
      </c>
      <c r="E91" s="19">
        <v>190</v>
      </c>
      <c r="F91" s="19">
        <v>3600</v>
      </c>
      <c r="G91" s="19" t="s">
        <v>1769</v>
      </c>
    </row>
    <row r="92" spans="1:7" x14ac:dyDescent="0.25">
      <c r="A92" s="19" t="s">
        <v>1785</v>
      </c>
      <c r="B92" s="19" t="s">
        <v>1788</v>
      </c>
      <c r="C92" s="19">
        <v>35.700000000000003</v>
      </c>
      <c r="D92" s="19">
        <v>18</v>
      </c>
      <c r="E92" s="19">
        <v>202</v>
      </c>
      <c r="F92" s="19">
        <v>3550</v>
      </c>
      <c r="G92" s="19" t="s">
        <v>1769</v>
      </c>
    </row>
    <row r="93" spans="1:7" x14ac:dyDescent="0.25">
      <c r="A93" s="19" t="s">
        <v>1785</v>
      </c>
      <c r="B93" s="19" t="s">
        <v>1788</v>
      </c>
      <c r="C93" s="19">
        <v>41.1</v>
      </c>
      <c r="D93" s="19">
        <v>18.100000000000001</v>
      </c>
      <c r="E93" s="19">
        <v>205</v>
      </c>
      <c r="F93" s="19">
        <v>4300</v>
      </c>
      <c r="G93" s="19" t="s">
        <v>1773</v>
      </c>
    </row>
    <row r="94" spans="1:7" x14ac:dyDescent="0.25">
      <c r="A94" s="19" t="s">
        <v>1785</v>
      </c>
      <c r="B94" s="19" t="s">
        <v>1788</v>
      </c>
      <c r="C94" s="19">
        <v>34</v>
      </c>
      <c r="D94" s="19">
        <v>17.100000000000001</v>
      </c>
      <c r="E94" s="19">
        <v>185</v>
      </c>
      <c r="F94" s="19">
        <v>3400</v>
      </c>
      <c r="G94" s="19" t="s">
        <v>1769</v>
      </c>
    </row>
    <row r="95" spans="1:7" x14ac:dyDescent="0.25">
      <c r="A95" s="19" t="s">
        <v>1785</v>
      </c>
      <c r="B95" s="19" t="s">
        <v>1788</v>
      </c>
      <c r="C95" s="19">
        <v>39.6</v>
      </c>
      <c r="D95" s="19">
        <v>18.100000000000001</v>
      </c>
      <c r="E95" s="19">
        <v>186</v>
      </c>
      <c r="F95" s="19">
        <v>4450</v>
      </c>
      <c r="G95" s="19" t="s">
        <v>1773</v>
      </c>
    </row>
    <row r="96" spans="1:7" x14ac:dyDescent="0.25">
      <c r="A96" s="19" t="s">
        <v>1785</v>
      </c>
      <c r="B96" s="19" t="s">
        <v>1788</v>
      </c>
      <c r="C96" s="19">
        <v>36.200000000000003</v>
      </c>
      <c r="D96" s="19">
        <v>17.3</v>
      </c>
      <c r="E96" s="19">
        <v>187</v>
      </c>
      <c r="F96" s="19">
        <v>3300</v>
      </c>
      <c r="G96" s="19" t="s">
        <v>1769</v>
      </c>
    </row>
    <row r="97" spans="1:7" x14ac:dyDescent="0.25">
      <c r="A97" s="19" t="s">
        <v>1785</v>
      </c>
      <c r="B97" s="19" t="s">
        <v>1788</v>
      </c>
      <c r="C97" s="19">
        <v>40.799999999999997</v>
      </c>
      <c r="D97" s="19">
        <v>18.899999999999999</v>
      </c>
      <c r="E97" s="19">
        <v>208</v>
      </c>
      <c r="F97" s="19">
        <v>4300</v>
      </c>
      <c r="G97" s="19" t="s">
        <v>1773</v>
      </c>
    </row>
    <row r="98" spans="1:7" x14ac:dyDescent="0.25">
      <c r="A98" s="19" t="s">
        <v>1785</v>
      </c>
      <c r="B98" s="19" t="s">
        <v>1788</v>
      </c>
      <c r="C98" s="19">
        <v>38.1</v>
      </c>
      <c r="D98" s="19">
        <v>18.600000000000001</v>
      </c>
      <c r="E98" s="19">
        <v>190</v>
      </c>
      <c r="F98" s="19">
        <v>3700</v>
      </c>
      <c r="G98" s="19" t="s">
        <v>1769</v>
      </c>
    </row>
    <row r="99" spans="1:7" x14ac:dyDescent="0.25">
      <c r="A99" s="19" t="s">
        <v>1785</v>
      </c>
      <c r="B99" s="19" t="s">
        <v>1788</v>
      </c>
      <c r="C99" s="19">
        <v>40.299999999999997</v>
      </c>
      <c r="D99" s="19">
        <v>18.5</v>
      </c>
      <c r="E99" s="19">
        <v>196</v>
      </c>
      <c r="F99" s="19">
        <v>4350</v>
      </c>
      <c r="G99" s="19" t="s">
        <v>1773</v>
      </c>
    </row>
    <row r="100" spans="1:7" x14ac:dyDescent="0.25">
      <c r="A100" s="19" t="s">
        <v>1785</v>
      </c>
      <c r="B100" s="19" t="s">
        <v>1788</v>
      </c>
      <c r="C100" s="19">
        <v>33.1</v>
      </c>
      <c r="D100" s="19">
        <v>16.100000000000001</v>
      </c>
      <c r="E100" s="19">
        <v>178</v>
      </c>
      <c r="F100" s="19">
        <v>2900</v>
      </c>
      <c r="G100" s="19" t="s">
        <v>1769</v>
      </c>
    </row>
    <row r="101" spans="1:7" x14ac:dyDescent="0.25">
      <c r="A101" s="19" t="s">
        <v>1785</v>
      </c>
      <c r="B101" s="19" t="s">
        <v>1788</v>
      </c>
      <c r="C101" s="19">
        <v>43.2</v>
      </c>
      <c r="D101" s="19">
        <v>18.5</v>
      </c>
      <c r="E101" s="19">
        <v>192</v>
      </c>
      <c r="F101" s="19">
        <v>4100</v>
      </c>
      <c r="G101" s="19" t="s">
        <v>1773</v>
      </c>
    </row>
    <row r="102" spans="1:7" x14ac:dyDescent="0.25">
      <c r="A102" s="19" t="s">
        <v>1785</v>
      </c>
      <c r="B102" s="19" t="s">
        <v>1787</v>
      </c>
      <c r="C102" s="19">
        <v>35</v>
      </c>
      <c r="D102" s="19">
        <v>17.899999999999999</v>
      </c>
      <c r="E102" s="19">
        <v>192</v>
      </c>
      <c r="F102" s="19">
        <v>3725</v>
      </c>
      <c r="G102" s="19" t="s">
        <v>1769</v>
      </c>
    </row>
    <row r="103" spans="1:7" x14ac:dyDescent="0.25">
      <c r="A103" s="19" t="s">
        <v>1785</v>
      </c>
      <c r="B103" s="19" t="s">
        <v>1787</v>
      </c>
      <c r="C103" s="19">
        <v>41</v>
      </c>
      <c r="D103" s="19">
        <v>20</v>
      </c>
      <c r="E103" s="19">
        <v>203</v>
      </c>
      <c r="F103" s="19">
        <v>4725</v>
      </c>
      <c r="G103" s="19" t="s">
        <v>1773</v>
      </c>
    </row>
    <row r="104" spans="1:7" x14ac:dyDescent="0.25">
      <c r="A104" s="19" t="s">
        <v>1785</v>
      </c>
      <c r="B104" s="19" t="s">
        <v>1787</v>
      </c>
      <c r="C104" s="19">
        <v>37.700000000000003</v>
      </c>
      <c r="D104" s="19">
        <v>16</v>
      </c>
      <c r="E104" s="19">
        <v>183</v>
      </c>
      <c r="F104" s="19">
        <v>3075</v>
      </c>
      <c r="G104" s="19" t="s">
        <v>1769</v>
      </c>
    </row>
    <row r="105" spans="1:7" x14ac:dyDescent="0.25">
      <c r="A105" s="19" t="s">
        <v>1785</v>
      </c>
      <c r="B105" s="19" t="s">
        <v>1787</v>
      </c>
      <c r="C105" s="19">
        <v>37.799999999999997</v>
      </c>
      <c r="D105" s="19">
        <v>20</v>
      </c>
      <c r="E105" s="19">
        <v>190</v>
      </c>
      <c r="F105" s="19">
        <v>4250</v>
      </c>
      <c r="G105" s="19" t="s">
        <v>1773</v>
      </c>
    </row>
    <row r="106" spans="1:7" x14ac:dyDescent="0.25">
      <c r="A106" s="19" t="s">
        <v>1785</v>
      </c>
      <c r="B106" s="19" t="s">
        <v>1787</v>
      </c>
      <c r="C106" s="19">
        <v>37.9</v>
      </c>
      <c r="D106" s="19">
        <v>18.600000000000001</v>
      </c>
      <c r="E106" s="19">
        <v>193</v>
      </c>
      <c r="F106" s="19">
        <v>2925</v>
      </c>
      <c r="G106" s="19" t="s">
        <v>1769</v>
      </c>
    </row>
    <row r="107" spans="1:7" x14ac:dyDescent="0.25">
      <c r="A107" s="19" t="s">
        <v>1785</v>
      </c>
      <c r="B107" s="19" t="s">
        <v>1787</v>
      </c>
      <c r="C107" s="19">
        <v>39.700000000000003</v>
      </c>
      <c r="D107" s="19">
        <v>18.899999999999999</v>
      </c>
      <c r="E107" s="19">
        <v>184</v>
      </c>
      <c r="F107" s="19">
        <v>3550</v>
      </c>
      <c r="G107" s="19" t="s">
        <v>1773</v>
      </c>
    </row>
    <row r="108" spans="1:7" x14ac:dyDescent="0.25">
      <c r="A108" s="19" t="s">
        <v>1785</v>
      </c>
      <c r="B108" s="19" t="s">
        <v>1787</v>
      </c>
      <c r="C108" s="19">
        <v>38.6</v>
      </c>
      <c r="D108" s="19">
        <v>17.2</v>
      </c>
      <c r="E108" s="19">
        <v>199</v>
      </c>
      <c r="F108" s="19">
        <v>3750</v>
      </c>
      <c r="G108" s="19" t="s">
        <v>1769</v>
      </c>
    </row>
    <row r="109" spans="1:7" x14ac:dyDescent="0.25">
      <c r="A109" s="19" t="s">
        <v>1785</v>
      </c>
      <c r="B109" s="19" t="s">
        <v>1787</v>
      </c>
      <c r="C109" s="19">
        <v>38.200000000000003</v>
      </c>
      <c r="D109" s="19">
        <v>20</v>
      </c>
      <c r="E109" s="19">
        <v>190</v>
      </c>
      <c r="F109" s="19">
        <v>3900</v>
      </c>
      <c r="G109" s="19" t="s">
        <v>1773</v>
      </c>
    </row>
    <row r="110" spans="1:7" x14ac:dyDescent="0.25">
      <c r="A110" s="19" t="s">
        <v>1785</v>
      </c>
      <c r="B110" s="19" t="s">
        <v>1787</v>
      </c>
      <c r="C110" s="19">
        <v>38.1</v>
      </c>
      <c r="D110" s="19">
        <v>17</v>
      </c>
      <c r="E110" s="19">
        <v>181</v>
      </c>
      <c r="F110" s="19">
        <v>3175</v>
      </c>
      <c r="G110" s="19" t="s">
        <v>1769</v>
      </c>
    </row>
    <row r="111" spans="1:7" x14ac:dyDescent="0.25">
      <c r="A111" s="19" t="s">
        <v>1785</v>
      </c>
      <c r="B111" s="19" t="s">
        <v>1787</v>
      </c>
      <c r="C111" s="19">
        <v>43.2</v>
      </c>
      <c r="D111" s="19">
        <v>19</v>
      </c>
      <c r="E111" s="19">
        <v>197</v>
      </c>
      <c r="F111" s="19">
        <v>4775</v>
      </c>
      <c r="G111" s="19" t="s">
        <v>1773</v>
      </c>
    </row>
    <row r="112" spans="1:7" x14ac:dyDescent="0.25">
      <c r="A112" s="19" t="s">
        <v>1785</v>
      </c>
      <c r="B112" s="19" t="s">
        <v>1787</v>
      </c>
      <c r="C112" s="19">
        <v>38.1</v>
      </c>
      <c r="D112" s="19">
        <v>16.5</v>
      </c>
      <c r="E112" s="19">
        <v>198</v>
      </c>
      <c r="F112" s="19">
        <v>3825</v>
      </c>
      <c r="G112" s="19" t="s">
        <v>1769</v>
      </c>
    </row>
    <row r="113" spans="1:7" x14ac:dyDescent="0.25">
      <c r="A113" s="19" t="s">
        <v>1785</v>
      </c>
      <c r="B113" s="19" t="s">
        <v>1787</v>
      </c>
      <c r="C113" s="19">
        <v>45.6</v>
      </c>
      <c r="D113" s="19">
        <v>20.3</v>
      </c>
      <c r="E113" s="19">
        <v>191</v>
      </c>
      <c r="F113" s="19">
        <v>4600</v>
      </c>
      <c r="G113" s="19" t="s">
        <v>1773</v>
      </c>
    </row>
    <row r="114" spans="1:7" x14ac:dyDescent="0.25">
      <c r="A114" s="19" t="s">
        <v>1785</v>
      </c>
      <c r="B114" s="19" t="s">
        <v>1787</v>
      </c>
      <c r="C114" s="19">
        <v>39.700000000000003</v>
      </c>
      <c r="D114" s="19">
        <v>17.7</v>
      </c>
      <c r="E114" s="19">
        <v>193</v>
      </c>
      <c r="F114" s="19">
        <v>3200</v>
      </c>
      <c r="G114" s="19" t="s">
        <v>1769</v>
      </c>
    </row>
    <row r="115" spans="1:7" x14ac:dyDescent="0.25">
      <c r="A115" s="19" t="s">
        <v>1785</v>
      </c>
      <c r="B115" s="19" t="s">
        <v>1787</v>
      </c>
      <c r="C115" s="19">
        <v>42.2</v>
      </c>
      <c r="D115" s="19">
        <v>19.5</v>
      </c>
      <c r="E115" s="19">
        <v>197</v>
      </c>
      <c r="F115" s="19">
        <v>4275</v>
      </c>
      <c r="G115" s="19" t="s">
        <v>1773</v>
      </c>
    </row>
    <row r="116" spans="1:7" x14ac:dyDescent="0.25">
      <c r="A116" s="19" t="s">
        <v>1785</v>
      </c>
      <c r="B116" s="19" t="s">
        <v>1787</v>
      </c>
      <c r="C116" s="19">
        <v>39.6</v>
      </c>
      <c r="D116" s="19">
        <v>20.7</v>
      </c>
      <c r="E116" s="19">
        <v>191</v>
      </c>
      <c r="F116" s="19">
        <v>3900</v>
      </c>
      <c r="G116" s="19" t="s">
        <v>1769</v>
      </c>
    </row>
    <row r="117" spans="1:7" x14ac:dyDescent="0.25">
      <c r="A117" s="19" t="s">
        <v>1785</v>
      </c>
      <c r="B117" s="19" t="s">
        <v>1787</v>
      </c>
      <c r="C117" s="19">
        <v>42.7</v>
      </c>
      <c r="D117" s="19">
        <v>18.3</v>
      </c>
      <c r="E117" s="19">
        <v>196</v>
      </c>
      <c r="F117" s="19">
        <v>4075</v>
      </c>
      <c r="G117" s="19" t="s">
        <v>1773</v>
      </c>
    </row>
    <row r="118" spans="1:7" x14ac:dyDescent="0.25">
      <c r="A118" s="19" t="s">
        <v>1785</v>
      </c>
      <c r="B118" s="19" t="s">
        <v>1786</v>
      </c>
      <c r="C118" s="19">
        <v>38.6</v>
      </c>
      <c r="D118" s="19">
        <v>17</v>
      </c>
      <c r="E118" s="19">
        <v>188</v>
      </c>
      <c r="F118" s="19">
        <v>2900</v>
      </c>
      <c r="G118" s="19" t="s">
        <v>1769</v>
      </c>
    </row>
    <row r="119" spans="1:7" x14ac:dyDescent="0.25">
      <c r="A119" s="19" t="s">
        <v>1785</v>
      </c>
      <c r="B119" s="19" t="s">
        <v>1786</v>
      </c>
      <c r="C119" s="19">
        <v>37.299999999999997</v>
      </c>
      <c r="D119" s="19">
        <v>20.5</v>
      </c>
      <c r="E119" s="19">
        <v>199</v>
      </c>
      <c r="F119" s="19">
        <v>3775</v>
      </c>
      <c r="G119" s="19" t="s">
        <v>1773</v>
      </c>
    </row>
    <row r="120" spans="1:7" x14ac:dyDescent="0.25">
      <c r="A120" s="19" t="s">
        <v>1785</v>
      </c>
      <c r="B120" s="19" t="s">
        <v>1786</v>
      </c>
      <c r="C120" s="19">
        <v>35.700000000000003</v>
      </c>
      <c r="D120" s="19">
        <v>17</v>
      </c>
      <c r="E120" s="19">
        <v>189</v>
      </c>
      <c r="F120" s="19">
        <v>3350</v>
      </c>
      <c r="G120" s="19" t="s">
        <v>1769</v>
      </c>
    </row>
    <row r="121" spans="1:7" x14ac:dyDescent="0.25">
      <c r="A121" s="19" t="s">
        <v>1785</v>
      </c>
      <c r="B121" s="19" t="s">
        <v>1786</v>
      </c>
      <c r="C121" s="19">
        <v>41.1</v>
      </c>
      <c r="D121" s="19">
        <v>18.600000000000001</v>
      </c>
      <c r="E121" s="19">
        <v>189</v>
      </c>
      <c r="F121" s="19">
        <v>3325</v>
      </c>
      <c r="G121" s="19" t="s">
        <v>1773</v>
      </c>
    </row>
    <row r="122" spans="1:7" x14ac:dyDescent="0.25">
      <c r="A122" s="19" t="s">
        <v>1785</v>
      </c>
      <c r="B122" s="19" t="s">
        <v>1786</v>
      </c>
      <c r="C122" s="19">
        <v>36.200000000000003</v>
      </c>
      <c r="D122" s="19">
        <v>17.2</v>
      </c>
      <c r="E122" s="19">
        <v>187</v>
      </c>
      <c r="F122" s="19">
        <v>3150</v>
      </c>
      <c r="G122" s="19" t="s">
        <v>1769</v>
      </c>
    </row>
    <row r="123" spans="1:7" x14ac:dyDescent="0.25">
      <c r="A123" s="19" t="s">
        <v>1785</v>
      </c>
      <c r="B123" s="19" t="s">
        <v>1786</v>
      </c>
      <c r="C123" s="19">
        <v>37.700000000000003</v>
      </c>
      <c r="D123" s="19">
        <v>19.8</v>
      </c>
      <c r="E123" s="19">
        <v>198</v>
      </c>
      <c r="F123" s="19">
        <v>3500</v>
      </c>
      <c r="G123" s="19" t="s">
        <v>1773</v>
      </c>
    </row>
    <row r="124" spans="1:7" x14ac:dyDescent="0.25">
      <c r="A124" s="19" t="s">
        <v>1785</v>
      </c>
      <c r="B124" s="19" t="s">
        <v>1786</v>
      </c>
      <c r="C124" s="19">
        <v>40.200000000000003</v>
      </c>
      <c r="D124" s="19">
        <v>17</v>
      </c>
      <c r="E124" s="19">
        <v>176</v>
      </c>
      <c r="F124" s="19">
        <v>3450</v>
      </c>
      <c r="G124" s="19" t="s">
        <v>1769</v>
      </c>
    </row>
    <row r="125" spans="1:7" x14ac:dyDescent="0.25">
      <c r="A125" s="19" t="s">
        <v>1785</v>
      </c>
      <c r="B125" s="19" t="s">
        <v>1786</v>
      </c>
      <c r="C125" s="19">
        <v>41.4</v>
      </c>
      <c r="D125" s="19">
        <v>18.5</v>
      </c>
      <c r="E125" s="19">
        <v>202</v>
      </c>
      <c r="F125" s="19">
        <v>3875</v>
      </c>
      <c r="G125" s="19" t="s">
        <v>1773</v>
      </c>
    </row>
    <row r="126" spans="1:7" x14ac:dyDescent="0.25">
      <c r="A126" s="19" t="s">
        <v>1785</v>
      </c>
      <c r="B126" s="19" t="s">
        <v>1786</v>
      </c>
      <c r="C126" s="19">
        <v>35.200000000000003</v>
      </c>
      <c r="D126" s="19">
        <v>15.9</v>
      </c>
      <c r="E126" s="19">
        <v>186</v>
      </c>
      <c r="F126" s="19">
        <v>3050</v>
      </c>
      <c r="G126" s="19" t="s">
        <v>1769</v>
      </c>
    </row>
    <row r="127" spans="1:7" x14ac:dyDescent="0.25">
      <c r="A127" s="19" t="s">
        <v>1785</v>
      </c>
      <c r="B127" s="19" t="s">
        <v>1786</v>
      </c>
      <c r="C127" s="19">
        <v>40.6</v>
      </c>
      <c r="D127" s="19">
        <v>19</v>
      </c>
      <c r="E127" s="19">
        <v>199</v>
      </c>
      <c r="F127" s="19">
        <v>4000</v>
      </c>
      <c r="G127" s="19" t="s">
        <v>1773</v>
      </c>
    </row>
    <row r="128" spans="1:7" x14ac:dyDescent="0.25">
      <c r="A128" s="19" t="s">
        <v>1785</v>
      </c>
      <c r="B128" s="19" t="s">
        <v>1786</v>
      </c>
      <c r="C128" s="19">
        <v>38.799999999999997</v>
      </c>
      <c r="D128" s="19">
        <v>17.600000000000001</v>
      </c>
      <c r="E128" s="19">
        <v>191</v>
      </c>
      <c r="F128" s="19">
        <v>3275</v>
      </c>
      <c r="G128" s="19" t="s">
        <v>1769</v>
      </c>
    </row>
    <row r="129" spans="1:7" x14ac:dyDescent="0.25">
      <c r="A129" s="19" t="s">
        <v>1785</v>
      </c>
      <c r="B129" s="19" t="s">
        <v>1786</v>
      </c>
      <c r="C129" s="19">
        <v>41.5</v>
      </c>
      <c r="D129" s="19">
        <v>18.3</v>
      </c>
      <c r="E129" s="19">
        <v>195</v>
      </c>
      <c r="F129" s="19">
        <v>4300</v>
      </c>
      <c r="G129" s="19" t="s">
        <v>1773</v>
      </c>
    </row>
    <row r="130" spans="1:7" x14ac:dyDescent="0.25">
      <c r="A130" s="19" t="s">
        <v>1785</v>
      </c>
      <c r="B130" s="19" t="s">
        <v>1786</v>
      </c>
      <c r="C130" s="19">
        <v>39</v>
      </c>
      <c r="D130" s="19">
        <v>17.100000000000001</v>
      </c>
      <c r="E130" s="19">
        <v>191</v>
      </c>
      <c r="F130" s="19">
        <v>3050</v>
      </c>
      <c r="G130" s="19" t="s">
        <v>1769</v>
      </c>
    </row>
    <row r="131" spans="1:7" x14ac:dyDescent="0.25">
      <c r="A131" s="19" t="s">
        <v>1785</v>
      </c>
      <c r="B131" s="19" t="s">
        <v>1786</v>
      </c>
      <c r="C131" s="19">
        <v>44.1</v>
      </c>
      <c r="D131" s="19">
        <v>18</v>
      </c>
      <c r="E131" s="19">
        <v>210</v>
      </c>
      <c r="F131" s="19">
        <v>4000</v>
      </c>
      <c r="G131" s="19" t="s">
        <v>1773</v>
      </c>
    </row>
    <row r="132" spans="1:7" x14ac:dyDescent="0.25">
      <c r="A132" s="19" t="s">
        <v>1785</v>
      </c>
      <c r="B132" s="19" t="s">
        <v>1786</v>
      </c>
      <c r="C132" s="19">
        <v>38.5</v>
      </c>
      <c r="D132" s="19">
        <v>17.899999999999999</v>
      </c>
      <c r="E132" s="19">
        <v>190</v>
      </c>
      <c r="F132" s="19">
        <v>3325</v>
      </c>
      <c r="G132" s="19" t="s">
        <v>1769</v>
      </c>
    </row>
    <row r="133" spans="1:7" x14ac:dyDescent="0.25">
      <c r="A133" s="19" t="s">
        <v>1785</v>
      </c>
      <c r="B133" s="19" t="s">
        <v>1786</v>
      </c>
      <c r="C133" s="19">
        <v>43.1</v>
      </c>
      <c r="D133" s="19">
        <v>19.2</v>
      </c>
      <c r="E133" s="19">
        <v>197</v>
      </c>
      <c r="F133" s="19">
        <v>3500</v>
      </c>
      <c r="G133" s="19" t="s">
        <v>1773</v>
      </c>
    </row>
    <row r="134" spans="1:7" x14ac:dyDescent="0.25">
      <c r="A134" s="19" t="s">
        <v>1785</v>
      </c>
      <c r="B134" s="19" t="s">
        <v>1788</v>
      </c>
      <c r="C134" s="19">
        <v>36.799999999999997</v>
      </c>
      <c r="D134" s="19">
        <v>18.5</v>
      </c>
      <c r="E134" s="19">
        <v>193</v>
      </c>
      <c r="F134" s="19">
        <v>3500</v>
      </c>
      <c r="G134" s="19" t="s">
        <v>1769</v>
      </c>
    </row>
    <row r="135" spans="1:7" x14ac:dyDescent="0.25">
      <c r="A135" s="19" t="s">
        <v>1785</v>
      </c>
      <c r="B135" s="19" t="s">
        <v>1788</v>
      </c>
      <c r="C135" s="19">
        <v>37.5</v>
      </c>
      <c r="D135" s="19">
        <v>18.5</v>
      </c>
      <c r="E135" s="19">
        <v>199</v>
      </c>
      <c r="F135" s="19">
        <v>4475</v>
      </c>
      <c r="G135" s="19" t="s">
        <v>1773</v>
      </c>
    </row>
    <row r="136" spans="1:7" x14ac:dyDescent="0.25">
      <c r="A136" s="19" t="s">
        <v>1785</v>
      </c>
      <c r="B136" s="19" t="s">
        <v>1788</v>
      </c>
      <c r="C136" s="19">
        <v>38.1</v>
      </c>
      <c r="D136" s="19">
        <v>17.600000000000001</v>
      </c>
      <c r="E136" s="19">
        <v>187</v>
      </c>
      <c r="F136" s="19">
        <v>3425</v>
      </c>
      <c r="G136" s="19" t="s">
        <v>1769</v>
      </c>
    </row>
    <row r="137" spans="1:7" x14ac:dyDescent="0.25">
      <c r="A137" s="19" t="s">
        <v>1785</v>
      </c>
      <c r="B137" s="19" t="s">
        <v>1788</v>
      </c>
      <c r="C137" s="19">
        <v>41.1</v>
      </c>
      <c r="D137" s="19">
        <v>17.5</v>
      </c>
      <c r="E137" s="19">
        <v>190</v>
      </c>
      <c r="F137" s="19">
        <v>3900</v>
      </c>
      <c r="G137" s="19" t="s">
        <v>1773</v>
      </c>
    </row>
    <row r="138" spans="1:7" x14ac:dyDescent="0.25">
      <c r="A138" s="19" t="s">
        <v>1785</v>
      </c>
      <c r="B138" s="19" t="s">
        <v>1788</v>
      </c>
      <c r="C138" s="19">
        <v>35.6</v>
      </c>
      <c r="D138" s="19">
        <v>17.5</v>
      </c>
      <c r="E138" s="19">
        <v>191</v>
      </c>
      <c r="F138" s="19">
        <v>3175</v>
      </c>
      <c r="G138" s="19" t="s">
        <v>1769</v>
      </c>
    </row>
    <row r="139" spans="1:7" x14ac:dyDescent="0.25">
      <c r="A139" s="19" t="s">
        <v>1785</v>
      </c>
      <c r="B139" s="19" t="s">
        <v>1788</v>
      </c>
      <c r="C139" s="19">
        <v>40.200000000000003</v>
      </c>
      <c r="D139" s="19">
        <v>20.100000000000001</v>
      </c>
      <c r="E139" s="19">
        <v>200</v>
      </c>
      <c r="F139" s="19">
        <v>3975</v>
      </c>
      <c r="G139" s="19" t="s">
        <v>1773</v>
      </c>
    </row>
    <row r="140" spans="1:7" x14ac:dyDescent="0.25">
      <c r="A140" s="19" t="s">
        <v>1785</v>
      </c>
      <c r="B140" s="19" t="s">
        <v>1788</v>
      </c>
      <c r="C140" s="19">
        <v>37</v>
      </c>
      <c r="D140" s="19">
        <v>16.5</v>
      </c>
      <c r="E140" s="19">
        <v>185</v>
      </c>
      <c r="F140" s="19">
        <v>3400</v>
      </c>
      <c r="G140" s="19" t="s">
        <v>1769</v>
      </c>
    </row>
    <row r="141" spans="1:7" x14ac:dyDescent="0.25">
      <c r="A141" s="19" t="s">
        <v>1785</v>
      </c>
      <c r="B141" s="19" t="s">
        <v>1788</v>
      </c>
      <c r="C141" s="19">
        <v>39.700000000000003</v>
      </c>
      <c r="D141" s="19">
        <v>17.899999999999999</v>
      </c>
      <c r="E141" s="19">
        <v>193</v>
      </c>
      <c r="F141" s="19">
        <v>4250</v>
      </c>
      <c r="G141" s="19" t="s">
        <v>1773</v>
      </c>
    </row>
    <row r="142" spans="1:7" x14ac:dyDescent="0.25">
      <c r="A142" s="19" t="s">
        <v>1785</v>
      </c>
      <c r="B142" s="19" t="s">
        <v>1788</v>
      </c>
      <c r="C142" s="19">
        <v>40.200000000000003</v>
      </c>
      <c r="D142" s="19">
        <v>17.100000000000001</v>
      </c>
      <c r="E142" s="19">
        <v>193</v>
      </c>
      <c r="F142" s="19">
        <v>3400</v>
      </c>
      <c r="G142" s="19" t="s">
        <v>1769</v>
      </c>
    </row>
    <row r="143" spans="1:7" x14ac:dyDescent="0.25">
      <c r="A143" s="19" t="s">
        <v>1785</v>
      </c>
      <c r="B143" s="19" t="s">
        <v>1788</v>
      </c>
      <c r="C143" s="19">
        <v>40.6</v>
      </c>
      <c r="D143" s="19">
        <v>17.2</v>
      </c>
      <c r="E143" s="19">
        <v>187</v>
      </c>
      <c r="F143" s="19">
        <v>3475</v>
      </c>
      <c r="G143" s="19" t="s">
        <v>1773</v>
      </c>
    </row>
    <row r="144" spans="1:7" x14ac:dyDescent="0.25">
      <c r="A144" s="19" t="s">
        <v>1785</v>
      </c>
      <c r="B144" s="19" t="s">
        <v>1788</v>
      </c>
      <c r="C144" s="19">
        <v>32.1</v>
      </c>
      <c r="D144" s="19">
        <v>15.5</v>
      </c>
      <c r="E144" s="19">
        <v>188</v>
      </c>
      <c r="F144" s="19">
        <v>3050</v>
      </c>
      <c r="G144" s="19" t="s">
        <v>1769</v>
      </c>
    </row>
    <row r="145" spans="1:7" x14ac:dyDescent="0.25">
      <c r="A145" s="19" t="s">
        <v>1785</v>
      </c>
      <c r="B145" s="19" t="s">
        <v>1788</v>
      </c>
      <c r="C145" s="19">
        <v>40.700000000000003</v>
      </c>
      <c r="D145" s="19">
        <v>17</v>
      </c>
      <c r="E145" s="19">
        <v>190</v>
      </c>
      <c r="F145" s="19">
        <v>3725</v>
      </c>
      <c r="G145" s="19" t="s">
        <v>1773</v>
      </c>
    </row>
    <row r="146" spans="1:7" x14ac:dyDescent="0.25">
      <c r="A146" s="19" t="s">
        <v>1785</v>
      </c>
      <c r="B146" s="19" t="s">
        <v>1788</v>
      </c>
      <c r="C146" s="19">
        <v>37.299999999999997</v>
      </c>
      <c r="D146" s="19">
        <v>16.8</v>
      </c>
      <c r="E146" s="19">
        <v>192</v>
      </c>
      <c r="F146" s="19">
        <v>3000</v>
      </c>
      <c r="G146" s="19" t="s">
        <v>1769</v>
      </c>
    </row>
    <row r="147" spans="1:7" x14ac:dyDescent="0.25">
      <c r="A147" s="19" t="s">
        <v>1785</v>
      </c>
      <c r="B147" s="19" t="s">
        <v>1788</v>
      </c>
      <c r="C147" s="19">
        <v>39</v>
      </c>
      <c r="D147" s="19">
        <v>18.7</v>
      </c>
      <c r="E147" s="19">
        <v>185</v>
      </c>
      <c r="F147" s="19">
        <v>3650</v>
      </c>
      <c r="G147" s="19" t="s">
        <v>1773</v>
      </c>
    </row>
    <row r="148" spans="1:7" x14ac:dyDescent="0.25">
      <c r="A148" s="19" t="s">
        <v>1785</v>
      </c>
      <c r="B148" s="19" t="s">
        <v>1788</v>
      </c>
      <c r="C148" s="19">
        <v>39.200000000000003</v>
      </c>
      <c r="D148" s="19">
        <v>18.600000000000001</v>
      </c>
      <c r="E148" s="19">
        <v>190</v>
      </c>
      <c r="F148" s="19">
        <v>4250</v>
      </c>
      <c r="G148" s="19" t="s">
        <v>1773</v>
      </c>
    </row>
    <row r="149" spans="1:7" x14ac:dyDescent="0.25">
      <c r="A149" s="19" t="s">
        <v>1785</v>
      </c>
      <c r="B149" s="19" t="s">
        <v>1788</v>
      </c>
      <c r="C149" s="19">
        <v>36.6</v>
      </c>
      <c r="D149" s="19">
        <v>18.399999999999999</v>
      </c>
      <c r="E149" s="19">
        <v>184</v>
      </c>
      <c r="F149" s="19">
        <v>3475</v>
      </c>
      <c r="G149" s="19" t="s">
        <v>1769</v>
      </c>
    </row>
    <row r="150" spans="1:7" x14ac:dyDescent="0.25">
      <c r="A150" s="19" t="s">
        <v>1785</v>
      </c>
      <c r="B150" s="19" t="s">
        <v>1788</v>
      </c>
      <c r="C150" s="19">
        <v>36</v>
      </c>
      <c r="D150" s="19">
        <v>17.8</v>
      </c>
      <c r="E150" s="19">
        <v>195</v>
      </c>
      <c r="F150" s="19">
        <v>3450</v>
      </c>
      <c r="G150" s="19" t="s">
        <v>1769</v>
      </c>
    </row>
    <row r="151" spans="1:7" x14ac:dyDescent="0.25">
      <c r="A151" s="19" t="s">
        <v>1785</v>
      </c>
      <c r="B151" s="19" t="s">
        <v>1788</v>
      </c>
      <c r="C151" s="19">
        <v>37.799999999999997</v>
      </c>
      <c r="D151" s="19">
        <v>18.100000000000001</v>
      </c>
      <c r="E151" s="19">
        <v>193</v>
      </c>
      <c r="F151" s="19">
        <v>3750</v>
      </c>
      <c r="G151" s="19" t="s">
        <v>1773</v>
      </c>
    </row>
    <row r="152" spans="1:7" x14ac:dyDescent="0.25">
      <c r="A152" s="19" t="s">
        <v>1785</v>
      </c>
      <c r="B152" s="19" t="s">
        <v>1788</v>
      </c>
      <c r="C152" s="19">
        <v>36</v>
      </c>
      <c r="D152" s="19">
        <v>17.100000000000001</v>
      </c>
      <c r="E152" s="19">
        <v>187</v>
      </c>
      <c r="F152" s="19">
        <v>3700</v>
      </c>
      <c r="G152" s="19" t="s">
        <v>1769</v>
      </c>
    </row>
    <row r="153" spans="1:7" x14ac:dyDescent="0.25">
      <c r="A153" s="19" t="s">
        <v>1785</v>
      </c>
      <c r="B153" s="19" t="s">
        <v>1788</v>
      </c>
      <c r="C153" s="19">
        <v>41.5</v>
      </c>
      <c r="D153" s="19">
        <v>18.5</v>
      </c>
      <c r="E153" s="19">
        <v>201</v>
      </c>
      <c r="F153" s="19">
        <v>4000</v>
      </c>
      <c r="G153" s="19" t="s">
        <v>1773</v>
      </c>
    </row>
    <row r="154" spans="1:7" x14ac:dyDescent="0.25">
      <c r="A154" s="19" t="s">
        <v>1789</v>
      </c>
      <c r="B154" s="19" t="s">
        <v>1788</v>
      </c>
      <c r="C154" s="19">
        <v>46.5</v>
      </c>
      <c r="D154" s="19">
        <v>17.899999999999999</v>
      </c>
      <c r="E154" s="19">
        <v>192</v>
      </c>
      <c r="F154" s="19">
        <v>3500</v>
      </c>
      <c r="G154" s="19" t="s">
        <v>1769</v>
      </c>
    </row>
    <row r="155" spans="1:7" x14ac:dyDescent="0.25">
      <c r="A155" s="19" t="s">
        <v>1789</v>
      </c>
      <c r="B155" s="19" t="s">
        <v>1788</v>
      </c>
      <c r="C155" s="19">
        <v>50</v>
      </c>
      <c r="D155" s="19">
        <v>19.5</v>
      </c>
      <c r="E155" s="19">
        <v>196</v>
      </c>
      <c r="F155" s="19">
        <v>3900</v>
      </c>
      <c r="G155" s="19" t="s">
        <v>1773</v>
      </c>
    </row>
    <row r="156" spans="1:7" x14ac:dyDescent="0.25">
      <c r="A156" s="19" t="s">
        <v>1789</v>
      </c>
      <c r="B156" s="19" t="s">
        <v>1788</v>
      </c>
      <c r="C156" s="19">
        <v>51.3</v>
      </c>
      <c r="D156" s="19">
        <v>19.2</v>
      </c>
      <c r="E156" s="19">
        <v>193</v>
      </c>
      <c r="F156" s="19">
        <v>3650</v>
      </c>
      <c r="G156" s="19" t="s">
        <v>1773</v>
      </c>
    </row>
    <row r="157" spans="1:7" x14ac:dyDescent="0.25">
      <c r="A157" s="19" t="s">
        <v>1789</v>
      </c>
      <c r="B157" s="19" t="s">
        <v>1788</v>
      </c>
      <c r="C157" s="19">
        <v>45.4</v>
      </c>
      <c r="D157" s="19">
        <v>18.7</v>
      </c>
      <c r="E157" s="19">
        <v>188</v>
      </c>
      <c r="F157" s="19">
        <v>3525</v>
      </c>
      <c r="G157" s="19" t="s">
        <v>1769</v>
      </c>
    </row>
    <row r="158" spans="1:7" x14ac:dyDescent="0.25">
      <c r="A158" s="19" t="s">
        <v>1789</v>
      </c>
      <c r="B158" s="19" t="s">
        <v>1788</v>
      </c>
      <c r="C158" s="19">
        <v>52.7</v>
      </c>
      <c r="D158" s="19">
        <v>19.8</v>
      </c>
      <c r="E158" s="19">
        <v>197</v>
      </c>
      <c r="F158" s="19">
        <v>3725</v>
      </c>
      <c r="G158" s="19" t="s">
        <v>1773</v>
      </c>
    </row>
    <row r="159" spans="1:7" x14ac:dyDescent="0.25">
      <c r="A159" s="19" t="s">
        <v>1789</v>
      </c>
      <c r="B159" s="19" t="s">
        <v>1788</v>
      </c>
      <c r="C159" s="19">
        <v>45.2</v>
      </c>
      <c r="D159" s="19">
        <v>17.8</v>
      </c>
      <c r="E159" s="19">
        <v>198</v>
      </c>
      <c r="F159" s="19">
        <v>3950</v>
      </c>
      <c r="G159" s="19" t="s">
        <v>1769</v>
      </c>
    </row>
    <row r="160" spans="1:7" x14ac:dyDescent="0.25">
      <c r="A160" s="19" t="s">
        <v>1789</v>
      </c>
      <c r="B160" s="19" t="s">
        <v>1788</v>
      </c>
      <c r="C160" s="19">
        <v>46.1</v>
      </c>
      <c r="D160" s="19">
        <v>18.2</v>
      </c>
      <c r="E160" s="19">
        <v>178</v>
      </c>
      <c r="F160" s="19">
        <v>3250</v>
      </c>
      <c r="G160" s="19" t="s">
        <v>1769</v>
      </c>
    </row>
    <row r="161" spans="1:7" x14ac:dyDescent="0.25">
      <c r="A161" s="19" t="s">
        <v>1789</v>
      </c>
      <c r="B161" s="19" t="s">
        <v>1788</v>
      </c>
      <c r="C161" s="19">
        <v>51.3</v>
      </c>
      <c r="D161" s="19">
        <v>18.2</v>
      </c>
      <c r="E161" s="19">
        <v>197</v>
      </c>
      <c r="F161" s="19">
        <v>3750</v>
      </c>
      <c r="G161" s="19" t="s">
        <v>1773</v>
      </c>
    </row>
    <row r="162" spans="1:7" x14ac:dyDescent="0.25">
      <c r="A162" s="19" t="s">
        <v>1789</v>
      </c>
      <c r="B162" s="19" t="s">
        <v>1788</v>
      </c>
      <c r="C162" s="19">
        <v>46</v>
      </c>
      <c r="D162" s="19">
        <v>18.899999999999999</v>
      </c>
      <c r="E162" s="19">
        <v>195</v>
      </c>
      <c r="F162" s="19">
        <v>4150</v>
      </c>
      <c r="G162" s="19" t="s">
        <v>1769</v>
      </c>
    </row>
    <row r="163" spans="1:7" x14ac:dyDescent="0.25">
      <c r="A163" s="19" t="s">
        <v>1789</v>
      </c>
      <c r="B163" s="19" t="s">
        <v>1788</v>
      </c>
      <c r="C163" s="19">
        <v>51.3</v>
      </c>
      <c r="D163" s="19">
        <v>19.899999999999999</v>
      </c>
      <c r="E163" s="19">
        <v>198</v>
      </c>
      <c r="F163" s="19">
        <v>3700</v>
      </c>
      <c r="G163" s="19" t="s">
        <v>1773</v>
      </c>
    </row>
    <row r="164" spans="1:7" x14ac:dyDescent="0.25">
      <c r="A164" s="19" t="s">
        <v>1789</v>
      </c>
      <c r="B164" s="19" t="s">
        <v>1788</v>
      </c>
      <c r="C164" s="19">
        <v>46.6</v>
      </c>
      <c r="D164" s="19">
        <v>17.8</v>
      </c>
      <c r="E164" s="19">
        <v>193</v>
      </c>
      <c r="F164" s="19">
        <v>3800</v>
      </c>
      <c r="G164" s="19" t="s">
        <v>1769</v>
      </c>
    </row>
    <row r="165" spans="1:7" x14ac:dyDescent="0.25">
      <c r="A165" s="19" t="s">
        <v>1789</v>
      </c>
      <c r="B165" s="19" t="s">
        <v>1788</v>
      </c>
      <c r="C165" s="19">
        <v>51.7</v>
      </c>
      <c r="D165" s="19">
        <v>20.3</v>
      </c>
      <c r="E165" s="19">
        <v>194</v>
      </c>
      <c r="F165" s="19">
        <v>3775</v>
      </c>
      <c r="G165" s="19" t="s">
        <v>1773</v>
      </c>
    </row>
    <row r="166" spans="1:7" x14ac:dyDescent="0.25">
      <c r="A166" s="19" t="s">
        <v>1789</v>
      </c>
      <c r="B166" s="19" t="s">
        <v>1788</v>
      </c>
      <c r="C166" s="19">
        <v>47</v>
      </c>
      <c r="D166" s="19">
        <v>17.3</v>
      </c>
      <c r="E166" s="19">
        <v>185</v>
      </c>
      <c r="F166" s="19">
        <v>3700</v>
      </c>
      <c r="G166" s="19" t="s">
        <v>1769</v>
      </c>
    </row>
    <row r="167" spans="1:7" x14ac:dyDescent="0.25">
      <c r="A167" s="19" t="s">
        <v>1789</v>
      </c>
      <c r="B167" s="19" t="s">
        <v>1788</v>
      </c>
      <c r="C167" s="19">
        <v>52</v>
      </c>
      <c r="D167" s="19">
        <v>18.100000000000001</v>
      </c>
      <c r="E167" s="19">
        <v>201</v>
      </c>
      <c r="F167" s="19">
        <v>4050</v>
      </c>
      <c r="G167" s="19" t="s">
        <v>1773</v>
      </c>
    </row>
    <row r="168" spans="1:7" x14ac:dyDescent="0.25">
      <c r="A168" s="19" t="s">
        <v>1789</v>
      </c>
      <c r="B168" s="19" t="s">
        <v>1788</v>
      </c>
      <c r="C168" s="19">
        <v>45.9</v>
      </c>
      <c r="D168" s="19">
        <v>17.100000000000001</v>
      </c>
      <c r="E168" s="19">
        <v>190</v>
      </c>
      <c r="F168" s="19">
        <v>3575</v>
      </c>
      <c r="G168" s="19" t="s">
        <v>1769</v>
      </c>
    </row>
    <row r="169" spans="1:7" x14ac:dyDescent="0.25">
      <c r="A169" s="19" t="s">
        <v>1789</v>
      </c>
      <c r="B169" s="19" t="s">
        <v>1788</v>
      </c>
      <c r="C169" s="19">
        <v>50.5</v>
      </c>
      <c r="D169" s="19">
        <v>19.600000000000001</v>
      </c>
      <c r="E169" s="19">
        <v>201</v>
      </c>
      <c r="F169" s="19">
        <v>4050</v>
      </c>
      <c r="G169" s="19" t="s">
        <v>1773</v>
      </c>
    </row>
    <row r="170" spans="1:7" x14ac:dyDescent="0.25">
      <c r="A170" s="19" t="s">
        <v>1789</v>
      </c>
      <c r="B170" s="19" t="s">
        <v>1788</v>
      </c>
      <c r="C170" s="19">
        <v>50.3</v>
      </c>
      <c r="D170" s="19">
        <v>20</v>
      </c>
      <c r="E170" s="19">
        <v>197</v>
      </c>
      <c r="F170" s="19">
        <v>3300</v>
      </c>
      <c r="G170" s="19" t="s">
        <v>1773</v>
      </c>
    </row>
    <row r="171" spans="1:7" x14ac:dyDescent="0.25">
      <c r="A171" s="19" t="s">
        <v>1789</v>
      </c>
      <c r="B171" s="19" t="s">
        <v>1788</v>
      </c>
      <c r="C171" s="19">
        <v>58</v>
      </c>
      <c r="D171" s="19">
        <v>17.8</v>
      </c>
      <c r="E171" s="19">
        <v>181</v>
      </c>
      <c r="F171" s="19">
        <v>3700</v>
      </c>
      <c r="G171" s="19" t="s">
        <v>1769</v>
      </c>
    </row>
    <row r="172" spans="1:7" x14ac:dyDescent="0.25">
      <c r="A172" s="19" t="s">
        <v>1789</v>
      </c>
      <c r="B172" s="19" t="s">
        <v>1788</v>
      </c>
      <c r="C172" s="19">
        <v>46.4</v>
      </c>
      <c r="D172" s="19">
        <v>18.600000000000001</v>
      </c>
      <c r="E172" s="19">
        <v>190</v>
      </c>
      <c r="F172" s="19">
        <v>3450</v>
      </c>
      <c r="G172" s="19" t="s">
        <v>1769</v>
      </c>
    </row>
    <row r="173" spans="1:7" x14ac:dyDescent="0.25">
      <c r="A173" s="19" t="s">
        <v>1789</v>
      </c>
      <c r="B173" s="19" t="s">
        <v>1788</v>
      </c>
      <c r="C173" s="19">
        <v>49.2</v>
      </c>
      <c r="D173" s="19">
        <v>18.2</v>
      </c>
      <c r="E173" s="19">
        <v>195</v>
      </c>
      <c r="F173" s="19">
        <v>4400</v>
      </c>
      <c r="G173" s="19" t="s">
        <v>1773</v>
      </c>
    </row>
    <row r="174" spans="1:7" x14ac:dyDescent="0.25">
      <c r="A174" s="19" t="s">
        <v>1789</v>
      </c>
      <c r="B174" s="19" t="s">
        <v>1788</v>
      </c>
      <c r="C174" s="19">
        <v>42.4</v>
      </c>
      <c r="D174" s="19">
        <v>17.3</v>
      </c>
      <c r="E174" s="19">
        <v>181</v>
      </c>
      <c r="F174" s="19">
        <v>3600</v>
      </c>
      <c r="G174" s="19" t="s">
        <v>1769</v>
      </c>
    </row>
    <row r="175" spans="1:7" x14ac:dyDescent="0.25">
      <c r="A175" s="19" t="s">
        <v>1789</v>
      </c>
      <c r="B175" s="19" t="s">
        <v>1788</v>
      </c>
      <c r="C175" s="19">
        <v>48.5</v>
      </c>
      <c r="D175" s="19">
        <v>17.5</v>
      </c>
      <c r="E175" s="19">
        <v>191</v>
      </c>
      <c r="F175" s="19">
        <v>3400</v>
      </c>
      <c r="G175" s="19" t="s">
        <v>1773</v>
      </c>
    </row>
    <row r="176" spans="1:7" x14ac:dyDescent="0.25">
      <c r="A176" s="19" t="s">
        <v>1789</v>
      </c>
      <c r="B176" s="19" t="s">
        <v>1788</v>
      </c>
      <c r="C176" s="19">
        <v>43.2</v>
      </c>
      <c r="D176" s="19">
        <v>16.600000000000001</v>
      </c>
      <c r="E176" s="19">
        <v>187</v>
      </c>
      <c r="F176" s="19">
        <v>2900</v>
      </c>
      <c r="G176" s="19" t="s">
        <v>1769</v>
      </c>
    </row>
    <row r="177" spans="1:7" x14ac:dyDescent="0.25">
      <c r="A177" s="19" t="s">
        <v>1789</v>
      </c>
      <c r="B177" s="19" t="s">
        <v>1788</v>
      </c>
      <c r="C177" s="19">
        <v>50.6</v>
      </c>
      <c r="D177" s="19">
        <v>19.399999999999999</v>
      </c>
      <c r="E177" s="19">
        <v>193</v>
      </c>
      <c r="F177" s="19">
        <v>3800</v>
      </c>
      <c r="G177" s="19" t="s">
        <v>1773</v>
      </c>
    </row>
    <row r="178" spans="1:7" x14ac:dyDescent="0.25">
      <c r="A178" s="19" t="s">
        <v>1789</v>
      </c>
      <c r="B178" s="19" t="s">
        <v>1788</v>
      </c>
      <c r="C178" s="19">
        <v>46.7</v>
      </c>
      <c r="D178" s="19">
        <v>17.899999999999999</v>
      </c>
      <c r="E178" s="19">
        <v>195</v>
      </c>
      <c r="F178" s="19">
        <v>3300</v>
      </c>
      <c r="G178" s="19" t="s">
        <v>1769</v>
      </c>
    </row>
    <row r="179" spans="1:7" x14ac:dyDescent="0.25">
      <c r="A179" s="19" t="s">
        <v>1789</v>
      </c>
      <c r="B179" s="19" t="s">
        <v>1788</v>
      </c>
      <c r="C179" s="19">
        <v>52</v>
      </c>
      <c r="D179" s="19">
        <v>19</v>
      </c>
      <c r="E179" s="19">
        <v>197</v>
      </c>
      <c r="F179" s="19">
        <v>4150</v>
      </c>
      <c r="G179" s="19" t="s">
        <v>1773</v>
      </c>
    </row>
    <row r="180" spans="1:7" x14ac:dyDescent="0.25">
      <c r="A180" s="19" t="s">
        <v>1789</v>
      </c>
      <c r="B180" s="19" t="s">
        <v>1788</v>
      </c>
      <c r="C180" s="19">
        <v>50.5</v>
      </c>
      <c r="D180" s="19">
        <v>18.399999999999999</v>
      </c>
      <c r="E180" s="19">
        <v>200</v>
      </c>
      <c r="F180" s="19">
        <v>3400</v>
      </c>
      <c r="G180" s="19" t="s">
        <v>1769</v>
      </c>
    </row>
    <row r="181" spans="1:7" x14ac:dyDescent="0.25">
      <c r="A181" s="19" t="s">
        <v>1789</v>
      </c>
      <c r="B181" s="19" t="s">
        <v>1788</v>
      </c>
      <c r="C181" s="19">
        <v>49.5</v>
      </c>
      <c r="D181" s="19">
        <v>19</v>
      </c>
      <c r="E181" s="19">
        <v>200</v>
      </c>
      <c r="F181" s="19">
        <v>3800</v>
      </c>
      <c r="G181" s="19" t="s">
        <v>1773</v>
      </c>
    </row>
    <row r="182" spans="1:7" x14ac:dyDescent="0.25">
      <c r="A182" s="19" t="s">
        <v>1789</v>
      </c>
      <c r="B182" s="19" t="s">
        <v>1788</v>
      </c>
      <c r="C182" s="19">
        <v>46.4</v>
      </c>
      <c r="D182" s="19">
        <v>17.8</v>
      </c>
      <c r="E182" s="19">
        <v>191</v>
      </c>
      <c r="F182" s="19">
        <v>3700</v>
      </c>
      <c r="G182" s="19" t="s">
        <v>1769</v>
      </c>
    </row>
    <row r="183" spans="1:7" x14ac:dyDescent="0.25">
      <c r="A183" s="19" t="s">
        <v>1789</v>
      </c>
      <c r="B183" s="19" t="s">
        <v>1788</v>
      </c>
      <c r="C183" s="19">
        <v>52.8</v>
      </c>
      <c r="D183" s="19">
        <v>20</v>
      </c>
      <c r="E183" s="19">
        <v>205</v>
      </c>
      <c r="F183" s="19">
        <v>4550</v>
      </c>
      <c r="G183" s="19" t="s">
        <v>1773</v>
      </c>
    </row>
    <row r="184" spans="1:7" x14ac:dyDescent="0.25">
      <c r="A184" s="19" t="s">
        <v>1789</v>
      </c>
      <c r="B184" s="19" t="s">
        <v>1788</v>
      </c>
      <c r="C184" s="19">
        <v>40.9</v>
      </c>
      <c r="D184" s="19">
        <v>16.600000000000001</v>
      </c>
      <c r="E184" s="19">
        <v>187</v>
      </c>
      <c r="F184" s="19">
        <v>3200</v>
      </c>
      <c r="G184" s="19" t="s">
        <v>1769</v>
      </c>
    </row>
    <row r="185" spans="1:7" x14ac:dyDescent="0.25">
      <c r="A185" s="19" t="s">
        <v>1789</v>
      </c>
      <c r="B185" s="19" t="s">
        <v>1788</v>
      </c>
      <c r="C185" s="19">
        <v>54.2</v>
      </c>
      <c r="D185" s="19">
        <v>20.8</v>
      </c>
      <c r="E185" s="19">
        <v>201</v>
      </c>
      <c r="F185" s="19">
        <v>4300</v>
      </c>
      <c r="G185" s="19" t="s">
        <v>1773</v>
      </c>
    </row>
    <row r="186" spans="1:7" x14ac:dyDescent="0.25">
      <c r="A186" s="19" t="s">
        <v>1789</v>
      </c>
      <c r="B186" s="19" t="s">
        <v>1788</v>
      </c>
      <c r="C186" s="19">
        <v>42.5</v>
      </c>
      <c r="D186" s="19">
        <v>16.7</v>
      </c>
      <c r="E186" s="19">
        <v>187</v>
      </c>
      <c r="F186" s="19">
        <v>3350</v>
      </c>
      <c r="G186" s="19" t="s">
        <v>1769</v>
      </c>
    </row>
    <row r="187" spans="1:7" x14ac:dyDescent="0.25">
      <c r="A187" s="19" t="s">
        <v>1789</v>
      </c>
      <c r="B187" s="19" t="s">
        <v>1788</v>
      </c>
      <c r="C187" s="19">
        <v>51</v>
      </c>
      <c r="D187" s="19">
        <v>18.8</v>
      </c>
      <c r="E187" s="19">
        <v>203</v>
      </c>
      <c r="F187" s="19">
        <v>4100</v>
      </c>
      <c r="G187" s="19" t="s">
        <v>1773</v>
      </c>
    </row>
    <row r="188" spans="1:7" x14ac:dyDescent="0.25">
      <c r="A188" s="19" t="s">
        <v>1789</v>
      </c>
      <c r="B188" s="19" t="s">
        <v>1788</v>
      </c>
      <c r="C188" s="19">
        <v>49.7</v>
      </c>
      <c r="D188" s="19">
        <v>18.600000000000001</v>
      </c>
      <c r="E188" s="19">
        <v>195</v>
      </c>
      <c r="F188" s="19">
        <v>3600</v>
      </c>
      <c r="G188" s="19" t="s">
        <v>1773</v>
      </c>
    </row>
    <row r="189" spans="1:7" x14ac:dyDescent="0.25">
      <c r="A189" s="19" t="s">
        <v>1789</v>
      </c>
      <c r="B189" s="19" t="s">
        <v>1788</v>
      </c>
      <c r="C189" s="19">
        <v>47.5</v>
      </c>
      <c r="D189" s="19">
        <v>16.8</v>
      </c>
      <c r="E189" s="19">
        <v>199</v>
      </c>
      <c r="F189" s="19">
        <v>3900</v>
      </c>
      <c r="G189" s="19" t="s">
        <v>1769</v>
      </c>
    </row>
    <row r="190" spans="1:7" x14ac:dyDescent="0.25">
      <c r="A190" s="19" t="s">
        <v>1789</v>
      </c>
      <c r="B190" s="19" t="s">
        <v>1788</v>
      </c>
      <c r="C190" s="19">
        <v>47.6</v>
      </c>
      <c r="D190" s="19">
        <v>18.3</v>
      </c>
      <c r="E190" s="19">
        <v>195</v>
      </c>
      <c r="F190" s="19">
        <v>3850</v>
      </c>
      <c r="G190" s="19" t="s">
        <v>1769</v>
      </c>
    </row>
    <row r="191" spans="1:7" x14ac:dyDescent="0.25">
      <c r="A191" s="19" t="s">
        <v>1789</v>
      </c>
      <c r="B191" s="19" t="s">
        <v>1788</v>
      </c>
      <c r="C191" s="19">
        <v>52</v>
      </c>
      <c r="D191" s="19">
        <v>20.7</v>
      </c>
      <c r="E191" s="19">
        <v>210</v>
      </c>
      <c r="F191" s="19">
        <v>4800</v>
      </c>
      <c r="G191" s="19" t="s">
        <v>1773</v>
      </c>
    </row>
    <row r="192" spans="1:7" x14ac:dyDescent="0.25">
      <c r="A192" s="19" t="s">
        <v>1789</v>
      </c>
      <c r="B192" s="19" t="s">
        <v>1788</v>
      </c>
      <c r="C192" s="19">
        <v>46.9</v>
      </c>
      <c r="D192" s="19">
        <v>16.600000000000001</v>
      </c>
      <c r="E192" s="19">
        <v>192</v>
      </c>
      <c r="F192" s="19">
        <v>2700</v>
      </c>
      <c r="G192" s="19" t="s">
        <v>1769</v>
      </c>
    </row>
    <row r="193" spans="1:7" x14ac:dyDescent="0.25">
      <c r="A193" s="19" t="s">
        <v>1789</v>
      </c>
      <c r="B193" s="19" t="s">
        <v>1788</v>
      </c>
      <c r="C193" s="19">
        <v>53.5</v>
      </c>
      <c r="D193" s="19">
        <v>19.899999999999999</v>
      </c>
      <c r="E193" s="19">
        <v>205</v>
      </c>
      <c r="F193" s="19">
        <v>4500</v>
      </c>
      <c r="G193" s="19" t="s">
        <v>1773</v>
      </c>
    </row>
    <row r="194" spans="1:7" x14ac:dyDescent="0.25">
      <c r="A194" s="19" t="s">
        <v>1789</v>
      </c>
      <c r="B194" s="19" t="s">
        <v>1788</v>
      </c>
      <c r="C194" s="19">
        <v>49</v>
      </c>
      <c r="D194" s="19">
        <v>19.5</v>
      </c>
      <c r="E194" s="19">
        <v>210</v>
      </c>
      <c r="F194" s="19">
        <v>3950</v>
      </c>
      <c r="G194" s="19" t="s">
        <v>1773</v>
      </c>
    </row>
    <row r="195" spans="1:7" x14ac:dyDescent="0.25">
      <c r="A195" s="19" t="s">
        <v>1789</v>
      </c>
      <c r="B195" s="19" t="s">
        <v>1788</v>
      </c>
      <c r="C195" s="19">
        <v>46.2</v>
      </c>
      <c r="D195" s="19">
        <v>17.5</v>
      </c>
      <c r="E195" s="19">
        <v>187</v>
      </c>
      <c r="F195" s="19">
        <v>3650</v>
      </c>
      <c r="G195" s="19" t="s">
        <v>1769</v>
      </c>
    </row>
    <row r="196" spans="1:7" x14ac:dyDescent="0.25">
      <c r="A196" s="19" t="s">
        <v>1789</v>
      </c>
      <c r="B196" s="19" t="s">
        <v>1788</v>
      </c>
      <c r="C196" s="19">
        <v>50.9</v>
      </c>
      <c r="D196" s="19">
        <v>19.100000000000001</v>
      </c>
      <c r="E196" s="19">
        <v>196</v>
      </c>
      <c r="F196" s="19">
        <v>3550</v>
      </c>
      <c r="G196" s="19" t="s">
        <v>1773</v>
      </c>
    </row>
    <row r="197" spans="1:7" x14ac:dyDescent="0.25">
      <c r="A197" s="19" t="s">
        <v>1789</v>
      </c>
      <c r="B197" s="19" t="s">
        <v>1788</v>
      </c>
      <c r="C197" s="19">
        <v>45.5</v>
      </c>
      <c r="D197" s="19">
        <v>17</v>
      </c>
      <c r="E197" s="19">
        <v>196</v>
      </c>
      <c r="F197" s="19">
        <v>3500</v>
      </c>
      <c r="G197" s="19" t="s">
        <v>1769</v>
      </c>
    </row>
    <row r="198" spans="1:7" x14ac:dyDescent="0.25">
      <c r="A198" s="19" t="s">
        <v>1789</v>
      </c>
      <c r="B198" s="19" t="s">
        <v>1788</v>
      </c>
      <c r="C198" s="19">
        <v>50.9</v>
      </c>
      <c r="D198" s="19">
        <v>17.899999999999999</v>
      </c>
      <c r="E198" s="19">
        <v>196</v>
      </c>
      <c r="F198" s="19">
        <v>3675</v>
      </c>
      <c r="G198" s="19" t="s">
        <v>1769</v>
      </c>
    </row>
    <row r="199" spans="1:7" x14ac:dyDescent="0.25">
      <c r="A199" s="19" t="s">
        <v>1789</v>
      </c>
      <c r="B199" s="19" t="s">
        <v>1788</v>
      </c>
      <c r="C199" s="19">
        <v>50.8</v>
      </c>
      <c r="D199" s="19">
        <v>18.5</v>
      </c>
      <c r="E199" s="19">
        <v>201</v>
      </c>
      <c r="F199" s="19">
        <v>4450</v>
      </c>
      <c r="G199" s="19" t="s">
        <v>1773</v>
      </c>
    </row>
    <row r="200" spans="1:7" x14ac:dyDescent="0.25">
      <c r="A200" s="19" t="s">
        <v>1789</v>
      </c>
      <c r="B200" s="19" t="s">
        <v>1788</v>
      </c>
      <c r="C200" s="19">
        <v>50.1</v>
      </c>
      <c r="D200" s="19">
        <v>17.899999999999999</v>
      </c>
      <c r="E200" s="19">
        <v>190</v>
      </c>
      <c r="F200" s="19">
        <v>3400</v>
      </c>
      <c r="G200" s="19" t="s">
        <v>1769</v>
      </c>
    </row>
    <row r="201" spans="1:7" x14ac:dyDescent="0.25">
      <c r="A201" s="19" t="s">
        <v>1789</v>
      </c>
      <c r="B201" s="19" t="s">
        <v>1788</v>
      </c>
      <c r="C201" s="19">
        <v>49</v>
      </c>
      <c r="D201" s="19">
        <v>19.600000000000001</v>
      </c>
      <c r="E201" s="19">
        <v>212</v>
      </c>
      <c r="F201" s="19">
        <v>4300</v>
      </c>
      <c r="G201" s="19" t="s">
        <v>1773</v>
      </c>
    </row>
    <row r="202" spans="1:7" x14ac:dyDescent="0.25">
      <c r="A202" s="19" t="s">
        <v>1789</v>
      </c>
      <c r="B202" s="19" t="s">
        <v>1788</v>
      </c>
      <c r="C202" s="19">
        <v>51.5</v>
      </c>
      <c r="D202" s="19">
        <v>18.7</v>
      </c>
      <c r="E202" s="19">
        <v>187</v>
      </c>
      <c r="F202" s="19">
        <v>3250</v>
      </c>
      <c r="G202" s="19" t="s">
        <v>1773</v>
      </c>
    </row>
    <row r="203" spans="1:7" x14ac:dyDescent="0.25">
      <c r="A203" s="19" t="s">
        <v>1789</v>
      </c>
      <c r="B203" s="19" t="s">
        <v>1788</v>
      </c>
      <c r="C203" s="19">
        <v>49.8</v>
      </c>
      <c r="D203" s="19">
        <v>17.3</v>
      </c>
      <c r="E203" s="19">
        <v>198</v>
      </c>
      <c r="F203" s="19">
        <v>3675</v>
      </c>
      <c r="G203" s="19" t="s">
        <v>1769</v>
      </c>
    </row>
    <row r="204" spans="1:7" x14ac:dyDescent="0.25">
      <c r="A204" s="19" t="s">
        <v>1789</v>
      </c>
      <c r="B204" s="19" t="s">
        <v>1788</v>
      </c>
      <c r="C204" s="19">
        <v>48.1</v>
      </c>
      <c r="D204" s="19">
        <v>16.399999999999999</v>
      </c>
      <c r="E204" s="19">
        <v>199</v>
      </c>
      <c r="F204" s="19">
        <v>3325</v>
      </c>
      <c r="G204" s="19" t="s">
        <v>1769</v>
      </c>
    </row>
    <row r="205" spans="1:7" x14ac:dyDescent="0.25">
      <c r="A205" s="19" t="s">
        <v>1789</v>
      </c>
      <c r="B205" s="19" t="s">
        <v>1788</v>
      </c>
      <c r="C205" s="19">
        <v>51.4</v>
      </c>
      <c r="D205" s="19">
        <v>19</v>
      </c>
      <c r="E205" s="19">
        <v>201</v>
      </c>
      <c r="F205" s="19">
        <v>3950</v>
      </c>
      <c r="G205" s="19" t="s">
        <v>1773</v>
      </c>
    </row>
    <row r="206" spans="1:7" x14ac:dyDescent="0.25">
      <c r="A206" s="19" t="s">
        <v>1789</v>
      </c>
      <c r="B206" s="19" t="s">
        <v>1788</v>
      </c>
      <c r="C206" s="19">
        <v>45.7</v>
      </c>
      <c r="D206" s="19">
        <v>17.3</v>
      </c>
      <c r="E206" s="19">
        <v>193</v>
      </c>
      <c r="F206" s="19">
        <v>3600</v>
      </c>
      <c r="G206" s="19" t="s">
        <v>1769</v>
      </c>
    </row>
    <row r="207" spans="1:7" x14ac:dyDescent="0.25">
      <c r="A207" s="19" t="s">
        <v>1789</v>
      </c>
      <c r="B207" s="19" t="s">
        <v>1788</v>
      </c>
      <c r="C207" s="19">
        <v>50.7</v>
      </c>
      <c r="D207" s="19">
        <v>19.7</v>
      </c>
      <c r="E207" s="19">
        <v>203</v>
      </c>
      <c r="F207" s="19">
        <v>4050</v>
      </c>
      <c r="G207" s="19" t="s">
        <v>1773</v>
      </c>
    </row>
    <row r="208" spans="1:7" x14ac:dyDescent="0.25">
      <c r="A208" s="19" t="s">
        <v>1789</v>
      </c>
      <c r="B208" s="19" t="s">
        <v>1788</v>
      </c>
      <c r="C208" s="19">
        <v>42.5</v>
      </c>
      <c r="D208" s="19">
        <v>17.3</v>
      </c>
      <c r="E208" s="19">
        <v>187</v>
      </c>
      <c r="F208" s="19">
        <v>3350</v>
      </c>
      <c r="G208" s="19" t="s">
        <v>1769</v>
      </c>
    </row>
    <row r="209" spans="1:7" x14ac:dyDescent="0.25">
      <c r="A209" s="19" t="s">
        <v>1789</v>
      </c>
      <c r="B209" s="19" t="s">
        <v>1788</v>
      </c>
      <c r="C209" s="19">
        <v>52.2</v>
      </c>
      <c r="D209" s="19">
        <v>18.8</v>
      </c>
      <c r="E209" s="19">
        <v>197</v>
      </c>
      <c r="F209" s="19">
        <v>3450</v>
      </c>
      <c r="G209" s="19" t="s">
        <v>1773</v>
      </c>
    </row>
    <row r="210" spans="1:7" x14ac:dyDescent="0.25">
      <c r="A210" s="19" t="s">
        <v>1789</v>
      </c>
      <c r="B210" s="19" t="s">
        <v>1788</v>
      </c>
      <c r="C210" s="19">
        <v>45.2</v>
      </c>
      <c r="D210" s="19">
        <v>16.600000000000001</v>
      </c>
      <c r="E210" s="19">
        <v>191</v>
      </c>
      <c r="F210" s="19">
        <v>3250</v>
      </c>
      <c r="G210" s="19" t="s">
        <v>1769</v>
      </c>
    </row>
    <row r="211" spans="1:7" x14ac:dyDescent="0.25">
      <c r="A211" s="19" t="s">
        <v>1789</v>
      </c>
      <c r="B211" s="19" t="s">
        <v>1788</v>
      </c>
      <c r="C211" s="19">
        <v>49.3</v>
      </c>
      <c r="D211" s="19">
        <v>19.899999999999999</v>
      </c>
      <c r="E211" s="19">
        <v>203</v>
      </c>
      <c r="F211" s="19">
        <v>4050</v>
      </c>
      <c r="G211" s="19" t="s">
        <v>1773</v>
      </c>
    </row>
    <row r="212" spans="1:7" x14ac:dyDescent="0.25">
      <c r="A212" s="19" t="s">
        <v>1789</v>
      </c>
      <c r="B212" s="19" t="s">
        <v>1788</v>
      </c>
      <c r="C212" s="19">
        <v>50.2</v>
      </c>
      <c r="D212" s="19">
        <v>18.8</v>
      </c>
      <c r="E212" s="19">
        <v>202</v>
      </c>
      <c r="F212" s="19">
        <v>3800</v>
      </c>
      <c r="G212" s="19" t="s">
        <v>1773</v>
      </c>
    </row>
    <row r="213" spans="1:7" x14ac:dyDescent="0.25">
      <c r="A213" s="19" t="s">
        <v>1789</v>
      </c>
      <c r="B213" s="19" t="s">
        <v>1788</v>
      </c>
      <c r="C213" s="19">
        <v>45.6</v>
      </c>
      <c r="D213" s="19">
        <v>19.399999999999999</v>
      </c>
      <c r="E213" s="19">
        <v>194</v>
      </c>
      <c r="F213" s="19">
        <v>3525</v>
      </c>
      <c r="G213" s="19" t="s">
        <v>1769</v>
      </c>
    </row>
    <row r="214" spans="1:7" x14ac:dyDescent="0.25">
      <c r="A214" s="19" t="s">
        <v>1789</v>
      </c>
      <c r="B214" s="19" t="s">
        <v>1788</v>
      </c>
      <c r="C214" s="19">
        <v>51.9</v>
      </c>
      <c r="D214" s="19">
        <v>19.5</v>
      </c>
      <c r="E214" s="19">
        <v>206</v>
      </c>
      <c r="F214" s="19">
        <v>3950</v>
      </c>
      <c r="G214" s="19" t="s">
        <v>1773</v>
      </c>
    </row>
    <row r="215" spans="1:7" x14ac:dyDescent="0.25">
      <c r="A215" s="19" t="s">
        <v>1789</v>
      </c>
      <c r="B215" s="19" t="s">
        <v>1788</v>
      </c>
      <c r="C215" s="19">
        <v>46.8</v>
      </c>
      <c r="D215" s="19">
        <v>16.5</v>
      </c>
      <c r="E215" s="19">
        <v>189</v>
      </c>
      <c r="F215" s="19">
        <v>3650</v>
      </c>
      <c r="G215" s="19" t="s">
        <v>1769</v>
      </c>
    </row>
    <row r="216" spans="1:7" x14ac:dyDescent="0.25">
      <c r="A216" s="19" t="s">
        <v>1789</v>
      </c>
      <c r="B216" s="19" t="s">
        <v>1788</v>
      </c>
      <c r="C216" s="19">
        <v>45.7</v>
      </c>
      <c r="D216" s="19">
        <v>17</v>
      </c>
      <c r="E216" s="19">
        <v>195</v>
      </c>
      <c r="F216" s="19">
        <v>3650</v>
      </c>
      <c r="G216" s="19" t="s">
        <v>1769</v>
      </c>
    </row>
    <row r="217" spans="1:7" x14ac:dyDescent="0.25">
      <c r="A217" s="19" t="s">
        <v>1789</v>
      </c>
      <c r="B217" s="19" t="s">
        <v>1788</v>
      </c>
      <c r="C217" s="19">
        <v>55.8</v>
      </c>
      <c r="D217" s="19">
        <v>19.8</v>
      </c>
      <c r="E217" s="19">
        <v>207</v>
      </c>
      <c r="F217" s="19">
        <v>4000</v>
      </c>
      <c r="G217" s="19" t="s">
        <v>1773</v>
      </c>
    </row>
    <row r="218" spans="1:7" x14ac:dyDescent="0.25">
      <c r="A218" s="19" t="s">
        <v>1789</v>
      </c>
      <c r="B218" s="19" t="s">
        <v>1788</v>
      </c>
      <c r="C218" s="19">
        <v>43.5</v>
      </c>
      <c r="D218" s="19">
        <v>18.100000000000001</v>
      </c>
      <c r="E218" s="19">
        <v>202</v>
      </c>
      <c r="F218" s="19">
        <v>3400</v>
      </c>
      <c r="G218" s="19" t="s">
        <v>1769</v>
      </c>
    </row>
    <row r="219" spans="1:7" x14ac:dyDescent="0.25">
      <c r="A219" s="19" t="s">
        <v>1789</v>
      </c>
      <c r="B219" s="19" t="s">
        <v>1788</v>
      </c>
      <c r="C219" s="19">
        <v>49.6</v>
      </c>
      <c r="D219" s="19">
        <v>18.2</v>
      </c>
      <c r="E219" s="19">
        <v>193</v>
      </c>
      <c r="F219" s="19">
        <v>3775</v>
      </c>
      <c r="G219" s="19" t="s">
        <v>1773</v>
      </c>
    </row>
    <row r="220" spans="1:7" x14ac:dyDescent="0.25">
      <c r="A220" s="19" t="s">
        <v>1789</v>
      </c>
      <c r="B220" s="19" t="s">
        <v>1788</v>
      </c>
      <c r="C220" s="19">
        <v>50.8</v>
      </c>
      <c r="D220" s="19">
        <v>19</v>
      </c>
      <c r="E220" s="19">
        <v>210</v>
      </c>
      <c r="F220" s="19">
        <v>4100</v>
      </c>
      <c r="G220" s="19" t="s">
        <v>1773</v>
      </c>
    </row>
    <row r="221" spans="1:7" x14ac:dyDescent="0.25">
      <c r="A221" s="19" t="s">
        <v>1789</v>
      </c>
      <c r="B221" s="19" t="s">
        <v>1788</v>
      </c>
      <c r="C221" s="19">
        <v>50.2</v>
      </c>
      <c r="D221" s="19">
        <v>18.7</v>
      </c>
      <c r="E221" s="19">
        <v>198</v>
      </c>
      <c r="F221" s="19">
        <v>3775</v>
      </c>
      <c r="G221" s="19" t="s">
        <v>1769</v>
      </c>
    </row>
    <row r="222" spans="1:7" x14ac:dyDescent="0.25">
      <c r="A222" s="19" t="s">
        <v>1790</v>
      </c>
      <c r="B222" s="19" t="s">
        <v>1787</v>
      </c>
      <c r="C222" s="19">
        <v>46.1</v>
      </c>
      <c r="D222" s="19">
        <v>13.2</v>
      </c>
      <c r="E222" s="19">
        <v>211</v>
      </c>
      <c r="F222" s="19">
        <v>4500</v>
      </c>
      <c r="G222" s="19" t="s">
        <v>1769</v>
      </c>
    </row>
    <row r="223" spans="1:7" x14ac:dyDescent="0.25">
      <c r="A223" s="19" t="s">
        <v>1790</v>
      </c>
      <c r="B223" s="19" t="s">
        <v>1787</v>
      </c>
      <c r="C223" s="19">
        <v>50</v>
      </c>
      <c r="D223" s="19">
        <v>16.3</v>
      </c>
      <c r="E223" s="19">
        <v>230</v>
      </c>
      <c r="F223" s="19">
        <v>5700</v>
      </c>
      <c r="G223" s="19" t="s">
        <v>1773</v>
      </c>
    </row>
    <row r="224" spans="1:7" x14ac:dyDescent="0.25">
      <c r="A224" s="19" t="s">
        <v>1790</v>
      </c>
      <c r="B224" s="19" t="s">
        <v>1787</v>
      </c>
      <c r="C224" s="19">
        <v>48.7</v>
      </c>
      <c r="D224" s="19">
        <v>14.1</v>
      </c>
      <c r="E224" s="19">
        <v>210</v>
      </c>
      <c r="F224" s="19">
        <v>4450</v>
      </c>
      <c r="G224" s="19" t="s">
        <v>1769</v>
      </c>
    </row>
    <row r="225" spans="1:7" x14ac:dyDescent="0.25">
      <c r="A225" s="19" t="s">
        <v>1790</v>
      </c>
      <c r="B225" s="19" t="s">
        <v>1787</v>
      </c>
      <c r="C225" s="19">
        <v>50</v>
      </c>
      <c r="D225" s="19">
        <v>15.2</v>
      </c>
      <c r="E225" s="19">
        <v>218</v>
      </c>
      <c r="F225" s="19">
        <v>5700</v>
      </c>
      <c r="G225" s="19" t="s">
        <v>1773</v>
      </c>
    </row>
    <row r="226" spans="1:7" x14ac:dyDescent="0.25">
      <c r="A226" s="19" t="s">
        <v>1790</v>
      </c>
      <c r="B226" s="19" t="s">
        <v>1787</v>
      </c>
      <c r="C226" s="19">
        <v>47.6</v>
      </c>
      <c r="D226" s="19">
        <v>14.5</v>
      </c>
      <c r="E226" s="19">
        <v>215</v>
      </c>
      <c r="F226" s="19">
        <v>5400</v>
      </c>
      <c r="G226" s="19" t="s">
        <v>1773</v>
      </c>
    </row>
    <row r="227" spans="1:7" x14ac:dyDescent="0.25">
      <c r="A227" s="19" t="s">
        <v>1790</v>
      </c>
      <c r="B227" s="19" t="s">
        <v>1787</v>
      </c>
      <c r="C227" s="19">
        <v>46.5</v>
      </c>
      <c r="D227" s="19">
        <v>13.5</v>
      </c>
      <c r="E227" s="19">
        <v>210</v>
      </c>
      <c r="F227" s="19">
        <v>4550</v>
      </c>
      <c r="G227" s="19" t="s">
        <v>1769</v>
      </c>
    </row>
    <row r="228" spans="1:7" x14ac:dyDescent="0.25">
      <c r="A228" s="19" t="s">
        <v>1790</v>
      </c>
      <c r="B228" s="19" t="s">
        <v>1787</v>
      </c>
      <c r="C228" s="19">
        <v>45.4</v>
      </c>
      <c r="D228" s="19">
        <v>14.6</v>
      </c>
      <c r="E228" s="19">
        <v>211</v>
      </c>
      <c r="F228" s="19">
        <v>4800</v>
      </c>
      <c r="G228" s="19" t="s">
        <v>1769</v>
      </c>
    </row>
    <row r="229" spans="1:7" x14ac:dyDescent="0.25">
      <c r="A229" s="19" t="s">
        <v>1790</v>
      </c>
      <c r="B229" s="19" t="s">
        <v>1787</v>
      </c>
      <c r="C229" s="19">
        <v>46.7</v>
      </c>
      <c r="D229" s="19">
        <v>15.3</v>
      </c>
      <c r="E229" s="19">
        <v>219</v>
      </c>
      <c r="F229" s="19">
        <v>5200</v>
      </c>
      <c r="G229" s="19" t="s">
        <v>1773</v>
      </c>
    </row>
    <row r="230" spans="1:7" x14ac:dyDescent="0.25">
      <c r="A230" s="19" t="s">
        <v>1790</v>
      </c>
      <c r="B230" s="19" t="s">
        <v>1787</v>
      </c>
      <c r="C230" s="19">
        <v>43.3</v>
      </c>
      <c r="D230" s="19">
        <v>13.4</v>
      </c>
      <c r="E230" s="19">
        <v>209</v>
      </c>
      <c r="F230" s="19">
        <v>4400</v>
      </c>
      <c r="G230" s="19" t="s">
        <v>1769</v>
      </c>
    </row>
    <row r="231" spans="1:7" x14ac:dyDescent="0.25">
      <c r="A231" s="19" t="s">
        <v>1790</v>
      </c>
      <c r="B231" s="19" t="s">
        <v>1787</v>
      </c>
      <c r="C231" s="19">
        <v>46.8</v>
      </c>
      <c r="D231" s="19">
        <v>15.4</v>
      </c>
      <c r="E231" s="19">
        <v>215</v>
      </c>
      <c r="F231" s="19">
        <v>5150</v>
      </c>
      <c r="G231" s="19" t="s">
        <v>1773</v>
      </c>
    </row>
    <row r="232" spans="1:7" x14ac:dyDescent="0.25">
      <c r="A232" s="19" t="s">
        <v>1790</v>
      </c>
      <c r="B232" s="19" t="s">
        <v>1787</v>
      </c>
      <c r="C232" s="19">
        <v>40.9</v>
      </c>
      <c r="D232" s="19">
        <v>13.7</v>
      </c>
      <c r="E232" s="19">
        <v>214</v>
      </c>
      <c r="F232" s="19">
        <v>4650</v>
      </c>
      <c r="G232" s="19" t="s">
        <v>1769</v>
      </c>
    </row>
    <row r="233" spans="1:7" x14ac:dyDescent="0.25">
      <c r="A233" s="19" t="s">
        <v>1790</v>
      </c>
      <c r="B233" s="19" t="s">
        <v>1787</v>
      </c>
      <c r="C233" s="19">
        <v>49</v>
      </c>
      <c r="D233" s="19">
        <v>16.100000000000001</v>
      </c>
      <c r="E233" s="19">
        <v>216</v>
      </c>
      <c r="F233" s="19">
        <v>5550</v>
      </c>
      <c r="G233" s="19" t="s">
        <v>1773</v>
      </c>
    </row>
    <row r="234" spans="1:7" x14ac:dyDescent="0.25">
      <c r="A234" s="19" t="s">
        <v>1790</v>
      </c>
      <c r="B234" s="19" t="s">
        <v>1787</v>
      </c>
      <c r="C234" s="19">
        <v>45.5</v>
      </c>
      <c r="D234" s="19">
        <v>13.7</v>
      </c>
      <c r="E234" s="19">
        <v>214</v>
      </c>
      <c r="F234" s="19">
        <v>4650</v>
      </c>
      <c r="G234" s="19" t="s">
        <v>1769</v>
      </c>
    </row>
    <row r="235" spans="1:7" x14ac:dyDescent="0.25">
      <c r="A235" s="19" t="s">
        <v>1790</v>
      </c>
      <c r="B235" s="19" t="s">
        <v>1787</v>
      </c>
      <c r="C235" s="19">
        <v>48.4</v>
      </c>
      <c r="D235" s="19">
        <v>14.6</v>
      </c>
      <c r="E235" s="19">
        <v>213</v>
      </c>
      <c r="F235" s="19">
        <v>5850</v>
      </c>
      <c r="G235" s="19" t="s">
        <v>1773</v>
      </c>
    </row>
    <row r="236" spans="1:7" x14ac:dyDescent="0.25">
      <c r="A236" s="19" t="s">
        <v>1790</v>
      </c>
      <c r="B236" s="19" t="s">
        <v>1787</v>
      </c>
      <c r="C236" s="19">
        <v>45.8</v>
      </c>
      <c r="D236" s="19">
        <v>14.6</v>
      </c>
      <c r="E236" s="19">
        <v>210</v>
      </c>
      <c r="F236" s="19">
        <v>4200</v>
      </c>
      <c r="G236" s="19" t="s">
        <v>1769</v>
      </c>
    </row>
    <row r="237" spans="1:7" x14ac:dyDescent="0.25">
      <c r="A237" s="19" t="s">
        <v>1790</v>
      </c>
      <c r="B237" s="19" t="s">
        <v>1787</v>
      </c>
      <c r="C237" s="19">
        <v>49.3</v>
      </c>
      <c r="D237" s="19">
        <v>15.7</v>
      </c>
      <c r="E237" s="19">
        <v>217</v>
      </c>
      <c r="F237" s="19">
        <v>5850</v>
      </c>
      <c r="G237" s="19" t="s">
        <v>1773</v>
      </c>
    </row>
    <row r="238" spans="1:7" x14ac:dyDescent="0.25">
      <c r="A238" s="19" t="s">
        <v>1790</v>
      </c>
      <c r="B238" s="19" t="s">
        <v>1787</v>
      </c>
      <c r="C238" s="19">
        <v>42</v>
      </c>
      <c r="D238" s="19">
        <v>13.5</v>
      </c>
      <c r="E238" s="19">
        <v>210</v>
      </c>
      <c r="F238" s="19">
        <v>4150</v>
      </c>
      <c r="G238" s="19" t="s">
        <v>1769</v>
      </c>
    </row>
    <row r="239" spans="1:7" x14ac:dyDescent="0.25">
      <c r="A239" s="19" t="s">
        <v>1790</v>
      </c>
      <c r="B239" s="19" t="s">
        <v>1787</v>
      </c>
      <c r="C239" s="19">
        <v>49.2</v>
      </c>
      <c r="D239" s="19">
        <v>15.2</v>
      </c>
      <c r="E239" s="19">
        <v>221</v>
      </c>
      <c r="F239" s="19">
        <v>6300</v>
      </c>
      <c r="G239" s="19" t="s">
        <v>1773</v>
      </c>
    </row>
    <row r="240" spans="1:7" x14ac:dyDescent="0.25">
      <c r="A240" s="19" t="s">
        <v>1790</v>
      </c>
      <c r="B240" s="19" t="s">
        <v>1787</v>
      </c>
      <c r="C240" s="19">
        <v>46.2</v>
      </c>
      <c r="D240" s="19">
        <v>14.5</v>
      </c>
      <c r="E240" s="19">
        <v>209</v>
      </c>
      <c r="F240" s="19">
        <v>4800</v>
      </c>
      <c r="G240" s="19" t="s">
        <v>1769</v>
      </c>
    </row>
    <row r="241" spans="1:7" x14ac:dyDescent="0.25">
      <c r="A241" s="19" t="s">
        <v>1790</v>
      </c>
      <c r="B241" s="19" t="s">
        <v>1787</v>
      </c>
      <c r="C241" s="19">
        <v>48.7</v>
      </c>
      <c r="D241" s="19">
        <v>15.1</v>
      </c>
      <c r="E241" s="19">
        <v>222</v>
      </c>
      <c r="F241" s="19">
        <v>5350</v>
      </c>
      <c r="G241" s="19" t="s">
        <v>1773</v>
      </c>
    </row>
    <row r="242" spans="1:7" x14ac:dyDescent="0.25">
      <c r="A242" s="19" t="s">
        <v>1790</v>
      </c>
      <c r="B242" s="19" t="s">
        <v>1787</v>
      </c>
      <c r="C242" s="19">
        <v>50.2</v>
      </c>
      <c r="D242" s="19">
        <v>14.3</v>
      </c>
      <c r="E242" s="19">
        <v>218</v>
      </c>
      <c r="F242" s="19">
        <v>5700</v>
      </c>
      <c r="G242" s="19" t="s">
        <v>1773</v>
      </c>
    </row>
    <row r="243" spans="1:7" x14ac:dyDescent="0.25">
      <c r="A243" s="19" t="s">
        <v>1790</v>
      </c>
      <c r="B243" s="19" t="s">
        <v>1787</v>
      </c>
      <c r="C243" s="19">
        <v>45.1</v>
      </c>
      <c r="D243" s="19">
        <v>14.5</v>
      </c>
      <c r="E243" s="19">
        <v>215</v>
      </c>
      <c r="F243" s="19">
        <v>5000</v>
      </c>
      <c r="G243" s="19" t="s">
        <v>1769</v>
      </c>
    </row>
    <row r="244" spans="1:7" x14ac:dyDescent="0.25">
      <c r="A244" s="19" t="s">
        <v>1790</v>
      </c>
      <c r="B244" s="19" t="s">
        <v>1787</v>
      </c>
      <c r="C244" s="19">
        <v>46.5</v>
      </c>
      <c r="D244" s="19">
        <v>14.5</v>
      </c>
      <c r="E244" s="19">
        <v>213</v>
      </c>
      <c r="F244" s="19">
        <v>4400</v>
      </c>
      <c r="G244" s="19" t="s">
        <v>1769</v>
      </c>
    </row>
    <row r="245" spans="1:7" x14ac:dyDescent="0.25">
      <c r="A245" s="19" t="s">
        <v>1790</v>
      </c>
      <c r="B245" s="19" t="s">
        <v>1787</v>
      </c>
      <c r="C245" s="19">
        <v>46.3</v>
      </c>
      <c r="D245" s="19">
        <v>15.8</v>
      </c>
      <c r="E245" s="19">
        <v>215</v>
      </c>
      <c r="F245" s="19">
        <v>5050</v>
      </c>
      <c r="G245" s="19" t="s">
        <v>1773</v>
      </c>
    </row>
    <row r="246" spans="1:7" x14ac:dyDescent="0.25">
      <c r="A246" s="19" t="s">
        <v>1790</v>
      </c>
      <c r="B246" s="19" t="s">
        <v>1787</v>
      </c>
      <c r="C246" s="19">
        <v>42.9</v>
      </c>
      <c r="D246" s="19">
        <v>13.1</v>
      </c>
      <c r="E246" s="19">
        <v>215</v>
      </c>
      <c r="F246" s="19">
        <v>5000</v>
      </c>
      <c r="G246" s="19" t="s">
        <v>1769</v>
      </c>
    </row>
    <row r="247" spans="1:7" x14ac:dyDescent="0.25">
      <c r="A247" s="19" t="s">
        <v>1790</v>
      </c>
      <c r="B247" s="19" t="s">
        <v>1787</v>
      </c>
      <c r="C247" s="19">
        <v>46.1</v>
      </c>
      <c r="D247" s="19">
        <v>15.1</v>
      </c>
      <c r="E247" s="19">
        <v>215</v>
      </c>
      <c r="F247" s="19">
        <v>5100</v>
      </c>
      <c r="G247" s="19" t="s">
        <v>1773</v>
      </c>
    </row>
    <row r="248" spans="1:7" x14ac:dyDescent="0.25">
      <c r="A248" s="19" t="s">
        <v>1790</v>
      </c>
      <c r="B248" s="19" t="s">
        <v>1787</v>
      </c>
      <c r="C248" s="19">
        <v>44.5</v>
      </c>
      <c r="D248" s="19">
        <v>14.3</v>
      </c>
      <c r="E248" s="19">
        <v>216</v>
      </c>
      <c r="F248" s="19">
        <v>4100</v>
      </c>
      <c r="G248" s="19"/>
    </row>
    <row r="249" spans="1:7" x14ac:dyDescent="0.25">
      <c r="A249" s="19" t="s">
        <v>1790</v>
      </c>
      <c r="B249" s="19" t="s">
        <v>1787</v>
      </c>
      <c r="C249" s="19">
        <v>47.8</v>
      </c>
      <c r="D249" s="19">
        <v>15</v>
      </c>
      <c r="E249" s="19">
        <v>215</v>
      </c>
      <c r="F249" s="19">
        <v>5650</v>
      </c>
      <c r="G249" s="19" t="s">
        <v>1773</v>
      </c>
    </row>
    <row r="250" spans="1:7" x14ac:dyDescent="0.25">
      <c r="A250" s="19" t="s">
        <v>1790</v>
      </c>
      <c r="B250" s="19" t="s">
        <v>1787</v>
      </c>
      <c r="C250" s="19">
        <v>48.2</v>
      </c>
      <c r="D250" s="19">
        <v>14.3</v>
      </c>
      <c r="E250" s="19">
        <v>210</v>
      </c>
      <c r="F250" s="19">
        <v>4600</v>
      </c>
      <c r="G250" s="19" t="s">
        <v>1769</v>
      </c>
    </row>
    <row r="251" spans="1:7" x14ac:dyDescent="0.25">
      <c r="A251" s="19" t="s">
        <v>1790</v>
      </c>
      <c r="B251" s="19" t="s">
        <v>1787</v>
      </c>
      <c r="C251" s="19">
        <v>50</v>
      </c>
      <c r="D251" s="19">
        <v>15.3</v>
      </c>
      <c r="E251" s="19">
        <v>220</v>
      </c>
      <c r="F251" s="19">
        <v>5550</v>
      </c>
      <c r="G251" s="19" t="s">
        <v>1773</v>
      </c>
    </row>
    <row r="252" spans="1:7" x14ac:dyDescent="0.25">
      <c r="A252" s="19" t="s">
        <v>1790</v>
      </c>
      <c r="B252" s="19" t="s">
        <v>1787</v>
      </c>
      <c r="C252" s="19">
        <v>47.3</v>
      </c>
      <c r="D252" s="19">
        <v>15.3</v>
      </c>
      <c r="E252" s="19">
        <v>222</v>
      </c>
      <c r="F252" s="19">
        <v>5250</v>
      </c>
      <c r="G252" s="19" t="s">
        <v>1773</v>
      </c>
    </row>
    <row r="253" spans="1:7" x14ac:dyDescent="0.25">
      <c r="A253" s="19" t="s">
        <v>1790</v>
      </c>
      <c r="B253" s="19" t="s">
        <v>1787</v>
      </c>
      <c r="C253" s="19">
        <v>42.8</v>
      </c>
      <c r="D253" s="19">
        <v>14.2</v>
      </c>
      <c r="E253" s="19">
        <v>209</v>
      </c>
      <c r="F253" s="19">
        <v>4700</v>
      </c>
      <c r="G253" s="19" t="s">
        <v>1769</v>
      </c>
    </row>
    <row r="254" spans="1:7" x14ac:dyDescent="0.25">
      <c r="A254" s="19" t="s">
        <v>1790</v>
      </c>
      <c r="B254" s="19" t="s">
        <v>1787</v>
      </c>
      <c r="C254" s="19">
        <v>45.1</v>
      </c>
      <c r="D254" s="19">
        <v>14.5</v>
      </c>
      <c r="E254" s="19">
        <v>207</v>
      </c>
      <c r="F254" s="19">
        <v>5050</v>
      </c>
      <c r="G254" s="19" t="s">
        <v>1769</v>
      </c>
    </row>
    <row r="255" spans="1:7" x14ac:dyDescent="0.25">
      <c r="A255" s="19" t="s">
        <v>1790</v>
      </c>
      <c r="B255" s="19" t="s">
        <v>1787</v>
      </c>
      <c r="C255" s="19">
        <v>59.6</v>
      </c>
      <c r="D255" s="19">
        <v>17</v>
      </c>
      <c r="E255" s="19">
        <v>230</v>
      </c>
      <c r="F255" s="19">
        <v>6050</v>
      </c>
      <c r="G255" s="19" t="s">
        <v>1773</v>
      </c>
    </row>
    <row r="256" spans="1:7" x14ac:dyDescent="0.25">
      <c r="A256" s="19" t="s">
        <v>1790</v>
      </c>
      <c r="B256" s="19" t="s">
        <v>1787</v>
      </c>
      <c r="C256" s="19">
        <v>49.1</v>
      </c>
      <c r="D256" s="19">
        <v>14.8</v>
      </c>
      <c r="E256" s="19">
        <v>220</v>
      </c>
      <c r="F256" s="19">
        <v>5150</v>
      </c>
      <c r="G256" s="19" t="s">
        <v>1769</v>
      </c>
    </row>
    <row r="257" spans="1:7" x14ac:dyDescent="0.25">
      <c r="A257" s="19" t="s">
        <v>1790</v>
      </c>
      <c r="B257" s="19" t="s">
        <v>1787</v>
      </c>
      <c r="C257" s="19">
        <v>48.4</v>
      </c>
      <c r="D257" s="19">
        <v>16.3</v>
      </c>
      <c r="E257" s="19">
        <v>220</v>
      </c>
      <c r="F257" s="19">
        <v>5400</v>
      </c>
      <c r="G257" s="19" t="s">
        <v>1773</v>
      </c>
    </row>
    <row r="258" spans="1:7" x14ac:dyDescent="0.25">
      <c r="A258" s="19" t="s">
        <v>1790</v>
      </c>
      <c r="B258" s="19" t="s">
        <v>1787</v>
      </c>
      <c r="C258" s="19">
        <v>42.6</v>
      </c>
      <c r="D258" s="19">
        <v>13.7</v>
      </c>
      <c r="E258" s="19">
        <v>213</v>
      </c>
      <c r="F258" s="19">
        <v>4950</v>
      </c>
      <c r="G258" s="19" t="s">
        <v>1769</v>
      </c>
    </row>
    <row r="259" spans="1:7" x14ac:dyDescent="0.25">
      <c r="A259" s="19" t="s">
        <v>1790</v>
      </c>
      <c r="B259" s="19" t="s">
        <v>1787</v>
      </c>
      <c r="C259" s="19">
        <v>44.4</v>
      </c>
      <c r="D259" s="19">
        <v>17.3</v>
      </c>
      <c r="E259" s="19">
        <v>219</v>
      </c>
      <c r="F259" s="19">
        <v>5250</v>
      </c>
      <c r="G259" s="19" t="s">
        <v>1773</v>
      </c>
    </row>
    <row r="260" spans="1:7" x14ac:dyDescent="0.25">
      <c r="A260" s="19" t="s">
        <v>1790</v>
      </c>
      <c r="B260" s="19" t="s">
        <v>1787</v>
      </c>
      <c r="C260" s="19">
        <v>44</v>
      </c>
      <c r="D260" s="19">
        <v>13.6</v>
      </c>
      <c r="E260" s="19">
        <v>208</v>
      </c>
      <c r="F260" s="19">
        <v>4350</v>
      </c>
      <c r="G260" s="19" t="s">
        <v>1769</v>
      </c>
    </row>
    <row r="261" spans="1:7" x14ac:dyDescent="0.25">
      <c r="A261" s="19" t="s">
        <v>1790</v>
      </c>
      <c r="B261" s="19" t="s">
        <v>1787</v>
      </c>
      <c r="C261" s="19">
        <v>48.7</v>
      </c>
      <c r="D261" s="19">
        <v>15.7</v>
      </c>
      <c r="E261" s="19">
        <v>208</v>
      </c>
      <c r="F261" s="19">
        <v>5350</v>
      </c>
      <c r="G261" s="19" t="s">
        <v>1773</v>
      </c>
    </row>
    <row r="262" spans="1:7" x14ac:dyDescent="0.25">
      <c r="A262" s="19" t="s">
        <v>1790</v>
      </c>
      <c r="B262" s="19" t="s">
        <v>1787</v>
      </c>
      <c r="C262" s="19">
        <v>42.7</v>
      </c>
      <c r="D262" s="19">
        <v>13.7</v>
      </c>
      <c r="E262" s="19">
        <v>208</v>
      </c>
      <c r="F262" s="19">
        <v>3950</v>
      </c>
      <c r="G262" s="19" t="s">
        <v>1769</v>
      </c>
    </row>
    <row r="263" spans="1:7" x14ac:dyDescent="0.25">
      <c r="A263" s="19" t="s">
        <v>1790</v>
      </c>
      <c r="B263" s="19" t="s">
        <v>1787</v>
      </c>
      <c r="C263" s="19">
        <v>49.6</v>
      </c>
      <c r="D263" s="19">
        <v>16</v>
      </c>
      <c r="E263" s="19">
        <v>225</v>
      </c>
      <c r="F263" s="19">
        <v>5700</v>
      </c>
      <c r="G263" s="19" t="s">
        <v>1773</v>
      </c>
    </row>
    <row r="264" spans="1:7" x14ac:dyDescent="0.25">
      <c r="A264" s="19" t="s">
        <v>1790</v>
      </c>
      <c r="B264" s="19" t="s">
        <v>1787</v>
      </c>
      <c r="C264" s="19">
        <v>45.3</v>
      </c>
      <c r="D264" s="19">
        <v>13.7</v>
      </c>
      <c r="E264" s="19">
        <v>210</v>
      </c>
      <c r="F264" s="19">
        <v>4300</v>
      </c>
      <c r="G264" s="19" t="s">
        <v>1769</v>
      </c>
    </row>
    <row r="265" spans="1:7" x14ac:dyDescent="0.25">
      <c r="A265" s="19" t="s">
        <v>1790</v>
      </c>
      <c r="B265" s="19" t="s">
        <v>1787</v>
      </c>
      <c r="C265" s="19">
        <v>49.6</v>
      </c>
      <c r="D265" s="19">
        <v>15</v>
      </c>
      <c r="E265" s="19">
        <v>216</v>
      </c>
      <c r="F265" s="19">
        <v>4750</v>
      </c>
      <c r="G265" s="19" t="s">
        <v>1773</v>
      </c>
    </row>
    <row r="266" spans="1:7" x14ac:dyDescent="0.25">
      <c r="A266" s="19" t="s">
        <v>1790</v>
      </c>
      <c r="B266" s="19" t="s">
        <v>1787</v>
      </c>
      <c r="C266" s="19">
        <v>50.5</v>
      </c>
      <c r="D266" s="19">
        <v>15.9</v>
      </c>
      <c r="E266" s="19">
        <v>222</v>
      </c>
      <c r="F266" s="19">
        <v>5550</v>
      </c>
      <c r="G266" s="19" t="s">
        <v>1773</v>
      </c>
    </row>
    <row r="267" spans="1:7" x14ac:dyDescent="0.25">
      <c r="A267" s="19" t="s">
        <v>1790</v>
      </c>
      <c r="B267" s="19" t="s">
        <v>1787</v>
      </c>
      <c r="C267" s="19">
        <v>43.6</v>
      </c>
      <c r="D267" s="19">
        <v>13.9</v>
      </c>
      <c r="E267" s="19">
        <v>217</v>
      </c>
      <c r="F267" s="19">
        <v>4900</v>
      </c>
      <c r="G267" s="19" t="s">
        <v>1769</v>
      </c>
    </row>
    <row r="268" spans="1:7" x14ac:dyDescent="0.25">
      <c r="A268" s="19" t="s">
        <v>1790</v>
      </c>
      <c r="B268" s="19" t="s">
        <v>1787</v>
      </c>
      <c r="C268" s="19">
        <v>45.5</v>
      </c>
      <c r="D268" s="19">
        <v>13.9</v>
      </c>
      <c r="E268" s="19">
        <v>210</v>
      </c>
      <c r="F268" s="19">
        <v>4200</v>
      </c>
      <c r="G268" s="19" t="s">
        <v>1769</v>
      </c>
    </row>
    <row r="269" spans="1:7" x14ac:dyDescent="0.25">
      <c r="A269" s="19" t="s">
        <v>1790</v>
      </c>
      <c r="B269" s="19" t="s">
        <v>1787</v>
      </c>
      <c r="C269" s="19">
        <v>50.5</v>
      </c>
      <c r="D269" s="19">
        <v>15.9</v>
      </c>
      <c r="E269" s="19">
        <v>225</v>
      </c>
      <c r="F269" s="19">
        <v>5400</v>
      </c>
      <c r="G269" s="19" t="s">
        <v>1773</v>
      </c>
    </row>
    <row r="270" spans="1:7" x14ac:dyDescent="0.25">
      <c r="A270" s="19" t="s">
        <v>1790</v>
      </c>
      <c r="B270" s="19" t="s">
        <v>1787</v>
      </c>
      <c r="C270" s="19">
        <v>44.9</v>
      </c>
      <c r="D270" s="19">
        <v>13.3</v>
      </c>
      <c r="E270" s="19">
        <v>213</v>
      </c>
      <c r="F270" s="19">
        <v>5100</v>
      </c>
      <c r="G270" s="19" t="s">
        <v>1769</v>
      </c>
    </row>
    <row r="271" spans="1:7" x14ac:dyDescent="0.25">
      <c r="A271" s="19" t="s">
        <v>1790</v>
      </c>
      <c r="B271" s="19" t="s">
        <v>1787</v>
      </c>
      <c r="C271" s="19">
        <v>45.2</v>
      </c>
      <c r="D271" s="19">
        <v>15.8</v>
      </c>
      <c r="E271" s="19">
        <v>215</v>
      </c>
      <c r="F271" s="19">
        <v>5300</v>
      </c>
      <c r="G271" s="19" t="s">
        <v>1773</v>
      </c>
    </row>
    <row r="272" spans="1:7" x14ac:dyDescent="0.25">
      <c r="A272" s="19" t="s">
        <v>1790</v>
      </c>
      <c r="B272" s="19" t="s">
        <v>1787</v>
      </c>
      <c r="C272" s="19">
        <v>46.6</v>
      </c>
      <c r="D272" s="19">
        <v>14.2</v>
      </c>
      <c r="E272" s="19">
        <v>210</v>
      </c>
      <c r="F272" s="19">
        <v>4850</v>
      </c>
      <c r="G272" s="19" t="s">
        <v>1769</v>
      </c>
    </row>
    <row r="273" spans="1:7" x14ac:dyDescent="0.25">
      <c r="A273" s="19" t="s">
        <v>1790</v>
      </c>
      <c r="B273" s="19" t="s">
        <v>1787</v>
      </c>
      <c r="C273" s="19">
        <v>48.5</v>
      </c>
      <c r="D273" s="19">
        <v>14.1</v>
      </c>
      <c r="E273" s="19">
        <v>220</v>
      </c>
      <c r="F273" s="19">
        <v>5300</v>
      </c>
      <c r="G273" s="19" t="s">
        <v>1773</v>
      </c>
    </row>
    <row r="274" spans="1:7" x14ac:dyDescent="0.25">
      <c r="A274" s="19" t="s">
        <v>1790</v>
      </c>
      <c r="B274" s="19" t="s">
        <v>1787</v>
      </c>
      <c r="C274" s="19">
        <v>45.1</v>
      </c>
      <c r="D274" s="19">
        <v>14.4</v>
      </c>
      <c r="E274" s="19">
        <v>210</v>
      </c>
      <c r="F274" s="19">
        <v>4400</v>
      </c>
      <c r="G274" s="19" t="s">
        <v>1769</v>
      </c>
    </row>
    <row r="275" spans="1:7" x14ac:dyDescent="0.25">
      <c r="A275" s="19" t="s">
        <v>1790</v>
      </c>
      <c r="B275" s="19" t="s">
        <v>1787</v>
      </c>
      <c r="C275" s="19">
        <v>50.1</v>
      </c>
      <c r="D275" s="19">
        <v>15</v>
      </c>
      <c r="E275" s="19">
        <v>225</v>
      </c>
      <c r="F275" s="19">
        <v>5000</v>
      </c>
      <c r="G275" s="19" t="s">
        <v>1773</v>
      </c>
    </row>
    <row r="276" spans="1:7" x14ac:dyDescent="0.25">
      <c r="A276" s="19" t="s">
        <v>1790</v>
      </c>
      <c r="B276" s="19" t="s">
        <v>1787</v>
      </c>
      <c r="C276" s="19">
        <v>46.5</v>
      </c>
      <c r="D276" s="19">
        <v>14.4</v>
      </c>
      <c r="E276" s="19">
        <v>217</v>
      </c>
      <c r="F276" s="19">
        <v>4900</v>
      </c>
      <c r="G276" s="19" t="s">
        <v>1769</v>
      </c>
    </row>
    <row r="277" spans="1:7" x14ac:dyDescent="0.25">
      <c r="A277" s="19" t="s">
        <v>1790</v>
      </c>
      <c r="B277" s="19" t="s">
        <v>1787</v>
      </c>
      <c r="C277" s="19">
        <v>45</v>
      </c>
      <c r="D277" s="19">
        <v>15.4</v>
      </c>
      <c r="E277" s="19">
        <v>220</v>
      </c>
      <c r="F277" s="19">
        <v>5050</v>
      </c>
      <c r="G277" s="19" t="s">
        <v>1773</v>
      </c>
    </row>
    <row r="278" spans="1:7" x14ac:dyDescent="0.25">
      <c r="A278" s="19" t="s">
        <v>1790</v>
      </c>
      <c r="B278" s="19" t="s">
        <v>1787</v>
      </c>
      <c r="C278" s="19">
        <v>43.8</v>
      </c>
      <c r="D278" s="19">
        <v>13.9</v>
      </c>
      <c r="E278" s="19">
        <v>208</v>
      </c>
      <c r="F278" s="19">
        <v>4300</v>
      </c>
      <c r="G278" s="19" t="s">
        <v>1769</v>
      </c>
    </row>
    <row r="279" spans="1:7" x14ac:dyDescent="0.25">
      <c r="A279" s="19" t="s">
        <v>1790</v>
      </c>
      <c r="B279" s="19" t="s">
        <v>1787</v>
      </c>
      <c r="C279" s="19">
        <v>45.5</v>
      </c>
      <c r="D279" s="19">
        <v>15</v>
      </c>
      <c r="E279" s="19">
        <v>220</v>
      </c>
      <c r="F279" s="19">
        <v>5000</v>
      </c>
      <c r="G279" s="19" t="s">
        <v>1773</v>
      </c>
    </row>
    <row r="280" spans="1:7" x14ac:dyDescent="0.25">
      <c r="A280" s="19" t="s">
        <v>1790</v>
      </c>
      <c r="B280" s="19" t="s">
        <v>1787</v>
      </c>
      <c r="C280" s="19">
        <v>43.2</v>
      </c>
      <c r="D280" s="19">
        <v>14.5</v>
      </c>
      <c r="E280" s="19">
        <v>208</v>
      </c>
      <c r="F280" s="19">
        <v>4450</v>
      </c>
      <c r="G280" s="19" t="s">
        <v>1769</v>
      </c>
    </row>
    <row r="281" spans="1:7" x14ac:dyDescent="0.25">
      <c r="A281" s="19" t="s">
        <v>1790</v>
      </c>
      <c r="B281" s="19" t="s">
        <v>1787</v>
      </c>
      <c r="C281" s="19">
        <v>50.4</v>
      </c>
      <c r="D281" s="19">
        <v>15.3</v>
      </c>
      <c r="E281" s="19">
        <v>224</v>
      </c>
      <c r="F281" s="19">
        <v>5550</v>
      </c>
      <c r="G281" s="19" t="s">
        <v>1773</v>
      </c>
    </row>
    <row r="282" spans="1:7" x14ac:dyDescent="0.25">
      <c r="A282" s="19" t="s">
        <v>1790</v>
      </c>
      <c r="B282" s="19" t="s">
        <v>1787</v>
      </c>
      <c r="C282" s="19">
        <v>45.3</v>
      </c>
      <c r="D282" s="19">
        <v>13.8</v>
      </c>
      <c r="E282" s="19">
        <v>208</v>
      </c>
      <c r="F282" s="19">
        <v>4200</v>
      </c>
      <c r="G282" s="19" t="s">
        <v>1769</v>
      </c>
    </row>
    <row r="283" spans="1:7" x14ac:dyDescent="0.25">
      <c r="A283" s="19" t="s">
        <v>1790</v>
      </c>
      <c r="B283" s="19" t="s">
        <v>1787</v>
      </c>
      <c r="C283" s="19">
        <v>46.2</v>
      </c>
      <c r="D283" s="19">
        <v>14.9</v>
      </c>
      <c r="E283" s="19">
        <v>221</v>
      </c>
      <c r="F283" s="19">
        <v>5300</v>
      </c>
      <c r="G283" s="19" t="s">
        <v>1773</v>
      </c>
    </row>
    <row r="284" spans="1:7" x14ac:dyDescent="0.25">
      <c r="A284" s="19" t="s">
        <v>1790</v>
      </c>
      <c r="B284" s="19" t="s">
        <v>1787</v>
      </c>
      <c r="C284" s="19">
        <v>45.7</v>
      </c>
      <c r="D284" s="19">
        <v>13.9</v>
      </c>
      <c r="E284" s="19">
        <v>214</v>
      </c>
      <c r="F284" s="19">
        <v>4400</v>
      </c>
      <c r="G284" s="19" t="s">
        <v>1769</v>
      </c>
    </row>
    <row r="285" spans="1:7" x14ac:dyDescent="0.25">
      <c r="A285" s="19" t="s">
        <v>1790</v>
      </c>
      <c r="B285" s="19" t="s">
        <v>1787</v>
      </c>
      <c r="C285" s="19">
        <v>54.3</v>
      </c>
      <c r="D285" s="19">
        <v>15.7</v>
      </c>
      <c r="E285" s="19">
        <v>231</v>
      </c>
      <c r="F285" s="19">
        <v>5650</v>
      </c>
      <c r="G285" s="19" t="s">
        <v>1773</v>
      </c>
    </row>
    <row r="286" spans="1:7" x14ac:dyDescent="0.25">
      <c r="A286" s="19" t="s">
        <v>1790</v>
      </c>
      <c r="B286" s="19" t="s">
        <v>1787</v>
      </c>
      <c r="C286" s="19">
        <v>45.8</v>
      </c>
      <c r="D286" s="19">
        <v>14.2</v>
      </c>
      <c r="E286" s="19">
        <v>219</v>
      </c>
      <c r="F286" s="19">
        <v>4700</v>
      </c>
      <c r="G286" s="19" t="s">
        <v>1769</v>
      </c>
    </row>
    <row r="287" spans="1:7" x14ac:dyDescent="0.25">
      <c r="A287" s="19" t="s">
        <v>1790</v>
      </c>
      <c r="B287" s="19" t="s">
        <v>1787</v>
      </c>
      <c r="C287" s="19">
        <v>49.8</v>
      </c>
      <c r="D287" s="19">
        <v>16.8</v>
      </c>
      <c r="E287" s="19">
        <v>230</v>
      </c>
      <c r="F287" s="19">
        <v>5700</v>
      </c>
      <c r="G287" s="19" t="s">
        <v>1773</v>
      </c>
    </row>
    <row r="288" spans="1:7" x14ac:dyDescent="0.25">
      <c r="A288" s="19" t="s">
        <v>1790</v>
      </c>
      <c r="B288" s="19" t="s">
        <v>1787</v>
      </c>
      <c r="C288" s="19">
        <v>46.2</v>
      </c>
      <c r="D288" s="19">
        <v>14.4</v>
      </c>
      <c r="E288" s="19">
        <v>214</v>
      </c>
      <c r="F288" s="19">
        <v>4650</v>
      </c>
      <c r="G288" s="19"/>
    </row>
    <row r="289" spans="1:7" x14ac:dyDescent="0.25">
      <c r="A289" s="19" t="s">
        <v>1790</v>
      </c>
      <c r="B289" s="19" t="s">
        <v>1787</v>
      </c>
      <c r="C289" s="19">
        <v>49.5</v>
      </c>
      <c r="D289" s="19">
        <v>16.2</v>
      </c>
      <c r="E289" s="19">
        <v>229</v>
      </c>
      <c r="F289" s="19">
        <v>5800</v>
      </c>
      <c r="G289" s="19" t="s">
        <v>1773</v>
      </c>
    </row>
    <row r="290" spans="1:7" x14ac:dyDescent="0.25">
      <c r="A290" s="19" t="s">
        <v>1790</v>
      </c>
      <c r="B290" s="19" t="s">
        <v>1787</v>
      </c>
      <c r="C290" s="19">
        <v>43.5</v>
      </c>
      <c r="D290" s="19">
        <v>14.2</v>
      </c>
      <c r="E290" s="19">
        <v>220</v>
      </c>
      <c r="F290" s="19">
        <v>4700</v>
      </c>
      <c r="G290" s="19" t="s">
        <v>1769</v>
      </c>
    </row>
    <row r="291" spans="1:7" x14ac:dyDescent="0.25">
      <c r="A291" s="19" t="s">
        <v>1790</v>
      </c>
      <c r="B291" s="19" t="s">
        <v>1787</v>
      </c>
      <c r="C291" s="19">
        <v>50.7</v>
      </c>
      <c r="D291" s="19">
        <v>15</v>
      </c>
      <c r="E291" s="19">
        <v>223</v>
      </c>
      <c r="F291" s="19">
        <v>5550</v>
      </c>
      <c r="G291" s="19" t="s">
        <v>1773</v>
      </c>
    </row>
    <row r="292" spans="1:7" x14ac:dyDescent="0.25">
      <c r="A292" s="19" t="s">
        <v>1790</v>
      </c>
      <c r="B292" s="19" t="s">
        <v>1787</v>
      </c>
      <c r="C292" s="19">
        <v>47.7</v>
      </c>
      <c r="D292" s="19">
        <v>15</v>
      </c>
      <c r="E292" s="19">
        <v>216</v>
      </c>
      <c r="F292" s="19">
        <v>4750</v>
      </c>
      <c r="G292" s="19" t="s">
        <v>1769</v>
      </c>
    </row>
    <row r="293" spans="1:7" x14ac:dyDescent="0.25">
      <c r="A293" s="19" t="s">
        <v>1790</v>
      </c>
      <c r="B293" s="19" t="s">
        <v>1787</v>
      </c>
      <c r="C293" s="19">
        <v>46.4</v>
      </c>
      <c r="D293" s="19">
        <v>15.6</v>
      </c>
      <c r="E293" s="19">
        <v>221</v>
      </c>
      <c r="F293" s="19">
        <v>5000</v>
      </c>
      <c r="G293" s="19" t="s">
        <v>1773</v>
      </c>
    </row>
    <row r="294" spans="1:7" x14ac:dyDescent="0.25">
      <c r="A294" s="19" t="s">
        <v>1790</v>
      </c>
      <c r="B294" s="19" t="s">
        <v>1787</v>
      </c>
      <c r="C294" s="19">
        <v>48.2</v>
      </c>
      <c r="D294" s="19">
        <v>15.6</v>
      </c>
      <c r="E294" s="19">
        <v>221</v>
      </c>
      <c r="F294" s="19">
        <v>5100</v>
      </c>
      <c r="G294" s="19" t="s">
        <v>1773</v>
      </c>
    </row>
    <row r="295" spans="1:7" x14ac:dyDescent="0.25">
      <c r="A295" s="19" t="s">
        <v>1790</v>
      </c>
      <c r="B295" s="19" t="s">
        <v>1787</v>
      </c>
      <c r="C295" s="19">
        <v>46.5</v>
      </c>
      <c r="D295" s="19">
        <v>14.8</v>
      </c>
      <c r="E295" s="19">
        <v>217</v>
      </c>
      <c r="F295" s="19">
        <v>5200</v>
      </c>
      <c r="G295" s="19" t="s">
        <v>1769</v>
      </c>
    </row>
    <row r="296" spans="1:7" x14ac:dyDescent="0.25">
      <c r="A296" s="19" t="s">
        <v>1790</v>
      </c>
      <c r="B296" s="19" t="s">
        <v>1787</v>
      </c>
      <c r="C296" s="19">
        <v>46.4</v>
      </c>
      <c r="D296" s="19">
        <v>15</v>
      </c>
      <c r="E296" s="19">
        <v>216</v>
      </c>
      <c r="F296" s="19">
        <v>4700</v>
      </c>
      <c r="G296" s="19" t="s">
        <v>1769</v>
      </c>
    </row>
    <row r="297" spans="1:7" x14ac:dyDescent="0.25">
      <c r="A297" s="19" t="s">
        <v>1790</v>
      </c>
      <c r="B297" s="19" t="s">
        <v>1787</v>
      </c>
      <c r="C297" s="19">
        <v>48.6</v>
      </c>
      <c r="D297" s="19">
        <v>16</v>
      </c>
      <c r="E297" s="19">
        <v>230</v>
      </c>
      <c r="F297" s="19">
        <v>5800</v>
      </c>
      <c r="G297" s="19" t="s">
        <v>1773</v>
      </c>
    </row>
    <row r="298" spans="1:7" x14ac:dyDescent="0.25">
      <c r="A298" s="19" t="s">
        <v>1790</v>
      </c>
      <c r="B298" s="19" t="s">
        <v>1787</v>
      </c>
      <c r="C298" s="19">
        <v>47.5</v>
      </c>
      <c r="D298" s="19">
        <v>14.2</v>
      </c>
      <c r="E298" s="19">
        <v>209</v>
      </c>
      <c r="F298" s="19">
        <v>4600</v>
      </c>
      <c r="G298" s="19" t="s">
        <v>1769</v>
      </c>
    </row>
    <row r="299" spans="1:7" x14ac:dyDescent="0.25">
      <c r="A299" s="19" t="s">
        <v>1790</v>
      </c>
      <c r="B299" s="19" t="s">
        <v>1787</v>
      </c>
      <c r="C299" s="19">
        <v>51.1</v>
      </c>
      <c r="D299" s="19">
        <v>16.3</v>
      </c>
      <c r="E299" s="19">
        <v>220</v>
      </c>
      <c r="F299" s="19">
        <v>6000</v>
      </c>
      <c r="G299" s="19" t="s">
        <v>1773</v>
      </c>
    </row>
    <row r="300" spans="1:7" x14ac:dyDescent="0.25">
      <c r="A300" s="19" t="s">
        <v>1790</v>
      </c>
      <c r="B300" s="19" t="s">
        <v>1787</v>
      </c>
      <c r="C300" s="19">
        <v>45.2</v>
      </c>
      <c r="D300" s="19">
        <v>13.8</v>
      </c>
      <c r="E300" s="19">
        <v>215</v>
      </c>
      <c r="F300" s="19">
        <v>4750</v>
      </c>
      <c r="G300" s="19" t="s">
        <v>1769</v>
      </c>
    </row>
    <row r="301" spans="1:7" x14ac:dyDescent="0.25">
      <c r="A301" s="19" t="s">
        <v>1790</v>
      </c>
      <c r="B301" s="19" t="s">
        <v>1787</v>
      </c>
      <c r="C301" s="19">
        <v>45.2</v>
      </c>
      <c r="D301" s="19">
        <v>16.399999999999999</v>
      </c>
      <c r="E301" s="19">
        <v>223</v>
      </c>
      <c r="F301" s="19">
        <v>5950</v>
      </c>
      <c r="G301" s="19" t="s">
        <v>1773</v>
      </c>
    </row>
    <row r="302" spans="1:7" x14ac:dyDescent="0.25">
      <c r="A302" s="19" t="s">
        <v>1790</v>
      </c>
      <c r="B302" s="19" t="s">
        <v>1787</v>
      </c>
      <c r="C302" s="19">
        <v>49.1</v>
      </c>
      <c r="D302" s="19">
        <v>14.5</v>
      </c>
      <c r="E302" s="19">
        <v>212</v>
      </c>
      <c r="F302" s="19">
        <v>4625</v>
      </c>
      <c r="G302" s="19" t="s">
        <v>1769</v>
      </c>
    </row>
    <row r="303" spans="1:7" x14ac:dyDescent="0.25">
      <c r="A303" s="19" t="s">
        <v>1790</v>
      </c>
      <c r="B303" s="19" t="s">
        <v>1787</v>
      </c>
      <c r="C303" s="19">
        <v>52.5</v>
      </c>
      <c r="D303" s="19">
        <v>15.6</v>
      </c>
      <c r="E303" s="19">
        <v>221</v>
      </c>
      <c r="F303" s="19">
        <v>5450</v>
      </c>
      <c r="G303" s="19" t="s">
        <v>1773</v>
      </c>
    </row>
    <row r="304" spans="1:7" x14ac:dyDescent="0.25">
      <c r="A304" s="19" t="s">
        <v>1790</v>
      </c>
      <c r="B304" s="19" t="s">
        <v>1787</v>
      </c>
      <c r="C304" s="19">
        <v>47.4</v>
      </c>
      <c r="D304" s="19">
        <v>14.6</v>
      </c>
      <c r="E304" s="19">
        <v>212</v>
      </c>
      <c r="F304" s="19">
        <v>4725</v>
      </c>
      <c r="G304" s="19" t="s">
        <v>1769</v>
      </c>
    </row>
    <row r="305" spans="1:7" x14ac:dyDescent="0.25">
      <c r="A305" s="19" t="s">
        <v>1790</v>
      </c>
      <c r="B305" s="19" t="s">
        <v>1787</v>
      </c>
      <c r="C305" s="19">
        <v>50</v>
      </c>
      <c r="D305" s="19">
        <v>15.9</v>
      </c>
      <c r="E305" s="19">
        <v>224</v>
      </c>
      <c r="F305" s="19">
        <v>5350</v>
      </c>
      <c r="G305" s="19" t="s">
        <v>1773</v>
      </c>
    </row>
    <row r="306" spans="1:7" x14ac:dyDescent="0.25">
      <c r="A306" s="19" t="s">
        <v>1790</v>
      </c>
      <c r="B306" s="19" t="s">
        <v>1787</v>
      </c>
      <c r="C306" s="19">
        <v>44.9</v>
      </c>
      <c r="D306" s="19">
        <v>13.8</v>
      </c>
      <c r="E306" s="19">
        <v>212</v>
      </c>
      <c r="F306" s="19">
        <v>4750</v>
      </c>
      <c r="G306" s="19" t="s">
        <v>1769</v>
      </c>
    </row>
    <row r="307" spans="1:7" x14ac:dyDescent="0.25">
      <c r="A307" s="19" t="s">
        <v>1790</v>
      </c>
      <c r="B307" s="19" t="s">
        <v>1787</v>
      </c>
      <c r="C307" s="19">
        <v>50.8</v>
      </c>
      <c r="D307" s="19">
        <v>17.3</v>
      </c>
      <c r="E307" s="19">
        <v>228</v>
      </c>
      <c r="F307" s="19">
        <v>5600</v>
      </c>
      <c r="G307" s="19" t="s">
        <v>1773</v>
      </c>
    </row>
    <row r="308" spans="1:7" x14ac:dyDescent="0.25">
      <c r="A308" s="19" t="s">
        <v>1790</v>
      </c>
      <c r="B308" s="19" t="s">
        <v>1787</v>
      </c>
      <c r="C308" s="19">
        <v>43.4</v>
      </c>
      <c r="D308" s="19">
        <v>14.4</v>
      </c>
      <c r="E308" s="19">
        <v>218</v>
      </c>
      <c r="F308" s="19">
        <v>4600</v>
      </c>
      <c r="G308" s="19" t="s">
        <v>1769</v>
      </c>
    </row>
    <row r="309" spans="1:7" x14ac:dyDescent="0.25">
      <c r="A309" s="19" t="s">
        <v>1790</v>
      </c>
      <c r="B309" s="19" t="s">
        <v>1787</v>
      </c>
      <c r="C309" s="19">
        <v>51.3</v>
      </c>
      <c r="D309" s="19">
        <v>14.2</v>
      </c>
      <c r="E309" s="19">
        <v>218</v>
      </c>
      <c r="F309" s="19">
        <v>5300</v>
      </c>
      <c r="G309" s="19" t="s">
        <v>1773</v>
      </c>
    </row>
    <row r="310" spans="1:7" x14ac:dyDescent="0.25">
      <c r="A310" s="19" t="s">
        <v>1790</v>
      </c>
      <c r="B310" s="19" t="s">
        <v>1787</v>
      </c>
      <c r="C310" s="19">
        <v>47.5</v>
      </c>
      <c r="D310" s="19">
        <v>14</v>
      </c>
      <c r="E310" s="19">
        <v>212</v>
      </c>
      <c r="F310" s="19">
        <v>4875</v>
      </c>
      <c r="G310" s="19" t="s">
        <v>1769</v>
      </c>
    </row>
    <row r="311" spans="1:7" x14ac:dyDescent="0.25">
      <c r="A311" s="19" t="s">
        <v>1790</v>
      </c>
      <c r="B311" s="19" t="s">
        <v>1787</v>
      </c>
      <c r="C311" s="19">
        <v>52.1</v>
      </c>
      <c r="D311" s="19">
        <v>17</v>
      </c>
      <c r="E311" s="19">
        <v>230</v>
      </c>
      <c r="F311" s="19">
        <v>5550</v>
      </c>
      <c r="G311" s="19" t="s">
        <v>1773</v>
      </c>
    </row>
    <row r="312" spans="1:7" x14ac:dyDescent="0.25">
      <c r="A312" s="19" t="s">
        <v>1790</v>
      </c>
      <c r="B312" s="19" t="s">
        <v>1787</v>
      </c>
      <c r="C312" s="19">
        <v>47.5</v>
      </c>
      <c r="D312" s="19">
        <v>15</v>
      </c>
      <c r="E312" s="19">
        <v>218</v>
      </c>
      <c r="F312" s="19">
        <v>4950</v>
      </c>
      <c r="G312" s="19" t="s">
        <v>1769</v>
      </c>
    </row>
    <row r="313" spans="1:7" x14ac:dyDescent="0.25">
      <c r="A313" s="19" t="s">
        <v>1790</v>
      </c>
      <c r="B313" s="19" t="s">
        <v>1787</v>
      </c>
      <c r="C313" s="19">
        <v>52.2</v>
      </c>
      <c r="D313" s="19">
        <v>17.100000000000001</v>
      </c>
      <c r="E313" s="19">
        <v>228</v>
      </c>
      <c r="F313" s="19">
        <v>5400</v>
      </c>
      <c r="G313" s="19" t="s">
        <v>1773</v>
      </c>
    </row>
    <row r="314" spans="1:7" x14ac:dyDescent="0.25">
      <c r="A314" s="19" t="s">
        <v>1790</v>
      </c>
      <c r="B314" s="19" t="s">
        <v>1787</v>
      </c>
      <c r="C314" s="19">
        <v>45.5</v>
      </c>
      <c r="D314" s="19">
        <v>14.5</v>
      </c>
      <c r="E314" s="19">
        <v>212</v>
      </c>
      <c r="F314" s="19">
        <v>4750</v>
      </c>
      <c r="G314" s="19" t="s">
        <v>1769</v>
      </c>
    </row>
    <row r="315" spans="1:7" x14ac:dyDescent="0.25">
      <c r="A315" s="19" t="s">
        <v>1790</v>
      </c>
      <c r="B315" s="19" t="s">
        <v>1787</v>
      </c>
      <c r="C315" s="19">
        <v>49.5</v>
      </c>
      <c r="D315" s="19">
        <v>16.100000000000001</v>
      </c>
      <c r="E315" s="19">
        <v>224</v>
      </c>
      <c r="F315" s="19">
        <v>5650</v>
      </c>
      <c r="G315" s="19" t="s">
        <v>1773</v>
      </c>
    </row>
    <row r="316" spans="1:7" x14ac:dyDescent="0.25">
      <c r="A316" s="19" t="s">
        <v>1790</v>
      </c>
      <c r="B316" s="19" t="s">
        <v>1787</v>
      </c>
      <c r="C316" s="19">
        <v>44.5</v>
      </c>
      <c r="D316" s="19">
        <v>14.7</v>
      </c>
      <c r="E316" s="19">
        <v>214</v>
      </c>
      <c r="F316" s="19">
        <v>4850</v>
      </c>
      <c r="G316" s="19" t="s">
        <v>1769</v>
      </c>
    </row>
    <row r="317" spans="1:7" x14ac:dyDescent="0.25">
      <c r="A317" s="19" t="s">
        <v>1790</v>
      </c>
      <c r="B317" s="19" t="s">
        <v>1787</v>
      </c>
      <c r="C317" s="19">
        <v>50.8</v>
      </c>
      <c r="D317" s="19">
        <v>15.7</v>
      </c>
      <c r="E317" s="19">
        <v>226</v>
      </c>
      <c r="F317" s="19">
        <v>5200</v>
      </c>
      <c r="G317" s="19" t="s">
        <v>1773</v>
      </c>
    </row>
    <row r="318" spans="1:7" x14ac:dyDescent="0.25">
      <c r="A318" s="19" t="s">
        <v>1790</v>
      </c>
      <c r="B318" s="19" t="s">
        <v>1787</v>
      </c>
      <c r="C318" s="19">
        <v>49.4</v>
      </c>
      <c r="D318" s="19">
        <v>15.8</v>
      </c>
      <c r="E318" s="19">
        <v>216</v>
      </c>
      <c r="F318" s="19">
        <v>4925</v>
      </c>
      <c r="G318" s="19" t="s">
        <v>1773</v>
      </c>
    </row>
    <row r="319" spans="1:7" x14ac:dyDescent="0.25">
      <c r="A319" s="19" t="s">
        <v>1790</v>
      </c>
      <c r="B319" s="19" t="s">
        <v>1787</v>
      </c>
      <c r="C319" s="19">
        <v>46.9</v>
      </c>
      <c r="D319" s="19">
        <v>14.6</v>
      </c>
      <c r="E319" s="19">
        <v>222</v>
      </c>
      <c r="F319" s="19">
        <v>4875</v>
      </c>
      <c r="G319" s="19" t="s">
        <v>1769</v>
      </c>
    </row>
    <row r="320" spans="1:7" x14ac:dyDescent="0.25">
      <c r="A320" s="19" t="s">
        <v>1790</v>
      </c>
      <c r="B320" s="19" t="s">
        <v>1787</v>
      </c>
      <c r="C320" s="19">
        <v>48.4</v>
      </c>
      <c r="D320" s="19">
        <v>14.4</v>
      </c>
      <c r="E320" s="19">
        <v>203</v>
      </c>
      <c r="F320" s="19">
        <v>4625</v>
      </c>
      <c r="G320" s="19" t="s">
        <v>1769</v>
      </c>
    </row>
    <row r="321" spans="1:7" x14ac:dyDescent="0.25">
      <c r="A321" s="19" t="s">
        <v>1790</v>
      </c>
      <c r="B321" s="19" t="s">
        <v>1787</v>
      </c>
      <c r="C321" s="19">
        <v>51.1</v>
      </c>
      <c r="D321" s="19">
        <v>16.5</v>
      </c>
      <c r="E321" s="19">
        <v>225</v>
      </c>
      <c r="F321" s="19">
        <v>5250</v>
      </c>
      <c r="G321" s="19" t="s">
        <v>1773</v>
      </c>
    </row>
    <row r="322" spans="1:7" x14ac:dyDescent="0.25">
      <c r="A322" s="19" t="s">
        <v>1790</v>
      </c>
      <c r="B322" s="19" t="s">
        <v>1787</v>
      </c>
      <c r="C322" s="19">
        <v>48.5</v>
      </c>
      <c r="D322" s="19">
        <v>15</v>
      </c>
      <c r="E322" s="19">
        <v>219</v>
      </c>
      <c r="F322" s="19">
        <v>4850</v>
      </c>
      <c r="G322" s="19" t="s">
        <v>1769</v>
      </c>
    </row>
    <row r="323" spans="1:7" x14ac:dyDescent="0.25">
      <c r="A323" s="19" t="s">
        <v>1790</v>
      </c>
      <c r="B323" s="19" t="s">
        <v>1787</v>
      </c>
      <c r="C323" s="19">
        <v>55.9</v>
      </c>
      <c r="D323" s="19">
        <v>17</v>
      </c>
      <c r="E323" s="19">
        <v>228</v>
      </c>
      <c r="F323" s="19">
        <v>5600</v>
      </c>
      <c r="G323" s="19" t="s">
        <v>1773</v>
      </c>
    </row>
    <row r="324" spans="1:7" x14ac:dyDescent="0.25">
      <c r="A324" s="19" t="s">
        <v>1790</v>
      </c>
      <c r="B324" s="19" t="s">
        <v>1787</v>
      </c>
      <c r="C324" s="19">
        <v>47.2</v>
      </c>
      <c r="D324" s="19">
        <v>15.5</v>
      </c>
      <c r="E324" s="19">
        <v>215</v>
      </c>
      <c r="F324" s="19">
        <v>4975</v>
      </c>
      <c r="G324" s="19" t="s">
        <v>1769</v>
      </c>
    </row>
    <row r="325" spans="1:7" x14ac:dyDescent="0.25">
      <c r="A325" s="19" t="s">
        <v>1790</v>
      </c>
      <c r="B325" s="19" t="s">
        <v>1787</v>
      </c>
      <c r="C325" s="19">
        <v>49.1</v>
      </c>
      <c r="D325" s="19">
        <v>15</v>
      </c>
      <c r="E325" s="19">
        <v>228</v>
      </c>
      <c r="F325" s="19">
        <v>5500</v>
      </c>
      <c r="G325" s="19" t="s">
        <v>1773</v>
      </c>
    </row>
    <row r="326" spans="1:7" x14ac:dyDescent="0.25">
      <c r="A326" s="19" t="s">
        <v>1790</v>
      </c>
      <c r="B326" s="19" t="s">
        <v>1787</v>
      </c>
      <c r="C326" s="19">
        <v>47.3</v>
      </c>
      <c r="D326" s="19">
        <v>13.8</v>
      </c>
      <c r="E326" s="19">
        <v>216</v>
      </c>
      <c r="F326" s="19">
        <v>4725</v>
      </c>
      <c r="G326" s="19"/>
    </row>
    <row r="327" spans="1:7" x14ac:dyDescent="0.25">
      <c r="A327" s="19" t="s">
        <v>1790</v>
      </c>
      <c r="B327" s="19" t="s">
        <v>1787</v>
      </c>
      <c r="C327" s="19">
        <v>46.8</v>
      </c>
      <c r="D327" s="19">
        <v>16.100000000000001</v>
      </c>
      <c r="E327" s="19">
        <v>215</v>
      </c>
      <c r="F327" s="19">
        <v>5500</v>
      </c>
      <c r="G327" s="19" t="s">
        <v>1773</v>
      </c>
    </row>
    <row r="328" spans="1:7" x14ac:dyDescent="0.25">
      <c r="A328" s="19" t="s">
        <v>1790</v>
      </c>
      <c r="B328" s="19" t="s">
        <v>1787</v>
      </c>
      <c r="C328" s="19">
        <v>41.7</v>
      </c>
      <c r="D328" s="19">
        <v>14.7</v>
      </c>
      <c r="E328" s="19">
        <v>210</v>
      </c>
      <c r="F328" s="19">
        <v>4700</v>
      </c>
      <c r="G328" s="19" t="s">
        <v>1769</v>
      </c>
    </row>
    <row r="329" spans="1:7" x14ac:dyDescent="0.25">
      <c r="A329" s="19" t="s">
        <v>1790</v>
      </c>
      <c r="B329" s="19" t="s">
        <v>1787</v>
      </c>
      <c r="C329" s="19">
        <v>53.4</v>
      </c>
      <c r="D329" s="19">
        <v>15.8</v>
      </c>
      <c r="E329" s="19">
        <v>219</v>
      </c>
      <c r="F329" s="19">
        <v>5500</v>
      </c>
      <c r="G329" s="19" t="s">
        <v>1773</v>
      </c>
    </row>
    <row r="330" spans="1:7" x14ac:dyDescent="0.25">
      <c r="A330" s="19" t="s">
        <v>1790</v>
      </c>
      <c r="B330" s="19" t="s">
        <v>1787</v>
      </c>
      <c r="C330" s="19">
        <v>43.3</v>
      </c>
      <c r="D330" s="19">
        <v>14</v>
      </c>
      <c r="E330" s="19">
        <v>208</v>
      </c>
      <c r="F330" s="19">
        <v>4575</v>
      </c>
      <c r="G330" s="19" t="s">
        <v>1769</v>
      </c>
    </row>
    <row r="331" spans="1:7" x14ac:dyDescent="0.25">
      <c r="A331" s="19" t="s">
        <v>1790</v>
      </c>
      <c r="B331" s="19" t="s">
        <v>1787</v>
      </c>
      <c r="C331" s="19">
        <v>48.1</v>
      </c>
      <c r="D331" s="19">
        <v>15.1</v>
      </c>
      <c r="E331" s="19">
        <v>209</v>
      </c>
      <c r="F331" s="19">
        <v>5500</v>
      </c>
      <c r="G331" s="19" t="s">
        <v>1773</v>
      </c>
    </row>
    <row r="332" spans="1:7" x14ac:dyDescent="0.25">
      <c r="A332" s="19" t="s">
        <v>1790</v>
      </c>
      <c r="B332" s="19" t="s">
        <v>1787</v>
      </c>
      <c r="C332" s="19">
        <v>50.5</v>
      </c>
      <c r="D332" s="19">
        <v>15.2</v>
      </c>
      <c r="E332" s="19">
        <v>216</v>
      </c>
      <c r="F332" s="19">
        <v>5000</v>
      </c>
      <c r="G332" s="19" t="s">
        <v>1769</v>
      </c>
    </row>
    <row r="333" spans="1:7" x14ac:dyDescent="0.25">
      <c r="A333" s="19" t="s">
        <v>1790</v>
      </c>
      <c r="B333" s="19" t="s">
        <v>1787</v>
      </c>
      <c r="C333" s="19">
        <v>49.8</v>
      </c>
      <c r="D333" s="19">
        <v>15.9</v>
      </c>
      <c r="E333" s="19">
        <v>229</v>
      </c>
      <c r="F333" s="19">
        <v>5950</v>
      </c>
      <c r="G333" s="19" t="s">
        <v>1773</v>
      </c>
    </row>
    <row r="334" spans="1:7" x14ac:dyDescent="0.25">
      <c r="A334" s="19" t="s">
        <v>1790</v>
      </c>
      <c r="B334" s="19" t="s">
        <v>1787</v>
      </c>
      <c r="C334" s="19">
        <v>43.5</v>
      </c>
      <c r="D334" s="19">
        <v>15.2</v>
      </c>
      <c r="E334" s="19">
        <v>213</v>
      </c>
      <c r="F334" s="19">
        <v>4650</v>
      </c>
      <c r="G334" s="19" t="s">
        <v>1769</v>
      </c>
    </row>
    <row r="335" spans="1:7" x14ac:dyDescent="0.25">
      <c r="A335" s="19" t="s">
        <v>1790</v>
      </c>
      <c r="B335" s="19" t="s">
        <v>1787</v>
      </c>
      <c r="C335" s="19">
        <v>51.5</v>
      </c>
      <c r="D335" s="19">
        <v>16.3</v>
      </c>
      <c r="E335" s="19">
        <v>230</v>
      </c>
      <c r="F335" s="19">
        <v>5500</v>
      </c>
      <c r="G335" s="19" t="s">
        <v>1773</v>
      </c>
    </row>
    <row r="336" spans="1:7" x14ac:dyDescent="0.25">
      <c r="A336" s="19" t="s">
        <v>1790</v>
      </c>
      <c r="B336" s="19" t="s">
        <v>1787</v>
      </c>
      <c r="C336" s="19">
        <v>46.2</v>
      </c>
      <c r="D336" s="19">
        <v>14.1</v>
      </c>
      <c r="E336" s="19">
        <v>217</v>
      </c>
      <c r="F336" s="19">
        <v>4375</v>
      </c>
      <c r="G336" s="19" t="s">
        <v>1769</v>
      </c>
    </row>
    <row r="337" spans="1:7" x14ac:dyDescent="0.25">
      <c r="A337" s="19" t="s">
        <v>1790</v>
      </c>
      <c r="B337" s="19" t="s">
        <v>1787</v>
      </c>
      <c r="C337" s="19">
        <v>55.1</v>
      </c>
      <c r="D337" s="19">
        <v>16</v>
      </c>
      <c r="E337" s="19">
        <v>230</v>
      </c>
      <c r="F337" s="19">
        <v>5850</v>
      </c>
      <c r="G337" s="19" t="s">
        <v>1773</v>
      </c>
    </row>
    <row r="338" spans="1:7" x14ac:dyDescent="0.25">
      <c r="A338" s="19" t="s">
        <v>1790</v>
      </c>
      <c r="B338" s="19" t="s">
        <v>1787</v>
      </c>
      <c r="C338" s="19">
        <v>44.5</v>
      </c>
      <c r="D338" s="19">
        <v>15.7</v>
      </c>
      <c r="E338" s="19">
        <v>217</v>
      </c>
      <c r="F338" s="19">
        <v>4875</v>
      </c>
      <c r="G338" s="19"/>
    </row>
    <row r="339" spans="1:7" x14ac:dyDescent="0.25">
      <c r="A339" s="19" t="s">
        <v>1790</v>
      </c>
      <c r="B339" s="19" t="s">
        <v>1787</v>
      </c>
      <c r="C339" s="19">
        <v>48.8</v>
      </c>
      <c r="D339" s="19">
        <v>16.2</v>
      </c>
      <c r="E339" s="19">
        <v>222</v>
      </c>
      <c r="F339" s="19">
        <v>6000</v>
      </c>
      <c r="G339" s="19" t="s">
        <v>1773</v>
      </c>
    </row>
    <row r="340" spans="1:7" x14ac:dyDescent="0.25">
      <c r="A340" s="19" t="s">
        <v>1790</v>
      </c>
      <c r="B340" s="19" t="s">
        <v>1787</v>
      </c>
      <c r="C340" s="19">
        <v>47.2</v>
      </c>
      <c r="D340" s="19">
        <v>13.7</v>
      </c>
      <c r="E340" s="19">
        <v>214</v>
      </c>
      <c r="F340" s="19">
        <v>4925</v>
      </c>
      <c r="G340" s="19" t="s">
        <v>1769</v>
      </c>
    </row>
    <row r="341" spans="1:7" x14ac:dyDescent="0.25">
      <c r="A341" s="19" t="s">
        <v>1790</v>
      </c>
      <c r="B341" s="19" t="s">
        <v>1787</v>
      </c>
      <c r="C341" s="19"/>
      <c r="D341" s="19"/>
      <c r="E341" s="19"/>
      <c r="F341" s="19"/>
      <c r="G341" s="19"/>
    </row>
    <row r="342" spans="1:7" x14ac:dyDescent="0.25">
      <c r="A342" s="19" t="s">
        <v>1790</v>
      </c>
      <c r="B342" s="19" t="s">
        <v>1787</v>
      </c>
      <c r="C342" s="19">
        <v>46.8</v>
      </c>
      <c r="D342" s="19">
        <v>14.3</v>
      </c>
      <c r="E342" s="19">
        <v>215</v>
      </c>
      <c r="F342" s="19">
        <v>4850</v>
      </c>
      <c r="G342" s="19" t="s">
        <v>1769</v>
      </c>
    </row>
    <row r="343" spans="1:7" x14ac:dyDescent="0.25">
      <c r="A343" s="19" t="s">
        <v>1790</v>
      </c>
      <c r="B343" s="19" t="s">
        <v>1787</v>
      </c>
      <c r="C343" s="19">
        <v>50.4</v>
      </c>
      <c r="D343" s="19">
        <v>15.7</v>
      </c>
      <c r="E343" s="19">
        <v>222</v>
      </c>
      <c r="F343" s="19">
        <v>5750</v>
      </c>
      <c r="G343" s="19" t="s">
        <v>1773</v>
      </c>
    </row>
    <row r="344" spans="1:7" x14ac:dyDescent="0.25">
      <c r="A344" s="19" t="s">
        <v>1790</v>
      </c>
      <c r="B344" s="19" t="s">
        <v>1787</v>
      </c>
      <c r="C344" s="19">
        <v>45.2</v>
      </c>
      <c r="D344" s="19">
        <v>14.8</v>
      </c>
      <c r="E344" s="19">
        <v>212</v>
      </c>
      <c r="F344" s="19">
        <v>5200</v>
      </c>
      <c r="G344" s="19" t="s">
        <v>1769</v>
      </c>
    </row>
    <row r="345" spans="1:7" x14ac:dyDescent="0.25">
      <c r="A345" s="19" t="s">
        <v>1790</v>
      </c>
      <c r="B345" s="19" t="s">
        <v>1787</v>
      </c>
      <c r="C345" s="19">
        <v>49.9</v>
      </c>
      <c r="D345" s="19">
        <v>16.100000000000001</v>
      </c>
      <c r="E345" s="19">
        <v>213</v>
      </c>
      <c r="F345" s="19">
        <v>5400</v>
      </c>
      <c r="G345" s="19" t="s">
        <v>1773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A14E-1B87-4063-9E3A-87ECFC5C0F49}">
  <sheetPr>
    <tabColor theme="1"/>
  </sheetPr>
  <dimension ref="A1:E151"/>
  <sheetViews>
    <sheetView workbookViewId="0">
      <selection activeCell="S38" sqref="S38"/>
    </sheetView>
  </sheetViews>
  <sheetFormatPr defaultRowHeight="15" x14ac:dyDescent="0.25"/>
  <cols>
    <col min="1" max="1" width="13.85546875" style="4" customWidth="1"/>
    <col min="2" max="2" width="13.28515625" style="4" customWidth="1"/>
    <col min="3" max="3" width="13.5703125" style="4" customWidth="1"/>
    <col min="4" max="4" width="13" style="4" customWidth="1"/>
    <col min="5" max="5" width="9.140625" style="4"/>
  </cols>
  <sheetData>
    <row r="1" spans="1:5" x14ac:dyDescent="0.25">
      <c r="A1" s="4" t="s">
        <v>1791</v>
      </c>
      <c r="B1" s="4" t="s">
        <v>1792</v>
      </c>
      <c r="C1" s="4" t="s">
        <v>1793</v>
      </c>
      <c r="D1" s="4" t="s">
        <v>1794</v>
      </c>
      <c r="E1" s="4" t="s">
        <v>1795</v>
      </c>
    </row>
    <row r="2" spans="1:5" x14ac:dyDescent="0.25">
      <c r="A2" s="4">
        <v>5.0999999999999996</v>
      </c>
      <c r="B2" s="4">
        <v>3.5</v>
      </c>
      <c r="C2" s="4">
        <v>1.4</v>
      </c>
      <c r="D2" s="4">
        <v>0.2</v>
      </c>
      <c r="E2" s="4" t="s">
        <v>1796</v>
      </c>
    </row>
    <row r="3" spans="1:5" x14ac:dyDescent="0.25">
      <c r="A3" s="4">
        <v>4.9000000000000004</v>
      </c>
      <c r="B3" s="4">
        <v>3</v>
      </c>
      <c r="C3" s="4">
        <v>1.4</v>
      </c>
      <c r="D3" s="4">
        <v>0.2</v>
      </c>
      <c r="E3" s="4" t="s">
        <v>1796</v>
      </c>
    </row>
    <row r="4" spans="1:5" x14ac:dyDescent="0.25">
      <c r="A4" s="4">
        <v>4.7</v>
      </c>
      <c r="B4" s="4">
        <v>3.2</v>
      </c>
      <c r="C4" s="4">
        <v>1.3</v>
      </c>
      <c r="D4" s="4">
        <v>0.2</v>
      </c>
      <c r="E4" s="4" t="s">
        <v>1796</v>
      </c>
    </row>
    <row r="5" spans="1:5" x14ac:dyDescent="0.25">
      <c r="A5" s="4">
        <v>4.5999999999999996</v>
      </c>
      <c r="B5" s="4">
        <v>3.1</v>
      </c>
      <c r="C5" s="4">
        <v>1.5</v>
      </c>
      <c r="D5" s="4">
        <v>0.2</v>
      </c>
      <c r="E5" s="4" t="s">
        <v>1796</v>
      </c>
    </row>
    <row r="6" spans="1:5" x14ac:dyDescent="0.25">
      <c r="A6" s="4">
        <v>5</v>
      </c>
      <c r="B6" s="4">
        <v>3.6</v>
      </c>
      <c r="C6" s="4">
        <v>1.4</v>
      </c>
      <c r="D6" s="4">
        <v>0.2</v>
      </c>
      <c r="E6" s="4" t="s">
        <v>1796</v>
      </c>
    </row>
    <row r="7" spans="1:5" x14ac:dyDescent="0.25">
      <c r="A7" s="4">
        <v>5.4</v>
      </c>
      <c r="B7" s="4">
        <v>3.9</v>
      </c>
      <c r="C7" s="4">
        <v>1.7</v>
      </c>
      <c r="D7" s="4">
        <v>0.4</v>
      </c>
      <c r="E7" s="4" t="s">
        <v>1796</v>
      </c>
    </row>
    <row r="8" spans="1:5" x14ac:dyDescent="0.25">
      <c r="A8" s="4">
        <v>4.5999999999999996</v>
      </c>
      <c r="B8" s="4">
        <v>3.4</v>
      </c>
      <c r="C8" s="4">
        <v>1.4</v>
      </c>
      <c r="D8" s="4">
        <v>0.3</v>
      </c>
      <c r="E8" s="4" t="s">
        <v>1796</v>
      </c>
    </row>
    <row r="9" spans="1:5" x14ac:dyDescent="0.25">
      <c r="A9" s="4">
        <v>5</v>
      </c>
      <c r="B9" s="4">
        <v>3.4</v>
      </c>
      <c r="C9" s="4">
        <v>1.5</v>
      </c>
      <c r="D9" s="4">
        <v>0.2</v>
      </c>
      <c r="E9" s="4" t="s">
        <v>1796</v>
      </c>
    </row>
    <row r="10" spans="1:5" x14ac:dyDescent="0.25">
      <c r="A10" s="4">
        <v>4.4000000000000004</v>
      </c>
      <c r="B10" s="4">
        <v>2.9</v>
      </c>
      <c r="C10" s="4">
        <v>1.4</v>
      </c>
      <c r="D10" s="4">
        <v>0.2</v>
      </c>
      <c r="E10" s="4" t="s">
        <v>1796</v>
      </c>
    </row>
    <row r="11" spans="1:5" x14ac:dyDescent="0.25">
      <c r="A11" s="4">
        <v>4.9000000000000004</v>
      </c>
      <c r="B11" s="4">
        <v>3.1</v>
      </c>
      <c r="C11" s="4">
        <v>1.5</v>
      </c>
      <c r="D11" s="4">
        <v>0.1</v>
      </c>
      <c r="E11" s="4" t="s">
        <v>1796</v>
      </c>
    </row>
    <row r="12" spans="1:5" x14ac:dyDescent="0.25">
      <c r="A12" s="4">
        <v>5.4</v>
      </c>
      <c r="B12" s="4">
        <v>3.7</v>
      </c>
      <c r="C12" s="4">
        <v>1.5</v>
      </c>
      <c r="D12" s="4">
        <v>0.2</v>
      </c>
      <c r="E12" s="4" t="s">
        <v>1796</v>
      </c>
    </row>
    <row r="13" spans="1:5" x14ac:dyDescent="0.25">
      <c r="A13" s="4">
        <v>4.8</v>
      </c>
      <c r="B13" s="4">
        <v>3.4</v>
      </c>
      <c r="C13" s="4">
        <v>1.6</v>
      </c>
      <c r="D13" s="4">
        <v>0.2</v>
      </c>
      <c r="E13" s="4" t="s">
        <v>1796</v>
      </c>
    </row>
    <row r="14" spans="1:5" x14ac:dyDescent="0.25">
      <c r="A14" s="4">
        <v>4.8</v>
      </c>
      <c r="B14" s="4">
        <v>3</v>
      </c>
      <c r="C14" s="4">
        <v>1.4</v>
      </c>
      <c r="D14" s="4">
        <v>0.1</v>
      </c>
      <c r="E14" s="4" t="s">
        <v>1796</v>
      </c>
    </row>
    <row r="15" spans="1:5" x14ac:dyDescent="0.25">
      <c r="A15" s="4">
        <v>4.3</v>
      </c>
      <c r="B15" s="4">
        <v>3</v>
      </c>
      <c r="C15" s="4">
        <v>1.1000000000000001</v>
      </c>
      <c r="D15" s="4">
        <v>0.1</v>
      </c>
      <c r="E15" s="4" t="s">
        <v>1796</v>
      </c>
    </row>
    <row r="16" spans="1:5" x14ac:dyDescent="0.25">
      <c r="A16" s="4">
        <v>5.8</v>
      </c>
      <c r="B16" s="4">
        <v>4</v>
      </c>
      <c r="C16" s="4">
        <v>1.2</v>
      </c>
      <c r="D16" s="4">
        <v>0.2</v>
      </c>
      <c r="E16" s="4" t="s">
        <v>1796</v>
      </c>
    </row>
    <row r="17" spans="1:5" x14ac:dyDescent="0.25">
      <c r="A17" s="4">
        <v>5.7</v>
      </c>
      <c r="B17" s="4">
        <v>4.4000000000000004</v>
      </c>
      <c r="C17" s="4">
        <v>1.5</v>
      </c>
      <c r="D17" s="4">
        <v>0.4</v>
      </c>
      <c r="E17" s="4" t="s">
        <v>1796</v>
      </c>
    </row>
    <row r="18" spans="1:5" x14ac:dyDescent="0.25">
      <c r="A18" s="4">
        <v>5.4</v>
      </c>
      <c r="B18" s="4">
        <v>3.9</v>
      </c>
      <c r="C18" s="4">
        <v>1.3</v>
      </c>
      <c r="D18" s="4">
        <v>0.4</v>
      </c>
      <c r="E18" s="4" t="s">
        <v>1796</v>
      </c>
    </row>
    <row r="19" spans="1:5" x14ac:dyDescent="0.25">
      <c r="A19" s="4">
        <v>5.0999999999999996</v>
      </c>
      <c r="B19" s="4">
        <v>3.5</v>
      </c>
      <c r="C19" s="4">
        <v>1.4</v>
      </c>
      <c r="D19" s="4">
        <v>0.3</v>
      </c>
      <c r="E19" s="4" t="s">
        <v>1796</v>
      </c>
    </row>
    <row r="20" spans="1:5" x14ac:dyDescent="0.25">
      <c r="A20" s="4">
        <v>5.7</v>
      </c>
      <c r="B20" s="4">
        <v>3.8</v>
      </c>
      <c r="C20" s="4">
        <v>1.7</v>
      </c>
      <c r="D20" s="4">
        <v>0.3</v>
      </c>
      <c r="E20" s="4" t="s">
        <v>1796</v>
      </c>
    </row>
    <row r="21" spans="1:5" x14ac:dyDescent="0.25">
      <c r="A21" s="4">
        <v>5.0999999999999996</v>
      </c>
      <c r="B21" s="4">
        <v>3.8</v>
      </c>
      <c r="C21" s="4">
        <v>1.5</v>
      </c>
      <c r="D21" s="4">
        <v>0.3</v>
      </c>
      <c r="E21" s="4" t="s">
        <v>1796</v>
      </c>
    </row>
    <row r="22" spans="1:5" x14ac:dyDescent="0.25">
      <c r="A22" s="4">
        <v>5.4</v>
      </c>
      <c r="B22" s="4">
        <v>3.4</v>
      </c>
      <c r="C22" s="4">
        <v>1.7</v>
      </c>
      <c r="D22" s="4">
        <v>0.2</v>
      </c>
      <c r="E22" s="4" t="s">
        <v>1796</v>
      </c>
    </row>
    <row r="23" spans="1:5" x14ac:dyDescent="0.25">
      <c r="A23" s="4">
        <v>5.0999999999999996</v>
      </c>
      <c r="B23" s="4">
        <v>3.7</v>
      </c>
      <c r="C23" s="4">
        <v>1.5</v>
      </c>
      <c r="D23" s="4">
        <v>0.4</v>
      </c>
      <c r="E23" s="4" t="s">
        <v>1796</v>
      </c>
    </row>
    <row r="24" spans="1:5" x14ac:dyDescent="0.25">
      <c r="A24" s="4">
        <v>4.5999999999999996</v>
      </c>
      <c r="B24" s="4">
        <v>3.6</v>
      </c>
      <c r="C24" s="4">
        <v>1</v>
      </c>
      <c r="D24" s="4">
        <v>0.2</v>
      </c>
      <c r="E24" s="4" t="s">
        <v>1796</v>
      </c>
    </row>
    <row r="25" spans="1:5" x14ac:dyDescent="0.25">
      <c r="A25" s="4">
        <v>5.0999999999999996</v>
      </c>
      <c r="B25" s="4">
        <v>3.3</v>
      </c>
      <c r="C25" s="4">
        <v>1.7</v>
      </c>
      <c r="D25" s="4">
        <v>0.5</v>
      </c>
      <c r="E25" s="4" t="s">
        <v>1796</v>
      </c>
    </row>
    <row r="26" spans="1:5" x14ac:dyDescent="0.25">
      <c r="A26" s="4">
        <v>4.8</v>
      </c>
      <c r="B26" s="4">
        <v>3.4</v>
      </c>
      <c r="C26" s="4">
        <v>1.9</v>
      </c>
      <c r="D26" s="4">
        <v>0.2</v>
      </c>
      <c r="E26" s="4" t="s">
        <v>1796</v>
      </c>
    </row>
    <row r="27" spans="1:5" x14ac:dyDescent="0.25">
      <c r="A27" s="4">
        <v>5</v>
      </c>
      <c r="B27" s="4">
        <v>3</v>
      </c>
      <c r="C27" s="4">
        <v>1.6</v>
      </c>
      <c r="D27" s="4">
        <v>0.2</v>
      </c>
      <c r="E27" s="4" t="s">
        <v>1796</v>
      </c>
    </row>
    <row r="28" spans="1:5" x14ac:dyDescent="0.25">
      <c r="A28" s="4">
        <v>5</v>
      </c>
      <c r="B28" s="4">
        <v>3.4</v>
      </c>
      <c r="C28" s="4">
        <v>1.6</v>
      </c>
      <c r="D28" s="4">
        <v>0.4</v>
      </c>
      <c r="E28" s="4" t="s">
        <v>1796</v>
      </c>
    </row>
    <row r="29" spans="1:5" x14ac:dyDescent="0.25">
      <c r="A29" s="4">
        <v>5.2</v>
      </c>
      <c r="B29" s="4">
        <v>3.5</v>
      </c>
      <c r="C29" s="4">
        <v>1.5</v>
      </c>
      <c r="D29" s="4">
        <v>0.2</v>
      </c>
      <c r="E29" s="4" t="s">
        <v>1796</v>
      </c>
    </row>
    <row r="30" spans="1:5" x14ac:dyDescent="0.25">
      <c r="A30" s="4">
        <v>5.2</v>
      </c>
      <c r="B30" s="4">
        <v>3.4</v>
      </c>
      <c r="C30" s="4">
        <v>1.4</v>
      </c>
      <c r="D30" s="4">
        <v>0.2</v>
      </c>
      <c r="E30" s="4" t="s">
        <v>1796</v>
      </c>
    </row>
    <row r="31" spans="1:5" x14ac:dyDescent="0.25">
      <c r="A31" s="4">
        <v>4.7</v>
      </c>
      <c r="B31" s="4">
        <v>3.2</v>
      </c>
      <c r="C31" s="4">
        <v>1.6</v>
      </c>
      <c r="D31" s="4">
        <v>0.2</v>
      </c>
      <c r="E31" s="4" t="s">
        <v>1796</v>
      </c>
    </row>
    <row r="32" spans="1:5" x14ac:dyDescent="0.25">
      <c r="A32" s="4">
        <v>4.8</v>
      </c>
      <c r="B32" s="4">
        <v>3.1</v>
      </c>
      <c r="C32" s="4">
        <v>1.6</v>
      </c>
      <c r="D32" s="4">
        <v>0.2</v>
      </c>
      <c r="E32" s="4" t="s">
        <v>1796</v>
      </c>
    </row>
    <row r="33" spans="1:5" x14ac:dyDescent="0.25">
      <c r="A33" s="4">
        <v>5.4</v>
      </c>
      <c r="B33" s="4">
        <v>3.4</v>
      </c>
      <c r="C33" s="4">
        <v>1.5</v>
      </c>
      <c r="D33" s="4">
        <v>0.4</v>
      </c>
      <c r="E33" s="4" t="s">
        <v>1796</v>
      </c>
    </row>
    <row r="34" spans="1:5" x14ac:dyDescent="0.25">
      <c r="A34" s="4">
        <v>5.2</v>
      </c>
      <c r="B34" s="4">
        <v>4.0999999999999996</v>
      </c>
      <c r="C34" s="4">
        <v>1.5</v>
      </c>
      <c r="D34" s="4">
        <v>0.1</v>
      </c>
      <c r="E34" s="4" t="s">
        <v>1796</v>
      </c>
    </row>
    <row r="35" spans="1:5" x14ac:dyDescent="0.25">
      <c r="A35" s="4">
        <v>5.5</v>
      </c>
      <c r="B35" s="4">
        <v>4.2</v>
      </c>
      <c r="C35" s="4">
        <v>1.4</v>
      </c>
      <c r="D35" s="4">
        <v>0.2</v>
      </c>
      <c r="E35" s="4" t="s">
        <v>1796</v>
      </c>
    </row>
    <row r="36" spans="1:5" x14ac:dyDescent="0.25">
      <c r="A36" s="4">
        <v>4.9000000000000004</v>
      </c>
      <c r="B36" s="4">
        <v>3.1</v>
      </c>
      <c r="C36" s="4">
        <v>1.5</v>
      </c>
      <c r="D36" s="4">
        <v>0.2</v>
      </c>
      <c r="E36" s="4" t="s">
        <v>1796</v>
      </c>
    </row>
    <row r="37" spans="1:5" x14ac:dyDescent="0.25">
      <c r="A37" s="4">
        <v>5</v>
      </c>
      <c r="B37" s="4">
        <v>3.2</v>
      </c>
      <c r="C37" s="4">
        <v>1.2</v>
      </c>
      <c r="D37" s="4">
        <v>0.2</v>
      </c>
      <c r="E37" s="4" t="s">
        <v>1796</v>
      </c>
    </row>
    <row r="38" spans="1:5" x14ac:dyDescent="0.25">
      <c r="A38" s="4">
        <v>5.5</v>
      </c>
      <c r="B38" s="4">
        <v>3.5</v>
      </c>
      <c r="C38" s="4">
        <v>1.3</v>
      </c>
      <c r="D38" s="4">
        <v>0.2</v>
      </c>
      <c r="E38" s="4" t="s">
        <v>1796</v>
      </c>
    </row>
    <row r="39" spans="1:5" x14ac:dyDescent="0.25">
      <c r="A39" s="4">
        <v>4.9000000000000004</v>
      </c>
      <c r="B39" s="4">
        <v>3.6</v>
      </c>
      <c r="C39" s="4">
        <v>1.4</v>
      </c>
      <c r="D39" s="4">
        <v>0.1</v>
      </c>
      <c r="E39" s="4" t="s">
        <v>1796</v>
      </c>
    </row>
    <row r="40" spans="1:5" x14ac:dyDescent="0.25">
      <c r="A40" s="4">
        <v>4.4000000000000004</v>
      </c>
      <c r="B40" s="4">
        <v>3</v>
      </c>
      <c r="C40" s="4">
        <v>1.3</v>
      </c>
      <c r="D40" s="4">
        <v>0.2</v>
      </c>
      <c r="E40" s="4" t="s">
        <v>1796</v>
      </c>
    </row>
    <row r="41" spans="1:5" x14ac:dyDescent="0.25">
      <c r="A41" s="4">
        <v>5.0999999999999996</v>
      </c>
      <c r="B41" s="4">
        <v>3.4</v>
      </c>
      <c r="C41" s="4">
        <v>1.5</v>
      </c>
      <c r="D41" s="4">
        <v>0.2</v>
      </c>
      <c r="E41" s="4" t="s">
        <v>1796</v>
      </c>
    </row>
    <row r="42" spans="1:5" x14ac:dyDescent="0.25">
      <c r="A42" s="4">
        <v>5</v>
      </c>
      <c r="B42" s="4">
        <v>3.5</v>
      </c>
      <c r="C42" s="4">
        <v>1.3</v>
      </c>
      <c r="D42" s="4">
        <v>0.3</v>
      </c>
      <c r="E42" s="4" t="s">
        <v>1796</v>
      </c>
    </row>
    <row r="43" spans="1:5" x14ac:dyDescent="0.25">
      <c r="A43" s="4">
        <v>4.5</v>
      </c>
      <c r="B43" s="4">
        <v>2.2999999999999998</v>
      </c>
      <c r="C43" s="4">
        <v>1.3</v>
      </c>
      <c r="D43" s="4">
        <v>0.3</v>
      </c>
      <c r="E43" s="4" t="s">
        <v>1796</v>
      </c>
    </row>
    <row r="44" spans="1:5" x14ac:dyDescent="0.25">
      <c r="A44" s="4">
        <v>4.4000000000000004</v>
      </c>
      <c r="B44" s="4">
        <v>3.2</v>
      </c>
      <c r="C44" s="4">
        <v>1.3</v>
      </c>
      <c r="D44" s="4">
        <v>0.2</v>
      </c>
      <c r="E44" s="4" t="s">
        <v>1796</v>
      </c>
    </row>
    <row r="45" spans="1:5" x14ac:dyDescent="0.25">
      <c r="A45" s="4">
        <v>5</v>
      </c>
      <c r="B45" s="4">
        <v>3.5</v>
      </c>
      <c r="C45" s="4">
        <v>1.6</v>
      </c>
      <c r="D45" s="4">
        <v>0.6</v>
      </c>
      <c r="E45" s="4" t="s">
        <v>1796</v>
      </c>
    </row>
    <row r="46" spans="1:5" x14ac:dyDescent="0.25">
      <c r="A46" s="4">
        <v>5.0999999999999996</v>
      </c>
      <c r="B46" s="4">
        <v>3.8</v>
      </c>
      <c r="C46" s="4">
        <v>1.9</v>
      </c>
      <c r="D46" s="4">
        <v>0.4</v>
      </c>
      <c r="E46" s="4" t="s">
        <v>1796</v>
      </c>
    </row>
    <row r="47" spans="1:5" x14ac:dyDescent="0.25">
      <c r="A47" s="4">
        <v>4.8</v>
      </c>
      <c r="B47" s="4">
        <v>3</v>
      </c>
      <c r="C47" s="4">
        <v>1.4</v>
      </c>
      <c r="D47" s="4">
        <v>0.3</v>
      </c>
      <c r="E47" s="4" t="s">
        <v>1796</v>
      </c>
    </row>
    <row r="48" spans="1:5" x14ac:dyDescent="0.25">
      <c r="A48" s="4">
        <v>5.0999999999999996</v>
      </c>
      <c r="B48" s="4">
        <v>3.8</v>
      </c>
      <c r="C48" s="4">
        <v>1.6</v>
      </c>
      <c r="D48" s="4">
        <v>0.2</v>
      </c>
      <c r="E48" s="4" t="s">
        <v>1796</v>
      </c>
    </row>
    <row r="49" spans="1:5" x14ac:dyDescent="0.25">
      <c r="A49" s="4">
        <v>4.5999999999999996</v>
      </c>
      <c r="B49" s="4">
        <v>3.2</v>
      </c>
      <c r="C49" s="4">
        <v>1.4</v>
      </c>
      <c r="D49" s="4">
        <v>0.2</v>
      </c>
      <c r="E49" s="4" t="s">
        <v>1796</v>
      </c>
    </row>
    <row r="50" spans="1:5" x14ac:dyDescent="0.25">
      <c r="A50" s="4">
        <v>5.3</v>
      </c>
      <c r="B50" s="4">
        <v>3.7</v>
      </c>
      <c r="C50" s="4">
        <v>1.5</v>
      </c>
      <c r="D50" s="4">
        <v>0.2</v>
      </c>
      <c r="E50" s="4" t="s">
        <v>1796</v>
      </c>
    </row>
    <row r="51" spans="1:5" x14ac:dyDescent="0.25">
      <c r="A51" s="4">
        <v>5</v>
      </c>
      <c r="B51" s="4">
        <v>3.3</v>
      </c>
      <c r="C51" s="4">
        <v>1.4</v>
      </c>
      <c r="D51" s="4">
        <v>0.2</v>
      </c>
      <c r="E51" s="4" t="s">
        <v>1796</v>
      </c>
    </row>
    <row r="52" spans="1:5" x14ac:dyDescent="0.25">
      <c r="A52" s="4">
        <v>7</v>
      </c>
      <c r="B52" s="4">
        <v>3.2</v>
      </c>
      <c r="C52" s="4">
        <v>4.7</v>
      </c>
      <c r="D52" s="4">
        <v>1.4</v>
      </c>
      <c r="E52" s="4" t="s">
        <v>1797</v>
      </c>
    </row>
    <row r="53" spans="1:5" x14ac:dyDescent="0.25">
      <c r="A53" s="4">
        <v>6.4</v>
      </c>
      <c r="B53" s="4">
        <v>3.2</v>
      </c>
      <c r="C53" s="4">
        <v>4.5</v>
      </c>
      <c r="D53" s="4">
        <v>1.5</v>
      </c>
      <c r="E53" s="4" t="s">
        <v>1797</v>
      </c>
    </row>
    <row r="54" spans="1:5" x14ac:dyDescent="0.25">
      <c r="A54" s="4">
        <v>6.9</v>
      </c>
      <c r="B54" s="4">
        <v>3.1</v>
      </c>
      <c r="C54" s="4">
        <v>4.9000000000000004</v>
      </c>
      <c r="D54" s="4">
        <v>1.5</v>
      </c>
      <c r="E54" s="4" t="s">
        <v>1797</v>
      </c>
    </row>
    <row r="55" spans="1:5" x14ac:dyDescent="0.25">
      <c r="A55" s="4">
        <v>5.5</v>
      </c>
      <c r="B55" s="4">
        <v>2.2999999999999998</v>
      </c>
      <c r="C55" s="4">
        <v>4</v>
      </c>
      <c r="D55" s="4">
        <v>1.3</v>
      </c>
      <c r="E55" s="4" t="s">
        <v>1797</v>
      </c>
    </row>
    <row r="56" spans="1:5" x14ac:dyDescent="0.25">
      <c r="A56" s="4">
        <v>6.5</v>
      </c>
      <c r="B56" s="4">
        <v>2.8</v>
      </c>
      <c r="C56" s="4">
        <v>4.5999999999999996</v>
      </c>
      <c r="D56" s="4">
        <v>1.5</v>
      </c>
      <c r="E56" s="4" t="s">
        <v>1797</v>
      </c>
    </row>
    <row r="57" spans="1:5" x14ac:dyDescent="0.25">
      <c r="A57" s="4">
        <v>5.7</v>
      </c>
      <c r="B57" s="4">
        <v>2.8</v>
      </c>
      <c r="C57" s="4">
        <v>4.5</v>
      </c>
      <c r="D57" s="4">
        <v>1.3</v>
      </c>
      <c r="E57" s="4" t="s">
        <v>1797</v>
      </c>
    </row>
    <row r="58" spans="1:5" x14ac:dyDescent="0.25">
      <c r="A58" s="4">
        <v>6.3</v>
      </c>
      <c r="B58" s="4">
        <v>3.3</v>
      </c>
      <c r="C58" s="4">
        <v>4.7</v>
      </c>
      <c r="D58" s="4">
        <v>1.6</v>
      </c>
      <c r="E58" s="4" t="s">
        <v>1797</v>
      </c>
    </row>
    <row r="59" spans="1:5" x14ac:dyDescent="0.25">
      <c r="A59" s="4">
        <v>4.9000000000000004</v>
      </c>
      <c r="B59" s="4">
        <v>2.4</v>
      </c>
      <c r="C59" s="4">
        <v>3.3</v>
      </c>
      <c r="D59" s="4">
        <v>1</v>
      </c>
      <c r="E59" s="4" t="s">
        <v>1797</v>
      </c>
    </row>
    <row r="60" spans="1:5" x14ac:dyDescent="0.25">
      <c r="A60" s="4">
        <v>6.6</v>
      </c>
      <c r="B60" s="4">
        <v>2.9</v>
      </c>
      <c r="C60" s="4">
        <v>4.5999999999999996</v>
      </c>
      <c r="D60" s="4">
        <v>1.3</v>
      </c>
      <c r="E60" s="4" t="s">
        <v>1797</v>
      </c>
    </row>
    <row r="61" spans="1:5" x14ac:dyDescent="0.25">
      <c r="A61" s="4">
        <v>5.2</v>
      </c>
      <c r="B61" s="4">
        <v>2.7</v>
      </c>
      <c r="C61" s="4">
        <v>3.9</v>
      </c>
      <c r="D61" s="4">
        <v>1.4</v>
      </c>
      <c r="E61" s="4" t="s">
        <v>1797</v>
      </c>
    </row>
    <row r="62" spans="1:5" x14ac:dyDescent="0.25">
      <c r="A62" s="4">
        <v>5</v>
      </c>
      <c r="B62" s="4">
        <v>2</v>
      </c>
      <c r="C62" s="4">
        <v>3.5</v>
      </c>
      <c r="D62" s="4">
        <v>1</v>
      </c>
      <c r="E62" s="4" t="s">
        <v>1797</v>
      </c>
    </row>
    <row r="63" spans="1:5" x14ac:dyDescent="0.25">
      <c r="A63" s="4">
        <v>5.9</v>
      </c>
      <c r="B63" s="4">
        <v>3</v>
      </c>
      <c r="C63" s="4">
        <v>4.2</v>
      </c>
      <c r="D63" s="4">
        <v>1.5</v>
      </c>
      <c r="E63" s="4" t="s">
        <v>1797</v>
      </c>
    </row>
    <row r="64" spans="1:5" x14ac:dyDescent="0.25">
      <c r="A64" s="4">
        <v>6</v>
      </c>
      <c r="B64" s="4">
        <v>2.2000000000000002</v>
      </c>
      <c r="C64" s="4">
        <v>4</v>
      </c>
      <c r="D64" s="4">
        <v>1</v>
      </c>
      <c r="E64" s="4" t="s">
        <v>1797</v>
      </c>
    </row>
    <row r="65" spans="1:5" x14ac:dyDescent="0.25">
      <c r="A65" s="4">
        <v>6.1</v>
      </c>
      <c r="B65" s="4">
        <v>2.9</v>
      </c>
      <c r="C65" s="4">
        <v>4.7</v>
      </c>
      <c r="D65" s="4">
        <v>1.4</v>
      </c>
      <c r="E65" s="4" t="s">
        <v>1797</v>
      </c>
    </row>
    <row r="66" spans="1:5" x14ac:dyDescent="0.25">
      <c r="A66" s="4">
        <v>5.6</v>
      </c>
      <c r="B66" s="4">
        <v>2.9</v>
      </c>
      <c r="C66" s="4">
        <v>3.6</v>
      </c>
      <c r="D66" s="4">
        <v>1.3</v>
      </c>
      <c r="E66" s="4" t="s">
        <v>1797</v>
      </c>
    </row>
    <row r="67" spans="1:5" x14ac:dyDescent="0.25">
      <c r="A67" s="4">
        <v>6.7</v>
      </c>
      <c r="B67" s="4">
        <v>3.1</v>
      </c>
      <c r="C67" s="4">
        <v>4.4000000000000004</v>
      </c>
      <c r="D67" s="4">
        <v>1.4</v>
      </c>
      <c r="E67" s="4" t="s">
        <v>1797</v>
      </c>
    </row>
    <row r="68" spans="1:5" x14ac:dyDescent="0.25">
      <c r="A68" s="4">
        <v>5.6</v>
      </c>
      <c r="B68" s="4">
        <v>3</v>
      </c>
      <c r="C68" s="4">
        <v>4.5</v>
      </c>
      <c r="D68" s="4">
        <v>1.5</v>
      </c>
      <c r="E68" s="4" t="s">
        <v>1797</v>
      </c>
    </row>
    <row r="69" spans="1:5" x14ac:dyDescent="0.25">
      <c r="A69" s="4">
        <v>5.8</v>
      </c>
      <c r="B69" s="4">
        <v>2.7</v>
      </c>
      <c r="C69" s="4">
        <v>4.0999999999999996</v>
      </c>
      <c r="D69" s="4">
        <v>1</v>
      </c>
      <c r="E69" s="4" t="s">
        <v>1797</v>
      </c>
    </row>
    <row r="70" spans="1:5" x14ac:dyDescent="0.25">
      <c r="A70" s="4">
        <v>6.2</v>
      </c>
      <c r="B70" s="4">
        <v>2.2000000000000002</v>
      </c>
      <c r="C70" s="4">
        <v>4.5</v>
      </c>
      <c r="D70" s="4">
        <v>1.5</v>
      </c>
      <c r="E70" s="4" t="s">
        <v>1797</v>
      </c>
    </row>
    <row r="71" spans="1:5" x14ac:dyDescent="0.25">
      <c r="A71" s="4">
        <v>5.6</v>
      </c>
      <c r="B71" s="4">
        <v>2.5</v>
      </c>
      <c r="C71" s="4">
        <v>3.9</v>
      </c>
      <c r="D71" s="4">
        <v>1.1000000000000001</v>
      </c>
      <c r="E71" s="4" t="s">
        <v>1797</v>
      </c>
    </row>
    <row r="72" spans="1:5" x14ac:dyDescent="0.25">
      <c r="A72" s="4">
        <v>5.9</v>
      </c>
      <c r="B72" s="4">
        <v>3.2</v>
      </c>
      <c r="C72" s="4">
        <v>4.8</v>
      </c>
      <c r="D72" s="4">
        <v>1.8</v>
      </c>
      <c r="E72" s="4" t="s">
        <v>1797</v>
      </c>
    </row>
    <row r="73" spans="1:5" x14ac:dyDescent="0.25">
      <c r="A73" s="4">
        <v>6.1</v>
      </c>
      <c r="B73" s="4">
        <v>2.8</v>
      </c>
      <c r="C73" s="4">
        <v>4</v>
      </c>
      <c r="D73" s="4">
        <v>1.3</v>
      </c>
      <c r="E73" s="4" t="s">
        <v>1797</v>
      </c>
    </row>
    <row r="74" spans="1:5" x14ac:dyDescent="0.25">
      <c r="A74" s="4">
        <v>6.3</v>
      </c>
      <c r="B74" s="4">
        <v>2.5</v>
      </c>
      <c r="C74" s="4">
        <v>4.9000000000000004</v>
      </c>
      <c r="D74" s="4">
        <v>1.5</v>
      </c>
      <c r="E74" s="4" t="s">
        <v>1797</v>
      </c>
    </row>
    <row r="75" spans="1:5" x14ac:dyDescent="0.25">
      <c r="A75" s="4">
        <v>6.1</v>
      </c>
      <c r="B75" s="4">
        <v>2.8</v>
      </c>
      <c r="C75" s="4">
        <v>4.7</v>
      </c>
      <c r="D75" s="4">
        <v>1.2</v>
      </c>
      <c r="E75" s="4" t="s">
        <v>1797</v>
      </c>
    </row>
    <row r="76" spans="1:5" x14ac:dyDescent="0.25">
      <c r="A76" s="4">
        <v>6.4</v>
      </c>
      <c r="B76" s="4">
        <v>2.9</v>
      </c>
      <c r="C76" s="4">
        <v>4.3</v>
      </c>
      <c r="D76" s="4">
        <v>1.3</v>
      </c>
      <c r="E76" s="4" t="s">
        <v>1797</v>
      </c>
    </row>
    <row r="77" spans="1:5" x14ac:dyDescent="0.25">
      <c r="A77" s="4">
        <v>6.6</v>
      </c>
      <c r="B77" s="4">
        <v>3</v>
      </c>
      <c r="C77" s="4">
        <v>4.4000000000000004</v>
      </c>
      <c r="D77" s="4">
        <v>1.4</v>
      </c>
      <c r="E77" s="4" t="s">
        <v>1797</v>
      </c>
    </row>
    <row r="78" spans="1:5" x14ac:dyDescent="0.25">
      <c r="A78" s="4">
        <v>6.8</v>
      </c>
      <c r="B78" s="4">
        <v>2.8</v>
      </c>
      <c r="C78" s="4">
        <v>4.8</v>
      </c>
      <c r="D78" s="4">
        <v>1.4</v>
      </c>
      <c r="E78" s="4" t="s">
        <v>1797</v>
      </c>
    </row>
    <row r="79" spans="1:5" x14ac:dyDescent="0.25">
      <c r="A79" s="4">
        <v>6.7</v>
      </c>
      <c r="B79" s="4">
        <v>3</v>
      </c>
      <c r="C79" s="4">
        <v>5</v>
      </c>
      <c r="D79" s="4">
        <v>1.7</v>
      </c>
      <c r="E79" s="4" t="s">
        <v>1797</v>
      </c>
    </row>
    <row r="80" spans="1:5" x14ac:dyDescent="0.25">
      <c r="A80" s="4">
        <v>6</v>
      </c>
      <c r="B80" s="4">
        <v>2.9</v>
      </c>
      <c r="C80" s="4">
        <v>4.5</v>
      </c>
      <c r="D80" s="4">
        <v>1.5</v>
      </c>
      <c r="E80" s="4" t="s">
        <v>1797</v>
      </c>
    </row>
    <row r="81" spans="1:5" x14ac:dyDescent="0.25">
      <c r="A81" s="4">
        <v>5.7</v>
      </c>
      <c r="B81" s="4">
        <v>2.6</v>
      </c>
      <c r="C81" s="4">
        <v>3.5</v>
      </c>
      <c r="D81" s="4">
        <v>1</v>
      </c>
      <c r="E81" s="4" t="s">
        <v>1797</v>
      </c>
    </row>
    <row r="82" spans="1:5" x14ac:dyDescent="0.25">
      <c r="A82" s="4">
        <v>5.5</v>
      </c>
      <c r="B82" s="4">
        <v>2.4</v>
      </c>
      <c r="C82" s="4">
        <v>3.8</v>
      </c>
      <c r="D82" s="4">
        <v>1.1000000000000001</v>
      </c>
      <c r="E82" s="4" t="s">
        <v>1797</v>
      </c>
    </row>
    <row r="83" spans="1:5" x14ac:dyDescent="0.25">
      <c r="A83" s="4">
        <v>5.5</v>
      </c>
      <c r="B83" s="4">
        <v>2.4</v>
      </c>
      <c r="C83" s="4">
        <v>3.7</v>
      </c>
      <c r="D83" s="4">
        <v>1</v>
      </c>
      <c r="E83" s="4" t="s">
        <v>1797</v>
      </c>
    </row>
    <row r="84" spans="1:5" x14ac:dyDescent="0.25">
      <c r="A84" s="4">
        <v>5.8</v>
      </c>
      <c r="B84" s="4">
        <v>2.7</v>
      </c>
      <c r="C84" s="4">
        <v>3.9</v>
      </c>
      <c r="D84" s="4">
        <v>1.2</v>
      </c>
      <c r="E84" s="4" t="s">
        <v>1797</v>
      </c>
    </row>
    <row r="85" spans="1:5" x14ac:dyDescent="0.25">
      <c r="A85" s="4">
        <v>6</v>
      </c>
      <c r="B85" s="4">
        <v>2.7</v>
      </c>
      <c r="C85" s="4">
        <v>5.0999999999999996</v>
      </c>
      <c r="D85" s="4">
        <v>1.6</v>
      </c>
      <c r="E85" s="4" t="s">
        <v>1797</v>
      </c>
    </row>
    <row r="86" spans="1:5" x14ac:dyDescent="0.25">
      <c r="A86" s="4">
        <v>5.4</v>
      </c>
      <c r="B86" s="4">
        <v>3</v>
      </c>
      <c r="C86" s="4">
        <v>4.5</v>
      </c>
      <c r="D86" s="4">
        <v>1.5</v>
      </c>
      <c r="E86" s="4" t="s">
        <v>1797</v>
      </c>
    </row>
    <row r="87" spans="1:5" x14ac:dyDescent="0.25">
      <c r="A87" s="4">
        <v>6</v>
      </c>
      <c r="B87" s="4">
        <v>3.4</v>
      </c>
      <c r="C87" s="4">
        <v>4.5</v>
      </c>
      <c r="D87" s="4">
        <v>1.6</v>
      </c>
      <c r="E87" s="4" t="s">
        <v>1797</v>
      </c>
    </row>
    <row r="88" spans="1:5" x14ac:dyDescent="0.25">
      <c r="A88" s="4">
        <v>6.7</v>
      </c>
      <c r="B88" s="4">
        <v>3.1</v>
      </c>
      <c r="C88" s="4">
        <v>4.7</v>
      </c>
      <c r="D88" s="4">
        <v>1.5</v>
      </c>
      <c r="E88" s="4" t="s">
        <v>1797</v>
      </c>
    </row>
    <row r="89" spans="1:5" x14ac:dyDescent="0.25">
      <c r="A89" s="4">
        <v>6.3</v>
      </c>
      <c r="B89" s="4">
        <v>2.2999999999999998</v>
      </c>
      <c r="C89" s="4">
        <v>4.4000000000000004</v>
      </c>
      <c r="D89" s="4">
        <v>1.3</v>
      </c>
      <c r="E89" s="4" t="s">
        <v>1797</v>
      </c>
    </row>
    <row r="90" spans="1:5" x14ac:dyDescent="0.25">
      <c r="A90" s="4">
        <v>5.6</v>
      </c>
      <c r="B90" s="4">
        <v>3</v>
      </c>
      <c r="C90" s="4">
        <v>4.0999999999999996</v>
      </c>
      <c r="D90" s="4">
        <v>1.3</v>
      </c>
      <c r="E90" s="4" t="s">
        <v>1797</v>
      </c>
    </row>
    <row r="91" spans="1:5" x14ac:dyDescent="0.25">
      <c r="A91" s="4">
        <v>5.5</v>
      </c>
      <c r="B91" s="4">
        <v>2.5</v>
      </c>
      <c r="C91" s="4">
        <v>4</v>
      </c>
      <c r="D91" s="4">
        <v>1.3</v>
      </c>
      <c r="E91" s="4" t="s">
        <v>1797</v>
      </c>
    </row>
    <row r="92" spans="1:5" x14ac:dyDescent="0.25">
      <c r="A92" s="4">
        <v>5.5</v>
      </c>
      <c r="B92" s="4">
        <v>2.6</v>
      </c>
      <c r="C92" s="4">
        <v>4.4000000000000004</v>
      </c>
      <c r="D92" s="4">
        <v>1.2</v>
      </c>
      <c r="E92" s="4" t="s">
        <v>1797</v>
      </c>
    </row>
    <row r="93" spans="1:5" x14ac:dyDescent="0.25">
      <c r="A93" s="4">
        <v>6.1</v>
      </c>
      <c r="B93" s="4">
        <v>3</v>
      </c>
      <c r="C93" s="4">
        <v>4.5999999999999996</v>
      </c>
      <c r="D93" s="4">
        <v>1.4</v>
      </c>
      <c r="E93" s="4" t="s">
        <v>1797</v>
      </c>
    </row>
    <row r="94" spans="1:5" x14ac:dyDescent="0.25">
      <c r="A94" s="4">
        <v>5.8</v>
      </c>
      <c r="B94" s="4">
        <v>2.6</v>
      </c>
      <c r="C94" s="4">
        <v>4</v>
      </c>
      <c r="D94" s="4">
        <v>1.2</v>
      </c>
      <c r="E94" s="4" t="s">
        <v>1797</v>
      </c>
    </row>
    <row r="95" spans="1:5" x14ac:dyDescent="0.25">
      <c r="A95" s="4">
        <v>5</v>
      </c>
      <c r="B95" s="4">
        <v>2.2999999999999998</v>
      </c>
      <c r="C95" s="4">
        <v>3.3</v>
      </c>
      <c r="D95" s="4">
        <v>1</v>
      </c>
      <c r="E95" s="4" t="s">
        <v>1797</v>
      </c>
    </row>
    <row r="96" spans="1:5" x14ac:dyDescent="0.25">
      <c r="A96" s="4">
        <v>5.6</v>
      </c>
      <c r="B96" s="4">
        <v>2.7</v>
      </c>
      <c r="C96" s="4">
        <v>4.2</v>
      </c>
      <c r="D96" s="4">
        <v>1.3</v>
      </c>
      <c r="E96" s="4" t="s">
        <v>1797</v>
      </c>
    </row>
    <row r="97" spans="1:5" x14ac:dyDescent="0.25">
      <c r="A97" s="4">
        <v>5.7</v>
      </c>
      <c r="B97" s="4">
        <v>3</v>
      </c>
      <c r="C97" s="4">
        <v>4.2</v>
      </c>
      <c r="D97" s="4">
        <v>1.2</v>
      </c>
      <c r="E97" s="4" t="s">
        <v>1797</v>
      </c>
    </row>
    <row r="98" spans="1:5" x14ac:dyDescent="0.25">
      <c r="A98" s="4">
        <v>5.7</v>
      </c>
      <c r="B98" s="4">
        <v>2.9</v>
      </c>
      <c r="C98" s="4">
        <v>4.2</v>
      </c>
      <c r="D98" s="4">
        <v>1.3</v>
      </c>
      <c r="E98" s="4" t="s">
        <v>1797</v>
      </c>
    </row>
    <row r="99" spans="1:5" x14ac:dyDescent="0.25">
      <c r="A99" s="4">
        <v>6.2</v>
      </c>
      <c r="B99" s="4">
        <v>2.9</v>
      </c>
      <c r="C99" s="4">
        <v>4.3</v>
      </c>
      <c r="D99" s="4">
        <v>1.3</v>
      </c>
      <c r="E99" s="4" t="s">
        <v>1797</v>
      </c>
    </row>
    <row r="100" spans="1:5" x14ac:dyDescent="0.25">
      <c r="A100" s="4">
        <v>5.0999999999999996</v>
      </c>
      <c r="B100" s="4">
        <v>2.5</v>
      </c>
      <c r="C100" s="4">
        <v>3</v>
      </c>
      <c r="D100" s="4">
        <v>1.1000000000000001</v>
      </c>
      <c r="E100" s="4" t="s">
        <v>1797</v>
      </c>
    </row>
    <row r="101" spans="1:5" x14ac:dyDescent="0.25">
      <c r="A101" s="4">
        <v>5.7</v>
      </c>
      <c r="B101" s="4">
        <v>2.8</v>
      </c>
      <c r="C101" s="4">
        <v>4.0999999999999996</v>
      </c>
      <c r="D101" s="4">
        <v>1.3</v>
      </c>
      <c r="E101" s="4" t="s">
        <v>1797</v>
      </c>
    </row>
    <row r="102" spans="1:5" x14ac:dyDescent="0.25">
      <c r="A102" s="4">
        <v>6.3</v>
      </c>
      <c r="B102" s="4">
        <v>3.3</v>
      </c>
      <c r="C102" s="4">
        <v>6</v>
      </c>
      <c r="D102" s="4">
        <v>2.5</v>
      </c>
      <c r="E102" s="4" t="s">
        <v>1798</v>
      </c>
    </row>
    <row r="103" spans="1:5" x14ac:dyDescent="0.25">
      <c r="A103" s="4">
        <v>5.8</v>
      </c>
      <c r="B103" s="4">
        <v>2.7</v>
      </c>
      <c r="C103" s="4">
        <v>5.0999999999999996</v>
      </c>
      <c r="D103" s="4">
        <v>1.9</v>
      </c>
      <c r="E103" s="4" t="s">
        <v>1798</v>
      </c>
    </row>
    <row r="104" spans="1:5" x14ac:dyDescent="0.25">
      <c r="A104" s="4">
        <v>7.1</v>
      </c>
      <c r="B104" s="4">
        <v>3</v>
      </c>
      <c r="C104" s="4">
        <v>5.9</v>
      </c>
      <c r="D104" s="4">
        <v>2.1</v>
      </c>
      <c r="E104" s="4" t="s">
        <v>1798</v>
      </c>
    </row>
    <row r="105" spans="1:5" x14ac:dyDescent="0.25">
      <c r="A105" s="4">
        <v>6.3</v>
      </c>
      <c r="B105" s="4">
        <v>2.9</v>
      </c>
      <c r="C105" s="4">
        <v>5.6</v>
      </c>
      <c r="D105" s="4">
        <v>1.8</v>
      </c>
      <c r="E105" s="4" t="s">
        <v>1798</v>
      </c>
    </row>
    <row r="106" spans="1:5" x14ac:dyDescent="0.25">
      <c r="A106" s="4">
        <v>6.5</v>
      </c>
      <c r="B106" s="4">
        <v>3</v>
      </c>
      <c r="C106" s="4">
        <v>5.8</v>
      </c>
      <c r="D106" s="4">
        <v>2.2000000000000002</v>
      </c>
      <c r="E106" s="4" t="s">
        <v>1798</v>
      </c>
    </row>
    <row r="107" spans="1:5" x14ac:dyDescent="0.25">
      <c r="A107" s="4">
        <v>7.6</v>
      </c>
      <c r="B107" s="4">
        <v>3</v>
      </c>
      <c r="C107" s="4">
        <v>6.6</v>
      </c>
      <c r="D107" s="4">
        <v>2.1</v>
      </c>
      <c r="E107" s="4" t="s">
        <v>1798</v>
      </c>
    </row>
    <row r="108" spans="1:5" x14ac:dyDescent="0.25">
      <c r="A108" s="4">
        <v>4.9000000000000004</v>
      </c>
      <c r="B108" s="4">
        <v>2.5</v>
      </c>
      <c r="C108" s="4">
        <v>4.5</v>
      </c>
      <c r="D108" s="4">
        <v>1.7</v>
      </c>
      <c r="E108" s="4" t="s">
        <v>1798</v>
      </c>
    </row>
    <row r="109" spans="1:5" x14ac:dyDescent="0.25">
      <c r="A109" s="4">
        <v>7.3</v>
      </c>
      <c r="B109" s="4">
        <v>2.9</v>
      </c>
      <c r="C109" s="4">
        <v>6.3</v>
      </c>
      <c r="D109" s="4">
        <v>1.8</v>
      </c>
      <c r="E109" s="4" t="s">
        <v>1798</v>
      </c>
    </row>
    <row r="110" spans="1:5" x14ac:dyDescent="0.25">
      <c r="A110" s="4">
        <v>6.7</v>
      </c>
      <c r="B110" s="4">
        <v>2.5</v>
      </c>
      <c r="C110" s="4">
        <v>5.8</v>
      </c>
      <c r="D110" s="4">
        <v>1.8</v>
      </c>
      <c r="E110" s="4" t="s">
        <v>1798</v>
      </c>
    </row>
    <row r="111" spans="1:5" x14ac:dyDescent="0.25">
      <c r="A111" s="4">
        <v>7.2</v>
      </c>
      <c r="B111" s="4">
        <v>3.6</v>
      </c>
      <c r="C111" s="4">
        <v>6.1</v>
      </c>
      <c r="D111" s="4">
        <v>2.5</v>
      </c>
      <c r="E111" s="4" t="s">
        <v>1798</v>
      </c>
    </row>
    <row r="112" spans="1:5" x14ac:dyDescent="0.25">
      <c r="A112" s="4">
        <v>6.5</v>
      </c>
      <c r="B112" s="4">
        <v>3.2</v>
      </c>
      <c r="C112" s="4">
        <v>5.0999999999999996</v>
      </c>
      <c r="D112" s="4">
        <v>2</v>
      </c>
      <c r="E112" s="4" t="s">
        <v>1798</v>
      </c>
    </row>
    <row r="113" spans="1:5" x14ac:dyDescent="0.25">
      <c r="A113" s="4">
        <v>6.4</v>
      </c>
      <c r="B113" s="4">
        <v>2.7</v>
      </c>
      <c r="C113" s="4">
        <v>5.3</v>
      </c>
      <c r="D113" s="4">
        <v>1.9</v>
      </c>
      <c r="E113" s="4" t="s">
        <v>1798</v>
      </c>
    </row>
    <row r="114" spans="1:5" x14ac:dyDescent="0.25">
      <c r="A114" s="4">
        <v>6.8</v>
      </c>
      <c r="B114" s="4">
        <v>3</v>
      </c>
      <c r="C114" s="4">
        <v>5.5</v>
      </c>
      <c r="D114" s="4">
        <v>2.1</v>
      </c>
      <c r="E114" s="4" t="s">
        <v>1798</v>
      </c>
    </row>
    <row r="115" spans="1:5" x14ac:dyDescent="0.25">
      <c r="A115" s="4">
        <v>5.7</v>
      </c>
      <c r="B115" s="4">
        <v>2.5</v>
      </c>
      <c r="C115" s="4">
        <v>5</v>
      </c>
      <c r="D115" s="4">
        <v>2</v>
      </c>
      <c r="E115" s="4" t="s">
        <v>1798</v>
      </c>
    </row>
    <row r="116" spans="1:5" x14ac:dyDescent="0.25">
      <c r="A116" s="4">
        <v>5.8</v>
      </c>
      <c r="B116" s="4">
        <v>2.8</v>
      </c>
      <c r="C116" s="4">
        <v>5.0999999999999996</v>
      </c>
      <c r="D116" s="4">
        <v>2.4</v>
      </c>
      <c r="E116" s="4" t="s">
        <v>1798</v>
      </c>
    </row>
    <row r="117" spans="1:5" x14ac:dyDescent="0.25">
      <c r="A117" s="4">
        <v>6.4</v>
      </c>
      <c r="B117" s="4">
        <v>3.2</v>
      </c>
      <c r="C117" s="4">
        <v>5.3</v>
      </c>
      <c r="D117" s="4">
        <v>2.2999999999999998</v>
      </c>
      <c r="E117" s="4" t="s">
        <v>1798</v>
      </c>
    </row>
    <row r="118" spans="1:5" x14ac:dyDescent="0.25">
      <c r="A118" s="4">
        <v>6.5</v>
      </c>
      <c r="B118" s="4">
        <v>3</v>
      </c>
      <c r="C118" s="4">
        <v>5.5</v>
      </c>
      <c r="D118" s="4">
        <v>1.8</v>
      </c>
      <c r="E118" s="4" t="s">
        <v>1798</v>
      </c>
    </row>
    <row r="119" spans="1:5" x14ac:dyDescent="0.25">
      <c r="A119" s="4">
        <v>7.7</v>
      </c>
      <c r="B119" s="4">
        <v>3.8</v>
      </c>
      <c r="C119" s="4">
        <v>6.7</v>
      </c>
      <c r="D119" s="4">
        <v>2.2000000000000002</v>
      </c>
      <c r="E119" s="4" t="s">
        <v>1798</v>
      </c>
    </row>
    <row r="120" spans="1:5" x14ac:dyDescent="0.25">
      <c r="A120" s="4">
        <v>7.7</v>
      </c>
      <c r="B120" s="4">
        <v>2.6</v>
      </c>
      <c r="C120" s="4">
        <v>6.9</v>
      </c>
      <c r="D120" s="4">
        <v>2.2999999999999998</v>
      </c>
      <c r="E120" s="4" t="s">
        <v>1798</v>
      </c>
    </row>
    <row r="121" spans="1:5" x14ac:dyDescent="0.25">
      <c r="A121" s="4">
        <v>6</v>
      </c>
      <c r="B121" s="4">
        <v>2.2000000000000002</v>
      </c>
      <c r="C121" s="4">
        <v>5</v>
      </c>
      <c r="D121" s="4">
        <v>1.5</v>
      </c>
      <c r="E121" s="4" t="s">
        <v>1798</v>
      </c>
    </row>
    <row r="122" spans="1:5" x14ac:dyDescent="0.25">
      <c r="A122" s="4">
        <v>6.9</v>
      </c>
      <c r="B122" s="4">
        <v>3.2</v>
      </c>
      <c r="C122" s="4">
        <v>5.7</v>
      </c>
      <c r="D122" s="4">
        <v>2.2999999999999998</v>
      </c>
      <c r="E122" s="4" t="s">
        <v>1798</v>
      </c>
    </row>
    <row r="123" spans="1:5" x14ac:dyDescent="0.25">
      <c r="A123" s="4">
        <v>5.6</v>
      </c>
      <c r="B123" s="4">
        <v>2.8</v>
      </c>
      <c r="C123" s="4">
        <v>4.9000000000000004</v>
      </c>
      <c r="D123" s="4">
        <v>2</v>
      </c>
      <c r="E123" s="4" t="s">
        <v>1798</v>
      </c>
    </row>
    <row r="124" spans="1:5" x14ac:dyDescent="0.25">
      <c r="A124" s="4">
        <v>7.7</v>
      </c>
      <c r="B124" s="4">
        <v>2.8</v>
      </c>
      <c r="C124" s="4">
        <v>6.7</v>
      </c>
      <c r="D124" s="4">
        <v>2</v>
      </c>
      <c r="E124" s="4" t="s">
        <v>1798</v>
      </c>
    </row>
    <row r="125" spans="1:5" x14ac:dyDescent="0.25">
      <c r="A125" s="4">
        <v>6.3</v>
      </c>
      <c r="B125" s="4">
        <v>2.7</v>
      </c>
      <c r="C125" s="4">
        <v>4.9000000000000004</v>
      </c>
      <c r="D125" s="4">
        <v>1.8</v>
      </c>
      <c r="E125" s="4" t="s">
        <v>1798</v>
      </c>
    </row>
    <row r="126" spans="1:5" x14ac:dyDescent="0.25">
      <c r="A126" s="4">
        <v>6.7</v>
      </c>
      <c r="B126" s="4">
        <v>3.3</v>
      </c>
      <c r="C126" s="4">
        <v>5.7</v>
      </c>
      <c r="D126" s="4">
        <v>2.1</v>
      </c>
      <c r="E126" s="4" t="s">
        <v>1798</v>
      </c>
    </row>
    <row r="127" spans="1:5" x14ac:dyDescent="0.25">
      <c r="A127" s="4">
        <v>7.2</v>
      </c>
      <c r="B127" s="4">
        <v>3.2</v>
      </c>
      <c r="C127" s="4">
        <v>6</v>
      </c>
      <c r="D127" s="4">
        <v>1.8</v>
      </c>
      <c r="E127" s="4" t="s">
        <v>1798</v>
      </c>
    </row>
    <row r="128" spans="1:5" x14ac:dyDescent="0.25">
      <c r="A128" s="4">
        <v>6.2</v>
      </c>
      <c r="B128" s="4">
        <v>2.8</v>
      </c>
      <c r="C128" s="4">
        <v>4.8</v>
      </c>
      <c r="D128" s="4">
        <v>1.8</v>
      </c>
      <c r="E128" s="4" t="s">
        <v>1798</v>
      </c>
    </row>
    <row r="129" spans="1:5" x14ac:dyDescent="0.25">
      <c r="A129" s="4">
        <v>6.1</v>
      </c>
      <c r="B129" s="4">
        <v>3</v>
      </c>
      <c r="C129" s="4">
        <v>4.9000000000000004</v>
      </c>
      <c r="D129" s="4">
        <v>1.8</v>
      </c>
      <c r="E129" s="4" t="s">
        <v>1798</v>
      </c>
    </row>
    <row r="130" spans="1:5" x14ac:dyDescent="0.25">
      <c r="A130" s="4">
        <v>6.4</v>
      </c>
      <c r="B130" s="4">
        <v>2.8</v>
      </c>
      <c r="C130" s="4">
        <v>5.6</v>
      </c>
      <c r="D130" s="4">
        <v>2.1</v>
      </c>
      <c r="E130" s="4" t="s">
        <v>1798</v>
      </c>
    </row>
    <row r="131" spans="1:5" x14ac:dyDescent="0.25">
      <c r="A131" s="4">
        <v>7.2</v>
      </c>
      <c r="B131" s="4">
        <v>3</v>
      </c>
      <c r="C131" s="4">
        <v>5.8</v>
      </c>
      <c r="D131" s="4">
        <v>1.6</v>
      </c>
      <c r="E131" s="4" t="s">
        <v>1798</v>
      </c>
    </row>
    <row r="132" spans="1:5" x14ac:dyDescent="0.25">
      <c r="A132" s="4">
        <v>7.4</v>
      </c>
      <c r="B132" s="4">
        <v>2.8</v>
      </c>
      <c r="C132" s="4">
        <v>6.1</v>
      </c>
      <c r="D132" s="4">
        <v>1.9</v>
      </c>
      <c r="E132" s="4" t="s">
        <v>1798</v>
      </c>
    </row>
    <row r="133" spans="1:5" x14ac:dyDescent="0.25">
      <c r="A133" s="4">
        <v>7.9</v>
      </c>
      <c r="B133" s="4">
        <v>3.8</v>
      </c>
      <c r="C133" s="4">
        <v>6.4</v>
      </c>
      <c r="D133" s="4">
        <v>2</v>
      </c>
      <c r="E133" s="4" t="s">
        <v>1798</v>
      </c>
    </row>
    <row r="134" spans="1:5" x14ac:dyDescent="0.25">
      <c r="A134" s="4">
        <v>6.4</v>
      </c>
      <c r="B134" s="4">
        <v>2.8</v>
      </c>
      <c r="C134" s="4">
        <v>5.6</v>
      </c>
      <c r="D134" s="4">
        <v>2.2000000000000002</v>
      </c>
      <c r="E134" s="4" t="s">
        <v>1798</v>
      </c>
    </row>
    <row r="135" spans="1:5" x14ac:dyDescent="0.25">
      <c r="A135" s="4">
        <v>6.3</v>
      </c>
      <c r="B135" s="4">
        <v>2.8</v>
      </c>
      <c r="C135" s="4">
        <v>5.0999999999999996</v>
      </c>
      <c r="D135" s="4">
        <v>1.5</v>
      </c>
      <c r="E135" s="4" t="s">
        <v>1798</v>
      </c>
    </row>
    <row r="136" spans="1:5" x14ac:dyDescent="0.25">
      <c r="A136" s="4">
        <v>6.1</v>
      </c>
      <c r="B136" s="4">
        <v>2.6</v>
      </c>
      <c r="C136" s="4">
        <v>5.6</v>
      </c>
      <c r="D136" s="4">
        <v>1.4</v>
      </c>
      <c r="E136" s="4" t="s">
        <v>1798</v>
      </c>
    </row>
    <row r="137" spans="1:5" x14ac:dyDescent="0.25">
      <c r="A137" s="4">
        <v>7.7</v>
      </c>
      <c r="B137" s="4">
        <v>3</v>
      </c>
      <c r="C137" s="4">
        <v>6.1</v>
      </c>
      <c r="D137" s="4">
        <v>2.2999999999999998</v>
      </c>
      <c r="E137" s="4" t="s">
        <v>1798</v>
      </c>
    </row>
    <row r="138" spans="1:5" x14ac:dyDescent="0.25">
      <c r="A138" s="4">
        <v>6.3</v>
      </c>
      <c r="B138" s="4">
        <v>3.4</v>
      </c>
      <c r="C138" s="4">
        <v>5.6</v>
      </c>
      <c r="D138" s="4">
        <v>2.4</v>
      </c>
      <c r="E138" s="4" t="s">
        <v>1798</v>
      </c>
    </row>
    <row r="139" spans="1:5" x14ac:dyDescent="0.25">
      <c r="A139" s="4">
        <v>6.4</v>
      </c>
      <c r="B139" s="4">
        <v>3.1</v>
      </c>
      <c r="C139" s="4">
        <v>5.5</v>
      </c>
      <c r="D139" s="4">
        <v>1.8</v>
      </c>
      <c r="E139" s="4" t="s">
        <v>1798</v>
      </c>
    </row>
    <row r="140" spans="1:5" x14ac:dyDescent="0.25">
      <c r="A140" s="4">
        <v>6</v>
      </c>
      <c r="B140" s="4">
        <v>3</v>
      </c>
      <c r="C140" s="4">
        <v>4.8</v>
      </c>
      <c r="D140" s="4">
        <v>1.8</v>
      </c>
      <c r="E140" s="4" t="s">
        <v>1798</v>
      </c>
    </row>
    <row r="141" spans="1:5" x14ac:dyDescent="0.25">
      <c r="A141" s="4">
        <v>6.9</v>
      </c>
      <c r="B141" s="4">
        <v>3.1</v>
      </c>
      <c r="C141" s="4">
        <v>5.4</v>
      </c>
      <c r="D141" s="4">
        <v>2.1</v>
      </c>
      <c r="E141" s="4" t="s">
        <v>1798</v>
      </c>
    </row>
    <row r="142" spans="1:5" x14ac:dyDescent="0.25">
      <c r="A142" s="4">
        <v>6.7</v>
      </c>
      <c r="B142" s="4">
        <v>3.1</v>
      </c>
      <c r="C142" s="4">
        <v>5.6</v>
      </c>
      <c r="D142" s="4">
        <v>2.4</v>
      </c>
      <c r="E142" s="4" t="s">
        <v>1798</v>
      </c>
    </row>
    <row r="143" spans="1:5" x14ac:dyDescent="0.25">
      <c r="A143" s="4">
        <v>6.9</v>
      </c>
      <c r="B143" s="4">
        <v>3.1</v>
      </c>
      <c r="C143" s="4">
        <v>5.0999999999999996</v>
      </c>
      <c r="D143" s="4">
        <v>2.2999999999999998</v>
      </c>
      <c r="E143" s="4" t="s">
        <v>1798</v>
      </c>
    </row>
    <row r="144" spans="1:5" x14ac:dyDescent="0.25">
      <c r="A144" s="4">
        <v>5.8</v>
      </c>
      <c r="B144" s="4">
        <v>2.7</v>
      </c>
      <c r="C144" s="4">
        <v>5.0999999999999996</v>
      </c>
      <c r="D144" s="4">
        <v>1.9</v>
      </c>
      <c r="E144" s="4" t="s">
        <v>1798</v>
      </c>
    </row>
    <row r="145" spans="1:5" x14ac:dyDescent="0.25">
      <c r="A145" s="4">
        <v>6.8</v>
      </c>
      <c r="B145" s="4">
        <v>3.2</v>
      </c>
      <c r="C145" s="4">
        <v>5.9</v>
      </c>
      <c r="D145" s="4">
        <v>2.2999999999999998</v>
      </c>
      <c r="E145" s="4" t="s">
        <v>1798</v>
      </c>
    </row>
    <row r="146" spans="1:5" x14ac:dyDescent="0.25">
      <c r="A146" s="4">
        <v>6.7</v>
      </c>
      <c r="B146" s="4">
        <v>3.3</v>
      </c>
      <c r="C146" s="4">
        <v>5.7</v>
      </c>
      <c r="D146" s="4">
        <v>2.5</v>
      </c>
      <c r="E146" s="4" t="s">
        <v>1798</v>
      </c>
    </row>
    <row r="147" spans="1:5" x14ac:dyDescent="0.25">
      <c r="A147" s="4">
        <v>6.7</v>
      </c>
      <c r="B147" s="4">
        <v>3</v>
      </c>
      <c r="C147" s="4">
        <v>5.2</v>
      </c>
      <c r="D147" s="4">
        <v>2.2999999999999998</v>
      </c>
      <c r="E147" s="4" t="s">
        <v>1798</v>
      </c>
    </row>
    <row r="148" spans="1:5" x14ac:dyDescent="0.25">
      <c r="A148" s="4">
        <v>6.3</v>
      </c>
      <c r="B148" s="4">
        <v>2.5</v>
      </c>
      <c r="C148" s="4">
        <v>5</v>
      </c>
      <c r="D148" s="4">
        <v>1.9</v>
      </c>
      <c r="E148" s="4" t="s">
        <v>1798</v>
      </c>
    </row>
    <row r="149" spans="1:5" x14ac:dyDescent="0.25">
      <c r="A149" s="4">
        <v>6.5</v>
      </c>
      <c r="B149" s="4">
        <v>3</v>
      </c>
      <c r="C149" s="4">
        <v>5.2</v>
      </c>
      <c r="D149" s="4">
        <v>2</v>
      </c>
      <c r="E149" s="4" t="s">
        <v>1798</v>
      </c>
    </row>
    <row r="150" spans="1:5" x14ac:dyDescent="0.25">
      <c r="A150" s="4">
        <v>6.2</v>
      </c>
      <c r="B150" s="4">
        <v>3.4</v>
      </c>
      <c r="C150" s="4">
        <v>5.4</v>
      </c>
      <c r="D150" s="4">
        <v>2.2999999999999998</v>
      </c>
      <c r="E150" s="4" t="s">
        <v>1798</v>
      </c>
    </row>
    <row r="151" spans="1:5" x14ac:dyDescent="0.25">
      <c r="A151" s="4">
        <v>5.9</v>
      </c>
      <c r="B151" s="4">
        <v>3</v>
      </c>
      <c r="C151" s="4">
        <v>5.0999999999999996</v>
      </c>
      <c r="D151" s="4">
        <v>1.8</v>
      </c>
      <c r="E151" s="4" t="s">
        <v>1798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05CB-3DA5-4F9E-8EB6-A51236E65E6D}">
  <sheetPr>
    <tabColor theme="1"/>
  </sheetPr>
  <dimension ref="A1:P118"/>
  <sheetViews>
    <sheetView workbookViewId="0">
      <selection activeCell="Z10" sqref="Z10"/>
    </sheetView>
  </sheetViews>
  <sheetFormatPr defaultRowHeight="15" x14ac:dyDescent="0.25"/>
  <cols>
    <col min="1" max="1" width="12.28515625" customWidth="1"/>
    <col min="7" max="7" width="10.7109375" customWidth="1"/>
    <col min="8" max="8" width="11.5703125" customWidth="1"/>
    <col min="9" max="9" width="11.42578125" customWidth="1"/>
    <col min="12" max="12" width="11" customWidth="1"/>
    <col min="13" max="13" width="10.5703125" customWidth="1"/>
    <col min="15" max="15" width="9.28515625" customWidth="1"/>
    <col min="16" max="16" width="10.5703125" customWidth="1"/>
  </cols>
  <sheetData>
    <row r="1" spans="1:16" x14ac:dyDescent="0.25">
      <c r="A1" t="s">
        <v>1799</v>
      </c>
      <c r="B1" t="s">
        <v>1800</v>
      </c>
      <c r="C1" t="s">
        <v>1801</v>
      </c>
      <c r="D1" t="s">
        <v>1802</v>
      </c>
      <c r="E1" t="s">
        <v>1803</v>
      </c>
      <c r="F1" t="s">
        <v>1804</v>
      </c>
      <c r="G1" t="s">
        <v>1805</v>
      </c>
      <c r="H1" t="s">
        <v>1806</v>
      </c>
      <c r="I1" t="s">
        <v>1807</v>
      </c>
      <c r="J1" t="s">
        <v>1808</v>
      </c>
      <c r="K1" t="s">
        <v>1809</v>
      </c>
      <c r="L1" t="s">
        <v>1810</v>
      </c>
      <c r="M1" t="s">
        <v>1811</v>
      </c>
      <c r="N1" t="s">
        <v>1812</v>
      </c>
      <c r="O1" t="s">
        <v>1813</v>
      </c>
      <c r="P1" t="s">
        <v>1814</v>
      </c>
    </row>
    <row r="2" spans="1:16" x14ac:dyDescent="0.25">
      <c r="A2" t="s">
        <v>1815</v>
      </c>
      <c r="B2" t="s">
        <v>1816</v>
      </c>
      <c r="C2">
        <v>16.919</v>
      </c>
      <c r="D2">
        <v>16.36</v>
      </c>
      <c r="E2">
        <v>0</v>
      </c>
      <c r="F2">
        <v>21.5</v>
      </c>
      <c r="G2">
        <v>1.8</v>
      </c>
      <c r="H2">
        <v>140</v>
      </c>
      <c r="I2">
        <v>101.2</v>
      </c>
      <c r="J2">
        <v>67.3</v>
      </c>
      <c r="K2">
        <v>172.4</v>
      </c>
      <c r="L2">
        <v>2.6389999999999998</v>
      </c>
      <c r="M2">
        <v>13.2</v>
      </c>
      <c r="N2">
        <v>28</v>
      </c>
      <c r="O2">
        <v>2.8279999999999998</v>
      </c>
      <c r="P2">
        <v>0</v>
      </c>
    </row>
    <row r="3" spans="1:16" x14ac:dyDescent="0.25">
      <c r="A3" t="s">
        <v>1815</v>
      </c>
      <c r="B3" t="s">
        <v>1817</v>
      </c>
      <c r="C3">
        <v>39.384</v>
      </c>
      <c r="D3">
        <v>19.875</v>
      </c>
      <c r="E3">
        <v>0</v>
      </c>
      <c r="F3">
        <v>28.4</v>
      </c>
      <c r="G3">
        <v>3.2</v>
      </c>
      <c r="H3">
        <v>225</v>
      </c>
      <c r="I3">
        <v>108.1</v>
      </c>
      <c r="J3">
        <v>70.3</v>
      </c>
      <c r="K3">
        <v>192.9</v>
      </c>
      <c r="L3">
        <v>3.5169999999999999</v>
      </c>
      <c r="M3">
        <v>17.2</v>
      </c>
      <c r="N3">
        <v>25</v>
      </c>
      <c r="O3">
        <v>3.673</v>
      </c>
      <c r="P3">
        <v>0</v>
      </c>
    </row>
    <row r="4" spans="1:16" x14ac:dyDescent="0.25">
      <c r="A4" t="s">
        <v>1815</v>
      </c>
      <c r="B4" t="s">
        <v>1818</v>
      </c>
      <c r="C4">
        <v>8.5879999999999992</v>
      </c>
      <c r="D4">
        <v>29.725000000000001</v>
      </c>
      <c r="E4">
        <v>0</v>
      </c>
      <c r="F4">
        <v>42</v>
      </c>
      <c r="G4">
        <v>3.5</v>
      </c>
      <c r="H4">
        <v>210</v>
      </c>
      <c r="I4">
        <v>114.6</v>
      </c>
      <c r="J4">
        <v>71.400000000000006</v>
      </c>
      <c r="K4">
        <v>196.6</v>
      </c>
      <c r="L4">
        <v>3.85</v>
      </c>
      <c r="M4">
        <v>18</v>
      </c>
      <c r="N4">
        <v>22</v>
      </c>
      <c r="O4">
        <v>2.15</v>
      </c>
      <c r="P4">
        <v>0</v>
      </c>
    </row>
    <row r="5" spans="1:16" x14ac:dyDescent="0.25">
      <c r="A5" t="s">
        <v>1819</v>
      </c>
      <c r="B5" t="s">
        <v>1820</v>
      </c>
      <c r="C5">
        <v>20.396999999999998</v>
      </c>
      <c r="D5">
        <v>22.254999999999999</v>
      </c>
      <c r="E5">
        <v>0</v>
      </c>
      <c r="F5">
        <v>23.99</v>
      </c>
      <c r="G5">
        <v>1.8</v>
      </c>
      <c r="H5">
        <v>150</v>
      </c>
      <c r="I5">
        <v>102.6</v>
      </c>
      <c r="J5">
        <v>68.2</v>
      </c>
      <c r="K5">
        <v>178</v>
      </c>
      <c r="L5">
        <v>2.9980000000000002</v>
      </c>
      <c r="M5">
        <v>16.399999999999999</v>
      </c>
      <c r="N5">
        <v>27</v>
      </c>
      <c r="O5">
        <v>3.0150000000000001</v>
      </c>
      <c r="P5">
        <v>0</v>
      </c>
    </row>
    <row r="6" spans="1:16" x14ac:dyDescent="0.25">
      <c r="A6" t="s">
        <v>1819</v>
      </c>
      <c r="B6" t="s">
        <v>97</v>
      </c>
      <c r="C6">
        <v>18.78</v>
      </c>
      <c r="D6">
        <v>23.555</v>
      </c>
      <c r="E6">
        <v>0</v>
      </c>
      <c r="F6">
        <v>33.950000000000003</v>
      </c>
      <c r="G6">
        <v>2.8</v>
      </c>
      <c r="H6">
        <v>200</v>
      </c>
      <c r="I6">
        <v>108.7</v>
      </c>
      <c r="J6">
        <v>76.099999999999994</v>
      </c>
      <c r="K6">
        <v>192</v>
      </c>
      <c r="L6">
        <v>3.5609999999999999</v>
      </c>
      <c r="M6">
        <v>18.5</v>
      </c>
      <c r="N6">
        <v>22</v>
      </c>
      <c r="O6">
        <v>2.9329999999999998</v>
      </c>
      <c r="P6">
        <v>0</v>
      </c>
    </row>
    <row r="7" spans="1:16" x14ac:dyDescent="0.25">
      <c r="A7" t="s">
        <v>1819</v>
      </c>
      <c r="B7" t="s">
        <v>1821</v>
      </c>
      <c r="C7">
        <v>1.38</v>
      </c>
      <c r="D7">
        <v>39</v>
      </c>
      <c r="E7">
        <v>0</v>
      </c>
      <c r="F7">
        <v>62</v>
      </c>
      <c r="G7">
        <v>4.2</v>
      </c>
      <c r="H7">
        <v>310</v>
      </c>
      <c r="I7">
        <v>113</v>
      </c>
      <c r="J7">
        <v>74</v>
      </c>
      <c r="K7">
        <v>198.2</v>
      </c>
      <c r="L7">
        <v>3.9020000000000001</v>
      </c>
      <c r="M7">
        <v>23.7</v>
      </c>
      <c r="N7">
        <v>21</v>
      </c>
      <c r="O7">
        <v>0.32200000000000001</v>
      </c>
      <c r="P7">
        <v>0</v>
      </c>
    </row>
    <row r="8" spans="1:16" x14ac:dyDescent="0.25">
      <c r="A8" t="s">
        <v>1822</v>
      </c>
      <c r="B8" t="s">
        <v>1823</v>
      </c>
      <c r="C8">
        <v>9.2309999999999999</v>
      </c>
      <c r="D8">
        <v>28.675000000000001</v>
      </c>
      <c r="E8">
        <v>0</v>
      </c>
      <c r="F8">
        <v>33.4</v>
      </c>
      <c r="G8">
        <v>2.8</v>
      </c>
      <c r="H8">
        <v>193</v>
      </c>
      <c r="I8">
        <v>107.3</v>
      </c>
      <c r="J8">
        <v>68.5</v>
      </c>
      <c r="K8">
        <v>176</v>
      </c>
      <c r="L8">
        <v>3.1970000000000001</v>
      </c>
      <c r="M8">
        <v>16.600000000000001</v>
      </c>
      <c r="N8">
        <v>24</v>
      </c>
      <c r="O8">
        <v>2.2229999999999999</v>
      </c>
      <c r="P8">
        <v>0</v>
      </c>
    </row>
    <row r="9" spans="1:16" x14ac:dyDescent="0.25">
      <c r="A9" t="s">
        <v>1822</v>
      </c>
      <c r="B9" t="s">
        <v>1824</v>
      </c>
      <c r="C9">
        <v>17.527000000000001</v>
      </c>
      <c r="D9">
        <v>36.125</v>
      </c>
      <c r="E9">
        <v>0</v>
      </c>
      <c r="F9">
        <v>38.9</v>
      </c>
      <c r="G9">
        <v>2.8</v>
      </c>
      <c r="H9">
        <v>193</v>
      </c>
      <c r="I9">
        <v>111.4</v>
      </c>
      <c r="J9">
        <v>70.900000000000006</v>
      </c>
      <c r="K9">
        <v>188</v>
      </c>
      <c r="L9">
        <v>3.472</v>
      </c>
      <c r="M9">
        <v>18.5</v>
      </c>
      <c r="N9">
        <v>24.8</v>
      </c>
      <c r="O9">
        <v>2.8639999999999999</v>
      </c>
      <c r="P9">
        <v>0</v>
      </c>
    </row>
    <row r="10" spans="1:16" x14ac:dyDescent="0.25">
      <c r="A10" t="s">
        <v>1825</v>
      </c>
      <c r="B10" t="s">
        <v>1826</v>
      </c>
      <c r="C10">
        <v>91.561000000000007</v>
      </c>
      <c r="D10">
        <v>12.475</v>
      </c>
      <c r="E10">
        <v>0</v>
      </c>
      <c r="F10">
        <v>21.975000000000001</v>
      </c>
      <c r="G10">
        <v>3.1</v>
      </c>
      <c r="H10">
        <v>175</v>
      </c>
      <c r="I10">
        <v>109</v>
      </c>
      <c r="J10">
        <v>72.7</v>
      </c>
      <c r="K10">
        <v>194.6</v>
      </c>
      <c r="L10">
        <v>3.3679999999999999</v>
      </c>
      <c r="M10">
        <v>17.5</v>
      </c>
      <c r="N10">
        <v>25</v>
      </c>
      <c r="O10">
        <v>4.5170000000000003</v>
      </c>
      <c r="P10">
        <v>0</v>
      </c>
    </row>
    <row r="11" spans="1:16" x14ac:dyDescent="0.25">
      <c r="A11" t="s">
        <v>1825</v>
      </c>
      <c r="B11" t="s">
        <v>1827</v>
      </c>
      <c r="C11">
        <v>39.35</v>
      </c>
      <c r="D11">
        <v>13.74</v>
      </c>
      <c r="E11">
        <v>0</v>
      </c>
      <c r="F11">
        <v>25.3</v>
      </c>
      <c r="G11">
        <v>3.8</v>
      </c>
      <c r="H11">
        <v>240</v>
      </c>
      <c r="I11">
        <v>109</v>
      </c>
      <c r="J11">
        <v>72.7</v>
      </c>
      <c r="K11">
        <v>196.2</v>
      </c>
      <c r="L11">
        <v>3.5430000000000001</v>
      </c>
      <c r="M11">
        <v>17.5</v>
      </c>
      <c r="N11">
        <v>23</v>
      </c>
      <c r="O11">
        <v>3.6720000000000002</v>
      </c>
      <c r="P11">
        <v>0</v>
      </c>
    </row>
    <row r="12" spans="1:16" x14ac:dyDescent="0.25">
      <c r="A12" t="s">
        <v>1825</v>
      </c>
      <c r="B12" t="s">
        <v>1828</v>
      </c>
      <c r="C12">
        <v>27.850999999999999</v>
      </c>
      <c r="D12">
        <v>20.190000000000001</v>
      </c>
      <c r="E12">
        <v>0</v>
      </c>
      <c r="F12">
        <v>31.965</v>
      </c>
      <c r="G12">
        <v>3.8</v>
      </c>
      <c r="H12">
        <v>205</v>
      </c>
      <c r="I12">
        <v>113.8</v>
      </c>
      <c r="J12">
        <v>74.7</v>
      </c>
      <c r="K12">
        <v>206.8</v>
      </c>
      <c r="L12">
        <v>3.778</v>
      </c>
      <c r="M12">
        <v>18.5</v>
      </c>
      <c r="N12">
        <v>24</v>
      </c>
      <c r="O12">
        <v>3.327</v>
      </c>
      <c r="P12">
        <v>0</v>
      </c>
    </row>
    <row r="13" spans="1:16" x14ac:dyDescent="0.25">
      <c r="A13" t="s">
        <v>1825</v>
      </c>
      <c r="B13" t="s">
        <v>1829</v>
      </c>
      <c r="C13">
        <v>83.257000000000005</v>
      </c>
      <c r="D13">
        <v>13.36</v>
      </c>
      <c r="E13">
        <v>0</v>
      </c>
      <c r="F13">
        <v>27.885000000000002</v>
      </c>
      <c r="G13">
        <v>3.8</v>
      </c>
      <c r="H13">
        <v>205</v>
      </c>
      <c r="I13">
        <v>112.2</v>
      </c>
      <c r="J13">
        <v>73.5</v>
      </c>
      <c r="K13">
        <v>200</v>
      </c>
      <c r="L13">
        <v>3.5910000000000002</v>
      </c>
      <c r="M13">
        <v>17.5</v>
      </c>
      <c r="N13">
        <v>25</v>
      </c>
      <c r="O13">
        <v>4.4219999999999997</v>
      </c>
      <c r="P13">
        <v>0</v>
      </c>
    </row>
    <row r="14" spans="1:16" x14ac:dyDescent="0.25">
      <c r="A14" t="s">
        <v>1830</v>
      </c>
      <c r="B14" t="s">
        <v>1831</v>
      </c>
      <c r="C14">
        <v>63.728999999999999</v>
      </c>
      <c r="D14">
        <v>22.524999999999999</v>
      </c>
      <c r="E14">
        <v>0</v>
      </c>
      <c r="F14">
        <v>39.895000000000003</v>
      </c>
      <c r="G14">
        <v>4.5999999999999996</v>
      </c>
      <c r="H14">
        <v>275</v>
      </c>
      <c r="I14">
        <v>115.3</v>
      </c>
      <c r="J14">
        <v>74.5</v>
      </c>
      <c r="K14">
        <v>207.2</v>
      </c>
      <c r="L14">
        <v>3.9780000000000002</v>
      </c>
      <c r="M14">
        <v>18.5</v>
      </c>
      <c r="N14">
        <v>22</v>
      </c>
      <c r="O14">
        <v>4.1550000000000002</v>
      </c>
      <c r="P14">
        <v>0</v>
      </c>
    </row>
    <row r="15" spans="1:16" x14ac:dyDescent="0.25">
      <c r="A15" t="s">
        <v>1830</v>
      </c>
      <c r="B15" t="s">
        <v>1832</v>
      </c>
      <c r="C15">
        <v>6.5359999999999996</v>
      </c>
      <c r="D15">
        <v>25.725000000000001</v>
      </c>
      <c r="E15">
        <v>0</v>
      </c>
      <c r="F15">
        <v>39.664999999999999</v>
      </c>
      <c r="G15">
        <v>4.5999999999999996</v>
      </c>
      <c r="H15">
        <v>275</v>
      </c>
      <c r="I15">
        <v>108</v>
      </c>
      <c r="J15">
        <v>75.5</v>
      </c>
      <c r="K15">
        <v>200.6</v>
      </c>
      <c r="L15">
        <v>3.843</v>
      </c>
      <c r="M15">
        <v>19</v>
      </c>
      <c r="N15">
        <v>22</v>
      </c>
      <c r="O15">
        <v>1.877</v>
      </c>
      <c r="P15">
        <v>0</v>
      </c>
    </row>
    <row r="16" spans="1:16" x14ac:dyDescent="0.25">
      <c r="A16" t="s">
        <v>1830</v>
      </c>
      <c r="B16" t="s">
        <v>1833</v>
      </c>
      <c r="C16">
        <v>11.185</v>
      </c>
      <c r="D16">
        <v>18.225000000000001</v>
      </c>
      <c r="E16">
        <v>0</v>
      </c>
      <c r="F16">
        <v>31.01</v>
      </c>
      <c r="G16">
        <v>3</v>
      </c>
      <c r="H16">
        <v>200</v>
      </c>
      <c r="I16">
        <v>107.4</v>
      </c>
      <c r="J16">
        <v>70.3</v>
      </c>
      <c r="K16">
        <v>194.8</v>
      </c>
      <c r="L16">
        <v>3.77</v>
      </c>
      <c r="M16">
        <v>18</v>
      </c>
      <c r="N16">
        <v>22</v>
      </c>
      <c r="O16">
        <v>2.415</v>
      </c>
      <c r="P16">
        <v>0</v>
      </c>
    </row>
    <row r="17" spans="1:16" x14ac:dyDescent="0.25">
      <c r="A17" t="s">
        <v>1834</v>
      </c>
      <c r="B17" t="s">
        <v>1835</v>
      </c>
      <c r="C17">
        <v>145.51900000000001</v>
      </c>
      <c r="D17">
        <v>9.25</v>
      </c>
      <c r="E17">
        <v>0</v>
      </c>
      <c r="F17">
        <v>13.26</v>
      </c>
      <c r="G17">
        <v>2.2000000000000002</v>
      </c>
      <c r="H17">
        <v>115</v>
      </c>
      <c r="I17">
        <v>104.1</v>
      </c>
      <c r="J17">
        <v>67.900000000000006</v>
      </c>
      <c r="K17">
        <v>180.9</v>
      </c>
      <c r="L17">
        <v>2.6760000000000002</v>
      </c>
      <c r="M17">
        <v>14.3</v>
      </c>
      <c r="N17">
        <v>27</v>
      </c>
      <c r="O17">
        <v>4.9800000000000004</v>
      </c>
      <c r="P17">
        <v>0</v>
      </c>
    </row>
    <row r="18" spans="1:16" x14ac:dyDescent="0.25">
      <c r="A18" t="s">
        <v>1834</v>
      </c>
      <c r="B18" t="s">
        <v>1836</v>
      </c>
      <c r="C18">
        <v>135.126</v>
      </c>
      <c r="D18">
        <v>11.225</v>
      </c>
      <c r="E18">
        <v>0</v>
      </c>
      <c r="F18">
        <v>16.535</v>
      </c>
      <c r="G18">
        <v>3.1</v>
      </c>
      <c r="H18">
        <v>170</v>
      </c>
      <c r="I18">
        <v>107</v>
      </c>
      <c r="J18">
        <v>69.400000000000006</v>
      </c>
      <c r="K18">
        <v>190.4</v>
      </c>
      <c r="L18">
        <v>3.0510000000000002</v>
      </c>
      <c r="M18">
        <v>15</v>
      </c>
      <c r="N18">
        <v>25</v>
      </c>
      <c r="O18">
        <v>4.9059999999999997</v>
      </c>
      <c r="P18">
        <v>0</v>
      </c>
    </row>
    <row r="19" spans="1:16" x14ac:dyDescent="0.25">
      <c r="A19" t="s">
        <v>1834</v>
      </c>
      <c r="B19" t="s">
        <v>1837</v>
      </c>
      <c r="C19">
        <v>24.629000000000001</v>
      </c>
      <c r="D19">
        <v>10.31</v>
      </c>
      <c r="E19">
        <v>0</v>
      </c>
      <c r="F19">
        <v>18.89</v>
      </c>
      <c r="G19">
        <v>3.1</v>
      </c>
      <c r="H19">
        <v>175</v>
      </c>
      <c r="I19">
        <v>107.5</v>
      </c>
      <c r="J19">
        <v>72.5</v>
      </c>
      <c r="K19">
        <v>200.9</v>
      </c>
      <c r="L19">
        <v>3.33</v>
      </c>
      <c r="M19">
        <v>16.600000000000001</v>
      </c>
      <c r="N19">
        <v>25</v>
      </c>
      <c r="O19">
        <v>3.2040000000000002</v>
      </c>
      <c r="P19">
        <v>0</v>
      </c>
    </row>
    <row r="20" spans="1:16" x14ac:dyDescent="0.25">
      <c r="A20" t="s">
        <v>1834</v>
      </c>
      <c r="B20" t="s">
        <v>1838</v>
      </c>
      <c r="C20">
        <v>42.593000000000004</v>
      </c>
      <c r="D20">
        <v>11.525</v>
      </c>
      <c r="E20">
        <v>0</v>
      </c>
      <c r="F20">
        <v>19.39</v>
      </c>
      <c r="G20">
        <v>3.4</v>
      </c>
      <c r="H20">
        <v>180</v>
      </c>
      <c r="I20">
        <v>110.5</v>
      </c>
      <c r="J20">
        <v>72.7</v>
      </c>
      <c r="K20">
        <v>197.9</v>
      </c>
      <c r="L20">
        <v>3.34</v>
      </c>
      <c r="M20">
        <v>17</v>
      </c>
      <c r="N20">
        <v>27</v>
      </c>
      <c r="O20">
        <v>3.7519999999999998</v>
      </c>
      <c r="P20">
        <v>0</v>
      </c>
    </row>
    <row r="21" spans="1:16" x14ac:dyDescent="0.25">
      <c r="A21" t="s">
        <v>1834</v>
      </c>
      <c r="B21" t="s">
        <v>1839</v>
      </c>
      <c r="C21">
        <v>26.402000000000001</v>
      </c>
      <c r="D21">
        <v>13.025</v>
      </c>
      <c r="E21">
        <v>0</v>
      </c>
      <c r="F21">
        <v>24.34</v>
      </c>
      <c r="G21">
        <v>3.8</v>
      </c>
      <c r="H21">
        <v>200</v>
      </c>
      <c r="I21">
        <v>101.1</v>
      </c>
      <c r="J21">
        <v>74.099999999999994</v>
      </c>
      <c r="K21">
        <v>193.2</v>
      </c>
      <c r="L21">
        <v>3.5</v>
      </c>
      <c r="M21">
        <v>16.8</v>
      </c>
      <c r="N21">
        <v>25</v>
      </c>
      <c r="O21">
        <v>3.2730000000000001</v>
      </c>
      <c r="P21">
        <v>0</v>
      </c>
    </row>
    <row r="22" spans="1:16" x14ac:dyDescent="0.25">
      <c r="A22" t="s">
        <v>1834</v>
      </c>
      <c r="B22" t="s">
        <v>1840</v>
      </c>
      <c r="C22">
        <v>17.946999999999999</v>
      </c>
      <c r="D22">
        <v>36.225000000000001</v>
      </c>
      <c r="E22">
        <v>0</v>
      </c>
      <c r="F22">
        <v>45.704999999999998</v>
      </c>
      <c r="G22">
        <v>5.7</v>
      </c>
      <c r="H22">
        <v>345</v>
      </c>
      <c r="I22">
        <v>104.5</v>
      </c>
      <c r="J22">
        <v>73.599999999999994</v>
      </c>
      <c r="K22">
        <v>179.7</v>
      </c>
      <c r="L22">
        <v>3.21</v>
      </c>
      <c r="M22">
        <v>19.100000000000001</v>
      </c>
      <c r="N22">
        <v>22</v>
      </c>
      <c r="O22">
        <v>2.887</v>
      </c>
      <c r="P22">
        <v>0</v>
      </c>
    </row>
    <row r="23" spans="1:16" x14ac:dyDescent="0.25">
      <c r="A23" t="s">
        <v>1834</v>
      </c>
      <c r="B23" t="s">
        <v>1841</v>
      </c>
      <c r="C23">
        <v>32.298999999999999</v>
      </c>
      <c r="D23">
        <v>9.125</v>
      </c>
      <c r="E23">
        <v>0</v>
      </c>
      <c r="F23">
        <v>13.96</v>
      </c>
      <c r="G23">
        <v>1.8</v>
      </c>
      <c r="H23">
        <v>120</v>
      </c>
      <c r="I23">
        <v>97.1</v>
      </c>
      <c r="J23">
        <v>66.7</v>
      </c>
      <c r="K23">
        <v>174.3</v>
      </c>
      <c r="L23">
        <v>2.3980000000000001</v>
      </c>
      <c r="M23">
        <v>13.2</v>
      </c>
      <c r="N23">
        <v>33</v>
      </c>
      <c r="O23">
        <v>3.4750000000000001</v>
      </c>
      <c r="P23">
        <v>0</v>
      </c>
    </row>
    <row r="24" spans="1:16" x14ac:dyDescent="0.25">
      <c r="A24" t="s">
        <v>1834</v>
      </c>
      <c r="B24" t="s">
        <v>1842</v>
      </c>
      <c r="C24">
        <v>21.855</v>
      </c>
      <c r="D24">
        <v>5.16</v>
      </c>
      <c r="E24">
        <v>0</v>
      </c>
      <c r="F24">
        <v>9.2349999999999994</v>
      </c>
      <c r="G24">
        <v>1</v>
      </c>
      <c r="H24">
        <v>55</v>
      </c>
      <c r="I24">
        <v>93.1</v>
      </c>
      <c r="J24">
        <v>62.6</v>
      </c>
      <c r="K24">
        <v>149.4</v>
      </c>
      <c r="L24">
        <v>1.895</v>
      </c>
      <c r="M24">
        <v>10.3</v>
      </c>
      <c r="N24">
        <v>45</v>
      </c>
      <c r="O24">
        <v>3.0840000000000001</v>
      </c>
      <c r="P24">
        <v>0</v>
      </c>
    </row>
    <row r="25" spans="1:16" x14ac:dyDescent="0.25">
      <c r="A25" t="s">
        <v>1843</v>
      </c>
      <c r="B25" t="s">
        <v>1844</v>
      </c>
      <c r="C25">
        <v>7.8540000000000001</v>
      </c>
      <c r="D25">
        <v>12.36</v>
      </c>
      <c r="E25">
        <v>0</v>
      </c>
      <c r="F25">
        <v>19.84</v>
      </c>
      <c r="G25">
        <v>2.5</v>
      </c>
      <c r="H25">
        <v>163</v>
      </c>
      <c r="I25">
        <v>103.7</v>
      </c>
      <c r="J25">
        <v>69.7</v>
      </c>
      <c r="K25">
        <v>190.9</v>
      </c>
      <c r="L25">
        <v>2.9670000000000001</v>
      </c>
      <c r="M25">
        <v>15.9</v>
      </c>
      <c r="N25">
        <v>24</v>
      </c>
      <c r="O25">
        <v>2.0609999999999999</v>
      </c>
      <c r="P25">
        <v>0</v>
      </c>
    </row>
    <row r="26" spans="1:16" x14ac:dyDescent="0.25">
      <c r="A26" t="s">
        <v>1843</v>
      </c>
      <c r="B26" t="s">
        <v>1845</v>
      </c>
      <c r="C26">
        <v>32.774999999999999</v>
      </c>
      <c r="D26">
        <v>14.18</v>
      </c>
      <c r="E26">
        <v>0</v>
      </c>
      <c r="F26">
        <v>24.495000000000001</v>
      </c>
      <c r="G26">
        <v>2.5</v>
      </c>
      <c r="H26">
        <v>168</v>
      </c>
      <c r="I26">
        <v>106</v>
      </c>
      <c r="J26">
        <v>69.2</v>
      </c>
      <c r="K26">
        <v>193</v>
      </c>
      <c r="L26">
        <v>3.3319999999999999</v>
      </c>
      <c r="M26">
        <v>16</v>
      </c>
      <c r="N26">
        <v>24</v>
      </c>
      <c r="O26">
        <v>3.49</v>
      </c>
      <c r="P26">
        <v>0</v>
      </c>
    </row>
    <row r="27" spans="1:16" x14ac:dyDescent="0.25">
      <c r="A27" t="s">
        <v>1843</v>
      </c>
      <c r="B27" t="s">
        <v>1846</v>
      </c>
      <c r="C27">
        <v>31.148</v>
      </c>
      <c r="D27">
        <v>13.725</v>
      </c>
      <c r="E27">
        <v>0</v>
      </c>
      <c r="F27">
        <v>22.245000000000001</v>
      </c>
      <c r="G27">
        <v>2.7</v>
      </c>
      <c r="H27">
        <v>200</v>
      </c>
      <c r="I27">
        <v>113</v>
      </c>
      <c r="J27">
        <v>74.400000000000006</v>
      </c>
      <c r="K27">
        <v>209.1</v>
      </c>
      <c r="L27">
        <v>3.452</v>
      </c>
      <c r="M27">
        <v>17</v>
      </c>
      <c r="N27">
        <v>26</v>
      </c>
      <c r="O27">
        <v>3.4390000000000001</v>
      </c>
      <c r="P27">
        <v>0</v>
      </c>
    </row>
    <row r="28" spans="1:16" x14ac:dyDescent="0.25">
      <c r="A28" t="s">
        <v>1843</v>
      </c>
      <c r="B28" t="s">
        <v>1847</v>
      </c>
      <c r="C28">
        <v>32.305999999999997</v>
      </c>
      <c r="D28">
        <v>12.64</v>
      </c>
      <c r="E28">
        <v>0</v>
      </c>
      <c r="F28">
        <v>16.48</v>
      </c>
      <c r="G28">
        <v>2</v>
      </c>
      <c r="H28">
        <v>132</v>
      </c>
      <c r="I28">
        <v>108</v>
      </c>
      <c r="J28">
        <v>71</v>
      </c>
      <c r="K28">
        <v>186</v>
      </c>
      <c r="L28">
        <v>2.911</v>
      </c>
      <c r="M28">
        <v>16</v>
      </c>
      <c r="N28">
        <v>27</v>
      </c>
      <c r="O28">
        <v>3.4750000000000001</v>
      </c>
      <c r="P28">
        <v>0</v>
      </c>
    </row>
    <row r="29" spans="1:16" x14ac:dyDescent="0.25">
      <c r="A29" t="s">
        <v>1843</v>
      </c>
      <c r="B29" t="s">
        <v>1848</v>
      </c>
      <c r="C29">
        <v>13.462</v>
      </c>
      <c r="D29">
        <v>17.324999999999999</v>
      </c>
      <c r="E29">
        <v>0</v>
      </c>
      <c r="F29">
        <v>28.34</v>
      </c>
      <c r="G29">
        <v>3.5</v>
      </c>
      <c r="H29">
        <v>253</v>
      </c>
      <c r="I29">
        <v>113</v>
      </c>
      <c r="J29">
        <v>74.400000000000006</v>
      </c>
      <c r="K29">
        <v>207.7</v>
      </c>
      <c r="L29">
        <v>3.5640000000000001</v>
      </c>
      <c r="M29">
        <v>17</v>
      </c>
      <c r="N29">
        <v>23</v>
      </c>
      <c r="O29">
        <v>2.6</v>
      </c>
      <c r="P29">
        <v>0</v>
      </c>
    </row>
    <row r="30" spans="1:16" x14ac:dyDescent="0.25">
      <c r="A30" t="s">
        <v>1849</v>
      </c>
      <c r="B30" t="s">
        <v>1850</v>
      </c>
      <c r="C30">
        <v>76.034000000000006</v>
      </c>
      <c r="D30">
        <v>7.75</v>
      </c>
      <c r="E30">
        <v>0</v>
      </c>
      <c r="F30">
        <v>12.64</v>
      </c>
      <c r="G30">
        <v>2</v>
      </c>
      <c r="H30">
        <v>132</v>
      </c>
      <c r="I30">
        <v>105</v>
      </c>
      <c r="J30">
        <v>74.400000000000006</v>
      </c>
      <c r="K30">
        <v>174.4</v>
      </c>
      <c r="L30">
        <v>2.5670000000000002</v>
      </c>
      <c r="M30">
        <v>12.5</v>
      </c>
      <c r="N30">
        <v>29</v>
      </c>
      <c r="O30">
        <v>4.3310000000000004</v>
      </c>
      <c r="P30">
        <v>0</v>
      </c>
    </row>
    <row r="31" spans="1:16" x14ac:dyDescent="0.25">
      <c r="A31" t="s">
        <v>1849</v>
      </c>
      <c r="B31" t="s">
        <v>1851</v>
      </c>
      <c r="C31">
        <v>4.734</v>
      </c>
      <c r="D31">
        <v>12.545</v>
      </c>
      <c r="E31">
        <v>0</v>
      </c>
      <c r="F31">
        <v>19.045000000000002</v>
      </c>
      <c r="G31">
        <v>2.5</v>
      </c>
      <c r="H31">
        <v>163</v>
      </c>
      <c r="I31">
        <v>103.7</v>
      </c>
      <c r="J31">
        <v>69.099999999999994</v>
      </c>
      <c r="K31">
        <v>190.2</v>
      </c>
      <c r="L31">
        <v>2.879</v>
      </c>
      <c r="M31">
        <v>15.9</v>
      </c>
      <c r="N31">
        <v>24</v>
      </c>
      <c r="O31">
        <v>1.5549999999999999</v>
      </c>
      <c r="P31">
        <v>0</v>
      </c>
    </row>
    <row r="32" spans="1:16" x14ac:dyDescent="0.25">
      <c r="A32" t="s">
        <v>1849</v>
      </c>
      <c r="B32" t="s">
        <v>1852</v>
      </c>
      <c r="C32">
        <v>71.186000000000007</v>
      </c>
      <c r="D32">
        <v>10.185</v>
      </c>
      <c r="E32">
        <v>0</v>
      </c>
      <c r="F32">
        <v>20.23</v>
      </c>
      <c r="G32">
        <v>2.5</v>
      </c>
      <c r="H32">
        <v>168</v>
      </c>
      <c r="I32">
        <v>108</v>
      </c>
      <c r="J32">
        <v>71</v>
      </c>
      <c r="K32">
        <v>186</v>
      </c>
      <c r="L32">
        <v>3.0579999999999998</v>
      </c>
      <c r="M32">
        <v>16</v>
      </c>
      <c r="N32">
        <v>24</v>
      </c>
      <c r="O32">
        <v>4.2649999999999997</v>
      </c>
      <c r="P32">
        <v>0</v>
      </c>
    </row>
    <row r="33" spans="1:16" x14ac:dyDescent="0.25">
      <c r="A33" t="s">
        <v>1849</v>
      </c>
      <c r="B33" t="s">
        <v>1853</v>
      </c>
      <c r="C33">
        <v>0.91600000000000004</v>
      </c>
      <c r="D33">
        <v>58.47</v>
      </c>
      <c r="E33">
        <v>0</v>
      </c>
      <c r="F33">
        <v>69.724999999999994</v>
      </c>
      <c r="G33">
        <v>8</v>
      </c>
      <c r="H33">
        <v>450</v>
      </c>
      <c r="I33">
        <v>96.2</v>
      </c>
      <c r="J33">
        <v>75.7</v>
      </c>
      <c r="K33">
        <v>176.7</v>
      </c>
      <c r="L33">
        <v>3.375</v>
      </c>
      <c r="M33">
        <v>19</v>
      </c>
      <c r="N33">
        <v>16</v>
      </c>
      <c r="O33">
        <v>-8.7999999999999995E-2</v>
      </c>
      <c r="P33">
        <v>0</v>
      </c>
    </row>
    <row r="34" spans="1:16" x14ac:dyDescent="0.25">
      <c r="A34" t="s">
        <v>1849</v>
      </c>
      <c r="B34" t="s">
        <v>1854</v>
      </c>
      <c r="C34">
        <v>227.06100000000001</v>
      </c>
      <c r="D34">
        <v>15.06</v>
      </c>
      <c r="E34">
        <v>1</v>
      </c>
      <c r="F34">
        <v>19.46</v>
      </c>
      <c r="G34">
        <v>5.2</v>
      </c>
      <c r="H34">
        <v>230</v>
      </c>
      <c r="I34">
        <v>138.69999999999999</v>
      </c>
      <c r="J34">
        <v>79.3</v>
      </c>
      <c r="K34">
        <v>224.2</v>
      </c>
      <c r="L34">
        <v>4.47</v>
      </c>
      <c r="M34">
        <v>26</v>
      </c>
      <c r="N34">
        <v>17</v>
      </c>
      <c r="O34">
        <v>5.4249999999999998</v>
      </c>
      <c r="P34">
        <v>0</v>
      </c>
    </row>
    <row r="35" spans="1:16" x14ac:dyDescent="0.25">
      <c r="A35" t="s">
        <v>1849</v>
      </c>
      <c r="B35" t="s">
        <v>1855</v>
      </c>
      <c r="C35">
        <v>16.766999999999999</v>
      </c>
      <c r="D35">
        <v>15.51</v>
      </c>
      <c r="E35">
        <v>1</v>
      </c>
      <c r="F35">
        <v>21.315000000000001</v>
      </c>
      <c r="G35">
        <v>3.9</v>
      </c>
      <c r="H35">
        <v>175</v>
      </c>
      <c r="I35">
        <v>109.6</v>
      </c>
      <c r="J35">
        <v>78.8</v>
      </c>
      <c r="K35">
        <v>192.6</v>
      </c>
      <c r="L35">
        <v>4.2450000000000001</v>
      </c>
      <c r="M35">
        <v>32</v>
      </c>
      <c r="N35">
        <v>15</v>
      </c>
      <c r="O35">
        <v>2.819</v>
      </c>
      <c r="P35">
        <v>0</v>
      </c>
    </row>
    <row r="36" spans="1:16" x14ac:dyDescent="0.25">
      <c r="A36" t="s">
        <v>1849</v>
      </c>
      <c r="B36" t="s">
        <v>1856</v>
      </c>
      <c r="C36">
        <v>31.038</v>
      </c>
      <c r="D36">
        <v>13.425000000000001</v>
      </c>
      <c r="E36">
        <v>1</v>
      </c>
      <c r="F36">
        <v>18.574999999999999</v>
      </c>
      <c r="G36">
        <v>3.9</v>
      </c>
      <c r="H36">
        <v>175</v>
      </c>
      <c r="I36">
        <v>127.2</v>
      </c>
      <c r="J36">
        <v>78.8</v>
      </c>
      <c r="K36">
        <v>208.5</v>
      </c>
      <c r="L36">
        <v>4.298</v>
      </c>
      <c r="M36">
        <v>32</v>
      </c>
      <c r="N36">
        <v>16</v>
      </c>
      <c r="O36">
        <v>3.4350000000000001</v>
      </c>
      <c r="P36">
        <v>0</v>
      </c>
    </row>
    <row r="37" spans="1:16" x14ac:dyDescent="0.25">
      <c r="A37" t="s">
        <v>1849</v>
      </c>
      <c r="B37" t="s">
        <v>1857</v>
      </c>
      <c r="C37">
        <v>111.313</v>
      </c>
      <c r="D37">
        <v>11.26</v>
      </c>
      <c r="E37">
        <v>1</v>
      </c>
      <c r="F37">
        <v>16.98</v>
      </c>
      <c r="G37">
        <v>2.5</v>
      </c>
      <c r="H37">
        <v>120</v>
      </c>
      <c r="I37">
        <v>131</v>
      </c>
      <c r="J37">
        <v>71.5</v>
      </c>
      <c r="K37">
        <v>215</v>
      </c>
      <c r="L37">
        <v>3.5569999999999999</v>
      </c>
      <c r="M37">
        <v>22</v>
      </c>
      <c r="N37">
        <v>19</v>
      </c>
      <c r="O37">
        <v>4.7119999999999997</v>
      </c>
      <c r="P37">
        <v>0</v>
      </c>
    </row>
    <row r="38" spans="1:16" x14ac:dyDescent="0.25">
      <c r="A38" t="s">
        <v>1849</v>
      </c>
      <c r="B38" t="s">
        <v>1858</v>
      </c>
      <c r="C38">
        <v>181.749</v>
      </c>
      <c r="D38">
        <v>12.025</v>
      </c>
      <c r="E38">
        <v>1</v>
      </c>
      <c r="F38">
        <v>19.565000000000001</v>
      </c>
      <c r="G38">
        <v>2.4</v>
      </c>
      <c r="H38">
        <v>150</v>
      </c>
      <c r="I38">
        <v>113.3</v>
      </c>
      <c r="J38">
        <v>76.8</v>
      </c>
      <c r="K38">
        <v>186.3</v>
      </c>
      <c r="L38">
        <v>3.5329999999999999</v>
      </c>
      <c r="M38">
        <v>20</v>
      </c>
      <c r="N38">
        <v>24</v>
      </c>
      <c r="O38">
        <v>5.2030000000000003</v>
      </c>
      <c r="P38">
        <v>0</v>
      </c>
    </row>
    <row r="39" spans="1:16" x14ac:dyDescent="0.25">
      <c r="A39" t="s">
        <v>1859</v>
      </c>
      <c r="B39" t="s">
        <v>1860</v>
      </c>
      <c r="C39">
        <v>70.227000000000004</v>
      </c>
      <c r="D39">
        <v>7.4249999999999998</v>
      </c>
      <c r="E39">
        <v>0</v>
      </c>
      <c r="F39">
        <v>12.07</v>
      </c>
      <c r="G39">
        <v>2</v>
      </c>
      <c r="H39">
        <v>110</v>
      </c>
      <c r="I39">
        <v>98.4</v>
      </c>
      <c r="J39">
        <v>67</v>
      </c>
      <c r="K39">
        <v>174.7</v>
      </c>
      <c r="L39">
        <v>2.468</v>
      </c>
      <c r="M39">
        <v>12.7</v>
      </c>
      <c r="N39">
        <v>30</v>
      </c>
      <c r="O39">
        <v>4.2519999999999998</v>
      </c>
      <c r="P39">
        <v>0</v>
      </c>
    </row>
    <row r="40" spans="1:16" x14ac:dyDescent="0.25">
      <c r="A40" t="s">
        <v>1859</v>
      </c>
      <c r="B40" t="s">
        <v>1861</v>
      </c>
      <c r="C40">
        <v>113.369</v>
      </c>
      <c r="D40">
        <v>12.76</v>
      </c>
      <c r="E40">
        <v>0</v>
      </c>
      <c r="F40">
        <v>21.56</v>
      </c>
      <c r="G40">
        <v>3.8</v>
      </c>
      <c r="H40">
        <v>190</v>
      </c>
      <c r="I40">
        <v>101.3</v>
      </c>
      <c r="J40">
        <v>73.099999999999994</v>
      </c>
      <c r="K40">
        <v>183.2</v>
      </c>
      <c r="L40">
        <v>3.2029999999999998</v>
      </c>
      <c r="M40">
        <v>15.7</v>
      </c>
      <c r="N40">
        <v>24</v>
      </c>
      <c r="O40">
        <v>4.7309999999999999</v>
      </c>
      <c r="P40">
        <v>0</v>
      </c>
    </row>
    <row r="41" spans="1:16" x14ac:dyDescent="0.25">
      <c r="A41" t="s">
        <v>1859</v>
      </c>
      <c r="B41" t="s">
        <v>1862</v>
      </c>
      <c r="C41">
        <v>35.067999999999998</v>
      </c>
      <c r="D41">
        <v>8.8350000000000009</v>
      </c>
      <c r="E41">
        <v>0</v>
      </c>
      <c r="F41">
        <v>17.035</v>
      </c>
      <c r="G41">
        <v>2.5</v>
      </c>
      <c r="H41">
        <v>170</v>
      </c>
      <c r="I41">
        <v>106.5</v>
      </c>
      <c r="J41">
        <v>69.099999999999994</v>
      </c>
      <c r="K41">
        <v>184.6</v>
      </c>
      <c r="L41">
        <v>2.7690000000000001</v>
      </c>
      <c r="M41">
        <v>15</v>
      </c>
      <c r="N41">
        <v>25</v>
      </c>
      <c r="O41">
        <v>3.5569999999999999</v>
      </c>
      <c r="P41">
        <v>0</v>
      </c>
    </row>
    <row r="42" spans="1:16" x14ac:dyDescent="0.25">
      <c r="A42" t="s">
        <v>1859</v>
      </c>
      <c r="B42" t="s">
        <v>1863</v>
      </c>
      <c r="C42">
        <v>245.815</v>
      </c>
      <c r="D42">
        <v>10.055</v>
      </c>
      <c r="E42">
        <v>0</v>
      </c>
      <c r="F42">
        <v>17.885000000000002</v>
      </c>
      <c r="G42">
        <v>3</v>
      </c>
      <c r="H42">
        <v>155</v>
      </c>
      <c r="I42">
        <v>108.5</v>
      </c>
      <c r="J42">
        <v>73</v>
      </c>
      <c r="K42">
        <v>197.6</v>
      </c>
      <c r="L42">
        <v>3.3679999999999999</v>
      </c>
      <c r="M42">
        <v>16</v>
      </c>
      <c r="N42">
        <v>24</v>
      </c>
      <c r="O42">
        <v>5.5049999999999999</v>
      </c>
      <c r="P42">
        <v>0</v>
      </c>
    </row>
    <row r="43" spans="1:16" x14ac:dyDescent="0.25">
      <c r="A43" t="s">
        <v>1859</v>
      </c>
      <c r="B43" t="s">
        <v>1864</v>
      </c>
      <c r="C43">
        <v>63.402999999999999</v>
      </c>
      <c r="D43">
        <v>14.21</v>
      </c>
      <c r="E43">
        <v>0</v>
      </c>
      <c r="F43">
        <v>22.195</v>
      </c>
      <c r="G43">
        <v>4.5999999999999996</v>
      </c>
      <c r="H43">
        <v>200</v>
      </c>
      <c r="I43">
        <v>114.7</v>
      </c>
      <c r="J43">
        <v>78.2</v>
      </c>
      <c r="K43">
        <v>212</v>
      </c>
      <c r="L43">
        <v>3.9079999999999999</v>
      </c>
      <c r="M43">
        <v>19</v>
      </c>
      <c r="N43">
        <v>21</v>
      </c>
      <c r="O43">
        <v>4.1500000000000004</v>
      </c>
      <c r="P43">
        <v>0</v>
      </c>
    </row>
    <row r="44" spans="1:16" x14ac:dyDescent="0.25">
      <c r="A44" t="s">
        <v>1859</v>
      </c>
      <c r="B44" t="s">
        <v>1865</v>
      </c>
      <c r="C44">
        <v>276.74700000000001</v>
      </c>
      <c r="D44">
        <v>16.64</v>
      </c>
      <c r="E44">
        <v>1</v>
      </c>
      <c r="F44">
        <v>31.93</v>
      </c>
      <c r="G44">
        <v>4</v>
      </c>
      <c r="H44">
        <v>210</v>
      </c>
      <c r="I44">
        <v>111.6</v>
      </c>
      <c r="J44">
        <v>70.2</v>
      </c>
      <c r="K44">
        <v>190.7</v>
      </c>
      <c r="L44">
        <v>3.8759999999999999</v>
      </c>
      <c r="M44">
        <v>21</v>
      </c>
      <c r="N44">
        <v>19</v>
      </c>
      <c r="O44">
        <v>5.6230000000000002</v>
      </c>
      <c r="P44">
        <v>0</v>
      </c>
    </row>
    <row r="45" spans="1:16" x14ac:dyDescent="0.25">
      <c r="A45" t="s">
        <v>1859</v>
      </c>
      <c r="B45" t="s">
        <v>1866</v>
      </c>
      <c r="C45">
        <v>155.78700000000001</v>
      </c>
      <c r="D45">
        <v>13.175000000000001</v>
      </c>
      <c r="E45">
        <v>1</v>
      </c>
      <c r="F45">
        <v>21.41</v>
      </c>
      <c r="G45">
        <v>3</v>
      </c>
      <c r="H45">
        <v>150</v>
      </c>
      <c r="I45">
        <v>120.7</v>
      </c>
      <c r="J45">
        <v>76.599999999999994</v>
      </c>
      <c r="K45">
        <v>200.9</v>
      </c>
      <c r="L45">
        <v>3.7610000000000001</v>
      </c>
      <c r="M45">
        <v>26</v>
      </c>
      <c r="N45">
        <v>21</v>
      </c>
      <c r="O45">
        <v>5.048</v>
      </c>
      <c r="P45">
        <v>0</v>
      </c>
    </row>
    <row r="46" spans="1:16" x14ac:dyDescent="0.25">
      <c r="A46" t="s">
        <v>1859</v>
      </c>
      <c r="B46" t="s">
        <v>1867</v>
      </c>
      <c r="C46">
        <v>125.33799999999999</v>
      </c>
      <c r="D46">
        <v>23.574999999999999</v>
      </c>
      <c r="E46">
        <v>1</v>
      </c>
      <c r="F46">
        <v>36.134999999999998</v>
      </c>
      <c r="G46">
        <v>4.5999999999999996</v>
      </c>
      <c r="H46">
        <v>240</v>
      </c>
      <c r="I46">
        <v>119</v>
      </c>
      <c r="J46">
        <v>78.7</v>
      </c>
      <c r="K46">
        <v>204.6</v>
      </c>
      <c r="L46">
        <v>4.8079999999999998</v>
      </c>
      <c r="M46">
        <v>26</v>
      </c>
      <c r="N46">
        <v>16</v>
      </c>
      <c r="O46">
        <v>4.8310000000000004</v>
      </c>
      <c r="P46">
        <v>0</v>
      </c>
    </row>
    <row r="47" spans="1:16" x14ac:dyDescent="0.25">
      <c r="A47" t="s">
        <v>1859</v>
      </c>
      <c r="B47" t="s">
        <v>1868</v>
      </c>
      <c r="C47">
        <v>220.65</v>
      </c>
      <c r="D47">
        <v>7.85</v>
      </c>
      <c r="E47">
        <v>1</v>
      </c>
      <c r="F47">
        <v>12.05</v>
      </c>
      <c r="G47">
        <v>2.5</v>
      </c>
      <c r="H47">
        <v>119</v>
      </c>
      <c r="I47">
        <v>117.5</v>
      </c>
      <c r="J47">
        <v>69.400000000000006</v>
      </c>
      <c r="K47">
        <v>200.7</v>
      </c>
      <c r="L47">
        <v>3.0859999999999999</v>
      </c>
      <c r="M47">
        <v>20</v>
      </c>
      <c r="N47">
        <v>23</v>
      </c>
      <c r="O47">
        <v>5.3970000000000002</v>
      </c>
      <c r="P47">
        <v>0</v>
      </c>
    </row>
    <row r="48" spans="1:16" x14ac:dyDescent="0.25">
      <c r="A48" t="s">
        <v>1859</v>
      </c>
      <c r="B48" t="s">
        <v>1869</v>
      </c>
      <c r="C48">
        <v>540.56100000000004</v>
      </c>
      <c r="D48">
        <v>15.074999999999999</v>
      </c>
      <c r="E48">
        <v>1</v>
      </c>
      <c r="F48">
        <v>26.934999999999999</v>
      </c>
      <c r="G48">
        <v>4.5999999999999996</v>
      </c>
      <c r="H48">
        <v>220</v>
      </c>
      <c r="I48">
        <v>138.5</v>
      </c>
      <c r="J48">
        <v>79.099999999999994</v>
      </c>
      <c r="K48">
        <v>224.5</v>
      </c>
      <c r="L48">
        <v>4.2409999999999997</v>
      </c>
      <c r="M48">
        <v>25.1</v>
      </c>
      <c r="N48">
        <v>18</v>
      </c>
      <c r="O48">
        <v>6.2930000000000001</v>
      </c>
      <c r="P48">
        <v>0</v>
      </c>
    </row>
    <row r="49" spans="1:16" x14ac:dyDescent="0.25">
      <c r="A49" t="s">
        <v>1870</v>
      </c>
      <c r="B49" t="s">
        <v>1871</v>
      </c>
      <c r="C49">
        <v>199.685</v>
      </c>
      <c r="D49">
        <v>9.85</v>
      </c>
      <c r="E49">
        <v>0</v>
      </c>
      <c r="F49">
        <v>12.885</v>
      </c>
      <c r="G49">
        <v>1.6</v>
      </c>
      <c r="H49">
        <v>106</v>
      </c>
      <c r="I49">
        <v>103.2</v>
      </c>
      <c r="J49">
        <v>67.099999999999994</v>
      </c>
      <c r="K49">
        <v>175.1</v>
      </c>
      <c r="L49">
        <v>2.339</v>
      </c>
      <c r="M49">
        <v>11.9</v>
      </c>
      <c r="N49">
        <v>32</v>
      </c>
      <c r="O49">
        <v>5.2969999999999997</v>
      </c>
      <c r="P49">
        <v>0</v>
      </c>
    </row>
    <row r="50" spans="1:16" x14ac:dyDescent="0.25">
      <c r="A50" t="s">
        <v>1870</v>
      </c>
      <c r="B50" t="s">
        <v>1872</v>
      </c>
      <c r="C50">
        <v>230.90199999999999</v>
      </c>
      <c r="D50">
        <v>13.21</v>
      </c>
      <c r="E50">
        <v>0</v>
      </c>
      <c r="F50">
        <v>15.35</v>
      </c>
      <c r="G50">
        <v>2.2999999999999998</v>
      </c>
      <c r="H50">
        <v>135</v>
      </c>
      <c r="I50">
        <v>106.9</v>
      </c>
      <c r="J50">
        <v>70.3</v>
      </c>
      <c r="K50">
        <v>188.8</v>
      </c>
      <c r="L50">
        <v>2.9319999999999999</v>
      </c>
      <c r="M50">
        <v>17.100000000000001</v>
      </c>
      <c r="N50">
        <v>27</v>
      </c>
      <c r="O50">
        <v>5.4420000000000002</v>
      </c>
      <c r="P50">
        <v>0</v>
      </c>
    </row>
    <row r="51" spans="1:16" x14ac:dyDescent="0.25">
      <c r="A51" t="s">
        <v>1870</v>
      </c>
      <c r="B51" t="s">
        <v>1873</v>
      </c>
      <c r="C51">
        <v>73.203000000000003</v>
      </c>
      <c r="D51">
        <v>17.71</v>
      </c>
      <c r="E51">
        <v>1</v>
      </c>
      <c r="F51">
        <v>20.55</v>
      </c>
      <c r="G51">
        <v>2</v>
      </c>
      <c r="H51">
        <v>146</v>
      </c>
      <c r="I51">
        <v>103.2</v>
      </c>
      <c r="J51">
        <v>68.900000000000006</v>
      </c>
      <c r="K51">
        <v>177.6</v>
      </c>
      <c r="L51">
        <v>3.2189999999999999</v>
      </c>
      <c r="M51">
        <v>15.3</v>
      </c>
      <c r="N51">
        <v>24</v>
      </c>
      <c r="O51">
        <v>4.2930000000000001</v>
      </c>
      <c r="P51">
        <v>0</v>
      </c>
    </row>
    <row r="52" spans="1:16" x14ac:dyDescent="0.25">
      <c r="A52" t="s">
        <v>1870</v>
      </c>
      <c r="B52" t="s">
        <v>1874</v>
      </c>
      <c r="C52">
        <v>12.855</v>
      </c>
      <c r="D52">
        <v>17.524999999999999</v>
      </c>
      <c r="E52">
        <v>1</v>
      </c>
      <c r="F52">
        <v>26.6</v>
      </c>
      <c r="G52">
        <v>3.2</v>
      </c>
      <c r="H52">
        <v>205</v>
      </c>
      <c r="I52">
        <v>106.4</v>
      </c>
      <c r="J52">
        <v>70.400000000000006</v>
      </c>
      <c r="K52">
        <v>178.2</v>
      </c>
      <c r="L52">
        <v>3.8570000000000002</v>
      </c>
      <c r="M52">
        <v>21.1</v>
      </c>
      <c r="N52">
        <v>19</v>
      </c>
      <c r="O52">
        <v>2.5539999999999998</v>
      </c>
      <c r="P52">
        <v>0</v>
      </c>
    </row>
    <row r="53" spans="1:16" x14ac:dyDescent="0.25">
      <c r="A53" t="s">
        <v>1870</v>
      </c>
      <c r="B53" t="s">
        <v>1875</v>
      </c>
      <c r="C53">
        <v>76.028999999999996</v>
      </c>
      <c r="D53">
        <v>19.489999999999998</v>
      </c>
      <c r="E53">
        <v>1</v>
      </c>
      <c r="F53">
        <v>26</v>
      </c>
      <c r="G53">
        <v>3.5</v>
      </c>
      <c r="H53">
        <v>210</v>
      </c>
      <c r="I53">
        <v>118.1</v>
      </c>
      <c r="J53">
        <v>75.599999999999994</v>
      </c>
      <c r="K53">
        <v>201.2</v>
      </c>
      <c r="L53">
        <v>4.2880000000000003</v>
      </c>
      <c r="M53">
        <v>20</v>
      </c>
      <c r="N53">
        <v>23</v>
      </c>
      <c r="O53">
        <v>4.3310000000000004</v>
      </c>
      <c r="P53">
        <v>0</v>
      </c>
    </row>
    <row r="54" spans="1:16" x14ac:dyDescent="0.25">
      <c r="A54" t="s">
        <v>1876</v>
      </c>
      <c r="B54" t="s">
        <v>1877</v>
      </c>
      <c r="C54">
        <v>41.183999999999997</v>
      </c>
      <c r="D54">
        <v>5.86</v>
      </c>
      <c r="E54">
        <v>0</v>
      </c>
      <c r="F54">
        <v>9.6989999999999998</v>
      </c>
      <c r="G54">
        <v>1.5</v>
      </c>
      <c r="H54">
        <v>92</v>
      </c>
      <c r="I54">
        <v>96.1</v>
      </c>
      <c r="J54">
        <v>65.7</v>
      </c>
      <c r="K54">
        <v>166.7</v>
      </c>
      <c r="L54">
        <v>2.2400000000000002</v>
      </c>
      <c r="M54">
        <v>11.9</v>
      </c>
      <c r="N54">
        <v>31</v>
      </c>
      <c r="O54">
        <v>3.718</v>
      </c>
      <c r="P54">
        <v>0</v>
      </c>
    </row>
    <row r="55" spans="1:16" x14ac:dyDescent="0.25">
      <c r="A55" t="s">
        <v>1876</v>
      </c>
      <c r="B55" t="s">
        <v>1878</v>
      </c>
      <c r="C55">
        <v>66.691999999999993</v>
      </c>
      <c r="D55">
        <v>7.8250000000000002</v>
      </c>
      <c r="E55">
        <v>0</v>
      </c>
      <c r="F55">
        <v>11.798999999999999</v>
      </c>
      <c r="G55">
        <v>2</v>
      </c>
      <c r="H55">
        <v>140</v>
      </c>
      <c r="I55">
        <v>100.4</v>
      </c>
      <c r="J55">
        <v>66.900000000000006</v>
      </c>
      <c r="K55">
        <v>174</v>
      </c>
      <c r="L55">
        <v>2.6259999999999999</v>
      </c>
      <c r="M55">
        <v>14.5</v>
      </c>
      <c r="N55">
        <v>27</v>
      </c>
      <c r="O55">
        <v>4.2</v>
      </c>
      <c r="P55">
        <v>0</v>
      </c>
    </row>
    <row r="56" spans="1:16" x14ac:dyDescent="0.25">
      <c r="A56" t="s">
        <v>1876</v>
      </c>
      <c r="B56" t="s">
        <v>1879</v>
      </c>
      <c r="C56">
        <v>29.45</v>
      </c>
      <c r="D56">
        <v>8.91</v>
      </c>
      <c r="E56">
        <v>0</v>
      </c>
      <c r="F56">
        <v>14.999000000000001</v>
      </c>
      <c r="G56">
        <v>2.4</v>
      </c>
      <c r="H56">
        <v>148</v>
      </c>
      <c r="I56">
        <v>106.3</v>
      </c>
      <c r="J56">
        <v>71.599999999999994</v>
      </c>
      <c r="K56">
        <v>185.4</v>
      </c>
      <c r="L56">
        <v>3.0720000000000001</v>
      </c>
      <c r="M56">
        <v>17.2</v>
      </c>
      <c r="N56">
        <v>25</v>
      </c>
      <c r="O56">
        <v>3.383</v>
      </c>
      <c r="P56">
        <v>0</v>
      </c>
    </row>
    <row r="57" spans="1:16" x14ac:dyDescent="0.25">
      <c r="A57" t="s">
        <v>1880</v>
      </c>
      <c r="B57" t="s">
        <v>1881</v>
      </c>
      <c r="C57">
        <v>23.713000000000001</v>
      </c>
      <c r="D57">
        <v>19.690000000000001</v>
      </c>
      <c r="E57">
        <v>0</v>
      </c>
      <c r="F57">
        <v>29.465</v>
      </c>
      <c r="G57">
        <v>3</v>
      </c>
      <c r="H57">
        <v>227</v>
      </c>
      <c r="I57">
        <v>108.3</v>
      </c>
      <c r="J57">
        <v>70.2</v>
      </c>
      <c r="K57">
        <v>193.7</v>
      </c>
      <c r="L57">
        <v>3.3420000000000001</v>
      </c>
      <c r="M57">
        <v>18.5</v>
      </c>
      <c r="N57">
        <v>25</v>
      </c>
      <c r="O57">
        <v>3.1659999999999999</v>
      </c>
      <c r="P57">
        <v>0</v>
      </c>
    </row>
    <row r="58" spans="1:16" x14ac:dyDescent="0.25">
      <c r="A58" t="s">
        <v>1882</v>
      </c>
      <c r="B58" t="s">
        <v>1883</v>
      </c>
      <c r="C58">
        <v>55.557000000000002</v>
      </c>
      <c r="D58">
        <v>13.475</v>
      </c>
      <c r="E58">
        <v>1</v>
      </c>
      <c r="F58">
        <v>14.46</v>
      </c>
      <c r="G58">
        <v>2.5</v>
      </c>
      <c r="H58">
        <v>120</v>
      </c>
      <c r="I58">
        <v>93.4</v>
      </c>
      <c r="J58">
        <v>66.7</v>
      </c>
      <c r="K58">
        <v>152</v>
      </c>
      <c r="L58">
        <v>3.0449999999999999</v>
      </c>
      <c r="M58">
        <v>19</v>
      </c>
      <c r="N58">
        <v>17</v>
      </c>
      <c r="O58">
        <v>4.0170000000000003</v>
      </c>
      <c r="P58">
        <v>0</v>
      </c>
    </row>
    <row r="59" spans="1:16" x14ac:dyDescent="0.25">
      <c r="A59" t="s">
        <v>1882</v>
      </c>
      <c r="B59" t="s">
        <v>1884</v>
      </c>
      <c r="C59">
        <v>80.555999999999997</v>
      </c>
      <c r="D59">
        <v>13.775</v>
      </c>
      <c r="E59">
        <v>1</v>
      </c>
      <c r="F59">
        <v>21.62</v>
      </c>
      <c r="G59">
        <v>4</v>
      </c>
      <c r="H59">
        <v>190</v>
      </c>
      <c r="I59">
        <v>101.4</v>
      </c>
      <c r="J59">
        <v>69.400000000000006</v>
      </c>
      <c r="K59">
        <v>167.5</v>
      </c>
      <c r="L59">
        <v>3.194</v>
      </c>
      <c r="M59">
        <v>20</v>
      </c>
      <c r="N59">
        <v>20</v>
      </c>
      <c r="O59">
        <v>4.3890000000000002</v>
      </c>
      <c r="P59">
        <v>0</v>
      </c>
    </row>
    <row r="60" spans="1:16" x14ac:dyDescent="0.25">
      <c r="A60" t="s">
        <v>1882</v>
      </c>
      <c r="B60" t="s">
        <v>1885</v>
      </c>
      <c r="C60">
        <v>157.04</v>
      </c>
      <c r="D60">
        <v>18.809999999999999</v>
      </c>
      <c r="E60">
        <v>1</v>
      </c>
      <c r="F60">
        <v>26.895</v>
      </c>
      <c r="G60">
        <v>4</v>
      </c>
      <c r="H60">
        <v>195</v>
      </c>
      <c r="I60">
        <v>105.9</v>
      </c>
      <c r="J60">
        <v>72.3</v>
      </c>
      <c r="K60">
        <v>181.5</v>
      </c>
      <c r="L60">
        <v>3.88</v>
      </c>
      <c r="M60">
        <v>20.5</v>
      </c>
      <c r="N60">
        <v>19</v>
      </c>
      <c r="O60">
        <v>5.0570000000000004</v>
      </c>
      <c r="P60">
        <v>0</v>
      </c>
    </row>
    <row r="61" spans="1:16" x14ac:dyDescent="0.25">
      <c r="A61" t="s">
        <v>1886</v>
      </c>
      <c r="B61" t="s">
        <v>1887</v>
      </c>
      <c r="C61">
        <v>24.071999999999999</v>
      </c>
      <c r="D61">
        <v>26.975000000000001</v>
      </c>
      <c r="E61">
        <v>0</v>
      </c>
      <c r="F61">
        <v>31.504999999999999</v>
      </c>
      <c r="G61">
        <v>3</v>
      </c>
      <c r="H61">
        <v>210</v>
      </c>
      <c r="I61">
        <v>105.1</v>
      </c>
      <c r="J61">
        <v>70.5</v>
      </c>
      <c r="K61">
        <v>190.2</v>
      </c>
      <c r="L61">
        <v>3.3730000000000002</v>
      </c>
      <c r="M61">
        <v>18.5</v>
      </c>
      <c r="N61">
        <v>23</v>
      </c>
      <c r="O61">
        <v>3.181</v>
      </c>
      <c r="P61">
        <v>0</v>
      </c>
    </row>
    <row r="62" spans="1:16" x14ac:dyDescent="0.25">
      <c r="A62" t="s">
        <v>1886</v>
      </c>
      <c r="B62" t="s">
        <v>1888</v>
      </c>
      <c r="C62">
        <v>12.698</v>
      </c>
      <c r="D62">
        <v>32.075000000000003</v>
      </c>
      <c r="E62">
        <v>0</v>
      </c>
      <c r="F62">
        <v>37.805</v>
      </c>
      <c r="G62">
        <v>3</v>
      </c>
      <c r="H62">
        <v>225</v>
      </c>
      <c r="I62">
        <v>110.2</v>
      </c>
      <c r="J62">
        <v>70.900000000000006</v>
      </c>
      <c r="K62">
        <v>189.2</v>
      </c>
      <c r="L62">
        <v>3.6379999999999999</v>
      </c>
      <c r="M62">
        <v>19.8</v>
      </c>
      <c r="N62">
        <v>23</v>
      </c>
      <c r="O62">
        <v>2.5409999999999999</v>
      </c>
      <c r="P62">
        <v>0</v>
      </c>
    </row>
    <row r="63" spans="1:16" x14ac:dyDescent="0.25">
      <c r="A63" t="s">
        <v>1886</v>
      </c>
      <c r="B63" t="s">
        <v>1889</v>
      </c>
      <c r="C63">
        <v>6.375</v>
      </c>
      <c r="D63">
        <v>40.375</v>
      </c>
      <c r="E63">
        <v>0</v>
      </c>
      <c r="F63">
        <v>54.005000000000003</v>
      </c>
      <c r="G63">
        <v>4</v>
      </c>
      <c r="H63">
        <v>290</v>
      </c>
      <c r="I63">
        <v>112.2</v>
      </c>
      <c r="J63">
        <v>72</v>
      </c>
      <c r="K63">
        <v>196.7</v>
      </c>
      <c r="L63">
        <v>3.89</v>
      </c>
      <c r="M63">
        <v>22.5</v>
      </c>
      <c r="N63">
        <v>22</v>
      </c>
      <c r="O63">
        <v>1.8520000000000001</v>
      </c>
      <c r="P63">
        <v>0</v>
      </c>
    </row>
    <row r="64" spans="1:16" x14ac:dyDescent="0.25">
      <c r="A64" t="s">
        <v>1890</v>
      </c>
      <c r="B64" t="s">
        <v>1891</v>
      </c>
      <c r="C64">
        <v>13.798</v>
      </c>
      <c r="D64">
        <v>20.524999999999999</v>
      </c>
      <c r="E64">
        <v>0</v>
      </c>
      <c r="F64">
        <v>39.08</v>
      </c>
      <c r="G64">
        <v>4.5999999999999996</v>
      </c>
      <c r="H64">
        <v>275</v>
      </c>
      <c r="I64">
        <v>109</v>
      </c>
      <c r="J64">
        <v>73.599999999999994</v>
      </c>
      <c r="K64">
        <v>208.5</v>
      </c>
      <c r="L64">
        <v>3.8679999999999999</v>
      </c>
      <c r="M64">
        <v>20</v>
      </c>
      <c r="N64">
        <v>22</v>
      </c>
      <c r="O64">
        <v>2.625</v>
      </c>
      <c r="P64">
        <v>0</v>
      </c>
    </row>
    <row r="65" spans="1:16" x14ac:dyDescent="0.25">
      <c r="A65" t="s">
        <v>1890</v>
      </c>
      <c r="B65" t="s">
        <v>1892</v>
      </c>
      <c r="C65">
        <v>48.911000000000001</v>
      </c>
      <c r="D65">
        <v>21.725000000000001</v>
      </c>
      <c r="E65">
        <v>0</v>
      </c>
      <c r="F65">
        <v>43.33</v>
      </c>
      <c r="G65">
        <v>4.5999999999999996</v>
      </c>
      <c r="H65">
        <v>215</v>
      </c>
      <c r="I65">
        <v>117.7</v>
      </c>
      <c r="J65">
        <v>78.2</v>
      </c>
      <c r="K65">
        <v>215.3</v>
      </c>
      <c r="L65">
        <v>4.1210000000000004</v>
      </c>
      <c r="M65">
        <v>19</v>
      </c>
      <c r="N65">
        <v>21</v>
      </c>
      <c r="O65">
        <v>3.89</v>
      </c>
      <c r="P65">
        <v>0</v>
      </c>
    </row>
    <row r="66" spans="1:16" x14ac:dyDescent="0.25">
      <c r="A66" t="s">
        <v>1893</v>
      </c>
      <c r="B66" t="s">
        <v>1894</v>
      </c>
      <c r="C66">
        <v>26.231999999999999</v>
      </c>
      <c r="D66">
        <v>8.3249999999999993</v>
      </c>
      <c r="E66">
        <v>0</v>
      </c>
      <c r="F66">
        <v>13.987</v>
      </c>
      <c r="G66">
        <v>1.8</v>
      </c>
      <c r="H66">
        <v>113</v>
      </c>
      <c r="I66">
        <v>98.4</v>
      </c>
      <c r="J66">
        <v>66.5</v>
      </c>
      <c r="K66">
        <v>173.6</v>
      </c>
      <c r="L66">
        <v>2.25</v>
      </c>
      <c r="M66">
        <v>13.2</v>
      </c>
      <c r="N66">
        <v>30</v>
      </c>
      <c r="O66">
        <v>3.2669999999999999</v>
      </c>
      <c r="P66">
        <v>0</v>
      </c>
    </row>
    <row r="67" spans="1:16" x14ac:dyDescent="0.25">
      <c r="A67" t="s">
        <v>1893</v>
      </c>
      <c r="B67" t="s">
        <v>1895</v>
      </c>
      <c r="C67">
        <v>42.540999999999997</v>
      </c>
      <c r="D67">
        <v>10.395</v>
      </c>
      <c r="E67">
        <v>0</v>
      </c>
      <c r="F67">
        <v>19.047000000000001</v>
      </c>
      <c r="G67">
        <v>2.4</v>
      </c>
      <c r="H67">
        <v>154</v>
      </c>
      <c r="I67">
        <v>100.8</v>
      </c>
      <c r="J67">
        <v>68.900000000000006</v>
      </c>
      <c r="K67">
        <v>175.4</v>
      </c>
      <c r="L67">
        <v>2.91</v>
      </c>
      <c r="M67">
        <v>15.9</v>
      </c>
      <c r="N67">
        <v>24</v>
      </c>
      <c r="O67">
        <v>3.75</v>
      </c>
      <c r="P67">
        <v>0</v>
      </c>
    </row>
    <row r="68" spans="1:16" x14ac:dyDescent="0.25">
      <c r="A68" t="s">
        <v>1893</v>
      </c>
      <c r="B68" t="s">
        <v>1896</v>
      </c>
      <c r="C68">
        <v>55.616</v>
      </c>
      <c r="D68">
        <v>10.595000000000001</v>
      </c>
      <c r="E68">
        <v>0</v>
      </c>
      <c r="F68">
        <v>17.356999999999999</v>
      </c>
      <c r="G68">
        <v>2.4</v>
      </c>
      <c r="H68">
        <v>145</v>
      </c>
      <c r="I68">
        <v>103.7</v>
      </c>
      <c r="J68">
        <v>68.5</v>
      </c>
      <c r="K68">
        <v>187.8</v>
      </c>
      <c r="L68">
        <v>2.9449999999999998</v>
      </c>
      <c r="M68">
        <v>16.3</v>
      </c>
      <c r="N68">
        <v>25</v>
      </c>
      <c r="O68">
        <v>4.0179999999999998</v>
      </c>
      <c r="P68">
        <v>0</v>
      </c>
    </row>
    <row r="69" spans="1:16" x14ac:dyDescent="0.25">
      <c r="A69" t="s">
        <v>1893</v>
      </c>
      <c r="B69" t="s">
        <v>1897</v>
      </c>
      <c r="C69">
        <v>5.7110000000000003</v>
      </c>
      <c r="D69">
        <v>16.574999999999999</v>
      </c>
      <c r="E69">
        <v>0</v>
      </c>
      <c r="F69">
        <v>24.997</v>
      </c>
      <c r="G69">
        <v>3.5</v>
      </c>
      <c r="H69">
        <v>210</v>
      </c>
      <c r="I69">
        <v>107.1</v>
      </c>
      <c r="J69">
        <v>70.3</v>
      </c>
      <c r="K69">
        <v>194.1</v>
      </c>
      <c r="L69">
        <v>3.4430000000000001</v>
      </c>
      <c r="M69">
        <v>19</v>
      </c>
      <c r="N69">
        <v>22</v>
      </c>
      <c r="O69">
        <v>1.742</v>
      </c>
      <c r="P69">
        <v>0</v>
      </c>
    </row>
    <row r="70" spans="1:16" x14ac:dyDescent="0.25">
      <c r="A70" t="s">
        <v>1893</v>
      </c>
      <c r="B70" t="s">
        <v>1898</v>
      </c>
      <c r="C70">
        <v>0.11</v>
      </c>
      <c r="D70">
        <v>20.94</v>
      </c>
      <c r="E70">
        <v>0</v>
      </c>
      <c r="F70">
        <v>25.45</v>
      </c>
      <c r="G70">
        <v>3</v>
      </c>
      <c r="H70">
        <v>161</v>
      </c>
      <c r="I70">
        <v>97.2</v>
      </c>
      <c r="J70">
        <v>72.400000000000006</v>
      </c>
      <c r="K70">
        <v>180.3</v>
      </c>
      <c r="L70">
        <v>3.1309999999999998</v>
      </c>
      <c r="M70">
        <v>19.8</v>
      </c>
      <c r="N70">
        <v>21</v>
      </c>
      <c r="O70">
        <v>-2.2069999999999999</v>
      </c>
      <c r="P70">
        <v>0</v>
      </c>
    </row>
    <row r="71" spans="1:16" x14ac:dyDescent="0.25">
      <c r="A71" t="s">
        <v>1893</v>
      </c>
      <c r="B71" t="s">
        <v>1899</v>
      </c>
      <c r="C71">
        <v>11.337</v>
      </c>
      <c r="D71">
        <v>19.125</v>
      </c>
      <c r="E71">
        <v>1</v>
      </c>
      <c r="F71">
        <v>31.806999999999999</v>
      </c>
      <c r="G71">
        <v>3.5</v>
      </c>
      <c r="H71">
        <v>200</v>
      </c>
      <c r="I71">
        <v>107.3</v>
      </c>
      <c r="J71">
        <v>69.900000000000006</v>
      </c>
      <c r="K71">
        <v>186.6</v>
      </c>
      <c r="L71">
        <v>4.5199999999999996</v>
      </c>
      <c r="M71">
        <v>24.3</v>
      </c>
      <c r="N71">
        <v>18</v>
      </c>
      <c r="O71">
        <v>2.4279999999999999</v>
      </c>
      <c r="P71">
        <v>0</v>
      </c>
    </row>
    <row r="72" spans="1:16" x14ac:dyDescent="0.25">
      <c r="A72" t="s">
        <v>1893</v>
      </c>
      <c r="B72" t="s">
        <v>1900</v>
      </c>
      <c r="C72">
        <v>39.347999999999999</v>
      </c>
      <c r="D72">
        <v>13.88</v>
      </c>
      <c r="E72">
        <v>1</v>
      </c>
      <c r="F72">
        <v>22.527000000000001</v>
      </c>
      <c r="G72">
        <v>3</v>
      </c>
      <c r="H72">
        <v>173</v>
      </c>
      <c r="I72">
        <v>107.3</v>
      </c>
      <c r="J72">
        <v>66.7</v>
      </c>
      <c r="K72">
        <v>178.3</v>
      </c>
      <c r="L72">
        <v>3.51</v>
      </c>
      <c r="M72">
        <v>19.5</v>
      </c>
      <c r="N72">
        <v>20</v>
      </c>
      <c r="O72">
        <v>3.6720000000000002</v>
      </c>
      <c r="P72">
        <v>0</v>
      </c>
    </row>
    <row r="73" spans="1:16" x14ac:dyDescent="0.25">
      <c r="A73" t="s">
        <v>1901</v>
      </c>
      <c r="B73" t="s">
        <v>1902</v>
      </c>
      <c r="C73">
        <v>14.351000000000001</v>
      </c>
      <c r="D73">
        <v>8.8000000000000007</v>
      </c>
      <c r="E73">
        <v>0</v>
      </c>
      <c r="F73">
        <v>16.239999999999998</v>
      </c>
      <c r="G73">
        <v>2</v>
      </c>
      <c r="H73">
        <v>125</v>
      </c>
      <c r="I73">
        <v>106.5</v>
      </c>
      <c r="J73">
        <v>69.099999999999994</v>
      </c>
      <c r="K73">
        <v>184.8</v>
      </c>
      <c r="L73">
        <v>2.7690000000000001</v>
      </c>
      <c r="M73">
        <v>15</v>
      </c>
      <c r="N73">
        <v>28</v>
      </c>
      <c r="O73">
        <v>2.6640000000000001</v>
      </c>
      <c r="P73">
        <v>0</v>
      </c>
    </row>
    <row r="74" spans="1:16" x14ac:dyDescent="0.25">
      <c r="A74" t="s">
        <v>1901</v>
      </c>
      <c r="B74" t="s">
        <v>1903</v>
      </c>
      <c r="C74">
        <v>26.529</v>
      </c>
      <c r="D74">
        <v>13.89</v>
      </c>
      <c r="E74">
        <v>0</v>
      </c>
      <c r="F74">
        <v>16.54</v>
      </c>
      <c r="G74">
        <v>2</v>
      </c>
      <c r="H74">
        <v>125</v>
      </c>
      <c r="I74">
        <v>106.4</v>
      </c>
      <c r="J74">
        <v>69.599999999999994</v>
      </c>
      <c r="K74">
        <v>185</v>
      </c>
      <c r="L74">
        <v>2.8919999999999999</v>
      </c>
      <c r="M74">
        <v>16</v>
      </c>
      <c r="N74">
        <v>30</v>
      </c>
      <c r="O74">
        <v>3.278</v>
      </c>
      <c r="P74">
        <v>0</v>
      </c>
    </row>
    <row r="75" spans="1:16" x14ac:dyDescent="0.25">
      <c r="A75" t="s">
        <v>1901</v>
      </c>
      <c r="B75" t="s">
        <v>1904</v>
      </c>
      <c r="C75">
        <v>67.956000000000003</v>
      </c>
      <c r="D75">
        <v>11.03</v>
      </c>
      <c r="E75">
        <v>0</v>
      </c>
      <c r="F75">
        <v>19.035</v>
      </c>
      <c r="G75">
        <v>3</v>
      </c>
      <c r="H75">
        <v>153</v>
      </c>
      <c r="I75">
        <v>108.5</v>
      </c>
      <c r="J75">
        <v>73</v>
      </c>
      <c r="K75">
        <v>199.7</v>
      </c>
      <c r="L75">
        <v>3.379</v>
      </c>
      <c r="M75">
        <v>16</v>
      </c>
      <c r="N75">
        <v>24</v>
      </c>
      <c r="O75">
        <v>4.2190000000000003</v>
      </c>
      <c r="P75">
        <v>0</v>
      </c>
    </row>
    <row r="76" spans="1:16" x14ac:dyDescent="0.25">
      <c r="A76" t="s">
        <v>1901</v>
      </c>
      <c r="B76" t="s">
        <v>1905</v>
      </c>
      <c r="C76">
        <v>81.174000000000007</v>
      </c>
      <c r="D76">
        <v>14.875</v>
      </c>
      <c r="E76">
        <v>0</v>
      </c>
      <c r="F76">
        <v>22.605</v>
      </c>
      <c r="G76">
        <v>4.5999999999999996</v>
      </c>
      <c r="H76">
        <v>200</v>
      </c>
      <c r="I76">
        <v>114.7</v>
      </c>
      <c r="J76">
        <v>78.2</v>
      </c>
      <c r="K76">
        <v>212</v>
      </c>
      <c r="L76">
        <v>3.9580000000000002</v>
      </c>
      <c r="M76">
        <v>19</v>
      </c>
      <c r="N76">
        <v>21</v>
      </c>
      <c r="O76">
        <v>4.3970000000000002</v>
      </c>
      <c r="P76">
        <v>0</v>
      </c>
    </row>
    <row r="77" spans="1:16" x14ac:dyDescent="0.25">
      <c r="A77" t="s">
        <v>1901</v>
      </c>
      <c r="B77" t="s">
        <v>1906</v>
      </c>
      <c r="C77">
        <v>27.609000000000002</v>
      </c>
      <c r="D77">
        <v>20.43</v>
      </c>
      <c r="E77">
        <v>1</v>
      </c>
      <c r="F77">
        <v>27.56</v>
      </c>
      <c r="G77">
        <v>4</v>
      </c>
      <c r="H77">
        <v>210</v>
      </c>
      <c r="I77">
        <v>111.6</v>
      </c>
      <c r="J77">
        <v>70.2</v>
      </c>
      <c r="K77">
        <v>190.1</v>
      </c>
      <c r="L77">
        <v>3.8759999999999999</v>
      </c>
      <c r="M77">
        <v>21</v>
      </c>
      <c r="N77">
        <v>18</v>
      </c>
      <c r="O77">
        <v>3.3180000000000001</v>
      </c>
      <c r="P77">
        <v>0</v>
      </c>
    </row>
    <row r="78" spans="1:16" x14ac:dyDescent="0.25">
      <c r="A78" t="s">
        <v>1901</v>
      </c>
      <c r="B78" t="s">
        <v>1907</v>
      </c>
      <c r="C78">
        <v>20.38</v>
      </c>
      <c r="D78">
        <v>14.795</v>
      </c>
      <c r="E78">
        <v>1</v>
      </c>
      <c r="F78">
        <v>22.51</v>
      </c>
      <c r="G78">
        <v>3.3</v>
      </c>
      <c r="H78">
        <v>170</v>
      </c>
      <c r="I78">
        <v>112.2</v>
      </c>
      <c r="J78">
        <v>74.900000000000006</v>
      </c>
      <c r="K78">
        <v>194.7</v>
      </c>
      <c r="L78">
        <v>3.944</v>
      </c>
      <c r="M78">
        <v>20</v>
      </c>
      <c r="N78">
        <v>21</v>
      </c>
      <c r="O78">
        <v>3.0150000000000001</v>
      </c>
      <c r="P78">
        <v>0</v>
      </c>
    </row>
    <row r="79" spans="1:16" x14ac:dyDescent="0.25">
      <c r="A79" t="s">
        <v>1908</v>
      </c>
      <c r="B79" t="s">
        <v>1909</v>
      </c>
      <c r="C79">
        <v>18.391999999999999</v>
      </c>
      <c r="D79">
        <v>26.05</v>
      </c>
      <c r="E79">
        <v>0</v>
      </c>
      <c r="F79">
        <v>31.75</v>
      </c>
      <c r="G79">
        <v>2.2999999999999998</v>
      </c>
      <c r="H79">
        <v>185</v>
      </c>
      <c r="I79">
        <v>105.9</v>
      </c>
      <c r="J79">
        <v>67.7</v>
      </c>
      <c r="K79">
        <v>177.4</v>
      </c>
      <c r="L79">
        <v>3.25</v>
      </c>
      <c r="M79">
        <v>16.399999999999999</v>
      </c>
      <c r="N79">
        <v>26</v>
      </c>
      <c r="O79">
        <v>2.9119999999999999</v>
      </c>
      <c r="P79">
        <v>0</v>
      </c>
    </row>
    <row r="80" spans="1:16" x14ac:dyDescent="0.25">
      <c r="A80" t="s">
        <v>1908</v>
      </c>
      <c r="B80" t="s">
        <v>1910</v>
      </c>
      <c r="C80">
        <v>27.602</v>
      </c>
      <c r="D80">
        <v>41.45</v>
      </c>
      <c r="E80">
        <v>0</v>
      </c>
      <c r="F80">
        <v>49.9</v>
      </c>
      <c r="G80">
        <v>3.2</v>
      </c>
      <c r="H80">
        <v>221</v>
      </c>
      <c r="I80">
        <v>111.5</v>
      </c>
      <c r="J80">
        <v>70.8</v>
      </c>
      <c r="K80">
        <v>189.4</v>
      </c>
      <c r="L80">
        <v>3.823</v>
      </c>
      <c r="M80">
        <v>21.1</v>
      </c>
      <c r="N80">
        <v>25</v>
      </c>
      <c r="O80">
        <v>3.3180000000000001</v>
      </c>
      <c r="P80">
        <v>0</v>
      </c>
    </row>
    <row r="81" spans="1:16" x14ac:dyDescent="0.25">
      <c r="A81" t="s">
        <v>1908</v>
      </c>
      <c r="B81" t="s">
        <v>1911</v>
      </c>
      <c r="C81">
        <v>16.774000000000001</v>
      </c>
      <c r="D81">
        <v>50.375</v>
      </c>
      <c r="E81">
        <v>0</v>
      </c>
      <c r="F81">
        <v>69.7</v>
      </c>
      <c r="G81">
        <v>4.3</v>
      </c>
      <c r="H81">
        <v>275</v>
      </c>
      <c r="I81">
        <v>121.5</v>
      </c>
      <c r="J81">
        <v>73.099999999999994</v>
      </c>
      <c r="K81">
        <v>203.1</v>
      </c>
      <c r="L81">
        <v>4.133</v>
      </c>
      <c r="M81">
        <v>23.2</v>
      </c>
      <c r="N81">
        <v>21</v>
      </c>
      <c r="O81">
        <v>2.82</v>
      </c>
      <c r="P81">
        <v>0</v>
      </c>
    </row>
    <row r="82" spans="1:16" x14ac:dyDescent="0.25">
      <c r="A82" t="s">
        <v>1908</v>
      </c>
      <c r="B82" t="s">
        <v>1912</v>
      </c>
      <c r="C82">
        <v>3.3109999999999999</v>
      </c>
      <c r="D82">
        <v>58.6</v>
      </c>
      <c r="E82">
        <v>0</v>
      </c>
      <c r="F82">
        <v>82.6</v>
      </c>
      <c r="G82">
        <v>5</v>
      </c>
      <c r="H82">
        <v>302</v>
      </c>
      <c r="I82">
        <v>99</v>
      </c>
      <c r="J82">
        <v>71.3</v>
      </c>
      <c r="K82">
        <v>177.1</v>
      </c>
      <c r="L82">
        <v>4.125</v>
      </c>
      <c r="M82">
        <v>21.1</v>
      </c>
      <c r="N82">
        <v>20</v>
      </c>
      <c r="O82">
        <v>1.1970000000000001</v>
      </c>
      <c r="P82">
        <v>0</v>
      </c>
    </row>
    <row r="83" spans="1:16" x14ac:dyDescent="0.25">
      <c r="A83" t="s">
        <v>1913</v>
      </c>
      <c r="B83" t="s">
        <v>1914</v>
      </c>
      <c r="C83">
        <v>42.643000000000001</v>
      </c>
      <c r="D83">
        <v>8.4499999999999993</v>
      </c>
      <c r="E83">
        <v>0</v>
      </c>
      <c r="F83">
        <v>13.499000000000001</v>
      </c>
      <c r="G83">
        <v>1.8</v>
      </c>
      <c r="H83">
        <v>126</v>
      </c>
      <c r="I83">
        <v>99.8</v>
      </c>
      <c r="J83">
        <v>67.3</v>
      </c>
      <c r="K83">
        <v>177.5</v>
      </c>
      <c r="L83">
        <v>2.593</v>
      </c>
      <c r="M83">
        <v>13.2</v>
      </c>
      <c r="N83">
        <v>30</v>
      </c>
      <c r="O83">
        <v>3.7530000000000001</v>
      </c>
      <c r="P83">
        <v>0</v>
      </c>
    </row>
    <row r="84" spans="1:16" x14ac:dyDescent="0.25">
      <c r="A84" t="s">
        <v>1913</v>
      </c>
      <c r="B84" t="s">
        <v>1915</v>
      </c>
      <c r="C84">
        <v>88.093999999999994</v>
      </c>
      <c r="D84">
        <v>11.295</v>
      </c>
      <c r="E84">
        <v>0</v>
      </c>
      <c r="F84">
        <v>20.39</v>
      </c>
      <c r="G84">
        <v>2.4</v>
      </c>
      <c r="H84">
        <v>155</v>
      </c>
      <c r="I84">
        <v>103.1</v>
      </c>
      <c r="J84">
        <v>69.099999999999994</v>
      </c>
      <c r="K84">
        <v>183.5</v>
      </c>
      <c r="L84">
        <v>3.012</v>
      </c>
      <c r="M84">
        <v>15.9</v>
      </c>
      <c r="N84">
        <v>25</v>
      </c>
      <c r="O84">
        <v>4.4779999999999998</v>
      </c>
      <c r="P84">
        <v>0</v>
      </c>
    </row>
    <row r="85" spans="1:16" x14ac:dyDescent="0.25">
      <c r="A85" t="s">
        <v>1913</v>
      </c>
      <c r="B85" t="s">
        <v>1916</v>
      </c>
      <c r="C85">
        <v>79.852999999999994</v>
      </c>
      <c r="D85">
        <v>15.125</v>
      </c>
      <c r="E85">
        <v>0</v>
      </c>
      <c r="F85">
        <v>26.248999999999999</v>
      </c>
      <c r="G85">
        <v>3</v>
      </c>
      <c r="H85">
        <v>222</v>
      </c>
      <c r="I85">
        <v>108.3</v>
      </c>
      <c r="J85">
        <v>70.3</v>
      </c>
      <c r="K85">
        <v>190.5</v>
      </c>
      <c r="L85">
        <v>3.294</v>
      </c>
      <c r="M85">
        <v>18.5</v>
      </c>
      <c r="N85">
        <v>25</v>
      </c>
      <c r="O85">
        <v>4.38</v>
      </c>
      <c r="P85">
        <v>0</v>
      </c>
    </row>
    <row r="86" spans="1:16" x14ac:dyDescent="0.25">
      <c r="A86" t="s">
        <v>1913</v>
      </c>
      <c r="B86" t="s">
        <v>1917</v>
      </c>
      <c r="C86">
        <v>27.308</v>
      </c>
      <c r="D86">
        <v>15.38</v>
      </c>
      <c r="E86">
        <v>1</v>
      </c>
      <c r="F86">
        <v>26.399000000000001</v>
      </c>
      <c r="G86">
        <v>3.3</v>
      </c>
      <c r="H86">
        <v>170</v>
      </c>
      <c r="I86">
        <v>112.2</v>
      </c>
      <c r="J86">
        <v>74.900000000000006</v>
      </c>
      <c r="K86">
        <v>194.8</v>
      </c>
      <c r="L86">
        <v>3.9910000000000001</v>
      </c>
      <c r="M86">
        <v>20</v>
      </c>
      <c r="N86">
        <v>21</v>
      </c>
      <c r="O86">
        <v>3.3069999999999999</v>
      </c>
      <c r="P86">
        <v>0</v>
      </c>
    </row>
    <row r="87" spans="1:16" x14ac:dyDescent="0.25">
      <c r="A87" t="s">
        <v>1913</v>
      </c>
      <c r="B87" t="s">
        <v>1918</v>
      </c>
      <c r="C87">
        <v>42.573999999999998</v>
      </c>
      <c r="D87">
        <v>17.809999999999999</v>
      </c>
      <c r="E87">
        <v>1</v>
      </c>
      <c r="F87">
        <v>29.298999999999999</v>
      </c>
      <c r="G87">
        <v>3.3</v>
      </c>
      <c r="H87">
        <v>170</v>
      </c>
      <c r="I87">
        <v>106.3</v>
      </c>
      <c r="J87">
        <v>71.7</v>
      </c>
      <c r="K87">
        <v>182.6</v>
      </c>
      <c r="L87">
        <v>3.9470000000000001</v>
      </c>
      <c r="M87">
        <v>21</v>
      </c>
      <c r="N87">
        <v>19</v>
      </c>
      <c r="O87">
        <v>3.7509999999999999</v>
      </c>
      <c r="P87">
        <v>0</v>
      </c>
    </row>
    <row r="88" spans="1:16" x14ac:dyDescent="0.25">
      <c r="A88" t="s">
        <v>1919</v>
      </c>
      <c r="B88" t="s">
        <v>1920</v>
      </c>
      <c r="C88">
        <v>1.1120000000000001</v>
      </c>
      <c r="D88">
        <v>11.24</v>
      </c>
      <c r="E88">
        <v>0</v>
      </c>
      <c r="F88">
        <v>18.145</v>
      </c>
      <c r="G88">
        <v>3.1</v>
      </c>
      <c r="H88">
        <v>150</v>
      </c>
      <c r="I88">
        <v>107</v>
      </c>
      <c r="J88">
        <v>69.400000000000006</v>
      </c>
      <c r="K88">
        <v>192</v>
      </c>
      <c r="L88">
        <v>3.1019999999999999</v>
      </c>
      <c r="M88">
        <v>15.2</v>
      </c>
      <c r="N88">
        <v>25</v>
      </c>
      <c r="O88">
        <v>0.106</v>
      </c>
      <c r="P88">
        <v>0</v>
      </c>
    </row>
    <row r="89" spans="1:16" x14ac:dyDescent="0.25">
      <c r="A89" t="s">
        <v>1919</v>
      </c>
      <c r="B89" t="s">
        <v>1921</v>
      </c>
      <c r="C89">
        <v>14.69</v>
      </c>
      <c r="D89">
        <v>19.89</v>
      </c>
      <c r="E89">
        <v>0</v>
      </c>
      <c r="F89">
        <v>36.228999999999999</v>
      </c>
      <c r="G89">
        <v>4</v>
      </c>
      <c r="H89">
        <v>250</v>
      </c>
      <c r="I89">
        <v>113.8</v>
      </c>
      <c r="J89">
        <v>74.400000000000006</v>
      </c>
      <c r="K89">
        <v>205.4</v>
      </c>
      <c r="L89">
        <v>3.9670000000000001</v>
      </c>
      <c r="M89">
        <v>18.5</v>
      </c>
      <c r="N89">
        <v>22</v>
      </c>
      <c r="O89">
        <v>2.6869999999999998</v>
      </c>
      <c r="P89">
        <v>0</v>
      </c>
    </row>
    <row r="90" spans="1:16" x14ac:dyDescent="0.25">
      <c r="A90" t="s">
        <v>1919</v>
      </c>
      <c r="B90" t="s">
        <v>1922</v>
      </c>
      <c r="C90">
        <v>20.016999999999999</v>
      </c>
      <c r="D90">
        <v>19.925000000000001</v>
      </c>
      <c r="E90">
        <v>1</v>
      </c>
      <c r="F90">
        <v>31.597999999999999</v>
      </c>
      <c r="G90">
        <v>4.3</v>
      </c>
      <c r="H90">
        <v>190</v>
      </c>
      <c r="I90">
        <v>107</v>
      </c>
      <c r="J90">
        <v>67.8</v>
      </c>
      <c r="K90">
        <v>181.2</v>
      </c>
      <c r="L90">
        <v>4.0679999999999996</v>
      </c>
      <c r="M90">
        <v>17.5</v>
      </c>
      <c r="N90">
        <v>19</v>
      </c>
      <c r="O90">
        <v>2.9969999999999999</v>
      </c>
      <c r="P90">
        <v>0</v>
      </c>
    </row>
    <row r="91" spans="1:16" x14ac:dyDescent="0.25">
      <c r="A91" t="s">
        <v>1919</v>
      </c>
      <c r="B91" t="s">
        <v>1923</v>
      </c>
      <c r="C91">
        <v>24.361000000000001</v>
      </c>
      <c r="D91">
        <v>15.24</v>
      </c>
      <c r="E91">
        <v>1</v>
      </c>
      <c r="F91">
        <v>25.344999999999999</v>
      </c>
      <c r="G91">
        <v>3.4</v>
      </c>
      <c r="H91">
        <v>185</v>
      </c>
      <c r="I91">
        <v>120</v>
      </c>
      <c r="J91">
        <v>72.2</v>
      </c>
      <c r="K91">
        <v>201.4</v>
      </c>
      <c r="L91">
        <v>3.948</v>
      </c>
      <c r="M91">
        <v>25</v>
      </c>
      <c r="N91">
        <v>22</v>
      </c>
      <c r="O91">
        <v>3.1930000000000001</v>
      </c>
      <c r="P91">
        <v>0</v>
      </c>
    </row>
    <row r="92" spans="1:16" x14ac:dyDescent="0.25">
      <c r="A92" t="s">
        <v>1924</v>
      </c>
      <c r="B92" t="s">
        <v>1850</v>
      </c>
      <c r="C92">
        <v>32.734000000000002</v>
      </c>
      <c r="D92">
        <v>7.75</v>
      </c>
      <c r="E92">
        <v>0</v>
      </c>
      <c r="F92">
        <v>12.64</v>
      </c>
      <c r="G92">
        <v>2</v>
      </c>
      <c r="H92">
        <v>132</v>
      </c>
      <c r="I92">
        <v>105</v>
      </c>
      <c r="J92">
        <v>74.400000000000006</v>
      </c>
      <c r="K92">
        <v>174.4</v>
      </c>
      <c r="L92">
        <v>2.5590000000000002</v>
      </c>
      <c r="M92">
        <v>12.5</v>
      </c>
      <c r="N92">
        <v>29</v>
      </c>
      <c r="O92">
        <v>3.488</v>
      </c>
      <c r="P92">
        <v>0</v>
      </c>
    </row>
    <row r="93" spans="1:16" x14ac:dyDescent="0.25">
      <c r="A93" t="s">
        <v>1924</v>
      </c>
      <c r="B93" t="s">
        <v>1925</v>
      </c>
      <c r="C93">
        <v>5.24</v>
      </c>
      <c r="D93">
        <v>9.8000000000000007</v>
      </c>
      <c r="E93">
        <v>0</v>
      </c>
      <c r="F93">
        <v>16.079999999999998</v>
      </c>
      <c r="G93">
        <v>2</v>
      </c>
      <c r="H93">
        <v>132</v>
      </c>
      <c r="I93">
        <v>108</v>
      </c>
      <c r="J93">
        <v>71</v>
      </c>
      <c r="K93">
        <v>186.3</v>
      </c>
      <c r="L93">
        <v>2.9420000000000002</v>
      </c>
      <c r="M93">
        <v>16</v>
      </c>
      <c r="N93">
        <v>27</v>
      </c>
      <c r="O93">
        <v>1.6559999999999999</v>
      </c>
      <c r="P93">
        <v>0</v>
      </c>
    </row>
    <row r="94" spans="1:16" x14ac:dyDescent="0.25">
      <c r="A94" t="s">
        <v>1924</v>
      </c>
      <c r="B94" t="s">
        <v>1926</v>
      </c>
      <c r="C94">
        <v>24.155000000000001</v>
      </c>
      <c r="D94">
        <v>12.025</v>
      </c>
      <c r="E94">
        <v>1</v>
      </c>
      <c r="F94">
        <v>18.850000000000001</v>
      </c>
      <c r="G94">
        <v>2.4</v>
      </c>
      <c r="H94">
        <v>150</v>
      </c>
      <c r="I94">
        <v>113.3</v>
      </c>
      <c r="J94">
        <v>76.8</v>
      </c>
      <c r="K94">
        <v>186.3</v>
      </c>
      <c r="L94">
        <v>3.528</v>
      </c>
      <c r="M94">
        <v>20</v>
      </c>
      <c r="N94">
        <v>24</v>
      </c>
      <c r="O94">
        <v>3.1840000000000002</v>
      </c>
      <c r="P94">
        <v>0</v>
      </c>
    </row>
    <row r="95" spans="1:16" x14ac:dyDescent="0.25">
      <c r="A95" t="s">
        <v>1927</v>
      </c>
      <c r="B95" t="s">
        <v>1928</v>
      </c>
      <c r="C95">
        <v>51.645000000000003</v>
      </c>
      <c r="D95">
        <v>13.79</v>
      </c>
      <c r="E95">
        <v>0</v>
      </c>
      <c r="F95">
        <v>21.61</v>
      </c>
      <c r="G95">
        <v>2.4</v>
      </c>
      <c r="H95">
        <v>150</v>
      </c>
      <c r="I95">
        <v>104.1</v>
      </c>
      <c r="J95">
        <v>68.400000000000006</v>
      </c>
      <c r="K95">
        <v>181.9</v>
      </c>
      <c r="L95">
        <v>2.9060000000000001</v>
      </c>
      <c r="M95">
        <v>15</v>
      </c>
      <c r="N95">
        <v>27</v>
      </c>
      <c r="O95">
        <v>3.944</v>
      </c>
      <c r="P95">
        <v>0</v>
      </c>
    </row>
    <row r="96" spans="1:16" x14ac:dyDescent="0.25">
      <c r="A96" t="s">
        <v>1927</v>
      </c>
      <c r="B96" t="s">
        <v>1929</v>
      </c>
      <c r="C96">
        <v>131.09700000000001</v>
      </c>
      <c r="D96">
        <v>10.29</v>
      </c>
      <c r="E96">
        <v>0</v>
      </c>
      <c r="F96">
        <v>19.72</v>
      </c>
      <c r="G96">
        <v>3.4</v>
      </c>
      <c r="H96">
        <v>175</v>
      </c>
      <c r="I96">
        <v>107</v>
      </c>
      <c r="J96">
        <v>70.400000000000006</v>
      </c>
      <c r="K96">
        <v>186.3</v>
      </c>
      <c r="L96">
        <v>3.0910000000000002</v>
      </c>
      <c r="M96">
        <v>15.2</v>
      </c>
      <c r="N96">
        <v>25</v>
      </c>
      <c r="O96">
        <v>4.8760000000000003</v>
      </c>
      <c r="P96">
        <v>0</v>
      </c>
    </row>
    <row r="97" spans="1:16" x14ac:dyDescent="0.25">
      <c r="A97" t="s">
        <v>1927</v>
      </c>
      <c r="B97" t="s">
        <v>1930</v>
      </c>
      <c r="C97">
        <v>19.911000000000001</v>
      </c>
      <c r="D97">
        <v>17.805</v>
      </c>
      <c r="E97">
        <v>0</v>
      </c>
      <c r="F97">
        <v>25.31</v>
      </c>
      <c r="G97">
        <v>3.8</v>
      </c>
      <c r="H97">
        <v>200</v>
      </c>
      <c r="I97">
        <v>101.1</v>
      </c>
      <c r="J97">
        <v>74.5</v>
      </c>
      <c r="K97">
        <v>193.4</v>
      </c>
      <c r="L97">
        <v>3.492</v>
      </c>
      <c r="M97">
        <v>16.8</v>
      </c>
      <c r="N97">
        <v>25</v>
      </c>
      <c r="O97">
        <v>2.9910000000000001</v>
      </c>
      <c r="P97">
        <v>0</v>
      </c>
    </row>
    <row r="98" spans="1:16" x14ac:dyDescent="0.25">
      <c r="A98" t="s">
        <v>1927</v>
      </c>
      <c r="B98" t="s">
        <v>1931</v>
      </c>
      <c r="C98">
        <v>92.364000000000004</v>
      </c>
      <c r="D98">
        <v>14.01</v>
      </c>
      <c r="E98">
        <v>0</v>
      </c>
      <c r="F98">
        <v>21.664999999999999</v>
      </c>
      <c r="G98">
        <v>3.8</v>
      </c>
      <c r="H98">
        <v>195</v>
      </c>
      <c r="I98">
        <v>110.5</v>
      </c>
      <c r="J98">
        <v>72.7</v>
      </c>
      <c r="K98">
        <v>196.5</v>
      </c>
      <c r="L98">
        <v>3.3959999999999999</v>
      </c>
      <c r="M98">
        <v>18</v>
      </c>
      <c r="N98">
        <v>25</v>
      </c>
      <c r="O98">
        <v>4.5259999999999998</v>
      </c>
      <c r="P98">
        <v>0</v>
      </c>
    </row>
    <row r="99" spans="1:16" x14ac:dyDescent="0.25">
      <c r="A99" t="s">
        <v>1927</v>
      </c>
      <c r="B99" t="s">
        <v>1932</v>
      </c>
      <c r="C99">
        <v>35.945</v>
      </c>
      <c r="D99">
        <v>13.225</v>
      </c>
      <c r="E99">
        <v>0</v>
      </c>
      <c r="F99">
        <v>23.754999999999999</v>
      </c>
      <c r="G99">
        <v>3.8</v>
      </c>
      <c r="H99">
        <v>205</v>
      </c>
      <c r="I99">
        <v>112.2</v>
      </c>
      <c r="J99">
        <v>72.599999999999994</v>
      </c>
      <c r="K99">
        <v>202.5</v>
      </c>
      <c r="L99">
        <v>3.59</v>
      </c>
      <c r="M99">
        <v>17.5</v>
      </c>
      <c r="N99">
        <v>24</v>
      </c>
      <c r="O99">
        <v>3.5819999999999999</v>
      </c>
      <c r="P99">
        <v>0</v>
      </c>
    </row>
    <row r="100" spans="1:16" x14ac:dyDescent="0.25">
      <c r="A100" t="s">
        <v>1933</v>
      </c>
      <c r="B100" t="s">
        <v>1934</v>
      </c>
      <c r="C100">
        <v>8.9819999999999993</v>
      </c>
      <c r="D100">
        <v>41.25</v>
      </c>
      <c r="E100">
        <v>0</v>
      </c>
      <c r="F100">
        <v>41.43</v>
      </c>
      <c r="G100">
        <v>2.7</v>
      </c>
      <c r="H100">
        <v>217</v>
      </c>
      <c r="I100">
        <v>95.2</v>
      </c>
      <c r="J100">
        <v>70.099999999999994</v>
      </c>
      <c r="K100">
        <v>171</v>
      </c>
      <c r="L100">
        <v>2.778</v>
      </c>
      <c r="M100">
        <v>17</v>
      </c>
      <c r="N100">
        <v>22</v>
      </c>
      <c r="O100">
        <v>2.1949999999999998</v>
      </c>
      <c r="P100">
        <v>0</v>
      </c>
    </row>
    <row r="101" spans="1:16" x14ac:dyDescent="0.25">
      <c r="A101" t="s">
        <v>1933</v>
      </c>
      <c r="B101" t="s">
        <v>1935</v>
      </c>
      <c r="C101">
        <v>1.28</v>
      </c>
      <c r="D101">
        <v>60.625</v>
      </c>
      <c r="E101">
        <v>0</v>
      </c>
      <c r="F101">
        <v>71.02</v>
      </c>
      <c r="G101">
        <v>3.4</v>
      </c>
      <c r="H101">
        <v>300</v>
      </c>
      <c r="I101">
        <v>92.6</v>
      </c>
      <c r="J101">
        <v>69.5</v>
      </c>
      <c r="K101">
        <v>174.5</v>
      </c>
      <c r="L101">
        <v>3.032</v>
      </c>
      <c r="M101">
        <v>17</v>
      </c>
      <c r="N101">
        <v>21</v>
      </c>
      <c r="O101">
        <v>0.247</v>
      </c>
      <c r="P101">
        <v>0</v>
      </c>
    </row>
    <row r="102" spans="1:16" x14ac:dyDescent="0.25">
      <c r="A102" t="s">
        <v>1933</v>
      </c>
      <c r="B102" t="s">
        <v>1936</v>
      </c>
      <c r="C102">
        <v>1.8660000000000001</v>
      </c>
      <c r="D102">
        <v>67.55</v>
      </c>
      <c r="E102">
        <v>0</v>
      </c>
      <c r="F102">
        <v>74.97</v>
      </c>
      <c r="G102">
        <v>3.4</v>
      </c>
      <c r="H102">
        <v>300</v>
      </c>
      <c r="I102">
        <v>92.6</v>
      </c>
      <c r="J102">
        <v>69.5</v>
      </c>
      <c r="K102">
        <v>174.5</v>
      </c>
      <c r="L102">
        <v>3.0750000000000002</v>
      </c>
      <c r="M102">
        <v>17</v>
      </c>
      <c r="N102">
        <v>23</v>
      </c>
      <c r="O102">
        <v>0.624</v>
      </c>
      <c r="P102">
        <v>0</v>
      </c>
    </row>
    <row r="103" spans="1:16" x14ac:dyDescent="0.25">
      <c r="A103" t="s">
        <v>1937</v>
      </c>
      <c r="B103" t="s">
        <v>1938</v>
      </c>
      <c r="C103">
        <v>80.62</v>
      </c>
      <c r="D103">
        <v>9.1999999999999993</v>
      </c>
      <c r="E103">
        <v>0</v>
      </c>
      <c r="F103">
        <v>10.685</v>
      </c>
      <c r="G103">
        <v>1.9</v>
      </c>
      <c r="H103">
        <v>100</v>
      </c>
      <c r="I103">
        <v>102.4</v>
      </c>
      <c r="J103">
        <v>66.400000000000006</v>
      </c>
      <c r="K103">
        <v>176.9</v>
      </c>
      <c r="L103">
        <v>2.3319999999999999</v>
      </c>
      <c r="M103">
        <v>12.1</v>
      </c>
      <c r="N103">
        <v>33</v>
      </c>
      <c r="O103">
        <v>4.3899999999999997</v>
      </c>
      <c r="P103">
        <v>0</v>
      </c>
    </row>
    <row r="104" spans="1:16" x14ac:dyDescent="0.25">
      <c r="A104" t="s">
        <v>1937</v>
      </c>
      <c r="B104" t="s">
        <v>1939</v>
      </c>
      <c r="C104">
        <v>24.545999999999999</v>
      </c>
      <c r="D104">
        <v>10.59</v>
      </c>
      <c r="E104">
        <v>0</v>
      </c>
      <c r="F104">
        <v>12.535</v>
      </c>
      <c r="G104">
        <v>1.9</v>
      </c>
      <c r="H104">
        <v>100</v>
      </c>
      <c r="I104">
        <v>102.4</v>
      </c>
      <c r="J104">
        <v>66.400000000000006</v>
      </c>
      <c r="K104">
        <v>180</v>
      </c>
      <c r="L104">
        <v>2.367</v>
      </c>
      <c r="M104">
        <v>12.1</v>
      </c>
      <c r="N104">
        <v>33</v>
      </c>
      <c r="O104">
        <v>3.2010000000000001</v>
      </c>
      <c r="P104">
        <v>0</v>
      </c>
    </row>
    <row r="105" spans="1:16" x14ac:dyDescent="0.25">
      <c r="A105" t="s">
        <v>1937</v>
      </c>
      <c r="B105" t="s">
        <v>1940</v>
      </c>
      <c r="C105">
        <v>5.2229999999999999</v>
      </c>
      <c r="D105">
        <v>10.79</v>
      </c>
      <c r="E105">
        <v>0</v>
      </c>
      <c r="F105">
        <v>14.29</v>
      </c>
      <c r="G105">
        <v>1.9</v>
      </c>
      <c r="H105">
        <v>124</v>
      </c>
      <c r="I105">
        <v>102.4</v>
      </c>
      <c r="J105">
        <v>66.400000000000006</v>
      </c>
      <c r="K105">
        <v>176.9</v>
      </c>
      <c r="L105">
        <v>2.452</v>
      </c>
      <c r="M105">
        <v>12.1</v>
      </c>
      <c r="N105">
        <v>31</v>
      </c>
      <c r="O105">
        <v>1.653</v>
      </c>
      <c r="P105">
        <v>0</v>
      </c>
    </row>
    <row r="106" spans="1:16" x14ac:dyDescent="0.25">
      <c r="A106" t="s">
        <v>1941</v>
      </c>
      <c r="B106" t="s">
        <v>1942</v>
      </c>
      <c r="C106">
        <v>142.535</v>
      </c>
      <c r="D106">
        <v>10.025</v>
      </c>
      <c r="E106">
        <v>0</v>
      </c>
      <c r="F106">
        <v>13.108000000000001</v>
      </c>
      <c r="G106">
        <v>1.8</v>
      </c>
      <c r="H106">
        <v>120</v>
      </c>
      <c r="I106">
        <v>97</v>
      </c>
      <c r="J106">
        <v>66.7</v>
      </c>
      <c r="K106">
        <v>174</v>
      </c>
      <c r="L106">
        <v>2.42</v>
      </c>
      <c r="M106">
        <v>13.2</v>
      </c>
      <c r="N106">
        <v>33</v>
      </c>
      <c r="O106">
        <v>4.96</v>
      </c>
      <c r="P106">
        <v>0</v>
      </c>
    </row>
    <row r="107" spans="1:16" x14ac:dyDescent="0.25">
      <c r="A107" t="s">
        <v>1941</v>
      </c>
      <c r="B107" t="s">
        <v>1943</v>
      </c>
      <c r="C107">
        <v>247.994</v>
      </c>
      <c r="D107">
        <v>13.244999999999999</v>
      </c>
      <c r="E107">
        <v>0</v>
      </c>
      <c r="F107">
        <v>17.518000000000001</v>
      </c>
      <c r="G107">
        <v>2.2000000000000002</v>
      </c>
      <c r="H107">
        <v>133</v>
      </c>
      <c r="I107">
        <v>105.2</v>
      </c>
      <c r="J107">
        <v>70.099999999999994</v>
      </c>
      <c r="K107">
        <v>188.5</v>
      </c>
      <c r="L107">
        <v>2.9980000000000002</v>
      </c>
      <c r="M107">
        <v>18.5</v>
      </c>
      <c r="N107">
        <v>27</v>
      </c>
      <c r="O107">
        <v>5.5129999999999999</v>
      </c>
      <c r="P107">
        <v>0</v>
      </c>
    </row>
    <row r="108" spans="1:16" x14ac:dyDescent="0.25">
      <c r="A108" t="s">
        <v>1941</v>
      </c>
      <c r="B108" t="s">
        <v>1944</v>
      </c>
      <c r="C108">
        <v>63.848999999999997</v>
      </c>
      <c r="D108">
        <v>18.14</v>
      </c>
      <c r="E108">
        <v>0</v>
      </c>
      <c r="F108">
        <v>25.545000000000002</v>
      </c>
      <c r="G108">
        <v>3</v>
      </c>
      <c r="H108">
        <v>210</v>
      </c>
      <c r="I108">
        <v>107.1</v>
      </c>
      <c r="J108">
        <v>71.7</v>
      </c>
      <c r="K108">
        <v>191.9</v>
      </c>
      <c r="L108">
        <v>3.4169999999999998</v>
      </c>
      <c r="M108">
        <v>18.5</v>
      </c>
      <c r="N108">
        <v>26</v>
      </c>
      <c r="O108">
        <v>4.157</v>
      </c>
      <c r="P108">
        <v>0</v>
      </c>
    </row>
    <row r="109" spans="1:16" x14ac:dyDescent="0.25">
      <c r="A109" t="s">
        <v>1941</v>
      </c>
      <c r="B109" t="s">
        <v>1945</v>
      </c>
      <c r="C109">
        <v>33.268999999999998</v>
      </c>
      <c r="D109">
        <v>15.445</v>
      </c>
      <c r="E109">
        <v>0</v>
      </c>
      <c r="F109">
        <v>16.875</v>
      </c>
      <c r="G109">
        <v>1.8</v>
      </c>
      <c r="H109">
        <v>140</v>
      </c>
      <c r="I109">
        <v>102.4</v>
      </c>
      <c r="J109">
        <v>68.3</v>
      </c>
      <c r="K109">
        <v>170.5</v>
      </c>
      <c r="L109">
        <v>2.4249999999999998</v>
      </c>
      <c r="M109">
        <v>14.5</v>
      </c>
      <c r="N109">
        <v>31</v>
      </c>
      <c r="O109">
        <v>3.5049999999999999</v>
      </c>
      <c r="P109">
        <v>0</v>
      </c>
    </row>
    <row r="110" spans="1:16" x14ac:dyDescent="0.25">
      <c r="A110" t="s">
        <v>1941</v>
      </c>
      <c r="B110" t="s">
        <v>1946</v>
      </c>
      <c r="C110">
        <v>84.087000000000003</v>
      </c>
      <c r="D110">
        <v>9.5749999999999993</v>
      </c>
      <c r="E110">
        <v>1</v>
      </c>
      <c r="F110">
        <v>11.528</v>
      </c>
      <c r="G110">
        <v>2.4</v>
      </c>
      <c r="H110">
        <v>142</v>
      </c>
      <c r="I110">
        <v>103.3</v>
      </c>
      <c r="J110">
        <v>66.5</v>
      </c>
      <c r="K110">
        <v>178.7</v>
      </c>
      <c r="L110">
        <v>2.58</v>
      </c>
      <c r="M110">
        <v>15.1</v>
      </c>
      <c r="N110">
        <v>23</v>
      </c>
      <c r="O110">
        <v>4.4320000000000004</v>
      </c>
      <c r="P110">
        <v>0</v>
      </c>
    </row>
    <row r="111" spans="1:16" x14ac:dyDescent="0.25">
      <c r="A111" t="s">
        <v>1941</v>
      </c>
      <c r="B111" t="s">
        <v>1947</v>
      </c>
      <c r="C111">
        <v>25.106000000000002</v>
      </c>
      <c r="D111">
        <v>13.324999999999999</v>
      </c>
      <c r="E111">
        <v>1</v>
      </c>
      <c r="F111">
        <v>16.888000000000002</v>
      </c>
      <c r="G111">
        <v>2</v>
      </c>
      <c r="H111">
        <v>127</v>
      </c>
      <c r="I111">
        <v>94.9</v>
      </c>
      <c r="J111">
        <v>66.7</v>
      </c>
      <c r="K111">
        <v>163.80000000000001</v>
      </c>
      <c r="L111">
        <v>2.6680000000000001</v>
      </c>
      <c r="M111">
        <v>15.3</v>
      </c>
      <c r="N111">
        <v>27</v>
      </c>
      <c r="O111">
        <v>3.2229999999999999</v>
      </c>
      <c r="P111">
        <v>0</v>
      </c>
    </row>
    <row r="112" spans="1:16" x14ac:dyDescent="0.25">
      <c r="A112" t="s">
        <v>1941</v>
      </c>
      <c r="B112" t="s">
        <v>1948</v>
      </c>
      <c r="C112">
        <v>68.411000000000001</v>
      </c>
      <c r="D112">
        <v>19.425000000000001</v>
      </c>
      <c r="E112">
        <v>1</v>
      </c>
      <c r="F112">
        <v>22.288</v>
      </c>
      <c r="G112">
        <v>2.7</v>
      </c>
      <c r="H112">
        <v>150</v>
      </c>
      <c r="I112">
        <v>105.3</v>
      </c>
      <c r="J112">
        <v>66.5</v>
      </c>
      <c r="K112">
        <v>183.3</v>
      </c>
      <c r="L112">
        <v>3.44</v>
      </c>
      <c r="M112">
        <v>18.5</v>
      </c>
      <c r="N112">
        <v>23</v>
      </c>
      <c r="O112">
        <v>4.226</v>
      </c>
      <c r="P112">
        <v>0</v>
      </c>
    </row>
    <row r="113" spans="1:16" x14ac:dyDescent="0.25">
      <c r="A113" t="s">
        <v>1941</v>
      </c>
      <c r="B113" t="s">
        <v>1949</v>
      </c>
      <c r="C113">
        <v>9.8350000000000009</v>
      </c>
      <c r="D113">
        <v>34.08</v>
      </c>
      <c r="E113">
        <v>1</v>
      </c>
      <c r="F113">
        <v>51.728000000000002</v>
      </c>
      <c r="G113">
        <v>4.7</v>
      </c>
      <c r="H113">
        <v>230</v>
      </c>
      <c r="I113">
        <v>112.2</v>
      </c>
      <c r="J113">
        <v>76.400000000000006</v>
      </c>
      <c r="K113">
        <v>192.5</v>
      </c>
      <c r="L113">
        <v>5.1150000000000002</v>
      </c>
      <c r="M113">
        <v>25.4</v>
      </c>
      <c r="N113">
        <v>15</v>
      </c>
      <c r="O113">
        <v>2.286</v>
      </c>
      <c r="P113">
        <v>0</v>
      </c>
    </row>
    <row r="114" spans="1:16" x14ac:dyDescent="0.25">
      <c r="A114" t="s">
        <v>1950</v>
      </c>
      <c r="B114" t="s">
        <v>1951</v>
      </c>
      <c r="C114">
        <v>9.7609999999999992</v>
      </c>
      <c r="D114">
        <v>11.425000000000001</v>
      </c>
      <c r="E114">
        <v>0</v>
      </c>
      <c r="F114">
        <v>14.9</v>
      </c>
      <c r="G114">
        <v>2</v>
      </c>
      <c r="H114">
        <v>115</v>
      </c>
      <c r="I114">
        <v>98.9</v>
      </c>
      <c r="J114">
        <v>68.3</v>
      </c>
      <c r="K114">
        <v>163.30000000000001</v>
      </c>
      <c r="L114">
        <v>2.7669999999999999</v>
      </c>
      <c r="M114">
        <v>14.5</v>
      </c>
      <c r="N114">
        <v>26</v>
      </c>
      <c r="O114">
        <v>2.278</v>
      </c>
      <c r="P114">
        <v>0</v>
      </c>
    </row>
    <row r="115" spans="1:16" x14ac:dyDescent="0.25">
      <c r="A115" t="s">
        <v>1950</v>
      </c>
      <c r="B115" t="s">
        <v>1952</v>
      </c>
      <c r="C115">
        <v>83.721000000000004</v>
      </c>
      <c r="D115">
        <v>13.24</v>
      </c>
      <c r="E115">
        <v>0</v>
      </c>
      <c r="F115">
        <v>16.7</v>
      </c>
      <c r="G115">
        <v>2</v>
      </c>
      <c r="H115">
        <v>115</v>
      </c>
      <c r="I115">
        <v>98.9</v>
      </c>
      <c r="J115">
        <v>68.3</v>
      </c>
      <c r="K115">
        <v>172.3</v>
      </c>
      <c r="L115">
        <v>2.8530000000000002</v>
      </c>
      <c r="M115">
        <v>14.5</v>
      </c>
      <c r="N115">
        <v>26</v>
      </c>
      <c r="O115">
        <v>4.4269999999999996</v>
      </c>
      <c r="P115">
        <v>0</v>
      </c>
    </row>
    <row r="116" spans="1:16" x14ac:dyDescent="0.25">
      <c r="A116" t="s">
        <v>1950</v>
      </c>
      <c r="B116" t="s">
        <v>1953</v>
      </c>
      <c r="C116">
        <v>51.101999999999997</v>
      </c>
      <c r="D116">
        <v>16.725000000000001</v>
      </c>
      <c r="E116">
        <v>0</v>
      </c>
      <c r="F116">
        <v>21.2</v>
      </c>
      <c r="G116">
        <v>1.8</v>
      </c>
      <c r="H116">
        <v>150</v>
      </c>
      <c r="I116">
        <v>106.4</v>
      </c>
      <c r="J116">
        <v>68.5</v>
      </c>
      <c r="K116">
        <v>184.1</v>
      </c>
      <c r="L116">
        <v>3.0430000000000001</v>
      </c>
      <c r="M116">
        <v>16.399999999999999</v>
      </c>
      <c r="N116">
        <v>27</v>
      </c>
      <c r="O116">
        <v>3.9340000000000002</v>
      </c>
      <c r="P116">
        <v>0</v>
      </c>
    </row>
    <row r="117" spans="1:16" x14ac:dyDescent="0.25">
      <c r="A117" t="s">
        <v>1950</v>
      </c>
      <c r="B117" t="s">
        <v>1954</v>
      </c>
      <c r="C117">
        <v>9.5690000000000008</v>
      </c>
      <c r="D117">
        <v>16.574999999999999</v>
      </c>
      <c r="E117">
        <v>0</v>
      </c>
      <c r="F117">
        <v>19.989999999999998</v>
      </c>
      <c r="G117">
        <v>2</v>
      </c>
      <c r="H117">
        <v>115</v>
      </c>
      <c r="I117">
        <v>97.4</v>
      </c>
      <c r="J117">
        <v>66.7</v>
      </c>
      <c r="K117">
        <v>160.4</v>
      </c>
      <c r="L117">
        <v>3.0790000000000002</v>
      </c>
      <c r="M117">
        <v>13.7</v>
      </c>
      <c r="N117">
        <v>26</v>
      </c>
      <c r="O117">
        <v>2.2589999999999999</v>
      </c>
      <c r="P117">
        <v>0</v>
      </c>
    </row>
    <row r="118" spans="1:16" x14ac:dyDescent="0.25">
      <c r="A118" t="s">
        <v>1950</v>
      </c>
      <c r="B118" t="s">
        <v>1955</v>
      </c>
      <c r="C118">
        <v>5.5960000000000001</v>
      </c>
      <c r="D118">
        <v>13.76</v>
      </c>
      <c r="E118">
        <v>0</v>
      </c>
      <c r="F118">
        <v>17.5</v>
      </c>
      <c r="G118">
        <v>2</v>
      </c>
      <c r="H118">
        <v>115</v>
      </c>
      <c r="I118">
        <v>98.9</v>
      </c>
      <c r="J118">
        <v>68.3</v>
      </c>
      <c r="K118">
        <v>163.30000000000001</v>
      </c>
      <c r="L118">
        <v>2.762</v>
      </c>
      <c r="M118">
        <v>14.6</v>
      </c>
      <c r="N118">
        <v>26</v>
      </c>
      <c r="O118">
        <v>1.722</v>
      </c>
      <c r="P118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DF04-B237-4E1F-83A1-BA8DA5AF5181}">
  <sheetPr>
    <tabColor theme="6" tint="0.39997558519241921"/>
  </sheetPr>
  <dimension ref="A3:J57"/>
  <sheetViews>
    <sheetView showGridLines="0" workbookViewId="0">
      <selection activeCell="I39" sqref="I39"/>
    </sheetView>
  </sheetViews>
  <sheetFormatPr defaultRowHeight="15" x14ac:dyDescent="0.25"/>
  <cols>
    <col min="1" max="1" width="29.7109375" customWidth="1"/>
    <col min="2" max="2" width="14.7109375" customWidth="1"/>
  </cols>
  <sheetData>
    <row r="3" spans="1:3" x14ac:dyDescent="0.25">
      <c r="A3" s="16" t="s">
        <v>1956</v>
      </c>
      <c r="B3" t="e" cm="1" vm="39">
        <f t="array" ref="B3">_xlfn._xlws.PY(22,1,titanic[#All])</f>
        <v>#VALUE!</v>
      </c>
    </row>
    <row r="4" spans="1:3" x14ac:dyDescent="0.25">
      <c r="A4" s="16" t="s">
        <v>1957</v>
      </c>
      <c r="B4" s="22" cm="1">
        <f t="array" ref="B4:B5">_xlfn._xlws.PY(23,0)</f>
        <v>891</v>
      </c>
      <c r="C4" t="s">
        <v>1958</v>
      </c>
    </row>
    <row r="5" spans="1:3" x14ac:dyDescent="0.25">
      <c r="A5" s="16"/>
      <c r="B5" s="22">
        <v>12</v>
      </c>
      <c r="C5" t="s">
        <v>1959</v>
      </c>
    </row>
    <row r="6" spans="1:3" x14ac:dyDescent="0.25">
      <c r="A6" s="16"/>
    </row>
    <row r="7" spans="1:3" x14ac:dyDescent="0.25">
      <c r="A7" s="16" t="s">
        <v>1960</v>
      </c>
      <c r="B7" s="22" t="str" cm="1">
        <f t="array" ref="B7:C18">_xlfn._xlws.PY(24,0)</f>
        <v>PassengerId</v>
      </c>
      <c r="C7" s="22" t="str">
        <v>int64</v>
      </c>
    </row>
    <row r="8" spans="1:3" x14ac:dyDescent="0.25">
      <c r="A8" s="16"/>
      <c r="B8" s="22" t="str">
        <v>Survived</v>
      </c>
      <c r="C8" s="22" t="str">
        <v>int64</v>
      </c>
    </row>
    <row r="9" spans="1:3" x14ac:dyDescent="0.25">
      <c r="A9" s="16"/>
      <c r="B9" s="22" t="str">
        <v>Pclass</v>
      </c>
      <c r="C9" s="22" t="str">
        <v>int64</v>
      </c>
    </row>
    <row r="10" spans="1:3" x14ac:dyDescent="0.25">
      <c r="A10" s="16"/>
      <c r="B10" s="22" t="str">
        <v>Name</v>
      </c>
      <c r="C10" s="22" t="str">
        <v>object</v>
      </c>
    </row>
    <row r="11" spans="1:3" x14ac:dyDescent="0.25">
      <c r="A11" s="16"/>
      <c r="B11" s="22" t="str">
        <v>Sex</v>
      </c>
      <c r="C11" s="22" t="str">
        <v>object</v>
      </c>
    </row>
    <row r="12" spans="1:3" x14ac:dyDescent="0.25">
      <c r="A12" s="16"/>
      <c r="B12" s="22" t="str">
        <v>Age</v>
      </c>
      <c r="C12" s="22" t="str">
        <v>float64</v>
      </c>
    </row>
    <row r="13" spans="1:3" x14ac:dyDescent="0.25">
      <c r="A13" s="16"/>
      <c r="B13" s="22" t="str">
        <v>SibSp</v>
      </c>
      <c r="C13" s="22" t="str">
        <v>int64</v>
      </c>
    </row>
    <row r="14" spans="1:3" x14ac:dyDescent="0.25">
      <c r="A14" s="16"/>
      <c r="B14" s="22" t="str">
        <v>Parch</v>
      </c>
      <c r="C14" s="22" t="str">
        <v>int64</v>
      </c>
    </row>
    <row r="15" spans="1:3" x14ac:dyDescent="0.25">
      <c r="A15" s="16"/>
      <c r="B15" s="22" t="str">
        <v>Ticket</v>
      </c>
      <c r="C15" s="22" t="str">
        <v>object</v>
      </c>
    </row>
    <row r="16" spans="1:3" x14ac:dyDescent="0.25">
      <c r="A16" s="16"/>
      <c r="B16" s="22" t="str">
        <v>Fare</v>
      </c>
      <c r="C16" s="22" t="str">
        <v>float64</v>
      </c>
    </row>
    <row r="17" spans="1:10" x14ac:dyDescent="0.25">
      <c r="A17" s="16"/>
      <c r="B17" s="22" t="str">
        <v>Cabin</v>
      </c>
      <c r="C17" s="22" t="str">
        <v>object</v>
      </c>
    </row>
    <row r="18" spans="1:10" x14ac:dyDescent="0.25">
      <c r="A18" s="16"/>
      <c r="B18" s="22" t="str">
        <v>Embarked</v>
      </c>
      <c r="C18" s="22" t="str">
        <v>object</v>
      </c>
    </row>
    <row r="19" spans="1:10" x14ac:dyDescent="0.25">
      <c r="A19" s="16"/>
    </row>
    <row r="20" spans="1:10" ht="30" x14ac:dyDescent="0.25">
      <c r="A20" s="15" t="s">
        <v>1961</v>
      </c>
      <c r="B20" s="22" t="str" cm="1">
        <f t="array" ref="B20:J27">_xlfn._xlws.PY(25,0)</f>
        <v/>
      </c>
      <c r="C20" s="22" t="str">
        <v>count</v>
      </c>
      <c r="D20" s="22" t="str">
        <v>mean</v>
      </c>
      <c r="E20" s="22" t="str">
        <v>std</v>
      </c>
      <c r="F20" s="22" t="str">
        <v>min</v>
      </c>
      <c r="G20" s="22" t="str">
        <v>25%</v>
      </c>
      <c r="H20" s="22" t="str">
        <v>50%</v>
      </c>
      <c r="I20" s="22" t="str">
        <v>75%</v>
      </c>
      <c r="J20" s="22" t="str">
        <v>max</v>
      </c>
    </row>
    <row r="21" spans="1:10" x14ac:dyDescent="0.25">
      <c r="A21" s="16"/>
      <c r="B21" s="22" t="str">
        <v>PassengerId</v>
      </c>
      <c r="C21" s="22">
        <v>891</v>
      </c>
      <c r="D21" s="22">
        <v>446</v>
      </c>
      <c r="E21" s="22">
        <v>257.35379999999998</v>
      </c>
      <c r="F21" s="22">
        <v>1</v>
      </c>
      <c r="G21" s="22">
        <v>223.5</v>
      </c>
      <c r="H21" s="22">
        <v>446</v>
      </c>
      <c r="I21" s="22">
        <v>668.5</v>
      </c>
      <c r="J21" s="22">
        <v>891</v>
      </c>
    </row>
    <row r="22" spans="1:10" x14ac:dyDescent="0.25">
      <c r="A22" s="16"/>
      <c r="B22" s="22" t="str">
        <v>Survived</v>
      </c>
      <c r="C22" s="22">
        <v>891</v>
      </c>
      <c r="D22" s="22">
        <v>0.38379999999999997</v>
      </c>
      <c r="E22" s="22">
        <v>0.48659999999999998</v>
      </c>
      <c r="F22" s="22">
        <v>0</v>
      </c>
      <c r="G22" s="22">
        <v>0</v>
      </c>
      <c r="H22" s="22">
        <v>0</v>
      </c>
      <c r="I22" s="22">
        <v>1</v>
      </c>
      <c r="J22" s="22">
        <v>1</v>
      </c>
    </row>
    <row r="23" spans="1:10" x14ac:dyDescent="0.25">
      <c r="A23" s="16"/>
      <c r="B23" s="22" t="str">
        <v>Pclass</v>
      </c>
      <c r="C23" s="22">
        <v>891</v>
      </c>
      <c r="D23" s="22">
        <v>2.3086000000000002</v>
      </c>
      <c r="E23" s="22">
        <v>0.83609999999999995</v>
      </c>
      <c r="F23" s="22">
        <v>1</v>
      </c>
      <c r="G23" s="22">
        <v>2</v>
      </c>
      <c r="H23" s="22">
        <v>3</v>
      </c>
      <c r="I23" s="22">
        <v>3</v>
      </c>
      <c r="J23" s="22">
        <v>3</v>
      </c>
    </row>
    <row r="24" spans="1:10" x14ac:dyDescent="0.25">
      <c r="A24" s="16"/>
      <c r="B24" s="22" t="str">
        <v>Age</v>
      </c>
      <c r="C24" s="22">
        <v>714</v>
      </c>
      <c r="D24" s="22">
        <v>29.699100000000001</v>
      </c>
      <c r="E24" s="22">
        <v>14.5265</v>
      </c>
      <c r="F24" s="22">
        <v>0.42</v>
      </c>
      <c r="G24" s="22">
        <v>20.125</v>
      </c>
      <c r="H24" s="22">
        <v>28</v>
      </c>
      <c r="I24" s="22">
        <v>38</v>
      </c>
      <c r="J24" s="22">
        <v>80</v>
      </c>
    </row>
    <row r="25" spans="1:10" x14ac:dyDescent="0.25">
      <c r="A25" s="16"/>
      <c r="B25" s="22" t="str">
        <v>SibSp</v>
      </c>
      <c r="C25" s="22">
        <v>891</v>
      </c>
      <c r="D25" s="22">
        <v>0.52300000000000002</v>
      </c>
      <c r="E25" s="22">
        <v>1.1027</v>
      </c>
      <c r="F25" s="22">
        <v>0</v>
      </c>
      <c r="G25" s="22">
        <v>0</v>
      </c>
      <c r="H25" s="22">
        <v>0</v>
      </c>
      <c r="I25" s="22">
        <v>1</v>
      </c>
      <c r="J25" s="22">
        <v>8</v>
      </c>
    </row>
    <row r="26" spans="1:10" x14ac:dyDescent="0.25">
      <c r="A26" s="16"/>
      <c r="B26" s="22" t="str">
        <v>Parch</v>
      </c>
      <c r="C26" s="22">
        <v>891</v>
      </c>
      <c r="D26" s="22">
        <v>0.38159999999999999</v>
      </c>
      <c r="E26" s="22">
        <v>0.80610000000000004</v>
      </c>
      <c r="F26" s="22">
        <v>0</v>
      </c>
      <c r="G26" s="22">
        <v>0</v>
      </c>
      <c r="H26" s="22">
        <v>0</v>
      </c>
      <c r="I26" s="22">
        <v>0</v>
      </c>
      <c r="J26" s="22">
        <v>6</v>
      </c>
    </row>
    <row r="27" spans="1:10" x14ac:dyDescent="0.25">
      <c r="A27" s="16"/>
      <c r="B27" s="22" t="str">
        <v>Fare</v>
      </c>
      <c r="C27" s="22">
        <v>891</v>
      </c>
      <c r="D27" s="22">
        <v>32.2042</v>
      </c>
      <c r="E27" s="22">
        <v>49.693399999999997</v>
      </c>
      <c r="F27" s="22">
        <v>0</v>
      </c>
      <c r="G27" s="22">
        <v>7.9104000000000001</v>
      </c>
      <c r="H27" s="22">
        <v>14.4542</v>
      </c>
      <c r="I27" s="22">
        <v>31</v>
      </c>
      <c r="J27" s="22">
        <v>512.32920000000001</v>
      </c>
    </row>
    <row r="28" spans="1:10" x14ac:dyDescent="0.25">
      <c r="A28" s="16"/>
    </row>
    <row r="29" spans="1:10" x14ac:dyDescent="0.25">
      <c r="A29" s="16" t="s">
        <v>1962</v>
      </c>
      <c r="B29" s="22" t="str" cm="1">
        <f t="array" ref="B29:F34">_xlfn._xlws.PY(26,0)</f>
        <v/>
      </c>
      <c r="C29" s="22" t="str">
        <v>count</v>
      </c>
      <c r="D29" s="22" t="str">
        <v>unique</v>
      </c>
      <c r="E29" s="22" t="str">
        <v>top</v>
      </c>
      <c r="F29" s="22" t="str">
        <v>freq</v>
      </c>
    </row>
    <row r="30" spans="1:10" x14ac:dyDescent="0.25">
      <c r="B30" s="22" t="str">
        <v>Name</v>
      </c>
      <c r="C30" s="22">
        <v>891</v>
      </c>
      <c r="D30" s="22">
        <v>891</v>
      </c>
      <c r="E30" s="22" t="str">
        <v>Dooley, Mr. Patrick</v>
      </c>
      <c r="F30" s="22">
        <v>1</v>
      </c>
    </row>
    <row r="31" spans="1:10" x14ac:dyDescent="0.25">
      <c r="B31" s="22" t="str">
        <v>Sex</v>
      </c>
      <c r="C31" s="22">
        <v>891</v>
      </c>
      <c r="D31" s="22">
        <v>2</v>
      </c>
      <c r="E31" s="22" t="str">
        <v>male</v>
      </c>
      <c r="F31" s="22">
        <v>577</v>
      </c>
    </row>
    <row r="32" spans="1:10" x14ac:dyDescent="0.25">
      <c r="B32" s="22" t="str">
        <v>Ticket</v>
      </c>
      <c r="C32" s="22">
        <v>891</v>
      </c>
      <c r="D32" s="22">
        <v>681</v>
      </c>
      <c r="E32" s="22" t="str">
        <v>1601</v>
      </c>
      <c r="F32" s="22">
        <v>7</v>
      </c>
    </row>
    <row r="33" spans="1:7" x14ac:dyDescent="0.25">
      <c r="B33" s="22" t="str">
        <v>Cabin</v>
      </c>
      <c r="C33" s="22">
        <v>204</v>
      </c>
      <c r="D33" s="22">
        <v>147</v>
      </c>
      <c r="E33" s="22" t="str">
        <v>B96 B98</v>
      </c>
      <c r="F33" s="22">
        <v>4</v>
      </c>
    </row>
    <row r="34" spans="1:7" x14ac:dyDescent="0.25">
      <c r="B34" s="22" t="str">
        <v>Embarked</v>
      </c>
      <c r="C34" s="22">
        <v>889</v>
      </c>
      <c r="D34" s="22">
        <v>3</v>
      </c>
      <c r="E34" s="22" t="str">
        <v>S</v>
      </c>
      <c r="F34" s="22">
        <v>644</v>
      </c>
    </row>
    <row r="36" spans="1:7" x14ac:dyDescent="0.25">
      <c r="A36" s="16" t="s">
        <v>1963</v>
      </c>
      <c r="B36" s="23" t="str" cm="1">
        <f t="array" ref="B36:C39">_xlfn._xlws.PY(27,0)</f>
        <v>Pclass</v>
      </c>
      <c r="C36" s="22" t="str">
        <v>count</v>
      </c>
    </row>
    <row r="37" spans="1:7" x14ac:dyDescent="0.25">
      <c r="B37" s="22">
        <v>3</v>
      </c>
      <c r="C37" s="22">
        <v>491</v>
      </c>
    </row>
    <row r="38" spans="1:7" x14ac:dyDescent="0.25">
      <c r="B38" s="22">
        <v>1</v>
      </c>
      <c r="C38" s="22">
        <v>216</v>
      </c>
    </row>
    <row r="39" spans="1:7" x14ac:dyDescent="0.25">
      <c r="B39" s="22">
        <v>2</v>
      </c>
      <c r="C39" s="22">
        <v>184</v>
      </c>
    </row>
    <row r="41" spans="1:7" x14ac:dyDescent="0.25">
      <c r="A41" s="16" t="s">
        <v>1964</v>
      </c>
      <c r="B41" s="22" t="str" cm="1">
        <f t="array" ref="B41:G49">_xlfn._xlws.PY(28,0)</f>
        <v/>
      </c>
      <c r="C41" s="22" t="str">
        <v/>
      </c>
      <c r="D41" s="22" t="str">
        <v>Age</v>
      </c>
      <c r="E41" s="22" t="str">
        <v>Fare</v>
      </c>
      <c r="F41" s="22" t="str">
        <v>Survived</v>
      </c>
      <c r="G41" s="22" t="str">
        <v>Survived</v>
      </c>
    </row>
    <row r="42" spans="1:7" x14ac:dyDescent="0.25">
      <c r="B42" s="22" t="str">
        <v/>
      </c>
      <c r="C42" s="22" t="str">
        <v/>
      </c>
      <c r="D42" s="22" t="str">
        <v>mean</v>
      </c>
      <c r="E42" s="22" t="str">
        <v>mean</v>
      </c>
      <c r="F42" s="22" t="str">
        <v>count</v>
      </c>
      <c r="G42" s="22" t="str">
        <v>sum</v>
      </c>
    </row>
    <row r="43" spans="1:7" x14ac:dyDescent="0.25">
      <c r="B43" s="22" t="str">
        <v>Sex</v>
      </c>
      <c r="C43" s="22" t="str">
        <v>Pclass</v>
      </c>
      <c r="D43" s="22" t="str">
        <v/>
      </c>
      <c r="E43" s="22" t="str">
        <v/>
      </c>
      <c r="F43" s="22" t="str">
        <v/>
      </c>
      <c r="G43" s="22" t="str">
        <v/>
      </c>
    </row>
    <row r="44" spans="1:7" x14ac:dyDescent="0.25">
      <c r="B44" s="22" t="str">
        <v>female</v>
      </c>
      <c r="C44" s="22">
        <v>1</v>
      </c>
      <c r="D44" s="22">
        <v>34.611764705882351</v>
      </c>
      <c r="E44" s="22">
        <v>106.12579787234043</v>
      </c>
      <c r="F44" s="22">
        <v>94</v>
      </c>
      <c r="G44" s="22">
        <v>91</v>
      </c>
    </row>
    <row r="45" spans="1:7" x14ac:dyDescent="0.25">
      <c r="B45" s="22" t="str">
        <v>female</v>
      </c>
      <c r="C45" s="22">
        <v>2</v>
      </c>
      <c r="D45" s="22">
        <v>28.722972972972972</v>
      </c>
      <c r="E45" s="22">
        <v>21.97012105263158</v>
      </c>
      <c r="F45" s="22">
        <v>76</v>
      </c>
      <c r="G45" s="22">
        <v>70</v>
      </c>
    </row>
    <row r="46" spans="1:7" x14ac:dyDescent="0.25">
      <c r="B46" s="22" t="str">
        <v>female</v>
      </c>
      <c r="C46" s="22">
        <v>3</v>
      </c>
      <c r="D46" s="22">
        <v>21.75</v>
      </c>
      <c r="E46" s="22">
        <v>16.118809722222224</v>
      </c>
      <c r="F46" s="22">
        <v>144</v>
      </c>
      <c r="G46" s="22">
        <v>72</v>
      </c>
    </row>
    <row r="47" spans="1:7" x14ac:dyDescent="0.25">
      <c r="B47" s="22" t="str">
        <v>male</v>
      </c>
      <c r="C47" s="22">
        <v>1</v>
      </c>
      <c r="D47" s="22">
        <v>41.281386138613861</v>
      </c>
      <c r="E47" s="22">
        <v>67.22612704918032</v>
      </c>
      <c r="F47" s="22">
        <v>122</v>
      </c>
      <c r="G47" s="22">
        <v>45</v>
      </c>
    </row>
    <row r="48" spans="1:7" x14ac:dyDescent="0.25">
      <c r="B48" s="22" t="str">
        <v>male</v>
      </c>
      <c r="C48" s="22">
        <v>2</v>
      </c>
      <c r="D48" s="22">
        <v>30.740707070707071</v>
      </c>
      <c r="E48" s="22">
        <v>19.74178240740741</v>
      </c>
      <c r="F48" s="22">
        <v>108</v>
      </c>
      <c r="G48" s="22">
        <v>17</v>
      </c>
    </row>
    <row r="49" spans="1:10" x14ac:dyDescent="0.25">
      <c r="B49" s="22" t="str">
        <v>male</v>
      </c>
      <c r="C49" s="22">
        <v>3</v>
      </c>
      <c r="D49" s="22">
        <v>26.507588932806325</v>
      </c>
      <c r="E49" s="22">
        <v>12.661632564841499</v>
      </c>
      <c r="F49" s="22">
        <v>347</v>
      </c>
      <c r="G49" s="22">
        <v>47</v>
      </c>
    </row>
    <row r="51" spans="1:10" x14ac:dyDescent="0.25">
      <c r="A51" s="16" t="s">
        <v>1965</v>
      </c>
      <c r="B51" s="22" t="str" cm="1">
        <f t="array" ref="B51:J57">_xlfn._xlws.PY(29,0)</f>
        <v/>
      </c>
      <c r="C51" s="22" t="str">
        <v>Age</v>
      </c>
      <c r="D51" s="22" t="str">
        <v>Age</v>
      </c>
      <c r="E51" s="22" t="str">
        <v>Fare</v>
      </c>
      <c r="F51" s="22" t="str">
        <v>Fare</v>
      </c>
      <c r="G51" s="22" t="str">
        <v>Survived</v>
      </c>
      <c r="H51" s="22" t="str">
        <v>Survived</v>
      </c>
      <c r="I51" s="22" t="str">
        <v>Survived</v>
      </c>
      <c r="J51" s="22" t="str">
        <v>Survived</v>
      </c>
    </row>
    <row r="52" spans="1:10" x14ac:dyDescent="0.25">
      <c r="B52" s="22" t="str">
        <v/>
      </c>
      <c r="C52" s="22" t="str">
        <v>mean</v>
      </c>
      <c r="D52" s="22" t="str">
        <v>mean</v>
      </c>
      <c r="E52" s="22" t="str">
        <v>mean</v>
      </c>
      <c r="F52" s="22" t="str">
        <v>mean</v>
      </c>
      <c r="G52" s="22" t="str">
        <v>count</v>
      </c>
      <c r="H52" s="22" t="str">
        <v>count</v>
      </c>
      <c r="I52" s="22" t="str">
        <v>sum</v>
      </c>
      <c r="J52" s="22" t="str">
        <v>sum</v>
      </c>
    </row>
    <row r="53" spans="1:10" x14ac:dyDescent="0.25">
      <c r="B53" s="22" t="str">
        <v>Sex</v>
      </c>
      <c r="C53" s="22" t="str">
        <v>female</v>
      </c>
      <c r="D53" s="22" t="str">
        <v>male</v>
      </c>
      <c r="E53" s="22" t="str">
        <v>female</v>
      </c>
      <c r="F53" s="22" t="str">
        <v>male</v>
      </c>
      <c r="G53" s="22" t="str">
        <v>female</v>
      </c>
      <c r="H53" s="22" t="str">
        <v>male</v>
      </c>
      <c r="I53" s="22" t="str">
        <v>female</v>
      </c>
      <c r="J53" s="22" t="str">
        <v>male</v>
      </c>
    </row>
    <row r="54" spans="1:10" x14ac:dyDescent="0.25">
      <c r="B54" s="22" t="str">
        <v>Pclass</v>
      </c>
      <c r="C54" s="22" t="str">
        <v/>
      </c>
      <c r="D54" s="22" t="str">
        <v/>
      </c>
      <c r="E54" s="22" t="str">
        <v/>
      </c>
      <c r="F54" s="22" t="str">
        <v/>
      </c>
      <c r="G54" s="22" t="str">
        <v/>
      </c>
      <c r="H54" s="22" t="str">
        <v/>
      </c>
      <c r="I54" s="22" t="str">
        <v/>
      </c>
      <c r="J54" s="22" t="str">
        <v/>
      </c>
    </row>
    <row r="55" spans="1:10" x14ac:dyDescent="0.25">
      <c r="B55" s="22">
        <v>1</v>
      </c>
      <c r="C55" s="22">
        <v>34.611764705882351</v>
      </c>
      <c r="D55" s="22">
        <v>41.281386138613861</v>
      </c>
      <c r="E55" s="22">
        <v>106.12579787234043</v>
      </c>
      <c r="F55" s="22">
        <v>67.22612704918032</v>
      </c>
      <c r="G55" s="22">
        <v>94</v>
      </c>
      <c r="H55" s="22">
        <v>122</v>
      </c>
      <c r="I55" s="22">
        <v>91</v>
      </c>
      <c r="J55" s="22">
        <v>45</v>
      </c>
    </row>
    <row r="56" spans="1:10" x14ac:dyDescent="0.25">
      <c r="B56" s="22">
        <v>2</v>
      </c>
      <c r="C56" s="22">
        <v>28.722972972972972</v>
      </c>
      <c r="D56" s="22">
        <v>30.740707070707071</v>
      </c>
      <c r="E56" s="22">
        <v>21.97012105263158</v>
      </c>
      <c r="F56" s="22">
        <v>19.74178240740741</v>
      </c>
      <c r="G56" s="22">
        <v>76</v>
      </c>
      <c r="H56" s="22">
        <v>108</v>
      </c>
      <c r="I56" s="22">
        <v>70</v>
      </c>
      <c r="J56" s="22">
        <v>17</v>
      </c>
    </row>
    <row r="57" spans="1:10" x14ac:dyDescent="0.25">
      <c r="B57" s="22">
        <v>3</v>
      </c>
      <c r="C57" s="22">
        <v>21.75</v>
      </c>
      <c r="D57" s="22">
        <v>26.507588932806325</v>
      </c>
      <c r="E57" s="22">
        <v>16.118809722222224</v>
      </c>
      <c r="F57" s="22">
        <v>12.661632564841499</v>
      </c>
      <c r="G57" s="22">
        <v>144</v>
      </c>
      <c r="H57" s="22">
        <v>347</v>
      </c>
      <c r="I57" s="22">
        <v>72</v>
      </c>
      <c r="J57" s="22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27C7-DB24-4DD5-93C1-F8ADB055ABB3}">
  <sheetPr>
    <tabColor rgb="FFC00000"/>
  </sheetPr>
  <dimension ref="A2:B290"/>
  <sheetViews>
    <sheetView showGridLines="0" workbookViewId="0">
      <selection activeCell="C10" sqref="C10"/>
    </sheetView>
  </sheetViews>
  <sheetFormatPr defaultRowHeight="15" x14ac:dyDescent="0.25"/>
  <cols>
    <col min="1" max="1" width="22" customWidth="1"/>
    <col min="2" max="2" width="16.5703125" customWidth="1"/>
  </cols>
  <sheetData>
    <row r="2" spans="1:2" x14ac:dyDescent="0.25">
      <c r="A2" s="18" t="s">
        <v>1966</v>
      </c>
    </row>
    <row r="3" spans="1:2" x14ac:dyDescent="0.25">
      <c r="A3" t="s">
        <v>1967</v>
      </c>
      <c r="B3" t="e" cm="1" vm="40">
        <f t="array" ref="B3">_xlfn._xlws.PY(30,1,tips[#All])</f>
        <v>#VALUE!</v>
      </c>
    </row>
    <row r="4" spans="1:2" x14ac:dyDescent="0.25">
      <c r="A4" t="s">
        <v>1968</v>
      </c>
      <c r="B4" t="e" cm="1" vm="39">
        <f t="array" ref="B4">_xlfn._xlws.PY(31,1,titanic[#All])</f>
        <v>#VALUE!</v>
      </c>
    </row>
    <row r="5" spans="1:2" x14ac:dyDescent="0.25">
      <c r="A5" t="s">
        <v>1969</v>
      </c>
      <c r="B5" t="e" cm="1" vm="41">
        <f t="array" ref="B5">_xlfn._xlws.PY(32,1,penguins[#All])</f>
        <v>#VALUE!</v>
      </c>
    </row>
    <row r="8" spans="1:2" x14ac:dyDescent="0.25">
      <c r="A8" s="18" t="s">
        <v>1970</v>
      </c>
    </row>
    <row r="10" spans="1:2" x14ac:dyDescent="0.25">
      <c r="B10" s="21" t="e" cm="1" vm="42">
        <f t="array" ref="B10">_xlfn._xlws.PY(33,0)</f>
        <v>#VALUE!</v>
      </c>
    </row>
    <row r="40" spans="2:2" x14ac:dyDescent="0.25">
      <c r="B40" s="21" t="e" cm="1" vm="43">
        <f t="array" ref="B40">_xlfn._xlws.PY(34,1)</f>
        <v>#VALUE!</v>
      </c>
    </row>
    <row r="82" spans="2:2" x14ac:dyDescent="0.25">
      <c r="B82" s="21" t="e" cm="1" vm="44">
        <f t="array" ref="B82">_xlfn._xlws.PY(35,1)</f>
        <v>#VALUE!</v>
      </c>
    </row>
    <row r="107" spans="2:2" x14ac:dyDescent="0.25">
      <c r="B107" s="21" t="e" cm="1" vm="45">
        <f t="array" ref="B107">_xlfn._xlws.PY(36,0)</f>
        <v>#VALUE!</v>
      </c>
    </row>
    <row r="130" spans="2:2" x14ac:dyDescent="0.25">
      <c r="B130" s="21" t="e" cm="1" vm="46">
        <f t="array" ref="B130">_xlfn._xlws.PY(37,0)</f>
        <v>#VALUE!</v>
      </c>
    </row>
    <row r="154" spans="2:2" x14ac:dyDescent="0.25">
      <c r="B154" s="21" t="e" cm="1" vm="47">
        <f t="array" ref="B154">_xlfn._xlws.PY(38,0)</f>
        <v>#VALUE!</v>
      </c>
    </row>
    <row r="181" spans="2:2" x14ac:dyDescent="0.25">
      <c r="B181" s="21" t="e" cm="1" vm="48">
        <f t="array" ref="B181">_xlfn._xlws.PY(39,0)</f>
        <v>#VALUE!</v>
      </c>
    </row>
    <row r="208" spans="2:2" x14ac:dyDescent="0.25">
      <c r="B208" s="21" t="e" cm="1" vm="49">
        <f t="array" ref="B208">_xlfn._xlws.PY(40,0)</f>
        <v>#VALUE!</v>
      </c>
    </row>
    <row r="239" spans="2:2" x14ac:dyDescent="0.25">
      <c r="B239" s="21" t="e" cm="1" vm="50">
        <f t="array" ref="B239">_xlfn._xlws.PY(41,0)</f>
        <v>#VALUE!</v>
      </c>
    </row>
    <row r="277" spans="2:2" x14ac:dyDescent="0.25">
      <c r="B277" s="21" t="e" cm="1" vm="51">
        <f t="array" ref="B277">_xlfn._xlws.PY(42,0)</f>
        <v>#VALUE!</v>
      </c>
    </row>
    <row r="290" spans="2:2" x14ac:dyDescent="0.25">
      <c r="B290" s="21" t="e" cm="1" vm="52">
        <f t="array" ref="B290">_xlfn._xlws.PY(43,0)</f>
        <v>#VALUE!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DEE4-E1E4-434B-A4B1-6AD875593992}">
  <sheetPr>
    <tabColor rgb="FFFFC000"/>
  </sheetPr>
  <dimension ref="A2:P456"/>
  <sheetViews>
    <sheetView showGridLines="0" tabSelected="1" topLeftCell="A156" zoomScale="115" zoomScaleNormal="115" workbookViewId="0">
      <selection activeCell="A183" sqref="A183"/>
    </sheetView>
  </sheetViews>
  <sheetFormatPr defaultRowHeight="15" x14ac:dyDescent="0.25"/>
  <cols>
    <col min="1" max="1" width="30" customWidth="1"/>
    <col min="2" max="2" width="14.85546875" customWidth="1"/>
    <col min="3" max="5" width="10.85546875" bestFit="1" customWidth="1"/>
    <col min="11" max="14" width="10.85546875" bestFit="1" customWidth="1"/>
    <col min="15" max="15" width="13" bestFit="1" customWidth="1"/>
  </cols>
  <sheetData>
    <row r="2" spans="1:3" x14ac:dyDescent="0.25">
      <c r="A2" s="18" t="s">
        <v>1966</v>
      </c>
    </row>
    <row r="3" spans="1:3" x14ac:dyDescent="0.25">
      <c r="A3" t="s">
        <v>1971</v>
      </c>
      <c r="B3" s="22" t="e" cm="1" vm="53">
        <f t="array" ref="B3">_xlfn._xlws.PY(22,1,iris[#All])</f>
        <v>#VALUE!</v>
      </c>
    </row>
    <row r="5" spans="1:3" x14ac:dyDescent="0.25">
      <c r="A5" s="18" t="s">
        <v>1972</v>
      </c>
    </row>
    <row r="6" spans="1:3" x14ac:dyDescent="0.25">
      <c r="B6" s="22" cm="1" vm="6">
        <f t="array" ref="B6">_xlfn._xlws.PY(44,1)</f>
        <v>0</v>
      </c>
    </row>
    <row r="8" spans="1:3" x14ac:dyDescent="0.25">
      <c r="A8" s="18" t="s">
        <v>1957</v>
      </c>
      <c r="B8" s="22" t="str" cm="1">
        <f t="array" ref="B8">_xlfn._xlws.PY(45,0)</f>
        <v>wierszy: 150, kolumn: 5</v>
      </c>
    </row>
    <row r="9" spans="1:3" x14ac:dyDescent="0.25">
      <c r="A9" s="16"/>
    </row>
    <row r="10" spans="1:3" x14ac:dyDescent="0.25">
      <c r="A10" s="18" t="s">
        <v>1960</v>
      </c>
      <c r="B10" s="22" t="str" cm="1">
        <f t="array" ref="B10:C14">_xlfn._xlws.PY(24,0)</f>
        <v>sepal.length</v>
      </c>
      <c r="C10" s="22" t="str">
        <v>float64</v>
      </c>
    </row>
    <row r="11" spans="1:3" x14ac:dyDescent="0.25">
      <c r="A11" s="16"/>
      <c r="B11" s="22" t="str">
        <v>sepal.width</v>
      </c>
      <c r="C11" s="22" t="str">
        <v>float64</v>
      </c>
    </row>
    <row r="12" spans="1:3" x14ac:dyDescent="0.25">
      <c r="A12" s="16"/>
      <c r="B12" s="22" t="str">
        <v>petal.length</v>
      </c>
      <c r="C12" s="22" t="str">
        <v>float64</v>
      </c>
    </row>
    <row r="13" spans="1:3" x14ac:dyDescent="0.25">
      <c r="A13" s="16"/>
      <c r="B13" s="22" t="str">
        <v>petal.width</v>
      </c>
      <c r="C13" s="22" t="str">
        <v>float64</v>
      </c>
    </row>
    <row r="14" spans="1:3" x14ac:dyDescent="0.25">
      <c r="A14" s="16"/>
      <c r="B14" s="22" t="str">
        <v>variety</v>
      </c>
      <c r="C14" s="22" t="str">
        <v>object</v>
      </c>
    </row>
    <row r="16" spans="1:3" x14ac:dyDescent="0.25">
      <c r="A16" s="18" t="s">
        <v>1973</v>
      </c>
      <c r="B16" s="22" t="str" cm="1">
        <f t="array" ref="B16:C20">_xlfn._xlws.PY(46,0)</f>
        <v>sepal.length</v>
      </c>
      <c r="C16" s="22">
        <v>0</v>
      </c>
    </row>
    <row r="17" spans="1:10" x14ac:dyDescent="0.25">
      <c r="B17" s="22" t="str">
        <v>sepal.width</v>
      </c>
      <c r="C17" s="22">
        <v>0</v>
      </c>
    </row>
    <row r="18" spans="1:10" x14ac:dyDescent="0.25">
      <c r="B18" s="22" t="str">
        <v>petal.length</v>
      </c>
      <c r="C18" s="22">
        <v>0</v>
      </c>
    </row>
    <row r="19" spans="1:10" x14ac:dyDescent="0.25">
      <c r="B19" s="22" t="str">
        <v>petal.width</v>
      </c>
      <c r="C19" s="22">
        <v>0</v>
      </c>
    </row>
    <row r="20" spans="1:10" x14ac:dyDescent="0.25">
      <c r="B20" s="22" t="str">
        <v>variety</v>
      </c>
      <c r="C20" s="22">
        <v>0</v>
      </c>
    </row>
    <row r="22" spans="1:10" x14ac:dyDescent="0.25">
      <c r="A22" s="17" t="s">
        <v>1961</v>
      </c>
      <c r="B22" s="22" t="str" cm="1">
        <f t="array" ref="B22:J26">_xlfn._xlws.PY(25,0)</f>
        <v/>
      </c>
      <c r="C22" s="22" t="str">
        <v>count</v>
      </c>
      <c r="D22" s="22" t="str">
        <v>mean</v>
      </c>
      <c r="E22" s="22" t="str">
        <v>std</v>
      </c>
      <c r="F22" s="22" t="str">
        <v>min</v>
      </c>
      <c r="G22" s="22" t="str">
        <v>25%</v>
      </c>
      <c r="H22" s="22" t="str">
        <v>50%</v>
      </c>
      <c r="I22" s="22" t="str">
        <v>75%</v>
      </c>
      <c r="J22" s="22" t="str">
        <v>max</v>
      </c>
    </row>
    <row r="23" spans="1:10" x14ac:dyDescent="0.25">
      <c r="A23" s="16"/>
      <c r="B23" s="22" t="str">
        <v>sepal.length</v>
      </c>
      <c r="C23" s="22">
        <v>150</v>
      </c>
      <c r="D23" s="22">
        <v>5.8433000000000002</v>
      </c>
      <c r="E23" s="22">
        <v>0.82809999999999995</v>
      </c>
      <c r="F23" s="22">
        <v>4.3</v>
      </c>
      <c r="G23" s="22">
        <v>5.0999999999999996</v>
      </c>
      <c r="H23" s="22">
        <v>5.8</v>
      </c>
      <c r="I23" s="22">
        <v>6.4</v>
      </c>
      <c r="J23" s="22">
        <v>7.9</v>
      </c>
    </row>
    <row r="24" spans="1:10" x14ac:dyDescent="0.25">
      <c r="A24" s="16"/>
      <c r="B24" s="22" t="str">
        <v>sepal.width</v>
      </c>
      <c r="C24" s="22">
        <v>150</v>
      </c>
      <c r="D24" s="22">
        <v>3.0573000000000001</v>
      </c>
      <c r="E24" s="22">
        <v>0.43590000000000001</v>
      </c>
      <c r="F24" s="22">
        <v>2</v>
      </c>
      <c r="G24" s="22">
        <v>2.8</v>
      </c>
      <c r="H24" s="22">
        <v>3</v>
      </c>
      <c r="I24" s="22">
        <v>3.3</v>
      </c>
      <c r="J24" s="22">
        <v>4.4000000000000004</v>
      </c>
    </row>
    <row r="25" spans="1:10" x14ac:dyDescent="0.25">
      <c r="A25" s="16"/>
      <c r="B25" s="22" t="str">
        <v>petal.length</v>
      </c>
      <c r="C25" s="22">
        <v>150</v>
      </c>
      <c r="D25" s="22">
        <v>3.758</v>
      </c>
      <c r="E25" s="22">
        <v>1.7653000000000001</v>
      </c>
      <c r="F25" s="22">
        <v>1</v>
      </c>
      <c r="G25" s="22">
        <v>1.6</v>
      </c>
      <c r="H25" s="22">
        <v>4.3499999999999996</v>
      </c>
      <c r="I25" s="22">
        <v>5.0999999999999996</v>
      </c>
      <c r="J25" s="22">
        <v>6.9</v>
      </c>
    </row>
    <row r="26" spans="1:10" x14ac:dyDescent="0.25">
      <c r="A26" s="16"/>
      <c r="B26" s="22" t="str">
        <v>petal.width</v>
      </c>
      <c r="C26" s="22">
        <v>150</v>
      </c>
      <c r="D26" s="22">
        <v>1.1993</v>
      </c>
      <c r="E26" s="22">
        <v>0.76219999999999999</v>
      </c>
      <c r="F26" s="22">
        <v>0.1</v>
      </c>
      <c r="G26" s="22">
        <v>0.3</v>
      </c>
      <c r="H26" s="22">
        <v>1.3</v>
      </c>
      <c r="I26" s="22">
        <v>1.8</v>
      </c>
      <c r="J26" s="22">
        <v>2.5</v>
      </c>
    </row>
    <row r="27" spans="1:10" x14ac:dyDescent="0.25">
      <c r="A27" s="16"/>
    </row>
    <row r="28" spans="1:10" x14ac:dyDescent="0.25">
      <c r="A28" s="18" t="s">
        <v>1962</v>
      </c>
      <c r="B28" s="22" t="str" cm="1">
        <f t="array" ref="B28:F29">_xlfn._xlws.PY(26,0)</f>
        <v/>
      </c>
      <c r="C28" s="22" t="str">
        <v>count</v>
      </c>
      <c r="D28" s="22" t="str">
        <v>unique</v>
      </c>
      <c r="E28" s="22" t="str">
        <v>top</v>
      </c>
      <c r="F28" s="22" t="str">
        <v>freq</v>
      </c>
    </row>
    <row r="29" spans="1:10" x14ac:dyDescent="0.25">
      <c r="B29" s="22" t="str">
        <v>variety</v>
      </c>
      <c r="C29" s="22">
        <v>150</v>
      </c>
      <c r="D29" s="22">
        <v>3</v>
      </c>
      <c r="E29" s="22" t="str">
        <v>Setosa</v>
      </c>
      <c r="F29" s="22">
        <v>50</v>
      </c>
    </row>
    <row r="31" spans="1:10" x14ac:dyDescent="0.25">
      <c r="A31" s="18" t="s">
        <v>1974</v>
      </c>
      <c r="B31" s="23" t="str" cm="1">
        <f t="array" ref="B31:C34">_xlfn._xlws.PY(47,0)</f>
        <v>variety</v>
      </c>
      <c r="C31" s="22" t="str">
        <v>count</v>
      </c>
    </row>
    <row r="32" spans="1:10" x14ac:dyDescent="0.25">
      <c r="B32" s="22" t="str">
        <v>Setosa</v>
      </c>
      <c r="C32" s="22">
        <v>50</v>
      </c>
    </row>
    <row r="33" spans="1:3" x14ac:dyDescent="0.25">
      <c r="B33" s="22" t="str">
        <v>Versicolor</v>
      </c>
      <c r="C33" s="22">
        <v>50</v>
      </c>
    </row>
    <row r="34" spans="1:3" x14ac:dyDescent="0.25">
      <c r="B34" s="22" t="str">
        <v>Virginica</v>
      </c>
      <c r="C34" s="22">
        <v>50</v>
      </c>
    </row>
    <row r="37" spans="1:3" x14ac:dyDescent="0.25">
      <c r="A37" s="18" t="s">
        <v>1975</v>
      </c>
      <c r="B37" s="22" t="e" cm="1" vm="54">
        <f t="array" ref="B37">_xlfn._xlws.PY(48,0)</f>
        <v>#VALUE!</v>
      </c>
    </row>
    <row r="68" spans="1:2" x14ac:dyDescent="0.25">
      <c r="A68" s="18" t="s">
        <v>1976</v>
      </c>
      <c r="B68" s="22" t="e" cm="1" vm="55">
        <f t="array" ref="B68">_xlfn._xlws.PY(49,0)</f>
        <v>#VALUE!</v>
      </c>
    </row>
    <row r="87" spans="1:15" x14ac:dyDescent="0.25">
      <c r="A87" s="26" t="s">
        <v>1977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9" spans="1:15" x14ac:dyDescent="0.25">
      <c r="A89" s="18" t="s">
        <v>1978</v>
      </c>
      <c r="B89" s="22" t="str" cm="1">
        <f t="array" ref="B89:C91">_xlfn._xlws.PY(50,0)</f>
        <v>Setosa</v>
      </c>
      <c r="C89" s="22">
        <v>0</v>
      </c>
    </row>
    <row r="90" spans="1:15" x14ac:dyDescent="0.25">
      <c r="B90" s="22" t="str">
        <v>Versicolor</v>
      </c>
      <c r="C90" s="22">
        <v>1</v>
      </c>
    </row>
    <row r="91" spans="1:15" x14ac:dyDescent="0.25">
      <c r="B91" s="22" t="str">
        <v>Virginica</v>
      </c>
      <c r="C91" s="22">
        <v>2</v>
      </c>
    </row>
    <row r="93" spans="1:15" x14ac:dyDescent="0.25">
      <c r="A93" s="18" t="s">
        <v>1979</v>
      </c>
      <c r="B93" s="4">
        <v>0.3</v>
      </c>
    </row>
    <row r="95" spans="1:15" x14ac:dyDescent="0.25">
      <c r="A95" s="18" t="s">
        <v>1980</v>
      </c>
      <c r="B95" s="22" t="str" cm="1">
        <f t="array" ref="B95:C99">_xlfn._xlws.PY(51,0,B93)</f>
        <v/>
      </c>
      <c r="C95" s="22" t="str">
        <v>train_cnt</v>
      </c>
    </row>
    <row r="96" spans="1:15" x14ac:dyDescent="0.25">
      <c r="B96" s="22" t="str">
        <v>variety</v>
      </c>
      <c r="C96" s="22" t="str">
        <v/>
      </c>
    </row>
    <row r="97" spans="1:15" x14ac:dyDescent="0.25">
      <c r="B97" s="22">
        <v>1</v>
      </c>
      <c r="C97" s="22">
        <v>41</v>
      </c>
    </row>
    <row r="98" spans="1:15" x14ac:dyDescent="0.25">
      <c r="B98" s="22">
        <v>2</v>
      </c>
      <c r="C98" s="22">
        <v>32</v>
      </c>
    </row>
    <row r="99" spans="1:15" x14ac:dyDescent="0.25">
      <c r="B99" s="22">
        <v>0</v>
      </c>
      <c r="C99" s="22">
        <v>32</v>
      </c>
    </row>
    <row r="101" spans="1:15" x14ac:dyDescent="0.25">
      <c r="A101" s="24" t="s">
        <v>1981</v>
      </c>
      <c r="B101" s="22" cm="1" vm="6">
        <f t="array" ref="B101">_xlfn._xlws.PY(52,1)</f>
        <v>0</v>
      </c>
    </row>
    <row r="103" spans="1:15" x14ac:dyDescent="0.25">
      <c r="A103" s="18" t="s">
        <v>1982</v>
      </c>
      <c r="B103" s="22" t="e" cm="1" vm="56">
        <f t="array" ref="B103">_xlfn._xlws.PY(53,1)</f>
        <v>#VALUE!</v>
      </c>
    </row>
    <row r="105" spans="1:15" x14ac:dyDescent="0.25">
      <c r="A105" s="26" t="s">
        <v>1983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7" spans="1:15" x14ac:dyDescent="0.25">
      <c r="A107" s="18" t="s">
        <v>1984</v>
      </c>
      <c r="B107" s="23" t="str" cm="1">
        <f t="array" ref="B107:C117">_xlfn._xlws.PY(54,0)</f>
        <v/>
      </c>
      <c r="C107" s="22" t="str">
        <v>Logistic regression</v>
      </c>
      <c r="E107" s="18" t="s">
        <v>1985</v>
      </c>
      <c r="F107" s="18"/>
      <c r="G107" s="18"/>
      <c r="H107" s="18"/>
      <c r="I107" s="18"/>
      <c r="K107" s="18" t="s">
        <v>1986</v>
      </c>
      <c r="L107" s="18"/>
      <c r="M107" s="18"/>
      <c r="N107" s="18"/>
      <c r="O107" s="18"/>
    </row>
    <row r="108" spans="1:15" x14ac:dyDescent="0.25">
      <c r="B108" s="22" t="str">
        <v>Gini Train</v>
      </c>
      <c r="C108" s="29">
        <v>0.996</v>
      </c>
      <c r="E108" s="22" t="str" cm="1">
        <f t="array" ref="E108:I114">_xlfn._xlws.PY(55,0)</f>
        <v/>
      </c>
      <c r="F108" s="22" t="str">
        <v>precision</v>
      </c>
      <c r="G108" s="22" t="str">
        <v>recall</v>
      </c>
      <c r="H108" s="22" t="str">
        <v>f1-score</v>
      </c>
      <c r="I108" s="22" t="str">
        <v>support</v>
      </c>
      <c r="K108" s="22" t="str" cm="1">
        <f t="array" ref="K108:O114">_xlfn._xlws.PY(56,0)</f>
        <v/>
      </c>
      <c r="L108" s="22" t="str">
        <v>precision</v>
      </c>
      <c r="M108" s="22" t="str">
        <v>recall</v>
      </c>
      <c r="N108" s="22" t="str">
        <v>f1-score</v>
      </c>
      <c r="O108" s="22" t="str">
        <v>support</v>
      </c>
    </row>
    <row r="109" spans="1:15" x14ac:dyDescent="0.25">
      <c r="B109" s="27" t="str">
        <v>Gini Test</v>
      </c>
      <c r="C109" s="29">
        <v>1</v>
      </c>
      <c r="E109" s="22" t="str">
        <v>0</v>
      </c>
      <c r="F109" s="30">
        <v>1</v>
      </c>
      <c r="G109" s="30">
        <v>1</v>
      </c>
      <c r="H109" s="30">
        <v>1</v>
      </c>
      <c r="I109" s="30">
        <v>18</v>
      </c>
      <c r="K109" s="22" t="str">
        <v>0</v>
      </c>
      <c r="L109" s="30">
        <v>1</v>
      </c>
      <c r="M109" s="30">
        <v>1</v>
      </c>
      <c r="N109" s="30">
        <v>1</v>
      </c>
      <c r="O109" s="30">
        <v>32</v>
      </c>
    </row>
    <row r="110" spans="1:15" x14ac:dyDescent="0.25">
      <c r="B110" s="28" t="str">
        <v>Precision Train</v>
      </c>
      <c r="C110" s="29">
        <v>0.97199999999999998</v>
      </c>
      <c r="E110" s="22" t="str">
        <v>1</v>
      </c>
      <c r="F110" s="30">
        <v>0.81818181818181823</v>
      </c>
      <c r="G110" s="30">
        <v>1</v>
      </c>
      <c r="H110" s="30">
        <v>0.9</v>
      </c>
      <c r="I110" s="30">
        <v>9</v>
      </c>
      <c r="K110" s="22" t="str">
        <v>1</v>
      </c>
      <c r="L110" s="30">
        <v>0.97499999999999998</v>
      </c>
      <c r="M110" s="30">
        <v>0.95121951219512191</v>
      </c>
      <c r="N110" s="30">
        <v>0.96296296296296291</v>
      </c>
      <c r="O110" s="30">
        <v>41</v>
      </c>
    </row>
    <row r="111" spans="1:15" x14ac:dyDescent="0.25">
      <c r="B111" s="22" t="str">
        <v>Precision Test</v>
      </c>
      <c r="C111" s="29">
        <v>0.96399999999999997</v>
      </c>
      <c r="E111" s="22" t="str">
        <v>2</v>
      </c>
      <c r="F111" s="30">
        <v>1</v>
      </c>
      <c r="G111" s="30">
        <v>0.88888888888888884</v>
      </c>
      <c r="H111" s="30">
        <v>0.94117647058823528</v>
      </c>
      <c r="I111" s="30">
        <v>18</v>
      </c>
      <c r="K111" s="22" t="str">
        <v>2</v>
      </c>
      <c r="L111" s="30">
        <v>0.93939393939393945</v>
      </c>
      <c r="M111" s="30">
        <v>0.96875</v>
      </c>
      <c r="N111" s="30">
        <v>0.9538461538461539</v>
      </c>
      <c r="O111" s="30">
        <v>32</v>
      </c>
    </row>
    <row r="112" spans="1:15" x14ac:dyDescent="0.25">
      <c r="B112" s="22" t="str">
        <v>Recall Train</v>
      </c>
      <c r="C112" s="29">
        <v>0.97099999999999997</v>
      </c>
      <c r="E112" s="22" t="str">
        <v>accuracy</v>
      </c>
      <c r="F112" s="30">
        <v>0.9555555555555556</v>
      </c>
      <c r="G112" s="30">
        <v>0.9555555555555556</v>
      </c>
      <c r="H112" s="30">
        <v>0.9555555555555556</v>
      </c>
      <c r="I112" s="30">
        <v>0.9555555555555556</v>
      </c>
      <c r="K112" s="22" t="str">
        <v>accuracy</v>
      </c>
      <c r="L112" s="30">
        <v>0.97142857142857142</v>
      </c>
      <c r="M112" s="30">
        <v>0.97142857142857142</v>
      </c>
      <c r="N112" s="30">
        <v>0.97142857142857142</v>
      </c>
      <c r="O112" s="30">
        <v>0.97142857142857142</v>
      </c>
    </row>
    <row r="113" spans="1:15" x14ac:dyDescent="0.25">
      <c r="B113" s="22" t="str">
        <v>Recall Test</v>
      </c>
      <c r="C113" s="29">
        <v>0.95599999999999996</v>
      </c>
      <c r="E113" s="22" t="str">
        <v>macro avg</v>
      </c>
      <c r="F113" s="30">
        <v>0.93939393939393945</v>
      </c>
      <c r="G113" s="30">
        <v>0.96296296296296291</v>
      </c>
      <c r="H113" s="30">
        <v>0.94705882352941162</v>
      </c>
      <c r="I113" s="30">
        <v>45</v>
      </c>
      <c r="K113" s="22" t="str">
        <v>macro avg</v>
      </c>
      <c r="L113" s="30">
        <v>0.97146464646464648</v>
      </c>
      <c r="M113" s="30">
        <v>0.97332317073170727</v>
      </c>
      <c r="N113" s="30">
        <v>0.97226970560303894</v>
      </c>
      <c r="O113" s="30">
        <v>105</v>
      </c>
    </row>
    <row r="114" spans="1:15" x14ac:dyDescent="0.25">
      <c r="B114" s="22" t="str">
        <v>Accuracy Train</v>
      </c>
      <c r="C114" s="29">
        <v>0.97099999999999997</v>
      </c>
      <c r="E114" s="22" t="str">
        <v>weighted avg</v>
      </c>
      <c r="F114" s="30">
        <v>0.96363636363636351</v>
      </c>
      <c r="G114" s="30">
        <v>0.9555555555555556</v>
      </c>
      <c r="H114" s="30">
        <v>0.95647058823529418</v>
      </c>
      <c r="I114" s="30">
        <v>45</v>
      </c>
      <c r="K114" s="22" t="str">
        <v>weighted avg</v>
      </c>
      <c r="L114" s="30">
        <v>0.97176767676767672</v>
      </c>
      <c r="M114" s="30">
        <v>0.97142857142857142</v>
      </c>
      <c r="N114" s="30">
        <v>0.97147198480531816</v>
      </c>
      <c r="O114" s="30">
        <v>105</v>
      </c>
    </row>
    <row r="115" spans="1:15" x14ac:dyDescent="0.25">
      <c r="B115" s="22" t="str">
        <v>Accuracy Test</v>
      </c>
      <c r="C115" s="29">
        <v>0.95599999999999996</v>
      </c>
    </row>
    <row r="116" spans="1:15" x14ac:dyDescent="0.25">
      <c r="B116" s="22" t="str">
        <v>F1 macro Train</v>
      </c>
      <c r="C116" s="29">
        <v>0.97099999999999997</v>
      </c>
    </row>
    <row r="117" spans="1:15" x14ac:dyDescent="0.25">
      <c r="B117" s="22" t="str">
        <v>F1 macro Test</v>
      </c>
      <c r="C117" s="29">
        <v>0.95599999999999996</v>
      </c>
    </row>
    <row r="119" spans="1:15" x14ac:dyDescent="0.25">
      <c r="A119" s="18" t="s">
        <v>1987</v>
      </c>
      <c r="B119" s="22" t="e" cm="1" vm="57">
        <f t="array" ref="B119">_xlfn._xlws.PY(57,0)</f>
        <v>#VALUE!</v>
      </c>
      <c r="K119" s="22" t="e" cm="1" vm="58">
        <f t="array" ref="K119">_xlfn._xlws.PY(58,0)</f>
        <v>#VALUE!</v>
      </c>
    </row>
    <row r="142" spans="1:16" x14ac:dyDescent="0.25">
      <c r="A142" s="18" t="s">
        <v>1988</v>
      </c>
      <c r="B142" s="22" t="str" cm="1">
        <f t="array" ref="B142">_xlfn._xlws.PY(59,0)</f>
        <v>Best hyperparameters: {'C': 10, 'penalty': 'l2', 'solver': 'sag'}</v>
      </c>
    </row>
    <row r="144" spans="1:16" x14ac:dyDescent="0.25">
      <c r="A144" s="18" t="s">
        <v>1989</v>
      </c>
      <c r="B144" s="23" t="str" cm="1">
        <f t="array" ref="B144:D154">_xlfn._xlws.PY(60,0)</f>
        <v/>
      </c>
      <c r="C144" s="22" t="str">
        <v>Logistic regression</v>
      </c>
      <c r="D144" s="22" t="str">
        <v>Logistic regression tuned</v>
      </c>
      <c r="F144" s="18" t="s">
        <v>1985</v>
      </c>
      <c r="G144" s="18"/>
      <c r="H144" s="18"/>
      <c r="I144" s="18"/>
      <c r="J144" s="18"/>
      <c r="L144" s="18" t="s">
        <v>1986</v>
      </c>
      <c r="M144" s="18"/>
      <c r="N144" s="18"/>
      <c r="O144" s="18"/>
      <c r="P144" s="18"/>
    </row>
    <row r="145" spans="1:16" x14ac:dyDescent="0.25">
      <c r="B145" s="22" t="str">
        <v>Gini Train</v>
      </c>
      <c r="C145" s="29">
        <v>0.996</v>
      </c>
      <c r="D145" s="29">
        <v>0.998</v>
      </c>
      <c r="F145" s="22" t="str" cm="1">
        <f t="array" ref="F145:J151">_xlfn._xlws.PY(61,0)</f>
        <v/>
      </c>
      <c r="G145" s="22" t="str">
        <v>precision</v>
      </c>
      <c r="H145" s="22" t="str">
        <v>recall</v>
      </c>
      <c r="I145" s="22" t="str">
        <v>f1-score</v>
      </c>
      <c r="J145" s="22" t="str">
        <v>support</v>
      </c>
      <c r="L145" s="22" t="str" cm="1">
        <f t="array" ref="L145:P151">_xlfn._xlws.PY(62,0)</f>
        <v/>
      </c>
      <c r="M145" s="22" t="str">
        <v>precision</v>
      </c>
      <c r="N145" s="22" t="str">
        <v>recall</v>
      </c>
      <c r="O145" s="22" t="str">
        <v>f1-score</v>
      </c>
      <c r="P145" s="22" t="str">
        <v>support</v>
      </c>
    </row>
    <row r="146" spans="1:16" x14ac:dyDescent="0.25">
      <c r="B146" s="27" t="str">
        <v>Gini Test</v>
      </c>
      <c r="C146" s="29">
        <v>1</v>
      </c>
      <c r="D146" s="29">
        <v>1</v>
      </c>
      <c r="F146" s="22" t="str">
        <v>0</v>
      </c>
      <c r="G146" s="30">
        <v>1</v>
      </c>
      <c r="H146" s="30">
        <v>1</v>
      </c>
      <c r="I146" s="30">
        <v>1</v>
      </c>
      <c r="J146" s="30">
        <v>18</v>
      </c>
      <c r="L146" s="22" t="str">
        <v>0</v>
      </c>
      <c r="M146" s="30">
        <v>1</v>
      </c>
      <c r="N146" s="30">
        <v>1</v>
      </c>
      <c r="O146" s="30">
        <v>1</v>
      </c>
      <c r="P146" s="30">
        <v>32</v>
      </c>
    </row>
    <row r="147" spans="1:16" x14ac:dyDescent="0.25">
      <c r="B147" s="28" t="str">
        <v>Precision Train</v>
      </c>
      <c r="C147" s="29">
        <v>0.97199999999999998</v>
      </c>
      <c r="D147" s="29">
        <v>0.98199999999999998</v>
      </c>
      <c r="F147" s="22" t="str">
        <v>1</v>
      </c>
      <c r="G147" s="30">
        <v>0.9</v>
      </c>
      <c r="H147" s="30">
        <v>1</v>
      </c>
      <c r="I147" s="30">
        <v>0.94736842105263153</v>
      </c>
      <c r="J147" s="30">
        <v>9</v>
      </c>
      <c r="L147" s="22" t="str">
        <v>1</v>
      </c>
      <c r="M147" s="30">
        <v>1</v>
      </c>
      <c r="N147" s="30">
        <v>0.95121951219512191</v>
      </c>
      <c r="O147" s="30">
        <v>0.97499999999999998</v>
      </c>
      <c r="P147" s="30">
        <v>41</v>
      </c>
    </row>
    <row r="148" spans="1:16" x14ac:dyDescent="0.25">
      <c r="B148" s="22" t="str">
        <v>Precision Test</v>
      </c>
      <c r="C148" s="29">
        <v>0.96399999999999997</v>
      </c>
      <c r="D148" s="29">
        <v>0.98</v>
      </c>
      <c r="F148" s="22" t="str">
        <v>2</v>
      </c>
      <c r="G148" s="30">
        <v>1</v>
      </c>
      <c r="H148" s="30">
        <v>0.94444444444444442</v>
      </c>
      <c r="I148" s="30">
        <v>0.97142857142857142</v>
      </c>
      <c r="J148" s="30">
        <v>18</v>
      </c>
      <c r="L148" s="22" t="str">
        <v>2</v>
      </c>
      <c r="M148" s="30">
        <v>0.94117647058823528</v>
      </c>
      <c r="N148" s="30">
        <v>1</v>
      </c>
      <c r="O148" s="30">
        <v>0.96969696969696972</v>
      </c>
      <c r="P148" s="30">
        <v>32</v>
      </c>
    </row>
    <row r="149" spans="1:16" x14ac:dyDescent="0.25">
      <c r="B149" s="22" t="str">
        <v>Recall Train</v>
      </c>
      <c r="C149" s="29">
        <v>0.97099999999999997</v>
      </c>
      <c r="D149" s="29">
        <v>0.98099999999999998</v>
      </c>
      <c r="F149" s="22" t="str">
        <v>accuracy</v>
      </c>
      <c r="G149" s="30">
        <v>0.97777777777777775</v>
      </c>
      <c r="H149" s="30">
        <v>0.97777777777777775</v>
      </c>
      <c r="I149" s="30">
        <v>0.97777777777777775</v>
      </c>
      <c r="J149" s="30">
        <v>0.97777777777777775</v>
      </c>
      <c r="L149" s="22" t="str">
        <v>accuracy</v>
      </c>
      <c r="M149" s="30">
        <v>0.98095238095238091</v>
      </c>
      <c r="N149" s="30">
        <v>0.98095238095238091</v>
      </c>
      <c r="O149" s="30">
        <v>0.98095238095238091</v>
      </c>
      <c r="P149" s="30">
        <v>0.98095238095238091</v>
      </c>
    </row>
    <row r="150" spans="1:16" x14ac:dyDescent="0.25">
      <c r="B150" s="22" t="str">
        <v>Recall Test</v>
      </c>
      <c r="C150" s="29">
        <v>0.95599999999999996</v>
      </c>
      <c r="D150" s="29">
        <v>0.97799999999999998</v>
      </c>
      <c r="F150" s="22" t="str">
        <v>macro avg</v>
      </c>
      <c r="G150" s="30">
        <v>0.96666666666666667</v>
      </c>
      <c r="H150" s="30">
        <v>0.98148148148148151</v>
      </c>
      <c r="I150" s="30">
        <v>0.97293233082706765</v>
      </c>
      <c r="J150" s="30">
        <v>45</v>
      </c>
      <c r="L150" s="22" t="str">
        <v>macro avg</v>
      </c>
      <c r="M150" s="30">
        <v>0.98039215686274517</v>
      </c>
      <c r="N150" s="30">
        <v>0.98373983739837401</v>
      </c>
      <c r="O150" s="30">
        <v>0.98156565656565664</v>
      </c>
      <c r="P150" s="30">
        <v>105</v>
      </c>
    </row>
    <row r="151" spans="1:16" x14ac:dyDescent="0.25">
      <c r="B151" s="22" t="str">
        <v>Accuracy Train</v>
      </c>
      <c r="C151" s="29">
        <v>0.97099999999999997</v>
      </c>
      <c r="D151" s="29">
        <v>0.98099999999999998</v>
      </c>
      <c r="F151" s="22" t="str">
        <v>weighted avg</v>
      </c>
      <c r="G151" s="30">
        <v>0.98</v>
      </c>
      <c r="H151" s="30">
        <v>0.97777777777777775</v>
      </c>
      <c r="I151" s="30">
        <v>0.97804511278195483</v>
      </c>
      <c r="J151" s="30">
        <v>45</v>
      </c>
      <c r="L151" s="22" t="str">
        <v>weighted avg</v>
      </c>
      <c r="M151" s="30">
        <v>0.98207282913165272</v>
      </c>
      <c r="N151" s="30">
        <v>0.98095238095238091</v>
      </c>
      <c r="O151" s="30">
        <v>0.98100288600288599</v>
      </c>
      <c r="P151" s="30">
        <v>105</v>
      </c>
    </row>
    <row r="152" spans="1:16" x14ac:dyDescent="0.25">
      <c r="B152" s="22" t="str">
        <v>Accuracy Test</v>
      </c>
      <c r="C152" s="29">
        <v>0.95599999999999996</v>
      </c>
      <c r="D152" s="29">
        <v>0.97799999999999998</v>
      </c>
    </row>
    <row r="153" spans="1:16" x14ac:dyDescent="0.25">
      <c r="B153" s="22" t="str">
        <v>F1 macro Train</v>
      </c>
      <c r="C153" s="29">
        <v>0.97099999999999997</v>
      </c>
      <c r="D153" s="29">
        <v>0.98099999999999998</v>
      </c>
    </row>
    <row r="154" spans="1:16" x14ac:dyDescent="0.25">
      <c r="B154" s="22" t="str">
        <v>F1 macro Test</v>
      </c>
      <c r="C154" s="29">
        <v>0.95599999999999996</v>
      </c>
      <c r="D154" s="29">
        <v>0.97799999999999998</v>
      </c>
    </row>
    <row r="156" spans="1:16" x14ac:dyDescent="0.25">
      <c r="A156" s="18" t="s">
        <v>2071</v>
      </c>
      <c r="B156" s="23" t="str" cm="1">
        <f t="array" ref="B156:C159">_xlfn._xlws.PY(63,0)</f>
        <v>sepal.length</v>
      </c>
      <c r="C156" s="44">
        <v>3.5238095238095193E-2</v>
      </c>
    </row>
    <row r="157" spans="1:16" x14ac:dyDescent="0.25">
      <c r="B157" s="22" t="str">
        <v>sepal.width</v>
      </c>
      <c r="C157" s="44">
        <v>1.7142857142857106E-2</v>
      </c>
    </row>
    <row r="158" spans="1:16" x14ac:dyDescent="0.25">
      <c r="B158" s="22" t="str">
        <v>petal.length</v>
      </c>
      <c r="C158" s="44">
        <v>0.53428571428571414</v>
      </c>
    </row>
    <row r="159" spans="1:16" x14ac:dyDescent="0.25">
      <c r="B159" s="22" t="str">
        <v>petal.width</v>
      </c>
      <c r="C159" s="44">
        <v>0.23999999999999994</v>
      </c>
    </row>
    <row r="161" spans="1:15" x14ac:dyDescent="0.25">
      <c r="A161" s="26" t="s">
        <v>1990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</row>
    <row r="163" spans="1:15" x14ac:dyDescent="0.25">
      <c r="A163" s="18" t="s">
        <v>1984</v>
      </c>
      <c r="B163" s="23" t="str" cm="1">
        <f t="array" ref="B163:C173">_xlfn._xlws.PY(64,0)</f>
        <v/>
      </c>
      <c r="C163" s="22" t="str">
        <v>Decision Tree</v>
      </c>
      <c r="E163" s="18" t="s">
        <v>1985</v>
      </c>
      <c r="F163" s="18"/>
      <c r="G163" s="18"/>
      <c r="H163" s="18"/>
      <c r="I163" s="18"/>
      <c r="K163" s="18" t="s">
        <v>1986</v>
      </c>
      <c r="L163" s="18"/>
      <c r="M163" s="18"/>
      <c r="N163" s="18"/>
      <c r="O163" s="18"/>
    </row>
    <row r="164" spans="1:15" x14ac:dyDescent="0.25">
      <c r="B164" s="22" t="str">
        <v>Gini Train</v>
      </c>
      <c r="C164" s="29">
        <v>0.99099999999999999</v>
      </c>
      <c r="E164" s="22" t="str" cm="1">
        <f t="array" ref="E164:I170">_xlfn._xlws.PY(65,0)</f>
        <v/>
      </c>
      <c r="F164" s="22" t="str">
        <v>precision</v>
      </c>
      <c r="G164" s="22" t="str">
        <v>recall</v>
      </c>
      <c r="H164" s="22" t="str">
        <v>f1-score</v>
      </c>
      <c r="I164" s="22" t="str">
        <v>support</v>
      </c>
      <c r="K164" s="22" t="str" cm="1">
        <f t="array" ref="K164:O170">_xlfn._xlws.PY(66,0)</f>
        <v/>
      </c>
      <c r="L164" s="22" t="str">
        <v>precision</v>
      </c>
      <c r="M164" s="22" t="str">
        <v>recall</v>
      </c>
      <c r="N164" s="22" t="str">
        <v>f1-score</v>
      </c>
      <c r="O164" s="22" t="str">
        <v>support</v>
      </c>
    </row>
    <row r="165" spans="1:15" x14ac:dyDescent="0.25">
      <c r="B165" s="27" t="str">
        <v>Gini Test</v>
      </c>
      <c r="C165" s="29">
        <v>0.94099999999999995</v>
      </c>
      <c r="E165" s="22" t="str">
        <v>0</v>
      </c>
      <c r="F165" s="30">
        <v>1</v>
      </c>
      <c r="G165" s="30">
        <v>1</v>
      </c>
      <c r="H165" s="30">
        <v>1</v>
      </c>
      <c r="I165" s="30">
        <v>18</v>
      </c>
      <c r="K165" s="22" t="str">
        <v>0</v>
      </c>
      <c r="L165" s="30">
        <v>1</v>
      </c>
      <c r="M165" s="30">
        <v>1</v>
      </c>
      <c r="N165" s="30">
        <v>1</v>
      </c>
      <c r="O165" s="30">
        <v>32</v>
      </c>
    </row>
    <row r="166" spans="1:15" x14ac:dyDescent="0.25">
      <c r="B166" s="28" t="str">
        <v>Precision Train</v>
      </c>
      <c r="C166" s="29">
        <v>0.97199999999999998</v>
      </c>
      <c r="E166" s="22" t="str">
        <v>1</v>
      </c>
      <c r="F166" s="30">
        <v>0.75</v>
      </c>
      <c r="G166" s="30">
        <v>1</v>
      </c>
      <c r="H166" s="30">
        <v>0.8571428571428571</v>
      </c>
      <c r="I166" s="30">
        <v>9</v>
      </c>
      <c r="K166" s="22" t="str">
        <v>1</v>
      </c>
      <c r="L166" s="30">
        <v>0.97499999999999998</v>
      </c>
      <c r="M166" s="30">
        <v>0.95121951219512191</v>
      </c>
      <c r="N166" s="30">
        <v>0.96296296296296291</v>
      </c>
      <c r="O166" s="30">
        <v>41</v>
      </c>
    </row>
    <row r="167" spans="1:15" x14ac:dyDescent="0.25">
      <c r="B167" s="22" t="str">
        <v>Precision Test</v>
      </c>
      <c r="C167" s="29">
        <v>0.95</v>
      </c>
      <c r="E167" s="22" t="str">
        <v>2</v>
      </c>
      <c r="F167" s="30">
        <v>1</v>
      </c>
      <c r="G167" s="30">
        <v>0.83333333333333337</v>
      </c>
      <c r="H167" s="30">
        <v>0.90909090909090906</v>
      </c>
      <c r="I167" s="30">
        <v>18</v>
      </c>
      <c r="K167" s="22" t="str">
        <v>2</v>
      </c>
      <c r="L167" s="30">
        <v>0.93939393939393945</v>
      </c>
      <c r="M167" s="30">
        <v>0.96875</v>
      </c>
      <c r="N167" s="30">
        <v>0.9538461538461539</v>
      </c>
      <c r="O167" s="30">
        <v>32</v>
      </c>
    </row>
    <row r="168" spans="1:15" x14ac:dyDescent="0.25">
      <c r="B168" s="22" t="str">
        <v>Recall Train</v>
      </c>
      <c r="C168" s="29">
        <v>0.97099999999999997</v>
      </c>
      <c r="E168" s="22" t="str">
        <v>accuracy</v>
      </c>
      <c r="F168" s="30">
        <v>0.93333333333333335</v>
      </c>
      <c r="G168" s="30">
        <v>0.93333333333333335</v>
      </c>
      <c r="H168" s="30">
        <v>0.93333333333333335</v>
      </c>
      <c r="I168" s="30">
        <v>0.93333333333333335</v>
      </c>
      <c r="K168" s="22" t="str">
        <v>accuracy</v>
      </c>
      <c r="L168" s="30">
        <v>0.97142857142857142</v>
      </c>
      <c r="M168" s="30">
        <v>0.97142857142857142</v>
      </c>
      <c r="N168" s="30">
        <v>0.97142857142857142</v>
      </c>
      <c r="O168" s="30">
        <v>0.97142857142857142</v>
      </c>
    </row>
    <row r="169" spans="1:15" x14ac:dyDescent="0.25">
      <c r="B169" s="22" t="str">
        <v>Recall Test</v>
      </c>
      <c r="C169" s="29">
        <v>0.93300000000000005</v>
      </c>
      <c r="E169" s="22" t="str">
        <v>macro avg</v>
      </c>
      <c r="F169" s="30">
        <v>0.91666666666666663</v>
      </c>
      <c r="G169" s="30">
        <v>0.94444444444444453</v>
      </c>
      <c r="H169" s="30">
        <v>0.92207792207792216</v>
      </c>
      <c r="I169" s="30">
        <v>45</v>
      </c>
      <c r="K169" s="22" t="str">
        <v>macro avg</v>
      </c>
      <c r="L169" s="30">
        <v>0.97146464646464648</v>
      </c>
      <c r="M169" s="30">
        <v>0.97332317073170727</v>
      </c>
      <c r="N169" s="30">
        <v>0.97226970560303894</v>
      </c>
      <c r="O169" s="30">
        <v>105</v>
      </c>
    </row>
    <row r="170" spans="1:15" x14ac:dyDescent="0.25">
      <c r="B170" s="22" t="str">
        <v>Accuracy Train</v>
      </c>
      <c r="C170" s="29">
        <v>0.97099999999999997</v>
      </c>
      <c r="E170" s="22" t="str">
        <v>weighted avg</v>
      </c>
      <c r="F170" s="30">
        <v>0.95</v>
      </c>
      <c r="G170" s="30">
        <v>0.93333333333333335</v>
      </c>
      <c r="H170" s="30">
        <v>0.93506493506493515</v>
      </c>
      <c r="I170" s="30">
        <v>45</v>
      </c>
      <c r="K170" s="22" t="str">
        <v>weighted avg</v>
      </c>
      <c r="L170" s="30">
        <v>0.97176767676767672</v>
      </c>
      <c r="M170" s="30">
        <v>0.97142857142857142</v>
      </c>
      <c r="N170" s="30">
        <v>0.97147198480531816</v>
      </c>
      <c r="O170" s="30">
        <v>105</v>
      </c>
    </row>
    <row r="171" spans="1:15" x14ac:dyDescent="0.25">
      <c r="B171" s="22" t="str">
        <v>Accuracy Test</v>
      </c>
      <c r="C171" s="29">
        <v>0.93300000000000005</v>
      </c>
    </row>
    <row r="172" spans="1:15" x14ac:dyDescent="0.25">
      <c r="B172" s="22" t="str">
        <v>F1 macro Train</v>
      </c>
      <c r="C172" s="29">
        <v>0.97099999999999997</v>
      </c>
    </row>
    <row r="173" spans="1:15" x14ac:dyDescent="0.25">
      <c r="B173" s="22" t="str">
        <v>F1 macro Test</v>
      </c>
      <c r="C173" s="29">
        <v>0.93500000000000005</v>
      </c>
    </row>
    <row r="175" spans="1:15" x14ac:dyDescent="0.25">
      <c r="A175" s="18" t="s">
        <v>1987</v>
      </c>
      <c r="B175" s="22" t="e" cm="1" vm="59">
        <f t="array" ref="B175">_xlfn._xlws.PY(67,0)</f>
        <v>#VALUE!</v>
      </c>
      <c r="K175" s="22" t="e" cm="1" vm="58">
        <f t="array" ref="K175">_xlfn._xlws.PY(68,0)</f>
        <v>#VALUE!</v>
      </c>
    </row>
    <row r="198" spans="1:2" x14ac:dyDescent="0.25">
      <c r="A198" s="18" t="s">
        <v>1991</v>
      </c>
      <c r="B198" s="22" t="e" cm="1" vm="60">
        <f t="array" ref="B198">_xlfn._xlws.PY(69,0)</f>
        <v>#VALUE!</v>
      </c>
    </row>
    <row r="223" spans="1:4" x14ac:dyDescent="0.25">
      <c r="A223" s="18" t="s">
        <v>1992</v>
      </c>
      <c r="B223" s="22" t="str" cm="1">
        <f t="array" ref="B223:D227">_xlfn._xlws.PY(70,0)</f>
        <v/>
      </c>
      <c r="C223" s="22" t="str">
        <v>Feature</v>
      </c>
      <c r="D223" s="22" t="str">
        <v>Importance</v>
      </c>
    </row>
    <row r="224" spans="1:4" x14ac:dyDescent="0.25">
      <c r="B224" s="22">
        <v>2</v>
      </c>
      <c r="C224" s="31" t="str">
        <v>petal.length</v>
      </c>
      <c r="D224" s="31">
        <v>0.52117269606534111</v>
      </c>
    </row>
    <row r="225" spans="1:4" x14ac:dyDescent="0.25">
      <c r="B225" s="22">
        <v>3</v>
      </c>
      <c r="C225" s="31" t="str">
        <v>petal.width</v>
      </c>
      <c r="D225" s="31">
        <v>0.47738443353065518</v>
      </c>
    </row>
    <row r="226" spans="1:4" x14ac:dyDescent="0.25">
      <c r="B226" s="22">
        <v>0</v>
      </c>
      <c r="C226" s="31" t="str">
        <v>sepal.length</v>
      </c>
      <c r="D226" s="31">
        <v>1.4428704040036805E-3</v>
      </c>
    </row>
    <row r="227" spans="1:4" x14ac:dyDescent="0.25">
      <c r="B227" s="22">
        <v>1</v>
      </c>
      <c r="C227" s="31" t="str">
        <v>sepal.width</v>
      </c>
      <c r="D227" s="31">
        <v>0</v>
      </c>
    </row>
    <row r="229" spans="1:4" x14ac:dyDescent="0.25">
      <c r="A229" s="18" t="s">
        <v>1993</v>
      </c>
      <c r="B229" s="22" t="e" cm="1" vm="61">
        <f t="array" ref="B229">_xlfn._xlws.PY(71,0)</f>
        <v>#VALUE!</v>
      </c>
    </row>
    <row r="255" spans="1:15" x14ac:dyDescent="0.25">
      <c r="A255" s="26" t="s">
        <v>1994</v>
      </c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</row>
    <row r="257" spans="1:15" x14ac:dyDescent="0.25">
      <c r="A257" s="18" t="s">
        <v>1984</v>
      </c>
      <c r="B257" s="23" t="str" cm="1">
        <f t="array" ref="B257:C267">_xlfn._xlws.PY(72,0)</f>
        <v/>
      </c>
      <c r="C257" s="22" t="str">
        <v>Random Forest</v>
      </c>
      <c r="E257" s="18" t="s">
        <v>1985</v>
      </c>
      <c r="F257" s="18"/>
      <c r="G257" s="18"/>
      <c r="H257" s="18"/>
      <c r="I257" s="18"/>
      <c r="K257" s="18" t="s">
        <v>1986</v>
      </c>
      <c r="L257" s="18"/>
      <c r="M257" s="18"/>
      <c r="N257" s="18"/>
      <c r="O257" s="18"/>
    </row>
    <row r="258" spans="1:15" x14ac:dyDescent="0.25">
      <c r="B258" s="22" t="str">
        <v>Gini Train</v>
      </c>
      <c r="C258" s="29">
        <v>0.999</v>
      </c>
      <c r="E258" s="22" t="str" cm="1">
        <f t="array" ref="E258:I264">_xlfn._xlws.PY(73,0)</f>
        <v/>
      </c>
      <c r="F258" s="22" t="str">
        <v>precision</v>
      </c>
      <c r="G258" s="22" t="str">
        <v>recall</v>
      </c>
      <c r="H258" s="22" t="str">
        <v>f1-score</v>
      </c>
      <c r="I258" s="22" t="str">
        <v>support</v>
      </c>
      <c r="K258" s="22" t="str" cm="1">
        <f t="array" ref="K258:O264">_xlfn._xlws.PY(74,0)</f>
        <v/>
      </c>
      <c r="L258" s="22" t="str">
        <v>precision</v>
      </c>
      <c r="M258" s="22" t="str">
        <v>recall</v>
      </c>
      <c r="N258" s="22" t="str">
        <v>f1-score</v>
      </c>
      <c r="O258" s="22" t="str">
        <v>support</v>
      </c>
    </row>
    <row r="259" spans="1:15" x14ac:dyDescent="0.25">
      <c r="B259" s="27" t="str">
        <v>Gini Test</v>
      </c>
      <c r="C259" s="29">
        <v>1</v>
      </c>
      <c r="E259" s="22" t="str">
        <v>0</v>
      </c>
      <c r="F259" s="30">
        <v>1</v>
      </c>
      <c r="G259" s="30">
        <v>1</v>
      </c>
      <c r="H259" s="30">
        <v>1</v>
      </c>
      <c r="I259" s="30">
        <v>18</v>
      </c>
      <c r="K259" s="22" t="str">
        <v>0</v>
      </c>
      <c r="L259" s="30">
        <v>1</v>
      </c>
      <c r="M259" s="30">
        <v>1</v>
      </c>
      <c r="N259" s="30">
        <v>1</v>
      </c>
      <c r="O259" s="30">
        <v>32</v>
      </c>
    </row>
    <row r="260" spans="1:15" x14ac:dyDescent="0.25">
      <c r="B260" s="28" t="str">
        <v>Precision Train</v>
      </c>
      <c r="C260" s="29">
        <v>0.98199999999999998</v>
      </c>
      <c r="E260" s="22" t="str">
        <v>1</v>
      </c>
      <c r="F260" s="30">
        <v>0.81818181818181823</v>
      </c>
      <c r="G260" s="30">
        <v>1</v>
      </c>
      <c r="H260" s="30">
        <v>0.9</v>
      </c>
      <c r="I260" s="30">
        <v>9</v>
      </c>
      <c r="K260" s="22" t="str">
        <v>1</v>
      </c>
      <c r="L260" s="30">
        <v>1</v>
      </c>
      <c r="M260" s="30">
        <v>0.95121951219512191</v>
      </c>
      <c r="N260" s="30">
        <v>0.97499999999999998</v>
      </c>
      <c r="O260" s="30">
        <v>41</v>
      </c>
    </row>
    <row r="261" spans="1:15" x14ac:dyDescent="0.25">
      <c r="B261" s="22" t="str">
        <v>Precision Test</v>
      </c>
      <c r="C261" s="29">
        <v>0.96399999999999997</v>
      </c>
      <c r="E261" s="22" t="str">
        <v>2</v>
      </c>
      <c r="F261" s="30">
        <v>1</v>
      </c>
      <c r="G261" s="30">
        <v>0.88888888888888884</v>
      </c>
      <c r="H261" s="30">
        <v>0.94117647058823528</v>
      </c>
      <c r="I261" s="30">
        <v>18</v>
      </c>
      <c r="K261" s="22" t="str">
        <v>2</v>
      </c>
      <c r="L261" s="30">
        <v>0.94117647058823528</v>
      </c>
      <c r="M261" s="30">
        <v>1</v>
      </c>
      <c r="N261" s="30">
        <v>0.96969696969696972</v>
      </c>
      <c r="O261" s="30">
        <v>32</v>
      </c>
    </row>
    <row r="262" spans="1:15" x14ac:dyDescent="0.25">
      <c r="B262" s="22" t="str">
        <v>Recall Train</v>
      </c>
      <c r="C262" s="29">
        <v>0.98099999999999998</v>
      </c>
      <c r="E262" s="22" t="str">
        <v>accuracy</v>
      </c>
      <c r="F262" s="30">
        <v>0.9555555555555556</v>
      </c>
      <c r="G262" s="30">
        <v>0.9555555555555556</v>
      </c>
      <c r="H262" s="30">
        <v>0.9555555555555556</v>
      </c>
      <c r="I262" s="30">
        <v>0.9555555555555556</v>
      </c>
      <c r="K262" s="22" t="str">
        <v>accuracy</v>
      </c>
      <c r="L262" s="30">
        <v>0.98095238095238091</v>
      </c>
      <c r="M262" s="30">
        <v>0.98095238095238091</v>
      </c>
      <c r="N262" s="30">
        <v>0.98095238095238091</v>
      </c>
      <c r="O262" s="30">
        <v>0.98095238095238091</v>
      </c>
    </row>
    <row r="263" spans="1:15" x14ac:dyDescent="0.25">
      <c r="B263" s="22" t="str">
        <v>Recall Test</v>
      </c>
      <c r="C263" s="29">
        <v>0.95599999999999996</v>
      </c>
      <c r="E263" s="22" t="str">
        <v>macro avg</v>
      </c>
      <c r="F263" s="30">
        <v>0.93939393939393945</v>
      </c>
      <c r="G263" s="30">
        <v>0.96296296296296291</v>
      </c>
      <c r="H263" s="30">
        <v>0.94705882352941162</v>
      </c>
      <c r="I263" s="30">
        <v>45</v>
      </c>
      <c r="K263" s="22" t="str">
        <v>macro avg</v>
      </c>
      <c r="L263" s="30">
        <v>0.98039215686274517</v>
      </c>
      <c r="M263" s="30">
        <v>0.98373983739837401</v>
      </c>
      <c r="N263" s="30">
        <v>0.98156565656565664</v>
      </c>
      <c r="O263" s="30">
        <v>105</v>
      </c>
    </row>
    <row r="264" spans="1:15" x14ac:dyDescent="0.25">
      <c r="B264" s="22" t="str">
        <v>Accuracy Train</v>
      </c>
      <c r="C264" s="29">
        <v>0.98099999999999998</v>
      </c>
      <c r="E264" s="22" t="str">
        <v>weighted avg</v>
      </c>
      <c r="F264" s="30">
        <v>0.96363636363636351</v>
      </c>
      <c r="G264" s="30">
        <v>0.9555555555555556</v>
      </c>
      <c r="H264" s="30">
        <v>0.95647058823529418</v>
      </c>
      <c r="I264" s="30">
        <v>45</v>
      </c>
      <c r="K264" s="22" t="str">
        <v>weighted avg</v>
      </c>
      <c r="L264" s="30">
        <v>0.98207282913165272</v>
      </c>
      <c r="M264" s="30">
        <v>0.98095238095238091</v>
      </c>
      <c r="N264" s="30">
        <v>0.98100288600288599</v>
      </c>
      <c r="O264" s="30">
        <v>105</v>
      </c>
    </row>
    <row r="265" spans="1:15" x14ac:dyDescent="0.25">
      <c r="B265" s="22" t="str">
        <v>Accuracy Test</v>
      </c>
      <c r="C265" s="29">
        <v>0.95599999999999996</v>
      </c>
    </row>
    <row r="266" spans="1:15" x14ac:dyDescent="0.25">
      <c r="B266" s="22" t="str">
        <v>F1 macro Train</v>
      </c>
      <c r="C266" s="29">
        <v>0.98099999999999998</v>
      </c>
    </row>
    <row r="267" spans="1:15" x14ac:dyDescent="0.25">
      <c r="B267" s="22" t="str">
        <v>F1 macro Test</v>
      </c>
      <c r="C267" s="29">
        <v>0.95599999999999996</v>
      </c>
    </row>
    <row r="269" spans="1:15" x14ac:dyDescent="0.25">
      <c r="A269" s="18" t="s">
        <v>1987</v>
      </c>
      <c r="B269" s="22" t="e" cm="1" vm="57">
        <f t="array" ref="B269">_xlfn._xlws.PY(75,0)</f>
        <v>#VALUE!</v>
      </c>
      <c r="K269" s="22" t="e" cm="1" vm="62">
        <f t="array" ref="K269">_xlfn._xlws.PY(76,0)</f>
        <v>#VALUE!</v>
      </c>
    </row>
    <row r="292" spans="1:2" x14ac:dyDescent="0.25">
      <c r="A292" s="18" t="s">
        <v>1995</v>
      </c>
      <c r="B292" s="22" cm="1" vm="9">
        <f t="array" ref="B292">_xlfn._xlws.PY(77,1)</f>
        <v>100</v>
      </c>
    </row>
    <row r="293" spans="1:2" x14ac:dyDescent="0.25">
      <c r="A293" s="18" t="s">
        <v>1996</v>
      </c>
      <c r="B293">
        <v>99</v>
      </c>
    </row>
    <row r="294" spans="1:2" x14ac:dyDescent="0.25">
      <c r="A294" s="18" t="s">
        <v>1991</v>
      </c>
      <c r="B294" s="22" t="e" cm="1" vm="63">
        <f t="array" ref="B294">_xlfn._xlws.PY(78,0,B293)</f>
        <v>#VALUE!</v>
      </c>
    </row>
    <row r="319" spans="1:4" x14ac:dyDescent="0.25">
      <c r="A319" s="18" t="s">
        <v>1992</v>
      </c>
      <c r="B319" s="22" t="str" cm="1">
        <f t="array" ref="B319:D323">_xlfn._xlws.PY(79,0)</f>
        <v/>
      </c>
      <c r="C319" s="22" t="str">
        <v>Feature</v>
      </c>
      <c r="D319" s="22" t="str">
        <v>Importance</v>
      </c>
    </row>
    <row r="320" spans="1:4" x14ac:dyDescent="0.25">
      <c r="B320" s="22">
        <v>3</v>
      </c>
      <c r="C320" s="31" t="str">
        <v>petal.width</v>
      </c>
      <c r="D320" s="31">
        <v>0.43785370619298808</v>
      </c>
    </row>
    <row r="321" spans="1:4" x14ac:dyDescent="0.25">
      <c r="B321" s="22">
        <v>2</v>
      </c>
      <c r="C321" s="31" t="str">
        <v>petal.length</v>
      </c>
      <c r="D321" s="31">
        <v>0.43099891823440295</v>
      </c>
    </row>
    <row r="322" spans="1:4" x14ac:dyDescent="0.25">
      <c r="B322" s="22">
        <v>0</v>
      </c>
      <c r="C322" s="31" t="str">
        <v>sepal.length</v>
      </c>
      <c r="D322" s="31">
        <v>9.9709583692860579E-2</v>
      </c>
    </row>
    <row r="323" spans="1:4" x14ac:dyDescent="0.25">
      <c r="B323" s="22">
        <v>1</v>
      </c>
      <c r="C323" s="31" t="str">
        <v>sepal.width</v>
      </c>
      <c r="D323" s="31">
        <v>3.1437791879748336E-2</v>
      </c>
    </row>
    <row r="325" spans="1:4" x14ac:dyDescent="0.25">
      <c r="A325" s="18" t="s">
        <v>1993</v>
      </c>
      <c r="B325" s="22" t="e" cm="1" vm="64">
        <f t="array" ref="B325">_xlfn._xlws.PY(80,0)</f>
        <v>#VALUE!</v>
      </c>
    </row>
    <row r="351" spans="1:15" x14ac:dyDescent="0.25">
      <c r="A351" s="26" t="s">
        <v>1997</v>
      </c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</row>
    <row r="353" spans="1:15" x14ac:dyDescent="0.25">
      <c r="A353" s="18" t="s">
        <v>1984</v>
      </c>
      <c r="B353" s="23" t="str" cm="1">
        <f t="array" ref="B353:C363">_xlfn._xlws.PY(81,0)</f>
        <v/>
      </c>
      <c r="C353" s="22" t="str">
        <v>Gradient Boosting</v>
      </c>
      <c r="E353" s="18" t="s">
        <v>1985</v>
      </c>
      <c r="F353" s="18"/>
      <c r="G353" s="18"/>
      <c r="H353" s="18"/>
      <c r="I353" s="18"/>
      <c r="K353" s="18" t="s">
        <v>1986</v>
      </c>
      <c r="L353" s="18"/>
      <c r="M353" s="18"/>
      <c r="N353" s="18"/>
      <c r="O353" s="18"/>
    </row>
    <row r="354" spans="1:15" x14ac:dyDescent="0.25">
      <c r="B354" s="22" t="str">
        <v>Gini Train</v>
      </c>
      <c r="C354" s="29">
        <v>1</v>
      </c>
      <c r="E354" s="22" t="str" cm="1">
        <f t="array" ref="E354:I360">_xlfn._xlws.PY(82,0)</f>
        <v/>
      </c>
      <c r="F354" s="22" t="str">
        <v>precision</v>
      </c>
      <c r="G354" s="22" t="str">
        <v>recall</v>
      </c>
      <c r="H354" s="22" t="str">
        <v>f1-score</v>
      </c>
      <c r="I354" s="22" t="str">
        <v>support</v>
      </c>
      <c r="K354" s="22" t="str" cm="1">
        <f t="array" ref="K354:O360">_xlfn._xlws.PY(83,0)</f>
        <v/>
      </c>
      <c r="L354" s="22" t="str">
        <v>precision</v>
      </c>
      <c r="M354" s="22" t="str">
        <v>recall</v>
      </c>
      <c r="N354" s="22" t="str">
        <v>f1-score</v>
      </c>
      <c r="O354" s="22" t="str">
        <v>support</v>
      </c>
    </row>
    <row r="355" spans="1:15" x14ac:dyDescent="0.25">
      <c r="B355" s="27" t="str">
        <v>Gini Test</v>
      </c>
      <c r="C355" s="29">
        <v>0.92</v>
      </c>
      <c r="E355" s="22" t="str">
        <v>0</v>
      </c>
      <c r="F355" s="30">
        <v>1</v>
      </c>
      <c r="G355" s="30">
        <v>1</v>
      </c>
      <c r="H355" s="30">
        <v>1</v>
      </c>
      <c r="I355" s="30">
        <v>18</v>
      </c>
      <c r="K355" s="22" t="str">
        <v>0</v>
      </c>
      <c r="L355" s="30">
        <v>1</v>
      </c>
      <c r="M355" s="30">
        <v>1</v>
      </c>
      <c r="N355" s="30">
        <v>1</v>
      </c>
      <c r="O355" s="30">
        <v>32</v>
      </c>
    </row>
    <row r="356" spans="1:15" x14ac:dyDescent="0.25">
      <c r="B356" s="28" t="str">
        <v>Precision Train</v>
      </c>
      <c r="C356" s="29">
        <v>1</v>
      </c>
      <c r="E356" s="22" t="str">
        <v>1</v>
      </c>
      <c r="F356" s="30">
        <v>0.81818181818181823</v>
      </c>
      <c r="G356" s="30">
        <v>1</v>
      </c>
      <c r="H356" s="30">
        <v>0.9</v>
      </c>
      <c r="I356" s="30">
        <v>9</v>
      </c>
      <c r="K356" s="22" t="str">
        <v>1</v>
      </c>
      <c r="L356" s="30">
        <v>1</v>
      </c>
      <c r="M356" s="30">
        <v>1</v>
      </c>
      <c r="N356" s="30">
        <v>1</v>
      </c>
      <c r="O356" s="30">
        <v>41</v>
      </c>
    </row>
    <row r="357" spans="1:15" x14ac:dyDescent="0.25">
      <c r="B357" s="22" t="str">
        <v>Precision Test</v>
      </c>
      <c r="C357" s="29">
        <v>0.96399999999999997</v>
      </c>
      <c r="E357" s="22" t="str">
        <v>2</v>
      </c>
      <c r="F357" s="30">
        <v>1</v>
      </c>
      <c r="G357" s="30">
        <v>0.88888888888888884</v>
      </c>
      <c r="H357" s="30">
        <v>0.94117647058823528</v>
      </c>
      <c r="I357" s="30">
        <v>18</v>
      </c>
      <c r="K357" s="22" t="str">
        <v>2</v>
      </c>
      <c r="L357" s="30">
        <v>1</v>
      </c>
      <c r="M357" s="30">
        <v>1</v>
      </c>
      <c r="N357" s="30">
        <v>1</v>
      </c>
      <c r="O357" s="30">
        <v>32</v>
      </c>
    </row>
    <row r="358" spans="1:15" x14ac:dyDescent="0.25">
      <c r="B358" s="22" t="str">
        <v>Recall Train</v>
      </c>
      <c r="C358" s="29">
        <v>1</v>
      </c>
      <c r="E358" s="22" t="str">
        <v>accuracy</v>
      </c>
      <c r="F358" s="30">
        <v>0.9555555555555556</v>
      </c>
      <c r="G358" s="30">
        <v>0.9555555555555556</v>
      </c>
      <c r="H358" s="30">
        <v>0.9555555555555556</v>
      </c>
      <c r="I358" s="30">
        <v>0.9555555555555556</v>
      </c>
      <c r="K358" s="22" t="str">
        <v>accuracy</v>
      </c>
      <c r="L358" s="30">
        <v>1</v>
      </c>
      <c r="M358" s="30">
        <v>1</v>
      </c>
      <c r="N358" s="30">
        <v>1</v>
      </c>
      <c r="O358" s="30">
        <v>1</v>
      </c>
    </row>
    <row r="359" spans="1:15" x14ac:dyDescent="0.25">
      <c r="B359" s="22" t="str">
        <v>Recall Test</v>
      </c>
      <c r="C359" s="29">
        <v>0.95599999999999996</v>
      </c>
      <c r="E359" s="22" t="str">
        <v>macro avg</v>
      </c>
      <c r="F359" s="30">
        <v>0.93939393939393945</v>
      </c>
      <c r="G359" s="30">
        <v>0.96296296296296291</v>
      </c>
      <c r="H359" s="30">
        <v>0.94705882352941162</v>
      </c>
      <c r="I359" s="30">
        <v>45</v>
      </c>
      <c r="K359" s="22" t="str">
        <v>macro avg</v>
      </c>
      <c r="L359" s="30">
        <v>1</v>
      </c>
      <c r="M359" s="30">
        <v>1</v>
      </c>
      <c r="N359" s="30">
        <v>1</v>
      </c>
      <c r="O359" s="30">
        <v>105</v>
      </c>
    </row>
    <row r="360" spans="1:15" x14ac:dyDescent="0.25">
      <c r="B360" s="22" t="str">
        <v>Accuracy Train</v>
      </c>
      <c r="C360" s="29">
        <v>1</v>
      </c>
      <c r="E360" s="22" t="str">
        <v>weighted avg</v>
      </c>
      <c r="F360" s="30">
        <v>0.96363636363636351</v>
      </c>
      <c r="G360" s="30">
        <v>0.9555555555555556</v>
      </c>
      <c r="H360" s="30">
        <v>0.95647058823529418</v>
      </c>
      <c r="I360" s="30">
        <v>45</v>
      </c>
      <c r="K360" s="22" t="str">
        <v>weighted avg</v>
      </c>
      <c r="L360" s="30">
        <v>1</v>
      </c>
      <c r="M360" s="30">
        <v>1</v>
      </c>
      <c r="N360" s="30">
        <v>1</v>
      </c>
      <c r="O360" s="30">
        <v>105</v>
      </c>
    </row>
    <row r="361" spans="1:15" x14ac:dyDescent="0.25">
      <c r="B361" s="22" t="str">
        <v>Accuracy Test</v>
      </c>
      <c r="C361" s="29">
        <v>0.95599999999999996</v>
      </c>
    </row>
    <row r="362" spans="1:15" x14ac:dyDescent="0.25">
      <c r="B362" s="22" t="str">
        <v>F1 macro Train</v>
      </c>
      <c r="C362" s="29">
        <v>1</v>
      </c>
    </row>
    <row r="363" spans="1:15" x14ac:dyDescent="0.25">
      <c r="B363" s="22" t="str">
        <v>F1 macro Test</v>
      </c>
      <c r="C363" s="29">
        <v>0.95599999999999996</v>
      </c>
    </row>
    <row r="365" spans="1:15" x14ac:dyDescent="0.25">
      <c r="A365" s="18" t="s">
        <v>1987</v>
      </c>
      <c r="B365" s="22" t="e" cm="1" vm="57">
        <f t="array" ref="B365">_xlfn._xlws.PY(84,0)</f>
        <v>#VALUE!</v>
      </c>
      <c r="K365" s="22" t="e" cm="1" vm="65">
        <f t="array" ref="K365">_xlfn._xlws.PY(85,0)</f>
        <v>#VALUE!</v>
      </c>
    </row>
    <row r="386" spans="1:4" x14ac:dyDescent="0.25">
      <c r="A386" s="18" t="s">
        <v>1998</v>
      </c>
      <c r="B386" cm="1" vm="9">
        <f t="array" ref="B386">_xlfn._xlws.PY(86,1)</f>
        <v>100</v>
      </c>
    </row>
    <row r="387" spans="1:4" x14ac:dyDescent="0.25">
      <c r="A387" s="18" t="s">
        <v>1996</v>
      </c>
      <c r="B387">
        <v>45</v>
      </c>
    </row>
    <row r="388" spans="1:4" x14ac:dyDescent="0.25">
      <c r="A388" s="18" t="s">
        <v>1991</v>
      </c>
      <c r="B388" s="22" t="e" cm="1" vm="66">
        <f t="array" ref="B388">_xlfn._xlws.PY(87,0,B387)</f>
        <v>#VALUE!</v>
      </c>
      <c r="C388" s="22" t="e" cm="1" vm="67">
        <f t="array" ref="C388">_xlfn._xlws.PY(88,0,$B$387)</f>
        <v>#VALUE!</v>
      </c>
      <c r="D388" s="22" t="e" cm="1" vm="68">
        <f t="array" ref="D388">_xlfn._xlws.PY(89,0,$B$387)</f>
        <v>#VALUE!</v>
      </c>
    </row>
    <row r="413" spans="1:4" x14ac:dyDescent="0.25">
      <c r="A413" s="18" t="s">
        <v>1992</v>
      </c>
      <c r="B413" s="22" t="str" cm="1">
        <f t="array" ref="B413:D417">_xlfn._xlws.PY(90,0)</f>
        <v/>
      </c>
      <c r="C413" s="22" t="str">
        <v>Feature</v>
      </c>
      <c r="D413" s="22" t="str">
        <v>Importance</v>
      </c>
    </row>
    <row r="414" spans="1:4" x14ac:dyDescent="0.25">
      <c r="B414" s="22">
        <v>3</v>
      </c>
      <c r="C414" s="31" t="str">
        <v>petal.width</v>
      </c>
      <c r="D414" s="31">
        <v>0.75768190122079737</v>
      </c>
    </row>
    <row r="415" spans="1:4" x14ac:dyDescent="0.25">
      <c r="B415" s="22">
        <v>2</v>
      </c>
      <c r="C415" s="31" t="str">
        <v>petal.length</v>
      </c>
      <c r="D415" s="31">
        <v>0.21660233004586882</v>
      </c>
    </row>
    <row r="416" spans="1:4" x14ac:dyDescent="0.25">
      <c r="B416" s="22">
        <v>0</v>
      </c>
      <c r="C416" s="31" t="str">
        <v>sepal.length</v>
      </c>
      <c r="D416" s="31">
        <v>1.5312818542528871E-2</v>
      </c>
    </row>
    <row r="417" spans="1:4" x14ac:dyDescent="0.25">
      <c r="B417" s="22">
        <v>1</v>
      </c>
      <c r="C417" s="31" t="str">
        <v>sepal.width</v>
      </c>
      <c r="D417" s="31">
        <v>1.0402950190804949E-2</v>
      </c>
    </row>
    <row r="419" spans="1:4" x14ac:dyDescent="0.25">
      <c r="A419" s="18" t="s">
        <v>1993</v>
      </c>
      <c r="B419" s="22" t="e" cm="1" vm="69">
        <f t="array" ref="B419">_xlfn._xlws.PY(91,0)</f>
        <v>#VALUE!</v>
      </c>
    </row>
    <row r="444" spans="1:15" x14ac:dyDescent="0.25">
      <c r="A444" s="26" t="s">
        <v>1999</v>
      </c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</row>
    <row r="446" spans="1:15" ht="48.75" customHeight="1" x14ac:dyDescent="0.25">
      <c r="A446" s="18" t="s">
        <v>2000</v>
      </c>
      <c r="B446" s="22" t="str" cm="1">
        <f t="array" ref="B446:G456">_xlfn._xlws.PY(92,0)</f>
        <v/>
      </c>
      <c r="C446" s="23" t="str">
        <v>Logistic regression</v>
      </c>
      <c r="D446" s="23" t="str">
        <v>Logistic regression tuned</v>
      </c>
      <c r="E446" s="23" t="str">
        <v>Decision Tree</v>
      </c>
      <c r="F446" s="23" t="str">
        <v>Random Forest</v>
      </c>
      <c r="G446" s="23" t="str">
        <v>Gradient Boosting</v>
      </c>
    </row>
    <row r="447" spans="1:15" x14ac:dyDescent="0.25">
      <c r="B447" s="22" t="str">
        <v>Gini Train</v>
      </c>
      <c r="C447" s="29">
        <v>0.996</v>
      </c>
      <c r="D447" s="29">
        <v>0.998</v>
      </c>
      <c r="E447" s="29">
        <v>0.99099999999999999</v>
      </c>
      <c r="F447" s="29">
        <v>0.999</v>
      </c>
      <c r="G447" s="29">
        <v>1</v>
      </c>
    </row>
    <row r="448" spans="1:15" x14ac:dyDescent="0.25">
      <c r="B448" s="32" t="str">
        <v>Gini Test</v>
      </c>
      <c r="C448" s="33">
        <v>1</v>
      </c>
      <c r="D448" s="33">
        <v>1</v>
      </c>
      <c r="E448" s="33">
        <v>0.94099999999999995</v>
      </c>
      <c r="F448" s="33">
        <v>1</v>
      </c>
      <c r="G448" s="33">
        <v>0.92</v>
      </c>
    </row>
    <row r="449" spans="2:7" x14ac:dyDescent="0.25">
      <c r="B449" s="22" t="str">
        <v>Precision Train</v>
      </c>
      <c r="C449" s="29">
        <v>0.97199999999999998</v>
      </c>
      <c r="D449" s="29">
        <v>0.98199999999999998</v>
      </c>
      <c r="E449" s="29">
        <v>0.97199999999999998</v>
      </c>
      <c r="F449" s="29">
        <v>0.98199999999999998</v>
      </c>
      <c r="G449" s="29">
        <v>1</v>
      </c>
    </row>
    <row r="450" spans="2:7" x14ac:dyDescent="0.25">
      <c r="B450" s="22" t="str">
        <v>Precision Test</v>
      </c>
      <c r="C450" s="29">
        <v>0.96399999999999997</v>
      </c>
      <c r="D450" s="29">
        <v>0.98</v>
      </c>
      <c r="E450" s="29">
        <v>0.95</v>
      </c>
      <c r="F450" s="29">
        <v>0.96399999999999997</v>
      </c>
      <c r="G450" s="29">
        <v>0.96399999999999997</v>
      </c>
    </row>
    <row r="451" spans="2:7" x14ac:dyDescent="0.25">
      <c r="B451" s="22" t="str">
        <v>Recall Train</v>
      </c>
      <c r="C451" s="29">
        <v>0.97099999999999997</v>
      </c>
      <c r="D451" s="29">
        <v>0.98099999999999998</v>
      </c>
      <c r="E451" s="29">
        <v>0.97099999999999997</v>
      </c>
      <c r="F451" s="29">
        <v>0.98099999999999998</v>
      </c>
      <c r="G451" s="29">
        <v>1</v>
      </c>
    </row>
    <row r="452" spans="2:7" x14ac:dyDescent="0.25">
      <c r="B452" s="22" t="str">
        <v>Recall Test</v>
      </c>
      <c r="C452" s="29">
        <v>0.95599999999999996</v>
      </c>
      <c r="D452" s="29">
        <v>0.97799999999999998</v>
      </c>
      <c r="E452" s="29">
        <v>0.93300000000000005</v>
      </c>
      <c r="F452" s="29">
        <v>0.95599999999999996</v>
      </c>
      <c r="G452" s="29">
        <v>0.95599999999999996</v>
      </c>
    </row>
    <row r="453" spans="2:7" x14ac:dyDescent="0.25">
      <c r="B453" s="22" t="str">
        <v>Accuracy Train</v>
      </c>
      <c r="C453" s="29">
        <v>0.97099999999999997</v>
      </c>
      <c r="D453" s="29">
        <v>0.98099999999999998</v>
      </c>
      <c r="E453" s="29">
        <v>0.97099999999999997</v>
      </c>
      <c r="F453" s="29">
        <v>0.98099999999999998</v>
      </c>
      <c r="G453" s="29">
        <v>1</v>
      </c>
    </row>
    <row r="454" spans="2:7" x14ac:dyDescent="0.25">
      <c r="B454" s="22" t="str">
        <v>Accuracy Test</v>
      </c>
      <c r="C454" s="29">
        <v>0.95599999999999996</v>
      </c>
      <c r="D454" s="29">
        <v>0.97799999999999998</v>
      </c>
      <c r="E454" s="29">
        <v>0.93300000000000005</v>
      </c>
      <c r="F454" s="29">
        <v>0.95599999999999996</v>
      </c>
      <c r="G454" s="29">
        <v>0.95599999999999996</v>
      </c>
    </row>
    <row r="455" spans="2:7" x14ac:dyDescent="0.25">
      <c r="B455" s="22" t="str">
        <v>F1 macro Train</v>
      </c>
      <c r="C455" s="29">
        <v>0.97099999999999997</v>
      </c>
      <c r="D455" s="29">
        <v>0.98099999999999998</v>
      </c>
      <c r="E455" s="29">
        <v>0.97099999999999997</v>
      </c>
      <c r="F455" s="29">
        <v>0.98099999999999998</v>
      </c>
      <c r="G455" s="29">
        <v>1</v>
      </c>
    </row>
    <row r="456" spans="2:7" x14ac:dyDescent="0.25">
      <c r="B456" s="22" t="str">
        <v>F1 macro Test</v>
      </c>
      <c r="C456" s="29">
        <v>0.95599999999999996</v>
      </c>
      <c r="D456" s="29">
        <v>0.97799999999999998</v>
      </c>
      <c r="E456" s="29">
        <v>0.93500000000000005</v>
      </c>
      <c r="F456" s="29">
        <v>0.95599999999999996</v>
      </c>
      <c r="G456" s="29">
        <v>0.95599999999999996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0D4D3-941C-4068-BD30-F1A22375E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17</vt:i4>
      </vt:variant>
      <vt:variant>
        <vt:lpstr>Nazwane zakresy</vt:lpstr>
      </vt:variant>
      <vt:variant>
        <vt:i4>2</vt:i4>
      </vt:variant>
    </vt:vector>
  </HeadingPairs>
  <TitlesOfParts>
    <vt:vector size="19" baseType="lpstr">
      <vt:lpstr>packages</vt:lpstr>
      <vt:lpstr>pierwsze_formuly</vt:lpstr>
      <vt:lpstr>witaj_pandas</vt:lpstr>
      <vt:lpstr>daty_proste</vt:lpstr>
      <vt:lpstr>daty_uniweralne</vt:lpstr>
      <vt:lpstr>dane_dolary</vt:lpstr>
      <vt:lpstr>duze_dane</vt:lpstr>
      <vt:lpstr>dane_range</vt:lpstr>
      <vt:lpstr>dane_pQuery</vt:lpstr>
      <vt:lpstr>in_titanic</vt:lpstr>
      <vt:lpstr>in_tips</vt:lpstr>
      <vt:lpstr>in_penguins</vt:lpstr>
      <vt:lpstr>in_iris</vt:lpstr>
      <vt:lpstr>in_cars</vt:lpstr>
      <vt:lpstr>pandas_summary</vt:lpstr>
      <vt:lpstr>sns_plots</vt:lpstr>
      <vt:lpstr>sklearn_models</vt:lpstr>
      <vt:lpstr>tmp_obsz_przest</vt:lpstr>
      <vt:lpstr>tmp_obszar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Grzegorz Boczar</dc:creator>
  <cp:keywords/>
  <dc:description/>
  <cp:lastModifiedBy>Grzegorz Boczar</cp:lastModifiedBy>
  <cp:revision/>
  <dcterms:created xsi:type="dcterms:W3CDTF">2025-12-25T14:55:53Z</dcterms:created>
  <dcterms:modified xsi:type="dcterms:W3CDTF">2025-12-30T20:59:56Z</dcterms:modified>
  <cp:category/>
  <cp:contentStatus/>
</cp:coreProperties>
</file>