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360MoveData\Users\drxsx\Desktop\"/>
    </mc:Choice>
  </mc:AlternateContent>
  <xr:revisionPtr revIDLastSave="0" documentId="13_ncr:1_{E4CEC95B-0F92-46A1-98E3-E44F63824243}" xr6:coauthVersionLast="47" xr6:coauthVersionMax="47" xr10:uidLastSave="{00000000-0000-0000-0000-000000000000}"/>
  <bookViews>
    <workbookView xWindow="-110" yWindow="-110" windowWidth="19420" windowHeight="10300" tabRatio="939" xr2:uid="{00000000-000D-0000-FFFF-FFFF00000000}"/>
  </bookViews>
  <sheets>
    <sheet name="基础数据" sheetId="4" r:id="rId1"/>
    <sheet name="模板" sheetId="8" r:id="rId2"/>
    <sheet name="领导表" sheetId="37" r:id="rId3"/>
    <sheet name="收入合同目录" sheetId="36" r:id="rId4"/>
    <sheet name="支出合同目录" sheetId="1" r:id="rId5"/>
    <sheet name="SR1" sheetId="3" r:id="rId6"/>
    <sheet name="ZC9" sheetId="2" r:id="rId7"/>
    <sheet name="ZC10" sheetId="5" r:id="rId8"/>
    <sheet name="ZC12" sheetId="6" r:id="rId9"/>
    <sheet name="ZC15" sheetId="7" r:id="rId10"/>
    <sheet name="ZC17" sheetId="9" r:id="rId11"/>
    <sheet name="ZC22" sheetId="10" r:id="rId12"/>
    <sheet name="ZC23" sheetId="11" r:id="rId13"/>
    <sheet name="ZC24" sheetId="12" r:id="rId14"/>
    <sheet name="ZC25" sheetId="13" r:id="rId15"/>
    <sheet name="ZC26" sheetId="14" r:id="rId16"/>
    <sheet name="ZC30" sheetId="15" r:id="rId17"/>
    <sheet name="ZC31" sheetId="16" r:id="rId18"/>
    <sheet name="ZC32" sheetId="17" r:id="rId19"/>
    <sheet name="ZC34" sheetId="18" r:id="rId20"/>
    <sheet name="ZC37" sheetId="19" r:id="rId21"/>
    <sheet name="Sheet3 (17)" sheetId="20" r:id="rId22"/>
    <sheet name="Sheet3 (18)" sheetId="21" r:id="rId23"/>
    <sheet name="Sheet3 (19)" sheetId="22" r:id="rId24"/>
    <sheet name="Sheet3 (20)" sheetId="23" r:id="rId25"/>
    <sheet name="Sheet3 (21)" sheetId="24" r:id="rId26"/>
    <sheet name="Sheet3 (22)" sheetId="25" r:id="rId27"/>
    <sheet name="Sheet3 (23)" sheetId="26" r:id="rId28"/>
    <sheet name="Sheet3 (24)" sheetId="27" r:id="rId29"/>
    <sheet name="Sheet3 (25)" sheetId="28" r:id="rId30"/>
    <sheet name="Sheet3 (26)" sheetId="29" r:id="rId31"/>
    <sheet name="Sheet3 (27)" sheetId="30" r:id="rId32"/>
    <sheet name="Sheet3 (28)" sheetId="31" r:id="rId33"/>
    <sheet name="Sheet3 (29)" sheetId="32" r:id="rId34"/>
    <sheet name="Sheet3 (30)" sheetId="33" r:id="rId35"/>
    <sheet name="Sheet3 (31)" sheetId="34" r:id="rId36"/>
    <sheet name="Sheet3 (32)" sheetId="35" r:id="rId37"/>
  </sheets>
  <definedNames>
    <definedName name="_xlnm._FilterDatabase" localSheetId="4" hidden="1">支出合同目录!$A$2:$AH$73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3" i="1" l="1"/>
  <c r="U73" i="1"/>
  <c r="Q73" i="1"/>
  <c r="N73" i="1"/>
  <c r="P73" i="1" s="1"/>
  <c r="W72" i="1"/>
  <c r="U72" i="1" s="1"/>
  <c r="Q72" i="1"/>
  <c r="N72" i="1"/>
  <c r="P72" i="1" s="1"/>
  <c r="S72" i="1" s="1"/>
  <c r="X71" i="1"/>
  <c r="AC71" i="1" s="1"/>
  <c r="W71" i="1"/>
  <c r="Q71" i="1" s="1"/>
  <c r="N71" i="1"/>
  <c r="P71" i="1" s="1"/>
  <c r="Z71" i="1" s="1"/>
  <c r="W70" i="1"/>
  <c r="U70" i="1"/>
  <c r="Q70" i="1"/>
  <c r="N70" i="1"/>
  <c r="P70" i="1" s="1"/>
  <c r="W69" i="1"/>
  <c r="U69" i="1"/>
  <c r="Q69" i="1"/>
  <c r="N69" i="1"/>
  <c r="P69" i="1" s="1"/>
  <c r="W68" i="1"/>
  <c r="U68" i="1" s="1"/>
  <c r="Q68" i="1"/>
  <c r="N68" i="1"/>
  <c r="P68" i="1" s="1"/>
  <c r="S68" i="1" s="1"/>
  <c r="W67" i="1"/>
  <c r="Q67" i="1" s="1"/>
  <c r="U67" i="1"/>
  <c r="N67" i="1"/>
  <c r="P67" i="1" s="1"/>
  <c r="Z67" i="1" s="1"/>
  <c r="W66" i="1"/>
  <c r="U66" i="1"/>
  <c r="Q66" i="1"/>
  <c r="N66" i="1"/>
  <c r="P66" i="1" s="1"/>
  <c r="W65" i="1"/>
  <c r="U65" i="1"/>
  <c r="Q65" i="1"/>
  <c r="N65" i="1"/>
  <c r="P65" i="1" s="1"/>
  <c r="Z64" i="1"/>
  <c r="W64" i="1"/>
  <c r="U64" i="1" s="1"/>
  <c r="Q64" i="1"/>
  <c r="N64" i="1"/>
  <c r="P64" i="1" s="1"/>
  <c r="S64" i="1" s="1"/>
  <c r="W63" i="1"/>
  <c r="Q63" i="1" s="1"/>
  <c r="U63" i="1"/>
  <c r="N63" i="1"/>
  <c r="P63" i="1" s="1"/>
  <c r="Z63" i="1" s="1"/>
  <c r="W62" i="1"/>
  <c r="U62" i="1"/>
  <c r="S62" i="1"/>
  <c r="Q62" i="1"/>
  <c r="P62" i="1"/>
  <c r="N62" i="1"/>
  <c r="W61" i="1"/>
  <c r="U61" i="1"/>
  <c r="Q61" i="1"/>
  <c r="N61" i="1"/>
  <c r="P61" i="1" s="1"/>
  <c r="Z60" i="1"/>
  <c r="X60" i="1"/>
  <c r="AC60" i="1" s="1"/>
  <c r="W60" i="1"/>
  <c r="U60" i="1" s="1"/>
  <c r="Q60" i="1"/>
  <c r="N60" i="1"/>
  <c r="P60" i="1" s="1"/>
  <c r="S60" i="1" s="1"/>
  <c r="W59" i="1"/>
  <c r="Q59" i="1" s="1"/>
  <c r="U59" i="1"/>
  <c r="N59" i="1"/>
  <c r="P59" i="1" s="1"/>
  <c r="Z59" i="1" s="1"/>
  <c r="W58" i="1"/>
  <c r="U58" i="1"/>
  <c r="Q58" i="1"/>
  <c r="N58" i="1"/>
  <c r="P58" i="1" s="1"/>
  <c r="W57" i="1"/>
  <c r="U57" i="1"/>
  <c r="Q57" i="1"/>
  <c r="N57" i="1"/>
  <c r="P57" i="1" s="1"/>
  <c r="W56" i="1"/>
  <c r="U56" i="1" s="1"/>
  <c r="Q56" i="1"/>
  <c r="N56" i="1"/>
  <c r="P56" i="1" s="1"/>
  <c r="S56" i="1" s="1"/>
  <c r="X55" i="1"/>
  <c r="AC55" i="1" s="1"/>
  <c r="W55" i="1"/>
  <c r="Q55" i="1" s="1"/>
  <c r="S55" i="1"/>
  <c r="N55" i="1"/>
  <c r="P55" i="1" s="1"/>
  <c r="Z55" i="1" s="1"/>
  <c r="W54" i="1"/>
  <c r="U54" i="1"/>
  <c r="Q54" i="1"/>
  <c r="N54" i="1"/>
  <c r="P54" i="1" s="1"/>
  <c r="W53" i="1"/>
  <c r="U53" i="1"/>
  <c r="Q53" i="1"/>
  <c r="N53" i="1"/>
  <c r="P53" i="1" s="1"/>
  <c r="W52" i="1"/>
  <c r="U52" i="1" s="1"/>
  <c r="Q52" i="1"/>
  <c r="N52" i="1"/>
  <c r="P52" i="1" s="1"/>
  <c r="S52" i="1" s="1"/>
  <c r="W51" i="1"/>
  <c r="Q51" i="1" s="1"/>
  <c r="U51" i="1"/>
  <c r="N51" i="1"/>
  <c r="P51" i="1" s="1"/>
  <c r="Z51" i="1" s="1"/>
  <c r="W50" i="1"/>
  <c r="U50" i="1"/>
  <c r="Q50" i="1"/>
  <c r="N50" i="1"/>
  <c r="P50" i="1" s="1"/>
  <c r="W49" i="1"/>
  <c r="U49" i="1"/>
  <c r="Q49" i="1"/>
  <c r="N49" i="1"/>
  <c r="P49" i="1" s="1"/>
  <c r="Z48" i="1"/>
  <c r="W48" i="1"/>
  <c r="U48" i="1" s="1"/>
  <c r="Q48" i="1"/>
  <c r="N48" i="1"/>
  <c r="P48" i="1" s="1"/>
  <c r="S48" i="1" s="1"/>
  <c r="W47" i="1"/>
  <c r="Q47" i="1" s="1"/>
  <c r="U47" i="1"/>
  <c r="N47" i="1"/>
  <c r="P47" i="1" s="1"/>
  <c r="Z47" i="1" s="1"/>
  <c r="W46" i="1"/>
  <c r="U46" i="1"/>
  <c r="S46" i="1"/>
  <c r="Q46" i="1"/>
  <c r="P46" i="1"/>
  <c r="N46" i="1"/>
  <c r="W45" i="1"/>
  <c r="U45" i="1"/>
  <c r="Q45" i="1"/>
  <c r="N45" i="1"/>
  <c r="P45" i="1" s="1"/>
  <c r="Z44" i="1"/>
  <c r="X44" i="1"/>
  <c r="AC44" i="1" s="1"/>
  <c r="W44" i="1"/>
  <c r="U44" i="1" s="1"/>
  <c r="Q44" i="1"/>
  <c r="N44" i="1"/>
  <c r="P44" i="1" s="1"/>
  <c r="S44" i="1" s="1"/>
  <c r="W43" i="1"/>
  <c r="Q43" i="1" s="1"/>
  <c r="U43" i="1"/>
  <c r="N43" i="1"/>
  <c r="P43" i="1" s="1"/>
  <c r="Z43" i="1" s="1"/>
  <c r="W42" i="1"/>
  <c r="U42" i="1"/>
  <c r="Q42" i="1"/>
  <c r="N42" i="1"/>
  <c r="P42" i="1" s="1"/>
  <c r="W41" i="1"/>
  <c r="U41" i="1"/>
  <c r="Q41" i="1"/>
  <c r="N41" i="1"/>
  <c r="P41" i="1" s="1"/>
  <c r="W40" i="1"/>
  <c r="U40" i="1" s="1"/>
  <c r="Q40" i="1"/>
  <c r="N40" i="1"/>
  <c r="P40" i="1" s="1"/>
  <c r="S40" i="1" s="1"/>
  <c r="X39" i="1"/>
  <c r="AC39" i="1" s="1"/>
  <c r="W39" i="1"/>
  <c r="V39" i="1"/>
  <c r="U39" i="1" s="1"/>
  <c r="R39" i="1"/>
  <c r="M39" i="1"/>
  <c r="L39" i="1"/>
  <c r="N39" i="1" s="1"/>
  <c r="P39" i="1" s="1"/>
  <c r="Z39" i="1" s="1"/>
  <c r="W38" i="1"/>
  <c r="Q38" i="1" s="1"/>
  <c r="U38" i="1"/>
  <c r="N38" i="1"/>
  <c r="P38" i="1" s="1"/>
  <c r="S38" i="1" s="1"/>
  <c r="W37" i="1"/>
  <c r="U37" i="1"/>
  <c r="S37" i="1"/>
  <c r="Q37" i="1"/>
  <c r="P37" i="1"/>
  <c r="N37" i="1"/>
  <c r="W36" i="1"/>
  <c r="V36" i="1"/>
  <c r="U36" i="1"/>
  <c r="R36" i="1"/>
  <c r="Q36" i="1"/>
  <c r="N36" i="1"/>
  <c r="P36" i="1" s="1"/>
  <c r="W35" i="1"/>
  <c r="U35" i="1"/>
  <c r="Q35" i="1"/>
  <c r="N35" i="1"/>
  <c r="P35" i="1" s="1"/>
  <c r="W34" i="1"/>
  <c r="V34" i="1"/>
  <c r="U34" i="1" s="1"/>
  <c r="R34" i="1"/>
  <c r="Q34" i="1"/>
  <c r="N34" i="1"/>
  <c r="P34" i="1" s="1"/>
  <c r="Z34" i="1" s="1"/>
  <c r="W33" i="1"/>
  <c r="V33" i="1"/>
  <c r="R33" i="1"/>
  <c r="N33" i="1"/>
  <c r="P33" i="1" s="1"/>
  <c r="Z33" i="1" s="1"/>
  <c r="W32" i="1"/>
  <c r="Q32" i="1" s="1"/>
  <c r="V32" i="1"/>
  <c r="U32" i="1" s="1"/>
  <c r="R32" i="1"/>
  <c r="N32" i="1"/>
  <c r="P32" i="1" s="1"/>
  <c r="S32" i="1" s="1"/>
  <c r="Z31" i="1"/>
  <c r="X31" i="1"/>
  <c r="AC31" i="1" s="1"/>
  <c r="W31" i="1"/>
  <c r="Q31" i="1" s="1"/>
  <c r="U31" i="1"/>
  <c r="S31" i="1"/>
  <c r="P31" i="1"/>
  <c r="N31" i="1"/>
  <c r="W30" i="1"/>
  <c r="U30" i="1"/>
  <c r="Q30" i="1"/>
  <c r="P30" i="1"/>
  <c r="N30" i="1"/>
  <c r="W29" i="1"/>
  <c r="U29" i="1"/>
  <c r="Q29" i="1"/>
  <c r="N29" i="1"/>
  <c r="P29" i="1" s="1"/>
  <c r="Z28" i="1"/>
  <c r="X28" i="1"/>
  <c r="AC28" i="1" s="1"/>
  <c r="W28" i="1"/>
  <c r="V28" i="1"/>
  <c r="U28" i="1" s="1"/>
  <c r="R28" i="1"/>
  <c r="S28" i="1" s="1"/>
  <c r="Q28" i="1"/>
  <c r="N28" i="1"/>
  <c r="P28" i="1" s="1"/>
  <c r="W27" i="1"/>
  <c r="V27" i="1"/>
  <c r="R27" i="1"/>
  <c r="N27" i="1"/>
  <c r="P27" i="1" s="1"/>
  <c r="Z27" i="1" s="1"/>
  <c r="X26" i="1"/>
  <c r="AC26" i="1" s="1"/>
  <c r="W26" i="1"/>
  <c r="Q26" i="1" s="1"/>
  <c r="V26" i="1"/>
  <c r="U26" i="1" s="1"/>
  <c r="R26" i="1"/>
  <c r="N26" i="1"/>
  <c r="P26" i="1" s="1"/>
  <c r="S26" i="1" s="1"/>
  <c r="W25" i="1"/>
  <c r="V25" i="1"/>
  <c r="U25" i="1"/>
  <c r="R25" i="1"/>
  <c r="N25" i="1"/>
  <c r="P25" i="1" s="1"/>
  <c r="Z25" i="1" s="1"/>
  <c r="W24" i="1"/>
  <c r="Q24" i="1" s="1"/>
  <c r="V24" i="1"/>
  <c r="U24" i="1"/>
  <c r="S24" i="1"/>
  <c r="R24" i="1"/>
  <c r="N24" i="1"/>
  <c r="P24" i="1" s="1"/>
  <c r="W23" i="1"/>
  <c r="U23" i="1"/>
  <c r="Q23" i="1"/>
  <c r="P23" i="1"/>
  <c r="S23" i="1" s="1"/>
  <c r="N23" i="1"/>
  <c r="W22" i="1"/>
  <c r="U22" i="1"/>
  <c r="Q22" i="1"/>
  <c r="P22" i="1"/>
  <c r="N22" i="1"/>
  <c r="W21" i="1"/>
  <c r="U21" i="1" s="1"/>
  <c r="Q21" i="1"/>
  <c r="N21" i="1"/>
  <c r="P21" i="1" s="1"/>
  <c r="Z21" i="1" s="1"/>
  <c r="W20" i="1"/>
  <c r="Q20" i="1" s="1"/>
  <c r="U20" i="1"/>
  <c r="N20" i="1"/>
  <c r="P20" i="1" s="1"/>
  <c r="S20" i="1" s="1"/>
  <c r="V19" i="1"/>
  <c r="U19" i="1" s="1"/>
  <c r="R19" i="1"/>
  <c r="L19" i="1"/>
  <c r="M19" i="1" s="1"/>
  <c r="W19" i="1" s="1"/>
  <c r="W18" i="1"/>
  <c r="U18" i="1"/>
  <c r="Q18" i="1"/>
  <c r="N18" i="1"/>
  <c r="P18" i="1" s="1"/>
  <c r="Z18" i="1" s="1"/>
  <c r="W17" i="1"/>
  <c r="V17" i="1"/>
  <c r="U17" i="1"/>
  <c r="R17" i="1"/>
  <c r="S17" i="1" s="1"/>
  <c r="Q17" i="1"/>
  <c r="P17" i="1"/>
  <c r="N17" i="1"/>
  <c r="W16" i="1"/>
  <c r="U16" i="1"/>
  <c r="Q16" i="1"/>
  <c r="P16" i="1"/>
  <c r="N16" i="1"/>
  <c r="W15" i="1"/>
  <c r="U15" i="1" s="1"/>
  <c r="Q15" i="1"/>
  <c r="N15" i="1"/>
  <c r="P15" i="1" s="1"/>
  <c r="X14" i="1"/>
  <c r="AC14" i="1" s="1"/>
  <c r="W14" i="1"/>
  <c r="Q14" i="1" s="1"/>
  <c r="V14" i="1"/>
  <c r="U14" i="1" s="1"/>
  <c r="R14" i="1"/>
  <c r="N14" i="1"/>
  <c r="P14" i="1" s="1"/>
  <c r="S14" i="1" s="1"/>
  <c r="AC12" i="1"/>
  <c r="H25" i="35"/>
  <c r="F25" i="35"/>
  <c r="D25" i="35"/>
  <c r="G21" i="35"/>
  <c r="F21" i="35"/>
  <c r="G20" i="35"/>
  <c r="F20" i="35"/>
  <c r="G19" i="35"/>
  <c r="F19" i="35"/>
  <c r="G18" i="35"/>
  <c r="F18" i="35"/>
  <c r="G17" i="35"/>
  <c r="F17" i="35"/>
  <c r="G16" i="35"/>
  <c r="F16" i="35"/>
  <c r="G15" i="35"/>
  <c r="F15" i="35"/>
  <c r="G14" i="35"/>
  <c r="F14" i="35"/>
  <c r="G13" i="35"/>
  <c r="F13" i="35"/>
  <c r="G12" i="35"/>
  <c r="F12" i="35"/>
  <c r="G11" i="35"/>
  <c r="F11" i="35"/>
  <c r="G10" i="35"/>
  <c r="F10" i="35"/>
  <c r="G9" i="35"/>
  <c r="F9" i="35"/>
  <c r="G8" i="35"/>
  <c r="F8" i="35"/>
  <c r="G7" i="35"/>
  <c r="F7" i="35"/>
  <c r="G6" i="35"/>
  <c r="F6" i="35"/>
  <c r="G5" i="35"/>
  <c r="F5" i="35"/>
  <c r="G4" i="35"/>
  <c r="F4" i="35"/>
  <c r="F3" i="35"/>
  <c r="H25" i="34"/>
  <c r="F25" i="34"/>
  <c r="D25" i="34"/>
  <c r="G21" i="34"/>
  <c r="F21" i="34"/>
  <c r="G20" i="34"/>
  <c r="F20" i="34"/>
  <c r="G19" i="34"/>
  <c r="F19" i="34"/>
  <c r="G18" i="34"/>
  <c r="F18" i="34"/>
  <c r="G17" i="34"/>
  <c r="F17" i="34"/>
  <c r="G16" i="34"/>
  <c r="F16" i="34"/>
  <c r="G15" i="34"/>
  <c r="F15" i="34"/>
  <c r="G14" i="34"/>
  <c r="F14" i="34"/>
  <c r="G13" i="34"/>
  <c r="F13" i="34"/>
  <c r="G12" i="34"/>
  <c r="F12" i="34"/>
  <c r="G11" i="34"/>
  <c r="F11" i="34"/>
  <c r="G10" i="34"/>
  <c r="F10" i="34"/>
  <c r="G9" i="34"/>
  <c r="F9" i="34"/>
  <c r="G8" i="34"/>
  <c r="F8" i="34"/>
  <c r="G7" i="34"/>
  <c r="F7" i="34"/>
  <c r="G6" i="34"/>
  <c r="F6" i="34"/>
  <c r="G5" i="34"/>
  <c r="F5" i="34"/>
  <c r="G4" i="34"/>
  <c r="F4" i="34"/>
  <c r="F3" i="34"/>
  <c r="H25" i="33"/>
  <c r="F25" i="33"/>
  <c r="D25" i="33"/>
  <c r="G21" i="33"/>
  <c r="F21" i="33"/>
  <c r="G20" i="33"/>
  <c r="F20" i="33"/>
  <c r="G19" i="33"/>
  <c r="F19" i="33"/>
  <c r="G18" i="33"/>
  <c r="F18" i="33"/>
  <c r="G17" i="33"/>
  <c r="F17" i="33"/>
  <c r="G16" i="33"/>
  <c r="F16" i="33"/>
  <c r="G15" i="33"/>
  <c r="F15" i="33"/>
  <c r="G14" i="33"/>
  <c r="F14" i="33"/>
  <c r="G13" i="33"/>
  <c r="F13" i="33"/>
  <c r="G12" i="33"/>
  <c r="F12" i="33"/>
  <c r="G11" i="33"/>
  <c r="F11" i="33"/>
  <c r="G10" i="33"/>
  <c r="F10" i="33"/>
  <c r="G9" i="33"/>
  <c r="F9" i="33"/>
  <c r="G8" i="33"/>
  <c r="F8" i="33"/>
  <c r="G7" i="33"/>
  <c r="F7" i="33"/>
  <c r="G6" i="33"/>
  <c r="F6" i="33"/>
  <c r="G5" i="33"/>
  <c r="F5" i="33"/>
  <c r="G4" i="33"/>
  <c r="F4" i="33"/>
  <c r="F3" i="33"/>
  <c r="H25" i="32"/>
  <c r="F25" i="32"/>
  <c r="D25" i="32"/>
  <c r="G21" i="32"/>
  <c r="F21" i="32"/>
  <c r="G20" i="32"/>
  <c r="F20" i="32"/>
  <c r="G19" i="32"/>
  <c r="F19" i="32"/>
  <c r="G18" i="32"/>
  <c r="F18" i="32"/>
  <c r="G17" i="32"/>
  <c r="F17" i="32"/>
  <c r="G16" i="32"/>
  <c r="F16" i="32"/>
  <c r="G15" i="32"/>
  <c r="F15" i="32"/>
  <c r="G14" i="32"/>
  <c r="F14" i="32"/>
  <c r="G13" i="32"/>
  <c r="F13" i="32"/>
  <c r="G12" i="32"/>
  <c r="F12" i="32"/>
  <c r="G11" i="32"/>
  <c r="F11" i="32"/>
  <c r="G10" i="32"/>
  <c r="F10" i="32"/>
  <c r="G9" i="32"/>
  <c r="F9" i="32"/>
  <c r="G8" i="32"/>
  <c r="F8" i="32"/>
  <c r="G7" i="32"/>
  <c r="F7" i="32"/>
  <c r="G6" i="32"/>
  <c r="F6" i="32"/>
  <c r="G5" i="32"/>
  <c r="F5" i="32"/>
  <c r="G4" i="32"/>
  <c r="F4" i="32"/>
  <c r="F3" i="32"/>
  <c r="H25" i="31"/>
  <c r="F25" i="31"/>
  <c r="D25" i="31"/>
  <c r="G21" i="31"/>
  <c r="F21" i="31"/>
  <c r="G20" i="31"/>
  <c r="F20" i="31"/>
  <c r="G19" i="31"/>
  <c r="F19" i="31"/>
  <c r="G18" i="31"/>
  <c r="F18" i="31"/>
  <c r="G17" i="31"/>
  <c r="F17" i="31"/>
  <c r="G16" i="31"/>
  <c r="F16" i="31"/>
  <c r="G15" i="31"/>
  <c r="F15" i="31"/>
  <c r="G14" i="31"/>
  <c r="F14" i="31"/>
  <c r="G13" i="31"/>
  <c r="F13" i="31"/>
  <c r="G12" i="31"/>
  <c r="F12" i="31"/>
  <c r="G11" i="31"/>
  <c r="F11" i="31"/>
  <c r="G10" i="31"/>
  <c r="F10" i="31"/>
  <c r="G9" i="31"/>
  <c r="F9" i="31"/>
  <c r="G8" i="31"/>
  <c r="F8" i="31"/>
  <c r="G7" i="31"/>
  <c r="F7" i="31"/>
  <c r="G6" i="31"/>
  <c r="F6" i="31"/>
  <c r="G5" i="31"/>
  <c r="F5" i="31"/>
  <c r="G4" i="31"/>
  <c r="F4" i="31"/>
  <c r="F3" i="31"/>
  <c r="H25" i="30"/>
  <c r="F25" i="30"/>
  <c r="D25" i="30"/>
  <c r="G21" i="30"/>
  <c r="F21" i="30"/>
  <c r="G20" i="30"/>
  <c r="F20" i="30"/>
  <c r="G19" i="30"/>
  <c r="F19" i="30"/>
  <c r="G18" i="30"/>
  <c r="F18" i="30"/>
  <c r="G17" i="30"/>
  <c r="F17" i="30"/>
  <c r="G16" i="30"/>
  <c r="F16" i="30"/>
  <c r="G15" i="30"/>
  <c r="F15" i="30"/>
  <c r="G14" i="30"/>
  <c r="F14" i="30"/>
  <c r="G13" i="30"/>
  <c r="F13" i="30"/>
  <c r="G12" i="30"/>
  <c r="F12" i="30"/>
  <c r="G11" i="30"/>
  <c r="F11" i="30"/>
  <c r="G10" i="30"/>
  <c r="F10" i="30"/>
  <c r="G9" i="30"/>
  <c r="F9" i="30"/>
  <c r="G8" i="30"/>
  <c r="F8" i="30"/>
  <c r="G7" i="30"/>
  <c r="F7" i="30"/>
  <c r="G6" i="30"/>
  <c r="F6" i="30"/>
  <c r="G5" i="30"/>
  <c r="F5" i="30"/>
  <c r="G4" i="30"/>
  <c r="F4" i="30"/>
  <c r="F3" i="30"/>
  <c r="H25" i="29"/>
  <c r="F25" i="29"/>
  <c r="D25" i="29"/>
  <c r="G21" i="29"/>
  <c r="F21" i="29"/>
  <c r="G20" i="29"/>
  <c r="F20" i="29"/>
  <c r="G19" i="29"/>
  <c r="F19" i="29"/>
  <c r="G18" i="29"/>
  <c r="F18" i="29"/>
  <c r="G17" i="29"/>
  <c r="F17" i="29"/>
  <c r="G16" i="29"/>
  <c r="F16" i="29"/>
  <c r="G15" i="29"/>
  <c r="F15" i="29"/>
  <c r="G14" i="29"/>
  <c r="F14" i="29"/>
  <c r="G13" i="29"/>
  <c r="F13" i="29"/>
  <c r="G12" i="29"/>
  <c r="F12" i="29"/>
  <c r="G11" i="29"/>
  <c r="F11" i="29"/>
  <c r="G10" i="29"/>
  <c r="F10" i="29"/>
  <c r="G9" i="29"/>
  <c r="F9" i="29"/>
  <c r="G8" i="29"/>
  <c r="F8" i="29"/>
  <c r="G7" i="29"/>
  <c r="F7" i="29"/>
  <c r="G6" i="29"/>
  <c r="F6" i="29"/>
  <c r="G5" i="29"/>
  <c r="F5" i="29"/>
  <c r="G4" i="29"/>
  <c r="F4" i="29"/>
  <c r="F3" i="29"/>
  <c r="H25" i="28"/>
  <c r="F25" i="28"/>
  <c r="D25" i="28"/>
  <c r="G21" i="28"/>
  <c r="F21" i="28"/>
  <c r="G20" i="28"/>
  <c r="F20" i="28"/>
  <c r="G19" i="28"/>
  <c r="F19" i="28"/>
  <c r="G18" i="28"/>
  <c r="F18" i="28"/>
  <c r="G17" i="28"/>
  <c r="F17" i="28"/>
  <c r="G16" i="28"/>
  <c r="F16" i="28"/>
  <c r="G15" i="28"/>
  <c r="F15" i="28"/>
  <c r="G14" i="28"/>
  <c r="F14" i="28"/>
  <c r="G13" i="28"/>
  <c r="F13" i="28"/>
  <c r="G12" i="28"/>
  <c r="F12" i="28"/>
  <c r="G11" i="28"/>
  <c r="F11" i="28"/>
  <c r="G10" i="28"/>
  <c r="F10" i="28"/>
  <c r="G9" i="28"/>
  <c r="F9" i="28"/>
  <c r="G8" i="28"/>
  <c r="F8" i="28"/>
  <c r="G7" i="28"/>
  <c r="F7" i="28"/>
  <c r="G6" i="28"/>
  <c r="F6" i="28"/>
  <c r="G5" i="28"/>
  <c r="F5" i="28"/>
  <c r="G4" i="28"/>
  <c r="F4" i="28"/>
  <c r="F3" i="28"/>
  <c r="H25" i="27"/>
  <c r="F25" i="27"/>
  <c r="D25" i="27"/>
  <c r="G21" i="27"/>
  <c r="F21" i="27"/>
  <c r="G20" i="27"/>
  <c r="F20" i="27"/>
  <c r="G19" i="27"/>
  <c r="F19" i="27"/>
  <c r="G18" i="27"/>
  <c r="F18" i="27"/>
  <c r="G17" i="27"/>
  <c r="F17" i="27"/>
  <c r="G16" i="27"/>
  <c r="F16" i="27"/>
  <c r="G15" i="27"/>
  <c r="F15" i="27"/>
  <c r="G14" i="27"/>
  <c r="F14" i="27"/>
  <c r="G13" i="27"/>
  <c r="F13" i="27"/>
  <c r="G12" i="27"/>
  <c r="F12" i="27"/>
  <c r="G11" i="27"/>
  <c r="F11" i="27"/>
  <c r="G10" i="27"/>
  <c r="F10" i="27"/>
  <c r="G9" i="27"/>
  <c r="F9" i="27"/>
  <c r="G8" i="27"/>
  <c r="F8" i="27"/>
  <c r="G7" i="27"/>
  <c r="F7" i="27"/>
  <c r="G6" i="27"/>
  <c r="F6" i="27"/>
  <c r="G5" i="27"/>
  <c r="F5" i="27"/>
  <c r="G4" i="27"/>
  <c r="F4" i="27"/>
  <c r="F3" i="27"/>
  <c r="H25" i="26"/>
  <c r="F25" i="26"/>
  <c r="D25" i="26"/>
  <c r="G21" i="26"/>
  <c r="F21" i="26"/>
  <c r="G20" i="26"/>
  <c r="F20" i="26"/>
  <c r="G19" i="26"/>
  <c r="F19" i="26"/>
  <c r="G18" i="26"/>
  <c r="F18" i="26"/>
  <c r="G17" i="26"/>
  <c r="F17" i="26"/>
  <c r="G16" i="26"/>
  <c r="F16" i="26"/>
  <c r="G15" i="26"/>
  <c r="F15" i="26"/>
  <c r="G14" i="26"/>
  <c r="F14" i="26"/>
  <c r="G13" i="26"/>
  <c r="F13" i="26"/>
  <c r="G12" i="26"/>
  <c r="F12" i="26"/>
  <c r="G11" i="26"/>
  <c r="F11" i="26"/>
  <c r="G10" i="26"/>
  <c r="F10" i="26"/>
  <c r="G9" i="26"/>
  <c r="F9" i="26"/>
  <c r="G8" i="26"/>
  <c r="F8" i="26"/>
  <c r="G7" i="26"/>
  <c r="F7" i="26"/>
  <c r="G6" i="26"/>
  <c r="F6" i="26"/>
  <c r="G5" i="26"/>
  <c r="F5" i="26"/>
  <c r="G4" i="26"/>
  <c r="F4" i="26"/>
  <c r="F3" i="26"/>
  <c r="H25" i="25"/>
  <c r="F25" i="25"/>
  <c r="D25" i="25"/>
  <c r="G21" i="25"/>
  <c r="F21" i="25"/>
  <c r="G20" i="25"/>
  <c r="F20" i="25"/>
  <c r="G19" i="25"/>
  <c r="F19" i="25"/>
  <c r="G18" i="25"/>
  <c r="F18" i="25"/>
  <c r="G17" i="25"/>
  <c r="F17" i="25"/>
  <c r="G16" i="25"/>
  <c r="F16" i="25"/>
  <c r="G15" i="25"/>
  <c r="F15" i="25"/>
  <c r="G14" i="25"/>
  <c r="F14" i="25"/>
  <c r="G13" i="25"/>
  <c r="F13" i="25"/>
  <c r="G12" i="25"/>
  <c r="F12" i="25"/>
  <c r="G11" i="25"/>
  <c r="F11" i="25"/>
  <c r="G10" i="25"/>
  <c r="F10" i="25"/>
  <c r="G9" i="25"/>
  <c r="F9" i="25"/>
  <c r="G8" i="25"/>
  <c r="F8" i="25"/>
  <c r="G7" i="25"/>
  <c r="F7" i="25"/>
  <c r="G6" i="25"/>
  <c r="F6" i="25"/>
  <c r="G5" i="25"/>
  <c r="F5" i="25"/>
  <c r="G4" i="25"/>
  <c r="F4" i="25"/>
  <c r="F3" i="25"/>
  <c r="H25" i="24"/>
  <c r="F25" i="24"/>
  <c r="D25" i="24"/>
  <c r="G21" i="24"/>
  <c r="F21" i="24"/>
  <c r="G20" i="24"/>
  <c r="F20" i="24"/>
  <c r="G19" i="24"/>
  <c r="F19" i="24"/>
  <c r="G18" i="24"/>
  <c r="F18" i="24"/>
  <c r="G17" i="24"/>
  <c r="F17" i="24"/>
  <c r="G16" i="24"/>
  <c r="F16" i="24"/>
  <c r="G15" i="24"/>
  <c r="F15" i="24"/>
  <c r="G14" i="24"/>
  <c r="F14" i="24"/>
  <c r="G13" i="24"/>
  <c r="F13" i="24"/>
  <c r="G12" i="24"/>
  <c r="F12" i="24"/>
  <c r="G11" i="24"/>
  <c r="F11" i="24"/>
  <c r="G10" i="24"/>
  <c r="F10" i="24"/>
  <c r="G9" i="24"/>
  <c r="F9" i="24"/>
  <c r="G8" i="24"/>
  <c r="F8" i="24"/>
  <c r="G7" i="24"/>
  <c r="F7" i="24"/>
  <c r="G6" i="24"/>
  <c r="F6" i="24"/>
  <c r="G5" i="24"/>
  <c r="F5" i="24"/>
  <c r="G4" i="24"/>
  <c r="F4" i="24"/>
  <c r="F3" i="24"/>
  <c r="H25" i="23"/>
  <c r="F25" i="23"/>
  <c r="D25" i="23"/>
  <c r="G21" i="23"/>
  <c r="F21" i="23"/>
  <c r="G20" i="23"/>
  <c r="F20" i="23"/>
  <c r="G19" i="23"/>
  <c r="F19" i="23"/>
  <c r="G18" i="23"/>
  <c r="F18" i="23"/>
  <c r="G17" i="23"/>
  <c r="F17" i="23"/>
  <c r="G16" i="23"/>
  <c r="F16" i="23"/>
  <c r="G15" i="23"/>
  <c r="F15" i="23"/>
  <c r="G14" i="23"/>
  <c r="F14" i="23"/>
  <c r="G13" i="23"/>
  <c r="F13" i="23"/>
  <c r="G12" i="23"/>
  <c r="F12" i="23"/>
  <c r="G11" i="23"/>
  <c r="F11" i="23"/>
  <c r="G10" i="23"/>
  <c r="F10" i="23"/>
  <c r="G9" i="23"/>
  <c r="F9" i="23"/>
  <c r="G8" i="23"/>
  <c r="F8" i="23"/>
  <c r="G7" i="23"/>
  <c r="F7" i="23"/>
  <c r="G6" i="23"/>
  <c r="F6" i="23"/>
  <c r="G5" i="23"/>
  <c r="F5" i="23"/>
  <c r="G4" i="23"/>
  <c r="F4" i="23"/>
  <c r="F3" i="23"/>
  <c r="H25" i="22"/>
  <c r="F25" i="22"/>
  <c r="D25" i="22"/>
  <c r="G21" i="22"/>
  <c r="F21" i="22"/>
  <c r="G20" i="22"/>
  <c r="F20" i="22"/>
  <c r="G19" i="22"/>
  <c r="F19" i="22"/>
  <c r="G18" i="22"/>
  <c r="F18" i="22"/>
  <c r="G17" i="22"/>
  <c r="F17" i="22"/>
  <c r="G16" i="22"/>
  <c r="F16" i="22"/>
  <c r="G15" i="22"/>
  <c r="F15" i="22"/>
  <c r="G14" i="22"/>
  <c r="F14" i="22"/>
  <c r="G13" i="22"/>
  <c r="F13" i="22"/>
  <c r="G12" i="22"/>
  <c r="F12" i="22"/>
  <c r="G11" i="22"/>
  <c r="F11" i="22"/>
  <c r="G10" i="22"/>
  <c r="F10" i="22"/>
  <c r="G9" i="22"/>
  <c r="F9" i="22"/>
  <c r="G8" i="22"/>
  <c r="F8" i="22"/>
  <c r="G7" i="22"/>
  <c r="F7" i="22"/>
  <c r="G6" i="22"/>
  <c r="F6" i="22"/>
  <c r="G5" i="22"/>
  <c r="F5" i="22"/>
  <c r="G4" i="22"/>
  <c r="F4" i="22"/>
  <c r="F3" i="22"/>
  <c r="H25" i="21"/>
  <c r="F25" i="21"/>
  <c r="D25" i="21"/>
  <c r="G21" i="21"/>
  <c r="F21" i="21"/>
  <c r="G20" i="21"/>
  <c r="F20" i="21"/>
  <c r="G19" i="21"/>
  <c r="F19" i="21"/>
  <c r="G18" i="21"/>
  <c r="F18" i="21"/>
  <c r="G17" i="21"/>
  <c r="F17" i="21"/>
  <c r="G16" i="21"/>
  <c r="F16" i="21"/>
  <c r="G15" i="21"/>
  <c r="F15" i="21"/>
  <c r="G14" i="21"/>
  <c r="F14" i="21"/>
  <c r="G13" i="21"/>
  <c r="F13" i="21"/>
  <c r="G12" i="21"/>
  <c r="F12" i="21"/>
  <c r="G11" i="21"/>
  <c r="F11" i="21"/>
  <c r="G10" i="21"/>
  <c r="F10" i="21"/>
  <c r="G9" i="21"/>
  <c r="F9" i="21"/>
  <c r="G8" i="21"/>
  <c r="F8" i="21"/>
  <c r="G7" i="21"/>
  <c r="F7" i="21"/>
  <c r="G6" i="21"/>
  <c r="F6" i="21"/>
  <c r="G5" i="21"/>
  <c r="F5" i="21"/>
  <c r="G4" i="21"/>
  <c r="F4" i="21"/>
  <c r="F3" i="21"/>
  <c r="H25" i="20"/>
  <c r="F25" i="20"/>
  <c r="D25" i="20"/>
  <c r="G21" i="20"/>
  <c r="F21" i="20"/>
  <c r="G20" i="20"/>
  <c r="F20" i="20"/>
  <c r="G19" i="20"/>
  <c r="F19" i="20"/>
  <c r="G18" i="20"/>
  <c r="F18" i="20"/>
  <c r="G17" i="20"/>
  <c r="F17" i="20"/>
  <c r="G16" i="20"/>
  <c r="F16" i="20"/>
  <c r="G15" i="20"/>
  <c r="F15" i="20"/>
  <c r="G14" i="20"/>
  <c r="F14" i="20"/>
  <c r="G13" i="20"/>
  <c r="F13" i="20"/>
  <c r="G12" i="20"/>
  <c r="F12" i="20"/>
  <c r="G11" i="20"/>
  <c r="F11" i="20"/>
  <c r="G10" i="20"/>
  <c r="F10" i="20"/>
  <c r="G9" i="20"/>
  <c r="F9" i="20"/>
  <c r="G8" i="20"/>
  <c r="F8" i="20"/>
  <c r="G7" i="20"/>
  <c r="F7" i="20"/>
  <c r="G6" i="20"/>
  <c r="F6" i="20"/>
  <c r="G5" i="20"/>
  <c r="F5" i="20"/>
  <c r="G4" i="20"/>
  <c r="F4" i="20"/>
  <c r="F3" i="20"/>
  <c r="H25" i="19"/>
  <c r="F25" i="19"/>
  <c r="D25" i="19"/>
  <c r="B25" i="19"/>
  <c r="G21" i="19"/>
  <c r="F21" i="19"/>
  <c r="G20" i="19"/>
  <c r="F20" i="19"/>
  <c r="G19" i="19"/>
  <c r="F19" i="19"/>
  <c r="G18" i="19"/>
  <c r="F18" i="19"/>
  <c r="G17" i="19"/>
  <c r="F17" i="19"/>
  <c r="G16" i="19"/>
  <c r="F16" i="19"/>
  <c r="G15" i="19"/>
  <c r="F15" i="19"/>
  <c r="G14" i="19"/>
  <c r="F14" i="19"/>
  <c r="G13" i="19"/>
  <c r="F13" i="19"/>
  <c r="G12" i="19"/>
  <c r="F12" i="19"/>
  <c r="G11" i="19"/>
  <c r="F11" i="19"/>
  <c r="G10" i="19"/>
  <c r="F10" i="19"/>
  <c r="G9" i="19"/>
  <c r="F9" i="19"/>
  <c r="G8" i="19"/>
  <c r="F8" i="19"/>
  <c r="G7" i="19"/>
  <c r="F7" i="19"/>
  <c r="G6" i="19"/>
  <c r="F6" i="19"/>
  <c r="G5" i="19"/>
  <c r="F5" i="19"/>
  <c r="G4" i="19"/>
  <c r="F4" i="19"/>
  <c r="F3" i="19"/>
  <c r="E3" i="19"/>
  <c r="D3" i="19"/>
  <c r="H25" i="18"/>
  <c r="F25" i="18"/>
  <c r="D25" i="18"/>
  <c r="B25"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G3" i="18"/>
  <c r="F3" i="18"/>
  <c r="H25" i="17"/>
  <c r="F25" i="17"/>
  <c r="D25" i="17"/>
  <c r="B25" i="17"/>
  <c r="G21" i="17"/>
  <c r="F21" i="17"/>
  <c r="G20" i="17"/>
  <c r="F20" i="17"/>
  <c r="G19" i="17"/>
  <c r="F19" i="17"/>
  <c r="G18" i="17"/>
  <c r="F18" i="17"/>
  <c r="G17" i="17"/>
  <c r="F17" i="17"/>
  <c r="G16" i="17"/>
  <c r="F16" i="17"/>
  <c r="G15" i="17"/>
  <c r="F15" i="17"/>
  <c r="G14" i="17"/>
  <c r="F14" i="17"/>
  <c r="G13" i="17"/>
  <c r="F13" i="17"/>
  <c r="G12" i="17"/>
  <c r="F12" i="17"/>
  <c r="G11" i="17"/>
  <c r="F11" i="17"/>
  <c r="G10" i="17"/>
  <c r="F10" i="17"/>
  <c r="G9" i="17"/>
  <c r="F9" i="17"/>
  <c r="G8" i="17"/>
  <c r="F8" i="17"/>
  <c r="G7" i="17"/>
  <c r="F7" i="17"/>
  <c r="G6" i="17"/>
  <c r="F6" i="17"/>
  <c r="G5" i="17"/>
  <c r="F5" i="17"/>
  <c r="G4" i="17"/>
  <c r="F4" i="17"/>
  <c r="F3" i="17"/>
  <c r="H25" i="16"/>
  <c r="F25" i="16"/>
  <c r="D25" i="16"/>
  <c r="B25" i="16"/>
  <c r="G21" i="16"/>
  <c r="F21" i="16"/>
  <c r="G20" i="16"/>
  <c r="F20" i="16"/>
  <c r="G19" i="16"/>
  <c r="F19" i="16"/>
  <c r="G18" i="16"/>
  <c r="F18" i="16"/>
  <c r="G17" i="16"/>
  <c r="F17" i="16"/>
  <c r="G16" i="16"/>
  <c r="F16" i="16"/>
  <c r="G15" i="16"/>
  <c r="F15" i="16"/>
  <c r="G14" i="16"/>
  <c r="F14" i="16"/>
  <c r="G13" i="16"/>
  <c r="F13" i="16"/>
  <c r="G12" i="16"/>
  <c r="F12" i="16"/>
  <c r="G11" i="16"/>
  <c r="F11" i="16"/>
  <c r="G10" i="16"/>
  <c r="F10" i="16"/>
  <c r="G9" i="16"/>
  <c r="F9" i="16"/>
  <c r="G8" i="16"/>
  <c r="F8" i="16"/>
  <c r="G7" i="16"/>
  <c r="F7" i="16"/>
  <c r="G6" i="16"/>
  <c r="F6" i="16"/>
  <c r="G5" i="16"/>
  <c r="F5" i="16"/>
  <c r="G4" i="16"/>
  <c r="F4" i="16"/>
  <c r="G3" i="16"/>
  <c r="F3" i="16"/>
  <c r="H25" i="15"/>
  <c r="F25" i="15"/>
  <c r="D25" i="15"/>
  <c r="B25" i="15"/>
  <c r="G21" i="15"/>
  <c r="F21" i="15"/>
  <c r="G20" i="15"/>
  <c r="F20" i="15"/>
  <c r="G19" i="15"/>
  <c r="F19" i="15"/>
  <c r="G18" i="15"/>
  <c r="F18" i="15"/>
  <c r="G17" i="15"/>
  <c r="F17" i="15"/>
  <c r="G16" i="15"/>
  <c r="F16" i="15"/>
  <c r="G15" i="15"/>
  <c r="F15" i="15"/>
  <c r="G14" i="15"/>
  <c r="F14" i="15"/>
  <c r="G13" i="15"/>
  <c r="F13" i="15"/>
  <c r="G12" i="15"/>
  <c r="F12" i="15"/>
  <c r="G11" i="15"/>
  <c r="F11" i="15"/>
  <c r="G10" i="15"/>
  <c r="F10" i="15"/>
  <c r="G9" i="15"/>
  <c r="F9" i="15"/>
  <c r="G8" i="15"/>
  <c r="F8" i="15"/>
  <c r="G7" i="15"/>
  <c r="F7" i="15"/>
  <c r="G6" i="15"/>
  <c r="F6" i="15"/>
  <c r="G5" i="15"/>
  <c r="F5" i="15"/>
  <c r="G4" i="15"/>
  <c r="F4" i="15"/>
  <c r="G3" i="15"/>
  <c r="F3" i="15"/>
  <c r="H25" i="14"/>
  <c r="F25" i="14"/>
  <c r="D25" i="14"/>
  <c r="B25" i="14"/>
  <c r="G21" i="14"/>
  <c r="F21" i="14"/>
  <c r="G20" i="14"/>
  <c r="F20" i="14"/>
  <c r="G19" i="14"/>
  <c r="F19" i="14"/>
  <c r="G18" i="14"/>
  <c r="F18" i="14"/>
  <c r="G17" i="14"/>
  <c r="F17" i="14"/>
  <c r="G16" i="14"/>
  <c r="F16" i="14"/>
  <c r="G15" i="14"/>
  <c r="F15" i="14"/>
  <c r="G14" i="14"/>
  <c r="F14" i="14"/>
  <c r="G13" i="14"/>
  <c r="F13" i="14"/>
  <c r="G12" i="14"/>
  <c r="F12" i="14"/>
  <c r="G11" i="14"/>
  <c r="F11" i="14"/>
  <c r="G10" i="14"/>
  <c r="F10" i="14"/>
  <c r="G9" i="14"/>
  <c r="F9" i="14"/>
  <c r="G8" i="14"/>
  <c r="F8" i="14"/>
  <c r="G7" i="14"/>
  <c r="F7" i="14"/>
  <c r="G6" i="14"/>
  <c r="F6" i="14"/>
  <c r="E6" i="14"/>
  <c r="D6" i="14"/>
  <c r="G5" i="14"/>
  <c r="F5" i="14"/>
  <c r="E5" i="14"/>
  <c r="D5" i="14"/>
  <c r="G4" i="14"/>
  <c r="F4" i="14"/>
  <c r="G3" i="14"/>
  <c r="F3" i="14"/>
  <c r="H25" i="13"/>
  <c r="F25" i="13"/>
  <c r="D25" i="13"/>
  <c r="B25" i="13"/>
  <c r="G21" i="13"/>
  <c r="F21" i="13"/>
  <c r="G20" i="13"/>
  <c r="F20" i="13"/>
  <c r="G19" i="13"/>
  <c r="F19" i="13"/>
  <c r="G18" i="13"/>
  <c r="F18" i="13"/>
  <c r="G17" i="13"/>
  <c r="F17" i="13"/>
  <c r="G16" i="13"/>
  <c r="F16" i="13"/>
  <c r="G15" i="13"/>
  <c r="F15" i="13"/>
  <c r="G14" i="13"/>
  <c r="F14" i="13"/>
  <c r="G13" i="13"/>
  <c r="F13" i="13"/>
  <c r="G12" i="13"/>
  <c r="F12" i="13"/>
  <c r="G11" i="13"/>
  <c r="F11" i="13"/>
  <c r="G10" i="13"/>
  <c r="F10" i="13"/>
  <c r="G9" i="13"/>
  <c r="F9" i="13"/>
  <c r="G8" i="13"/>
  <c r="F8" i="13"/>
  <c r="G7" i="13"/>
  <c r="F7" i="13"/>
  <c r="G6" i="13"/>
  <c r="F6" i="13"/>
  <c r="G5" i="13"/>
  <c r="F5" i="13"/>
  <c r="G4" i="13"/>
  <c r="F4" i="13"/>
  <c r="F3" i="13"/>
  <c r="H25" i="12"/>
  <c r="F25" i="12"/>
  <c r="D25" i="12"/>
  <c r="B25" i="12"/>
  <c r="G21" i="12"/>
  <c r="F21" i="12"/>
  <c r="G20" i="12"/>
  <c r="F20" i="12"/>
  <c r="G19" i="12"/>
  <c r="F19" i="12"/>
  <c r="G18" i="12"/>
  <c r="F18" i="12"/>
  <c r="G17" i="12"/>
  <c r="F17" i="12"/>
  <c r="G16" i="12"/>
  <c r="F16" i="12"/>
  <c r="G15" i="12"/>
  <c r="F15" i="12"/>
  <c r="G14" i="12"/>
  <c r="F14" i="12"/>
  <c r="G13" i="12"/>
  <c r="F13" i="12"/>
  <c r="G12" i="12"/>
  <c r="F12" i="12"/>
  <c r="G11" i="12"/>
  <c r="F11" i="12"/>
  <c r="G10" i="12"/>
  <c r="F10" i="12"/>
  <c r="G9" i="12"/>
  <c r="F9" i="12"/>
  <c r="G8" i="12"/>
  <c r="F8" i="12"/>
  <c r="G7" i="12"/>
  <c r="F7" i="12"/>
  <c r="G6" i="12"/>
  <c r="F6" i="12"/>
  <c r="G5" i="12"/>
  <c r="F5" i="12"/>
  <c r="G4" i="12"/>
  <c r="F4" i="12"/>
  <c r="F3" i="12"/>
  <c r="H25" i="11"/>
  <c r="F25" i="11"/>
  <c r="D25" i="11"/>
  <c r="B25" i="11"/>
  <c r="G21" i="11"/>
  <c r="F21" i="11"/>
  <c r="G20" i="11"/>
  <c r="F20" i="11"/>
  <c r="G19" i="11"/>
  <c r="F19" i="11"/>
  <c r="G18" i="11"/>
  <c r="F18" i="11"/>
  <c r="G17" i="11"/>
  <c r="F17" i="11"/>
  <c r="G16" i="11"/>
  <c r="F16" i="11"/>
  <c r="G15" i="11"/>
  <c r="F15" i="11"/>
  <c r="G14" i="11"/>
  <c r="F14" i="11"/>
  <c r="G13" i="11"/>
  <c r="F13" i="11"/>
  <c r="G12" i="11"/>
  <c r="F12" i="11"/>
  <c r="G11" i="11"/>
  <c r="F11" i="11"/>
  <c r="G10" i="11"/>
  <c r="F10" i="11"/>
  <c r="G9" i="11"/>
  <c r="F9" i="11"/>
  <c r="G8" i="11"/>
  <c r="F8" i="11"/>
  <c r="G7" i="11"/>
  <c r="F7" i="11"/>
  <c r="G6" i="11"/>
  <c r="F6" i="11"/>
  <c r="G5" i="11"/>
  <c r="F5" i="11"/>
  <c r="G4" i="11"/>
  <c r="F4" i="11"/>
  <c r="G3" i="11"/>
  <c r="F3" i="11"/>
  <c r="H25" i="10"/>
  <c r="F25" i="10"/>
  <c r="D25" i="10"/>
  <c r="B25" i="10"/>
  <c r="G21" i="10"/>
  <c r="F21" i="10"/>
  <c r="G20" i="10"/>
  <c r="F20" i="10"/>
  <c r="G19" i="10"/>
  <c r="F19" i="10"/>
  <c r="G18" i="10"/>
  <c r="F18" i="10"/>
  <c r="G17" i="10"/>
  <c r="F17" i="10"/>
  <c r="G16" i="10"/>
  <c r="F16" i="10"/>
  <c r="G15" i="10"/>
  <c r="F15" i="10"/>
  <c r="G14" i="10"/>
  <c r="F14" i="10"/>
  <c r="G13" i="10"/>
  <c r="F13" i="10"/>
  <c r="G12" i="10"/>
  <c r="F12" i="10"/>
  <c r="G11" i="10"/>
  <c r="F11" i="10"/>
  <c r="G10" i="10"/>
  <c r="F10" i="10"/>
  <c r="G9" i="10"/>
  <c r="F9" i="10"/>
  <c r="G8" i="10"/>
  <c r="F8" i="10"/>
  <c r="G7" i="10"/>
  <c r="F7" i="10"/>
  <c r="G6" i="10"/>
  <c r="F6" i="10"/>
  <c r="G5" i="10"/>
  <c r="F5" i="10"/>
  <c r="G4" i="10"/>
  <c r="F4" i="10"/>
  <c r="G3" i="10"/>
  <c r="F3" i="10"/>
  <c r="H25" i="9"/>
  <c r="F25" i="9"/>
  <c r="D25" i="9"/>
  <c r="B25" i="9"/>
  <c r="G21" i="9"/>
  <c r="F21" i="9"/>
  <c r="G20" i="9"/>
  <c r="F20" i="9"/>
  <c r="G19" i="9"/>
  <c r="F19" i="9"/>
  <c r="G18" i="9"/>
  <c r="F18" i="9"/>
  <c r="G17" i="9"/>
  <c r="F17" i="9"/>
  <c r="G16" i="9"/>
  <c r="F16" i="9"/>
  <c r="G15" i="9"/>
  <c r="F15" i="9"/>
  <c r="G14" i="9"/>
  <c r="F14" i="9"/>
  <c r="G13" i="9"/>
  <c r="F13" i="9"/>
  <c r="G12" i="9"/>
  <c r="F12" i="9"/>
  <c r="G11" i="9"/>
  <c r="F11" i="9"/>
  <c r="G10" i="9"/>
  <c r="F10" i="9"/>
  <c r="G9" i="9"/>
  <c r="F9" i="9"/>
  <c r="G8" i="9"/>
  <c r="F8" i="9"/>
  <c r="G7" i="9"/>
  <c r="F7" i="9"/>
  <c r="G6" i="9"/>
  <c r="F6" i="9"/>
  <c r="G5" i="9"/>
  <c r="F5" i="9"/>
  <c r="G4" i="9"/>
  <c r="F4" i="9"/>
  <c r="G3" i="9"/>
  <c r="F3" i="9"/>
  <c r="H25" i="7"/>
  <c r="F25" i="7"/>
  <c r="D25" i="7"/>
  <c r="B25" i="7"/>
  <c r="G21" i="7"/>
  <c r="F21" i="7"/>
  <c r="G20" i="7"/>
  <c r="F20" i="7"/>
  <c r="G19" i="7"/>
  <c r="F19" i="7"/>
  <c r="G18" i="7"/>
  <c r="F18" i="7"/>
  <c r="G17" i="7"/>
  <c r="F17" i="7"/>
  <c r="G16" i="7"/>
  <c r="F16" i="7"/>
  <c r="G15" i="7"/>
  <c r="F15" i="7"/>
  <c r="G14" i="7"/>
  <c r="F14" i="7"/>
  <c r="G13" i="7"/>
  <c r="F13" i="7"/>
  <c r="G12" i="7"/>
  <c r="F12" i="7"/>
  <c r="G11" i="7"/>
  <c r="F11" i="7"/>
  <c r="G10" i="7"/>
  <c r="F10" i="7"/>
  <c r="G9" i="7"/>
  <c r="F9" i="7"/>
  <c r="G8" i="7"/>
  <c r="F8" i="7"/>
  <c r="G7" i="7"/>
  <c r="F7" i="7"/>
  <c r="G6" i="7"/>
  <c r="F6" i="7"/>
  <c r="G5" i="7"/>
  <c r="F5" i="7"/>
  <c r="G4" i="7"/>
  <c r="F4" i="7"/>
  <c r="G3" i="7"/>
  <c r="F3" i="7"/>
  <c r="H25" i="6"/>
  <c r="F25" i="6"/>
  <c r="D25" i="6"/>
  <c r="B25"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 r="H25" i="5"/>
  <c r="F25" i="5"/>
  <c r="D25" i="5"/>
  <c r="B25" i="5"/>
  <c r="G21" i="5"/>
  <c r="F21" i="5"/>
  <c r="G20" i="5"/>
  <c r="F20" i="5"/>
  <c r="G19" i="5"/>
  <c r="F19" i="5"/>
  <c r="G18" i="5"/>
  <c r="F18" i="5"/>
  <c r="G17" i="5"/>
  <c r="F17" i="5"/>
  <c r="G16" i="5"/>
  <c r="F16" i="5"/>
  <c r="G15" i="5"/>
  <c r="F15" i="5"/>
  <c r="G14" i="5"/>
  <c r="F14" i="5"/>
  <c r="G13" i="5"/>
  <c r="F13" i="5"/>
  <c r="G12" i="5"/>
  <c r="F12" i="5"/>
  <c r="G11" i="5"/>
  <c r="F11" i="5"/>
  <c r="G10" i="5"/>
  <c r="F10" i="5"/>
  <c r="G9" i="5"/>
  <c r="F9" i="5"/>
  <c r="G8" i="5"/>
  <c r="F8" i="5"/>
  <c r="G7" i="5"/>
  <c r="F7" i="5"/>
  <c r="G6" i="5"/>
  <c r="F6" i="5"/>
  <c r="G5" i="5"/>
  <c r="F5" i="5"/>
  <c r="G4" i="5"/>
  <c r="F4" i="5"/>
  <c r="G3" i="5"/>
  <c r="F3" i="5"/>
  <c r="G29" i="2"/>
  <c r="E29" i="2"/>
  <c r="C29" i="2"/>
  <c r="I27" i="2"/>
  <c r="G27" i="2"/>
  <c r="E27" i="2"/>
  <c r="C27" i="2"/>
  <c r="H25" i="2"/>
  <c r="F25" i="2"/>
  <c r="D25" i="2"/>
  <c r="B25"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F3" i="2"/>
  <c r="E3" i="2"/>
  <c r="D3" i="2"/>
  <c r="I24" i="3"/>
  <c r="G24"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F3" i="3"/>
  <c r="AC13" i="1"/>
  <c r="Z13" i="1"/>
  <c r="X13" i="1"/>
  <c r="W13" i="1"/>
  <c r="U13" i="1"/>
  <c r="S13" i="1"/>
  <c r="Q13" i="1"/>
  <c r="P13" i="1"/>
  <c r="N13" i="1"/>
  <c r="Z12" i="1"/>
  <c r="X12" i="1"/>
  <c r="W12" i="1"/>
  <c r="V12" i="1"/>
  <c r="U12" i="1"/>
  <c r="S12" i="1"/>
  <c r="R12" i="1"/>
  <c r="Q12" i="1"/>
  <c r="P12" i="1"/>
  <c r="N12" i="1"/>
  <c r="AC11" i="1"/>
  <c r="Z11" i="1"/>
  <c r="X11" i="1"/>
  <c r="W11" i="1"/>
  <c r="V11" i="1"/>
  <c r="U11" i="1"/>
  <c r="S11" i="1"/>
  <c r="R11" i="1"/>
  <c r="Q11" i="1"/>
  <c r="P11" i="1"/>
  <c r="N11" i="1"/>
  <c r="M11" i="1"/>
  <c r="L11" i="1"/>
  <c r="AC10" i="1"/>
  <c r="Z10" i="1"/>
  <c r="X10" i="1"/>
  <c r="W10" i="1"/>
  <c r="S10" i="1"/>
  <c r="P10" i="1"/>
  <c r="N10" i="1"/>
  <c r="AC9" i="1"/>
  <c r="Z9" i="1"/>
  <c r="X9" i="1"/>
  <c r="W9" i="1"/>
  <c r="S9" i="1"/>
  <c r="P9" i="1"/>
  <c r="N9" i="1"/>
  <c r="AC8" i="1"/>
  <c r="Z8" i="1"/>
  <c r="X8" i="1"/>
  <c r="W8" i="1"/>
  <c r="S8" i="1"/>
  <c r="P8" i="1"/>
  <c r="N8" i="1"/>
  <c r="AC7" i="1"/>
  <c r="Z7" i="1"/>
  <c r="X7" i="1"/>
  <c r="W7" i="1"/>
  <c r="S7" i="1"/>
  <c r="P7" i="1"/>
  <c r="N7" i="1"/>
  <c r="AC6" i="1"/>
  <c r="Z6" i="1"/>
  <c r="X6" i="1"/>
  <c r="W6" i="1"/>
  <c r="S6" i="1"/>
  <c r="P6" i="1"/>
  <c r="N6" i="1"/>
  <c r="AC5" i="1"/>
  <c r="Z5" i="1"/>
  <c r="X5" i="1"/>
  <c r="W5" i="1"/>
  <c r="S5" i="1"/>
  <c r="P5" i="1"/>
  <c r="N5" i="1"/>
  <c r="AC4" i="1"/>
  <c r="Z4" i="1"/>
  <c r="X4" i="1"/>
  <c r="W4" i="1"/>
  <c r="S4" i="1"/>
  <c r="P4" i="1"/>
  <c r="N4" i="1"/>
  <c r="AC3" i="1"/>
  <c r="Z3" i="1"/>
  <c r="X3" i="1"/>
  <c r="W3" i="1"/>
  <c r="S3" i="1"/>
  <c r="P3" i="1"/>
  <c r="N3" i="1"/>
  <c r="X3" i="36"/>
  <c r="W3" i="36"/>
  <c r="V3" i="36"/>
  <c r="U3" i="36"/>
  <c r="S3" i="36"/>
  <c r="R3" i="36"/>
  <c r="P3" i="36"/>
  <c r="O3" i="36"/>
  <c r="M3" i="36"/>
  <c r="K3" i="36"/>
  <c r="H25" i="8"/>
  <c r="F25" i="8"/>
  <c r="D25" i="8"/>
  <c r="B25" i="8"/>
  <c r="G21" i="8"/>
  <c r="F21" i="8"/>
  <c r="G20" i="8"/>
  <c r="F20" i="8"/>
  <c r="G19" i="8"/>
  <c r="F19" i="8"/>
  <c r="G18" i="8"/>
  <c r="F18" i="8"/>
  <c r="G17" i="8"/>
  <c r="F17" i="8"/>
  <c r="G16" i="8"/>
  <c r="F16" i="8"/>
  <c r="G15" i="8"/>
  <c r="F15" i="8"/>
  <c r="G14" i="8"/>
  <c r="F14" i="8"/>
  <c r="G13" i="8"/>
  <c r="F13" i="8"/>
  <c r="G12" i="8"/>
  <c r="F12" i="8"/>
  <c r="G11" i="8"/>
  <c r="F11" i="8"/>
  <c r="G10" i="8"/>
  <c r="F10" i="8"/>
  <c r="G9" i="8"/>
  <c r="F9" i="8"/>
  <c r="G8" i="8"/>
  <c r="F8" i="8"/>
  <c r="G7" i="8"/>
  <c r="F7" i="8"/>
  <c r="G6" i="8"/>
  <c r="F6" i="8"/>
  <c r="G5" i="8"/>
  <c r="F5" i="8"/>
  <c r="G4" i="8"/>
  <c r="F4" i="8"/>
  <c r="F3" i="8"/>
  <c r="Z50" i="1" l="1"/>
  <c r="X50" i="1"/>
  <c r="AC50" i="1" s="1"/>
  <c r="S50" i="1"/>
  <c r="X36" i="1"/>
  <c r="AC36" i="1" s="1"/>
  <c r="Z36" i="1"/>
  <c r="Z54" i="1"/>
  <c r="X54" i="1"/>
  <c r="AC54" i="1" s="1"/>
  <c r="S54" i="1"/>
  <c r="Z66" i="1"/>
  <c r="X66" i="1"/>
  <c r="AC66" i="1" s="1"/>
  <c r="S66" i="1"/>
  <c r="Z42" i="1"/>
  <c r="X42" i="1"/>
  <c r="AC42" i="1" s="1"/>
  <c r="S42" i="1"/>
  <c r="X70" i="1"/>
  <c r="AC70" i="1" s="1"/>
  <c r="Z70" i="1"/>
  <c r="S70" i="1"/>
  <c r="X58" i="1"/>
  <c r="AC58" i="1" s="1"/>
  <c r="Z58" i="1"/>
  <c r="S58" i="1"/>
  <c r="Z49" i="1"/>
  <c r="X49" i="1"/>
  <c r="AC49" i="1" s="1"/>
  <c r="S49" i="1"/>
  <c r="X20" i="1"/>
  <c r="AC20" i="1" s="1"/>
  <c r="Z26" i="1"/>
  <c r="S63" i="1"/>
  <c r="X18" i="1"/>
  <c r="AC18" i="1" s="1"/>
  <c r="Z45" i="1"/>
  <c r="S45" i="1"/>
  <c r="X45" i="1"/>
  <c r="AC45" i="1" s="1"/>
  <c r="Z38" i="1"/>
  <c r="Z72" i="1"/>
  <c r="X30" i="1"/>
  <c r="AC30" i="1" s="1"/>
  <c r="Z30" i="1"/>
  <c r="S36" i="1"/>
  <c r="X51" i="1"/>
  <c r="AC51" i="1" s="1"/>
  <c r="Z17" i="1"/>
  <c r="X17" i="1"/>
  <c r="AC17" i="1" s="1"/>
  <c r="S27" i="1"/>
  <c r="X40" i="1"/>
  <c r="AC40" i="1" s="1"/>
  <c r="X72" i="1"/>
  <c r="AC72" i="1" s="1"/>
  <c r="X34" i="1"/>
  <c r="AC34" i="1" s="1"/>
  <c r="Z40" i="1"/>
  <c r="Q19" i="1"/>
  <c r="U27" i="1"/>
  <c r="Q27" i="1"/>
  <c r="Z29" i="1"/>
  <c r="X29" i="1"/>
  <c r="AC29" i="1" s="1"/>
  <c r="S29" i="1"/>
  <c r="S33" i="1"/>
  <c r="S43" i="1"/>
  <c r="X47" i="1"/>
  <c r="AC47" i="1" s="1"/>
  <c r="S59" i="1"/>
  <c r="X63" i="1"/>
  <c r="AC63" i="1" s="1"/>
  <c r="S22" i="1"/>
  <c r="Z22" i="1"/>
  <c r="X22" i="1"/>
  <c r="AC22" i="1" s="1"/>
  <c r="S34" i="1"/>
  <c r="Z14" i="1"/>
  <c r="S19" i="1"/>
  <c r="X27" i="1"/>
  <c r="AC27" i="1" s="1"/>
  <c r="Z41" i="1"/>
  <c r="X41" i="1"/>
  <c r="AC41" i="1" s="1"/>
  <c r="S41" i="1"/>
  <c r="X52" i="1"/>
  <c r="AC52" i="1" s="1"/>
  <c r="Z57" i="1"/>
  <c r="X57" i="1"/>
  <c r="AC57" i="1" s="1"/>
  <c r="S57" i="1"/>
  <c r="X68" i="1"/>
  <c r="AC68" i="1" s="1"/>
  <c r="Z73" i="1"/>
  <c r="X73" i="1"/>
  <c r="AC73" i="1" s="1"/>
  <c r="S73" i="1"/>
  <c r="X16" i="1"/>
  <c r="AC16" i="1" s="1"/>
  <c r="Z16" i="1"/>
  <c r="S16" i="1"/>
  <c r="S18" i="1"/>
  <c r="S30" i="1"/>
  <c r="Z20" i="1"/>
  <c r="S47" i="1"/>
  <c r="X67" i="1"/>
  <c r="AC67" i="1" s="1"/>
  <c r="X38" i="1"/>
  <c r="AC38" i="1" s="1"/>
  <c r="S61" i="1"/>
  <c r="Z61" i="1"/>
  <c r="X61" i="1"/>
  <c r="AC61" i="1" s="1"/>
  <c r="X15" i="1"/>
  <c r="AC15" i="1" s="1"/>
  <c r="S15" i="1"/>
  <c r="Z15" i="1"/>
  <c r="X25" i="1"/>
  <c r="AC25" i="1" s="1"/>
  <c r="Q33" i="1"/>
  <c r="U33" i="1"/>
  <c r="S35" i="1"/>
  <c r="Z35" i="1"/>
  <c r="X35" i="1"/>
  <c r="AC35" i="1" s="1"/>
  <c r="X37" i="1"/>
  <c r="AC37" i="1" s="1"/>
  <c r="Z37" i="1"/>
  <c r="S39" i="1"/>
  <c r="Z52" i="1"/>
  <c r="Z68" i="1"/>
  <c r="S67" i="1"/>
  <c r="S65" i="1"/>
  <c r="Z65" i="1"/>
  <c r="X65" i="1"/>
  <c r="AC65" i="1" s="1"/>
  <c r="Z23" i="1"/>
  <c r="X23" i="1"/>
  <c r="AC23" i="1" s="1"/>
  <c r="X56" i="1"/>
  <c r="AC56" i="1" s="1"/>
  <c r="X21" i="1"/>
  <c r="AC21" i="1" s="1"/>
  <c r="S21" i="1"/>
  <c r="Z56" i="1"/>
  <c r="Z24" i="1"/>
  <c r="X24" i="1"/>
  <c r="AC24" i="1" s="1"/>
  <c r="X33" i="1"/>
  <c r="AC33" i="1" s="1"/>
  <c r="X43" i="1"/>
  <c r="AC43" i="1" s="1"/>
  <c r="Z46" i="1"/>
  <c r="X46" i="1"/>
  <c r="AC46" i="1" s="1"/>
  <c r="X59" i="1"/>
  <c r="AC59" i="1" s="1"/>
  <c r="X62" i="1"/>
  <c r="AC62" i="1" s="1"/>
  <c r="Z62" i="1"/>
  <c r="S71" i="1"/>
  <c r="S51" i="1"/>
  <c r="X32" i="1"/>
  <c r="AC32" i="1" s="1"/>
  <c r="S25" i="1"/>
  <c r="Z32" i="1"/>
  <c r="X48" i="1"/>
  <c r="AC48" i="1" s="1"/>
  <c r="Z53" i="1"/>
  <c r="X53" i="1"/>
  <c r="AC53" i="1" s="1"/>
  <c r="S53" i="1"/>
  <c r="U55" i="1"/>
  <c r="X64" i="1"/>
  <c r="AC64" i="1" s="1"/>
  <c r="Z69" i="1"/>
  <c r="X69" i="1"/>
  <c r="AC69" i="1" s="1"/>
  <c r="S69" i="1"/>
  <c r="U71" i="1"/>
  <c r="N19" i="1"/>
  <c r="P19" i="1" s="1"/>
  <c r="Q25" i="1"/>
  <c r="Q39" i="1"/>
  <c r="Z19" i="1" l="1"/>
  <c r="X19" i="1"/>
  <c r="AC19" i="1" s="1"/>
</calcChain>
</file>

<file path=xl/sharedStrings.xml><?xml version="1.0" encoding="utf-8"?>
<sst xmlns="http://schemas.openxmlformats.org/spreadsheetml/2006/main" count="1493" uniqueCount="254">
  <si>
    <t>序号</t>
  </si>
  <si>
    <t>合同类型</t>
  </si>
  <si>
    <t>费用类型</t>
  </si>
  <si>
    <t>直接材料</t>
  </si>
  <si>
    <t>买卖合同</t>
  </si>
  <si>
    <t>直接费用</t>
  </si>
  <si>
    <t>建设工程合同</t>
  </si>
  <si>
    <t>技术合同</t>
  </si>
  <si>
    <t>租赁合同</t>
  </si>
  <si>
    <t>合同执行情况</t>
  </si>
  <si>
    <t>返回目录</t>
  </si>
  <si>
    <t>记账日期</t>
  </si>
  <si>
    <t>记账类型</t>
  </si>
  <si>
    <t>摘要</t>
  </si>
  <si>
    <t>金额</t>
  </si>
  <si>
    <t>税额</t>
  </si>
  <si>
    <t>价税合计</t>
  </si>
  <si>
    <t>税率</t>
  </si>
  <si>
    <t>凭证号</t>
  </si>
  <si>
    <t>备注</t>
  </si>
  <si>
    <t>-</t>
  </si>
  <si>
    <t>合同签订</t>
  </si>
  <si>
    <t>发票挂账</t>
  </si>
  <si>
    <t>有票付款</t>
  </si>
  <si>
    <t>付款总额</t>
  </si>
  <si>
    <t>开票总额</t>
  </si>
  <si>
    <t>未付余额</t>
  </si>
  <si>
    <t>执行情况</t>
  </si>
  <si>
    <t>项目编号</t>
  </si>
  <si>
    <t>项目名称</t>
  </si>
  <si>
    <t>甲方单位</t>
  </si>
  <si>
    <t>应收（含税）</t>
  </si>
  <si>
    <t>已收款（含税）</t>
  </si>
  <si>
    <t>应收款（含税）</t>
  </si>
  <si>
    <t>承建子公司</t>
  </si>
  <si>
    <t>应付成本（含税）</t>
  </si>
  <si>
    <t>已付成本（含税）</t>
  </si>
  <si>
    <t>XM00001</t>
  </si>
  <si>
    <t>人民公园</t>
  </si>
  <si>
    <t>住建局</t>
  </si>
  <si>
    <t>瑞景园林</t>
  </si>
  <si>
    <t>XM00002</t>
  </si>
  <si>
    <t>环卫一体化</t>
  </si>
  <si>
    <t>XM00003</t>
  </si>
  <si>
    <t>龙凤祥园</t>
  </si>
  <si>
    <t>自建</t>
  </si>
  <si>
    <t>房地产</t>
  </si>
  <si>
    <t>合计</t>
  </si>
  <si>
    <t>合同编号</t>
  </si>
  <si>
    <t>合同名称</t>
  </si>
  <si>
    <t>签订日期</t>
  </si>
  <si>
    <t>主要内容</t>
  </si>
  <si>
    <t>合同金额
(不含税价）</t>
  </si>
  <si>
    <t>合同金额
（含税价）</t>
  </si>
  <si>
    <t>补充金额</t>
  </si>
  <si>
    <t>合同总额</t>
  </si>
  <si>
    <t>收款金额</t>
  </si>
  <si>
    <t>收款总额</t>
  </si>
  <si>
    <t>已收款比例</t>
  </si>
  <si>
    <t>开票金额</t>
  </si>
  <si>
    <t>应收金额</t>
  </si>
  <si>
    <t>应收余额（含税）</t>
  </si>
  <si>
    <t>挂账金额</t>
  </si>
  <si>
    <t>未开票金额</t>
  </si>
  <si>
    <t>是否结清</t>
  </si>
  <si>
    <t>印花税税率</t>
  </si>
  <si>
    <t>收税优惠</t>
  </si>
  <si>
    <t>印花税税额</t>
  </si>
  <si>
    <t>缴纳印花税税期</t>
  </si>
  <si>
    <t>SR1</t>
  </si>
  <si>
    <t>支出合同台账</t>
  </si>
  <si>
    <t>签约子公司</t>
  </si>
  <si>
    <t>签约单位</t>
  </si>
  <si>
    <t>付款金额</t>
  </si>
  <si>
    <t>已付款比例</t>
  </si>
  <si>
    <t>开票税额</t>
  </si>
  <si>
    <t>未付金额（含税）</t>
  </si>
  <si>
    <t>挂账金额（含税）</t>
  </si>
  <si>
    <t>未开票</t>
  </si>
  <si>
    <t>ZC1</t>
  </si>
  <si>
    <t>安全评价合同</t>
  </si>
  <si>
    <t>河北靓源环保工程有限公司</t>
  </si>
  <si>
    <t>北关村西北（2022-14号地块）/锦悦庭项目</t>
  </si>
  <si>
    <t>锦悦庭项目安全生产条件和设施综合分析报告</t>
  </si>
  <si>
    <t>ZC2</t>
  </si>
  <si>
    <t>永清北关50亩地块项目方案设计合同</t>
  </si>
  <si>
    <t>河北拓为工程设计有限公司</t>
  </si>
  <si>
    <t>付河北拓为北关50亩地块设计服务费</t>
  </si>
  <si>
    <t>ZC3</t>
  </si>
  <si>
    <t>建设工程勘察合同</t>
  </si>
  <si>
    <t>廊坊市安达岩土工程有限公司</t>
  </si>
  <si>
    <t>2024-5</t>
  </si>
  <si>
    <t>付安达岩土北关50亩地块勘察费/锦悦庭小区</t>
  </si>
  <si>
    <t>ZC4</t>
  </si>
  <si>
    <t>技术服务合同</t>
  </si>
  <si>
    <t>河北聚浩测绘技术服务有限公司</t>
  </si>
  <si>
    <t>四外高程延伸测绘</t>
  </si>
  <si>
    <t>ZC5</t>
  </si>
  <si>
    <t>现状地形图测绘</t>
  </si>
  <si>
    <t>ZC6</t>
  </si>
  <si>
    <t>锦悦庭项目技术咨询协议</t>
  </si>
  <si>
    <t>京秀工程咨询有限公司</t>
  </si>
  <si>
    <t>锦悦庭项目《社会稳定风险评估报告》技术咨询</t>
  </si>
  <si>
    <t>ZC7</t>
  </si>
  <si>
    <t>技术服务合同书</t>
  </si>
  <si>
    <t>河北铼银工程项目管理有限公司</t>
  </si>
  <si>
    <t>项目申请报告评审会</t>
  </si>
  <si>
    <t>ZC8</t>
  </si>
  <si>
    <t>永清锦悦庭技术服务合同</t>
  </si>
  <si>
    <t>GPS控制点测绘项目</t>
  </si>
  <si>
    <t>ZC9</t>
  </si>
  <si>
    <t>北京中研众诚检测技术有限公司</t>
  </si>
  <si>
    <t>龙凤祥园房屋安全检测费</t>
  </si>
  <si>
    <t>ZC10</t>
  </si>
  <si>
    <t>永清老君堂项目方案设计合同</t>
  </si>
  <si>
    <t>永清老君堂项目</t>
  </si>
  <si>
    <t>项目规划方案设计</t>
  </si>
  <si>
    <t>ZC11</t>
  </si>
  <si>
    <t>工程检测鉴定技术服务合同</t>
  </si>
  <si>
    <t>河北博瑞检验认证集团有限公司</t>
  </si>
  <si>
    <t>龙凤祥园1#楼、3#楼、4#楼、物业楼及地库检测</t>
  </si>
  <si>
    <t>ZC12</t>
  </si>
  <si>
    <t>建设工程设计合同</t>
  </si>
  <si>
    <t>龙凤祥园加固设计合同</t>
  </si>
  <si>
    <t>ZC13</t>
  </si>
  <si>
    <t>北关50亩地块地上物清理合同</t>
  </si>
  <si>
    <t>永清县叁栩建筑工程有限公司</t>
  </si>
  <si>
    <t>北关50亩地块地上物清理机械费</t>
  </si>
  <si>
    <t>ZC14</t>
  </si>
  <si>
    <t>工程咨询服务</t>
  </si>
  <si>
    <t>廊坊市炜烨工程项目管理有限公司</t>
  </si>
  <si>
    <t>锦悦庭项目稳评、立项申请报告编制费</t>
  </si>
  <si>
    <t>ZC15</t>
  </si>
  <si>
    <t>建设工程造价咨询合同</t>
  </si>
  <si>
    <t>普华同辉工程项目管理（河北）有限公司</t>
  </si>
  <si>
    <t>锦悦庭项目概算合同</t>
  </si>
  <si>
    <t>ZC16</t>
  </si>
  <si>
    <t>锦悦庭地块高压线迁改地勘合同</t>
  </si>
  <si>
    <t>ZC17</t>
  </si>
  <si>
    <t>冀北中原生态科技有限公司</t>
  </si>
  <si>
    <t>锦悦庭项目示范区设计费</t>
  </si>
  <si>
    <t>ZC18</t>
  </si>
  <si>
    <t>测绘服务合同</t>
  </si>
  <si>
    <t>永清县恒成测绘服务有限公司</t>
  </si>
  <si>
    <t>9.05亩测绘服务</t>
  </si>
  <si>
    <t>ZC19</t>
  </si>
  <si>
    <t>委托工程造价服务协议</t>
  </si>
  <si>
    <t>付普华同辉锦悦庭项目高压迁改造价咨询费</t>
  </si>
  <si>
    <t>ZC20</t>
  </si>
  <si>
    <t>龙凤祥园加固工程</t>
  </si>
  <si>
    <t>ZC21</t>
  </si>
  <si>
    <t>施工合同</t>
  </si>
  <si>
    <t>廊坊卓航建设工程有限公司</t>
  </si>
  <si>
    <t>龙凤祥园基坑清淤工程</t>
  </si>
  <si>
    <t>ZC22</t>
  </si>
  <si>
    <t>锦悦庭项目示范区景观设计合同</t>
  </si>
  <si>
    <t>阿普贝思（北京）建筑景观设计咨询有限公司</t>
  </si>
  <si>
    <t>示范区景观设计</t>
  </si>
  <si>
    <t>ZC23</t>
  </si>
  <si>
    <t>建设项目工程总承包合同</t>
  </si>
  <si>
    <t>锦悦庭项目EPC工程总承包/设计费</t>
  </si>
  <si>
    <t>ZC24</t>
  </si>
  <si>
    <t>中国建筑一局（集团）有限公司</t>
  </si>
  <si>
    <t>锦悦庭项目EPC工程总承包/设备购置费</t>
  </si>
  <si>
    <t>ZC25</t>
  </si>
  <si>
    <t>锦悦庭项目EPC工程总承包/建筑安装工程费</t>
  </si>
  <si>
    <t>ZC26</t>
  </si>
  <si>
    <t>财务会计审计服务合同</t>
  </si>
  <si>
    <t>保定恒兴会计师事务所（普通合伙）</t>
  </si>
  <si>
    <t>廊坊市顺程房地产开发有限公司资产负债及经营情况以及龙凤祥园项目开发情况审计</t>
  </si>
  <si>
    <t>ZC27</t>
  </si>
  <si>
    <t>河北省施工图纸设计文件审查委托协议</t>
  </si>
  <si>
    <t>河北世元工程建设咨询有限公司</t>
  </si>
  <si>
    <t>河北世元工程建设咨询公司锦悦庭项目图纸审查服务费</t>
  </si>
  <si>
    <t>ZC28</t>
  </si>
  <si>
    <t>中地科勘察设计有限公司</t>
  </si>
  <si>
    <t>桩基础设计合同</t>
  </si>
  <si>
    <t>ZC29</t>
  </si>
  <si>
    <t>咨询服务合同</t>
  </si>
  <si>
    <t>泽荣集团工程设计咨询有限公司廊坊第一分公司</t>
  </si>
  <si>
    <t>绿建评估服务合同</t>
  </si>
  <si>
    <t>ZC30</t>
  </si>
  <si>
    <t>锦悦庭项目全过程造价咨询服务</t>
  </si>
  <si>
    <t>ZC31</t>
  </si>
  <si>
    <t>建设工程监理合同</t>
  </si>
  <si>
    <t>中冶南方武汉工程咨询管理有限公司</t>
  </si>
  <si>
    <t>锦悦庭项目监理合同</t>
  </si>
  <si>
    <t>ZC32</t>
  </si>
  <si>
    <t>35KV线路迁改工程补偿合同</t>
  </si>
  <si>
    <t>华北石油管理局有限公司电力分公司</t>
  </si>
  <si>
    <t>35KV线路迁改工程补偿</t>
  </si>
  <si>
    <t>ZC33</t>
  </si>
  <si>
    <t>河北皓淼环保工程有限公司</t>
  </si>
  <si>
    <t>锦悦庭项目环境影响报告合同</t>
  </si>
  <si>
    <t>ZC34</t>
  </si>
  <si>
    <t>玻璃幕墙采购合同</t>
  </si>
  <si>
    <t>天津盛瑞门窗科技有限公司</t>
  </si>
  <si>
    <t>锦悦庭接待中心玻璃幕墙采购合同</t>
  </si>
  <si>
    <t>ZC35</t>
  </si>
  <si>
    <t>龙凤祥园项目楼体加固工程分包合同</t>
  </si>
  <si>
    <t>中弘泰（北京）建设工程有限各公司</t>
  </si>
  <si>
    <t>龙凤祥园加固工程分包合同</t>
  </si>
  <si>
    <t>ZC36</t>
  </si>
  <si>
    <t>普通发票</t>
  </si>
  <si>
    <t>霸州市新昊建设工程材料检测有限公司</t>
  </si>
  <si>
    <t>钢筋检测费</t>
  </si>
  <si>
    <t>ZC37</t>
  </si>
  <si>
    <t>专票</t>
  </si>
  <si>
    <t>廊坊时代空港物业管理有限公司</t>
  </si>
  <si>
    <t>锦悦庭售楼处电费</t>
  </si>
  <si>
    <t>ZC38</t>
  </si>
  <si>
    <t>廊坊市泽泓工程项目管理有限公司</t>
  </si>
  <si>
    <t>龙凤祥园续建工程造价费</t>
  </si>
  <si>
    <t>ZC39</t>
  </si>
  <si>
    <t>ZC40</t>
  </si>
  <si>
    <t>ZC41</t>
  </si>
  <si>
    <t>ZC42</t>
  </si>
  <si>
    <t>ZC43</t>
  </si>
  <si>
    <t>ZC44</t>
  </si>
  <si>
    <t>ZC45</t>
  </si>
  <si>
    <t>付款</t>
  </si>
  <si>
    <t>付款税额</t>
  </si>
  <si>
    <t>付北京中研众诚龙凤祥园房屋安全检测费</t>
  </si>
  <si>
    <t>12#</t>
  </si>
  <si>
    <t>4#</t>
  </si>
  <si>
    <t>9#</t>
  </si>
  <si>
    <t>付河北拓为工程设计服务费</t>
  </si>
  <si>
    <t>11#</t>
  </si>
  <si>
    <t>1#</t>
  </si>
  <si>
    <t>付河北拓为龙凤祥园项目加固设计费</t>
  </si>
  <si>
    <t>10#</t>
  </si>
  <si>
    <t>付普华同辉工程咨询费</t>
  </si>
  <si>
    <t>7#</t>
  </si>
  <si>
    <t>付普华同辉北关50亩地块概算费（锦悦庭项目）</t>
  </si>
  <si>
    <t>付冀北中原生态科技北关50亩地块设计费（锦悦庭项目）</t>
  </si>
  <si>
    <t>付阿普贝思锦悦庭示范区景观设计服务费</t>
  </si>
  <si>
    <t>付河北拓为工程锦悦庭项目设计费</t>
  </si>
  <si>
    <t>5#</t>
  </si>
  <si>
    <t>8#</t>
  </si>
  <si>
    <t>付保定恒兴会计师事务所空港蓝湾（龙凤祥园）审计服务费</t>
  </si>
  <si>
    <t>付普华同辉锦悦庭项目全过程造价咨询服务费</t>
  </si>
  <si>
    <t>13#</t>
  </si>
  <si>
    <t>付中冶南方武汉工程咨询公司锦悦庭项目监理合同服务费</t>
  </si>
  <si>
    <t>14#</t>
  </si>
  <si>
    <t>付华北石油管理局锦悦庭项目高压线迁改补偿费</t>
  </si>
  <si>
    <t>16#</t>
  </si>
  <si>
    <t>付天津盛瑞门窗锦悦庭接待中心工程玻璃幕墙采购费用</t>
  </si>
  <si>
    <t>26#</t>
  </si>
  <si>
    <t>付锦悦庭接待中心2024/9/26-2025/2/11电费</t>
  </si>
  <si>
    <t>付时代空港物业锦悦庭接待中心2025年2月11-2月28电费</t>
  </si>
  <si>
    <t>付锦悦庭接待中心2025/2/28-3/31电费</t>
  </si>
  <si>
    <t>结清</t>
  </si>
  <si>
    <t>未结清</t>
  </si>
  <si>
    <t>合同金额（含税价）</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</si>
</sst>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22" x14ac:knownFonts="1">
    <font>
      <sz val="11"/>
      <color theme="1"/>
      <name val="宋体"/>
      <charset val="134"/>
      <scheme val="minor"/>
    </font>
    <font>
      <sz val="11"/>
      <color theme="7" tint="-0.499984740745262"/>
      <name val="宋体"/>
      <charset val="134"/>
      <scheme val="minor"/>
    </font>
    <font>
      <b/>
      <sz val="20"/>
      <color theme="7" tint="-0.499984740745262"/>
      <name val="宋体"/>
      <charset val="134"/>
      <scheme val="minor"/>
    </font>
    <font>
      <b/>
      <sz val="11"/>
      <color theme="7" tint="-0.499984740745262"/>
      <name val="宋体"/>
      <charset val="134"/>
      <scheme val="minor"/>
    </font>
    <font>
      <b/>
      <sz val="11"/>
      <color theme="7" tint="-0.499984740745262"/>
      <name val="宋体"/>
      <charset val="134"/>
    </font>
    <font>
      <u/>
      <sz val="11"/>
      <color rgb="FF800080"/>
      <name val="宋体"/>
      <charset val="134"/>
      <scheme val="minor"/>
    </font>
    <font>
      <sz val="11"/>
      <name val="宋体"/>
      <charset val="134"/>
      <scheme val="minor"/>
    </font>
    <font>
      <b/>
      <sz val="18"/>
      <color theme="1"/>
      <name val="宋体"/>
      <charset val="134"/>
      <scheme val="minor"/>
    </font>
    <font>
      <sz val="11"/>
      <color theme="6" tint="-0.249977111117893"/>
      <name val="宋体"/>
      <charset val="134"/>
    </font>
    <font>
      <sz val="11"/>
      <name val="宋体"/>
      <charset val="134"/>
    </font>
    <font>
      <sz val="10"/>
      <name val="宋体"/>
      <charset val="134"/>
    </font>
    <font>
      <u/>
      <sz val="11"/>
      <color rgb="FF0000FF"/>
      <name val="宋体"/>
      <charset val="134"/>
      <scheme val="minor"/>
    </font>
    <font>
      <sz val="11"/>
      <color theme="9" tint="-0.249977111117893"/>
      <name val="宋体"/>
      <charset val="134"/>
    </font>
    <font>
      <sz val="11"/>
      <color rgb="FF7030A0"/>
      <name val="宋体"/>
      <charset val="134"/>
    </font>
    <font>
      <sz val="11"/>
      <color rgb="FF00B0F0"/>
      <name val="宋体"/>
      <charset val="134"/>
    </font>
    <font>
      <sz val="11"/>
      <color rgb="FF7030A0"/>
      <name val="宋体"/>
      <charset val="134"/>
      <scheme val="minor"/>
    </font>
    <font>
      <sz val="11"/>
      <color rgb="FF00B0F0"/>
      <name val="宋体"/>
      <charset val="134"/>
      <scheme val="minor"/>
    </font>
    <font>
      <sz val="11"/>
      <color theme="6" tint="-0.249977111117893"/>
      <name val="宋体"/>
      <charset val="134"/>
      <scheme val="minor"/>
    </font>
    <font>
      <sz val="11"/>
      <color theme="9" tint="-0.249977111117893"/>
      <name val="宋体"/>
      <charset val="134"/>
      <scheme val="minor"/>
    </font>
    <font>
      <sz val="11"/>
      <color theme="1"/>
      <name val="宋体"/>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s>
  <borders count="12">
    <border>
      <left/>
      <right/>
      <top/>
      <bottom/>
      <diagonal/>
    </border>
    <border>
      <left style="thick">
        <color theme="7" tint="-0.249977111117893"/>
      </left>
      <right style="dashed">
        <color theme="7" tint="-0.249977111117893"/>
      </right>
      <top style="thick">
        <color theme="7" tint="-0.249977111117893"/>
      </top>
      <bottom style="dashed">
        <color theme="7" tint="-0.249977111117893"/>
      </bottom>
      <diagonal/>
    </border>
    <border>
      <left style="dashed">
        <color theme="7" tint="-0.249977111117893"/>
      </left>
      <right style="dashed">
        <color theme="7" tint="-0.249977111117893"/>
      </right>
      <top style="thick">
        <color theme="7" tint="-0.249977111117893"/>
      </top>
      <bottom style="dashed">
        <color theme="7" tint="-0.249977111117893"/>
      </bottom>
      <diagonal/>
    </border>
    <border>
      <left style="thick">
        <color theme="7" tint="-0.249977111117893"/>
      </left>
      <right style="dashed">
        <color theme="7" tint="-0.249977111117893"/>
      </right>
      <top style="dashed">
        <color theme="7" tint="-0.249977111117893"/>
      </top>
      <bottom style="dashed">
        <color theme="7" tint="-0.249977111117893"/>
      </bottom>
      <diagonal/>
    </border>
    <border>
      <left style="dashed">
        <color theme="7" tint="-0.249977111117893"/>
      </left>
      <right style="dashed">
        <color theme="7" tint="-0.249977111117893"/>
      </right>
      <top style="dashed">
        <color theme="7" tint="-0.249977111117893"/>
      </top>
      <bottom style="dashed">
        <color theme="7" tint="-0.249977111117893"/>
      </bottom>
      <diagonal/>
    </border>
    <border>
      <left style="thick">
        <color theme="7" tint="-0.249977111117893"/>
      </left>
      <right style="dashed">
        <color theme="7" tint="-0.249977111117893"/>
      </right>
      <top style="dashed">
        <color theme="7" tint="-0.249977111117893"/>
      </top>
      <bottom style="thick">
        <color theme="7" tint="-0.249977111117893"/>
      </bottom>
      <diagonal/>
    </border>
    <border>
      <left style="dashed">
        <color theme="7" tint="-0.249977111117893"/>
      </left>
      <right style="dashed">
        <color theme="7" tint="-0.249977111117893"/>
      </right>
      <top style="dashed">
        <color theme="7" tint="-0.249977111117893"/>
      </top>
      <bottom style="thick">
        <color theme="7" tint="-0.249977111117893"/>
      </bottom>
      <diagonal/>
    </border>
    <border>
      <left style="dashed">
        <color theme="7" tint="-0.249977111117893"/>
      </left>
      <right style="thick">
        <color theme="7" tint="-0.249977111117893"/>
      </right>
      <top style="thick">
        <color theme="7" tint="-0.249977111117893"/>
      </top>
      <bottom style="dashed">
        <color theme="7" tint="-0.249977111117893"/>
      </bottom>
      <diagonal/>
    </border>
    <border>
      <left style="dashed">
        <color theme="7" tint="-0.249977111117893"/>
      </left>
      <right style="thick">
        <color theme="7" tint="-0.249977111117893"/>
      </right>
      <top style="dashed">
        <color theme="7" tint="-0.249977111117893"/>
      </top>
      <bottom style="dashed">
        <color theme="7" tint="-0.249977111117893"/>
      </bottom>
      <diagonal/>
    </border>
    <border>
      <left style="dashed">
        <color theme="7" tint="-0.249977111117893"/>
      </left>
      <right style="thick">
        <color theme="7" tint="-0.249977111117893"/>
      </right>
      <top style="dashed">
        <color theme="7" tint="-0.249977111117893"/>
      </top>
      <bottom style="thick">
        <color theme="7" tint="-0.24997711111789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alignment vertical="center"/>
    </xf>
    <xf numFmtId="9" fontId="19" fillId="0" borderId="0" applyFont="0" applyFill="0" applyBorder="0" applyAlignment="0" applyProtection="0">
      <alignment vertical="center"/>
    </xf>
    <xf numFmtId="0" fontId="11" fillId="0" borderId="0" applyNumberFormat="0" applyFill="0" applyBorder="0" applyAlignment="0" applyProtection="0">
      <alignment vertical="center"/>
    </xf>
  </cellStyleXfs>
  <cellXfs count="82">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0" fillId="0" borderId="0" xfId="0" applyBorder="1">
      <alignment vertical="center"/>
    </xf>
    <xf numFmtId="0" fontId="2" fillId="0" borderId="0" xfId="0" applyFont="1" applyAlignment="1">
      <alignment horizontal="centerContinuous" vertical="center"/>
    </xf>
    <xf numFmtId="0" fontId="1" fillId="0" borderId="0" xfId="0" applyFont="1" applyAlignment="1">
      <alignment horizontal="centerContinuous"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14" fontId="1" fillId="0" borderId="3" xfId="0" applyNumberFormat="1" applyFont="1" applyBorder="1" applyAlignment="1">
      <alignment horizontal="center" vertical="center"/>
    </xf>
    <xf numFmtId="0" fontId="1" fillId="0" borderId="4" xfId="0" applyFont="1" applyBorder="1" applyAlignment="1">
      <alignment horizontal="center" vertical="center"/>
    </xf>
    <xf numFmtId="0" fontId="3" fillId="0" borderId="4" xfId="0" applyFont="1" applyBorder="1" applyAlignment="1">
      <alignment horizontal="center" vertical="center"/>
    </xf>
    <xf numFmtId="0" fontId="1" fillId="0" borderId="4" xfId="0" applyFont="1" applyBorder="1">
      <alignment vertical="center"/>
    </xf>
    <xf numFmtId="9" fontId="1" fillId="0" borderId="4" xfId="1" applyFont="1" applyBorder="1">
      <alignment vertical="center"/>
    </xf>
    <xf numFmtId="0" fontId="0" fillId="0" borderId="3" xfId="0" applyBorder="1">
      <alignment vertical="center"/>
    </xf>
    <xf numFmtId="0" fontId="0" fillId="0" borderId="4" xfId="0" applyBorder="1">
      <alignment vertical="center"/>
    </xf>
    <xf numFmtId="9" fontId="0" fillId="0" borderId="4" xfId="1" applyFont="1" applyBorder="1">
      <alignment vertical="center"/>
    </xf>
    <xf numFmtId="0" fontId="0" fillId="0" borderId="5" xfId="0" applyBorder="1">
      <alignment vertical="center"/>
    </xf>
    <xf numFmtId="0" fontId="0" fillId="0" borderId="6" xfId="0" applyBorder="1">
      <alignment vertical="center"/>
    </xf>
    <xf numFmtId="9" fontId="0" fillId="0" borderId="6" xfId="1" applyFont="1" applyBorder="1">
      <alignment vertical="center"/>
    </xf>
    <xf numFmtId="176" fontId="4" fillId="2" borderId="0" xfId="0" applyNumberFormat="1" applyFont="1" applyFill="1" applyBorder="1" applyAlignment="1">
      <alignment horizontal="center" vertical="center"/>
    </xf>
    <xf numFmtId="0" fontId="3" fillId="0" borderId="0" xfId="0" applyFont="1" applyBorder="1">
      <alignment vertical="center"/>
    </xf>
    <xf numFmtId="0" fontId="3" fillId="2" borderId="0" xfId="0" applyFont="1" applyFill="1" applyBorder="1">
      <alignment vertical="center"/>
    </xf>
    <xf numFmtId="0" fontId="0" fillId="2" borderId="0" xfId="0" applyFill="1" applyBorder="1">
      <alignment vertical="center"/>
    </xf>
    <xf numFmtId="0" fontId="0" fillId="2" borderId="0" xfId="0" applyFill="1">
      <alignment vertical="center"/>
    </xf>
    <xf numFmtId="0" fontId="3" fillId="0" borderId="7" xfId="0" applyFont="1" applyBorder="1" applyAlignment="1">
      <alignment horizontal="center" vertical="center"/>
    </xf>
    <xf numFmtId="0" fontId="1" fillId="0" borderId="8" xfId="0" applyFont="1" applyBorder="1" applyAlignment="1">
      <alignment horizontal="center" vertical="center"/>
    </xf>
    <xf numFmtId="0" fontId="0" fillId="0" borderId="8" xfId="0" applyBorder="1">
      <alignment vertical="center"/>
    </xf>
    <xf numFmtId="0" fontId="0" fillId="0" borderId="9" xfId="0" applyBorder="1">
      <alignment vertical="center"/>
    </xf>
    <xf numFmtId="0" fontId="0" fillId="0" borderId="0" xfId="0" applyAlignment="1">
      <alignment vertical="center" shrinkToFit="1"/>
    </xf>
    <xf numFmtId="0" fontId="1" fillId="0" borderId="0" xfId="0" applyFont="1" applyAlignment="1">
      <alignment horizontal="centerContinuous" vertical="center" shrinkToFit="1"/>
    </xf>
    <xf numFmtId="0" fontId="3" fillId="0" borderId="2" xfId="0" applyFont="1" applyBorder="1" applyAlignment="1">
      <alignment horizontal="center" vertical="center" shrinkToFit="1"/>
    </xf>
    <xf numFmtId="0" fontId="3" fillId="0" borderId="4" xfId="0" applyFont="1" applyBorder="1" applyAlignment="1">
      <alignment horizontal="center" vertical="center" shrinkToFit="1"/>
    </xf>
    <xf numFmtId="14" fontId="0" fillId="0" borderId="3" xfId="0" applyNumberFormat="1" applyBorder="1">
      <alignment vertical="center"/>
    </xf>
    <xf numFmtId="0" fontId="0" fillId="0" borderId="4" xfId="0" applyBorder="1" applyAlignment="1">
      <alignment vertical="center" shrinkToFit="1"/>
    </xf>
    <xf numFmtId="0" fontId="0" fillId="0" borderId="6" xfId="0" applyBorder="1" applyAlignment="1">
      <alignment vertical="center" shrinkToFit="1"/>
    </xf>
    <xf numFmtId="0" fontId="3" fillId="0" borderId="0" xfId="0" applyFont="1" applyBorder="1" applyAlignment="1">
      <alignment vertical="center" shrinkToFit="1"/>
    </xf>
    <xf numFmtId="0" fontId="5" fillId="0" borderId="0" xfId="2" applyFont="1">
      <alignment vertical="center"/>
    </xf>
    <xf numFmtId="9" fontId="1" fillId="0" borderId="4" xfId="1" applyNumberFormat="1" applyFont="1" applyBorder="1">
      <alignment vertical="center"/>
    </xf>
    <xf numFmtId="0" fontId="6" fillId="0" borderId="0" xfId="0" applyFont="1" applyFill="1">
      <alignment vertical="center"/>
    </xf>
    <xf numFmtId="9" fontId="0" fillId="0" borderId="0" xfId="1" applyFont="1">
      <alignment vertical="center"/>
    </xf>
    <xf numFmtId="0" fontId="7" fillId="0" borderId="0" xfId="0" applyFont="1" applyAlignment="1">
      <alignment vertical="center" shrinkToFit="1"/>
    </xf>
    <xf numFmtId="0" fontId="6" fillId="3" borderId="10" xfId="0" applyFont="1" applyFill="1" applyBorder="1">
      <alignment vertical="center"/>
    </xf>
    <xf numFmtId="0" fontId="6" fillId="3" borderId="10" xfId="0" applyFont="1" applyFill="1" applyBorder="1" applyAlignment="1">
      <alignment vertical="center" shrinkToFit="1"/>
    </xf>
    <xf numFmtId="0" fontId="8" fillId="3" borderId="11" xfId="0" applyFont="1" applyFill="1" applyBorder="1" applyAlignment="1">
      <alignment horizontal="center" vertical="center"/>
    </xf>
    <xf numFmtId="0" fontId="9" fillId="3" borderId="11" xfId="0" applyFont="1" applyFill="1" applyBorder="1" applyAlignment="1">
      <alignment horizontal="center" vertical="center"/>
    </xf>
    <xf numFmtId="0" fontId="10" fillId="3" borderId="10" xfId="0" applyFont="1" applyFill="1" applyBorder="1" applyAlignment="1">
      <alignment horizontal="center" vertical="center" shrinkToFit="1"/>
    </xf>
    <xf numFmtId="0" fontId="10" fillId="3" borderId="11" xfId="0" applyFont="1" applyFill="1" applyBorder="1" applyAlignment="1">
      <alignment horizontal="center" vertical="center" shrinkToFit="1"/>
    </xf>
    <xf numFmtId="0" fontId="0" fillId="0" borderId="10" xfId="0" applyBorder="1">
      <alignment vertical="center"/>
    </xf>
    <xf numFmtId="0" fontId="0" fillId="0" borderId="10" xfId="0" applyBorder="1" applyAlignment="1">
      <alignment vertical="center" shrinkToFit="1"/>
    </xf>
    <xf numFmtId="14" fontId="0" fillId="0" borderId="10" xfId="0" applyNumberFormat="1" applyBorder="1">
      <alignment vertical="center"/>
    </xf>
    <xf numFmtId="49" fontId="0" fillId="0" borderId="10" xfId="0" applyNumberFormat="1" applyBorder="1">
      <alignment vertical="center"/>
    </xf>
    <xf numFmtId="0" fontId="5" fillId="0" borderId="10" xfId="2" applyFont="1" applyBorder="1">
      <alignment vertical="center"/>
    </xf>
    <xf numFmtId="0" fontId="0" fillId="0" borderId="10" xfId="0" applyFill="1" applyBorder="1" applyAlignment="1">
      <alignment vertical="center" shrinkToFit="1"/>
    </xf>
    <xf numFmtId="0" fontId="11" fillId="0" borderId="10" xfId="2" applyBorder="1">
      <alignment vertical="center"/>
    </xf>
    <xf numFmtId="0" fontId="0" fillId="3" borderId="10" xfId="0" applyFill="1" applyBorder="1" applyAlignment="1">
      <alignment vertical="center" shrinkToFit="1"/>
    </xf>
    <xf numFmtId="0" fontId="9" fillId="3" borderId="11" xfId="0" applyFont="1" applyFill="1" applyBorder="1" applyAlignment="1">
      <alignment horizontal="center" vertical="center" shrinkToFit="1"/>
    </xf>
    <xf numFmtId="176" fontId="9" fillId="3" borderId="11" xfId="0" applyNumberFormat="1" applyFont="1" applyFill="1" applyBorder="1" applyAlignment="1">
      <alignment horizontal="center" vertical="center" wrapText="1"/>
    </xf>
    <xf numFmtId="176" fontId="9" fillId="3" borderId="11" xfId="0" applyNumberFormat="1" applyFont="1" applyFill="1" applyBorder="1" applyAlignment="1">
      <alignment horizontal="center" vertical="center"/>
    </xf>
    <xf numFmtId="176" fontId="12" fillId="3" borderId="11" xfId="0" applyNumberFormat="1" applyFont="1" applyFill="1" applyBorder="1" applyAlignment="1">
      <alignment horizontal="center" vertical="center"/>
    </xf>
    <xf numFmtId="4" fontId="0" fillId="0" borderId="10" xfId="0" applyNumberFormat="1" applyBorder="1">
      <alignment vertical="center"/>
    </xf>
    <xf numFmtId="176" fontId="0" fillId="0" borderId="10" xfId="0" applyNumberFormat="1" applyBorder="1">
      <alignment vertical="center"/>
    </xf>
    <xf numFmtId="176" fontId="9" fillId="0" borderId="11" xfId="0" applyNumberFormat="1" applyFont="1" applyFill="1" applyBorder="1" applyAlignment="1">
      <alignment horizontal="center" vertical="center"/>
    </xf>
    <xf numFmtId="176" fontId="12" fillId="0" borderId="11" xfId="0" applyNumberFormat="1" applyFont="1" applyFill="1" applyBorder="1" applyAlignment="1">
      <alignment horizontal="center" vertical="center"/>
    </xf>
    <xf numFmtId="9" fontId="9" fillId="0" borderId="11" xfId="1" applyFont="1" applyFill="1" applyBorder="1" applyAlignment="1">
      <alignment horizontal="center" vertical="center"/>
    </xf>
    <xf numFmtId="0" fontId="9" fillId="0" borderId="11" xfId="0" applyFont="1" applyFill="1" applyBorder="1" applyAlignment="1">
      <alignment horizontal="center" vertical="center"/>
    </xf>
    <xf numFmtId="0" fontId="12" fillId="0" borderId="11" xfId="0" applyFont="1" applyFill="1" applyBorder="1" applyAlignment="1">
      <alignment horizontal="center" vertical="center"/>
    </xf>
    <xf numFmtId="9" fontId="0" fillId="0" borderId="10" xfId="1" applyFont="1" applyBorder="1">
      <alignment vertical="center"/>
    </xf>
    <xf numFmtId="10" fontId="9" fillId="0" borderId="11" xfId="0" applyNumberFormat="1" applyFont="1" applyFill="1" applyBorder="1" applyAlignment="1">
      <alignment horizontal="center" vertical="center"/>
    </xf>
    <xf numFmtId="0" fontId="6" fillId="0" borderId="11" xfId="0" applyFont="1" applyFill="1" applyBorder="1">
      <alignment vertical="center"/>
    </xf>
    <xf numFmtId="0" fontId="10" fillId="3" borderId="1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3" fillId="3" borderId="11" xfId="0" applyFont="1" applyFill="1" applyBorder="1" applyAlignment="1">
      <alignment horizontal="center" vertical="center"/>
    </xf>
    <xf numFmtId="176" fontId="14" fillId="3" borderId="11" xfId="0" applyNumberFormat="1" applyFont="1" applyFill="1" applyBorder="1" applyAlignment="1">
      <alignment horizontal="center" vertical="center"/>
    </xf>
    <xf numFmtId="176" fontId="14" fillId="0" borderId="11" xfId="0" applyNumberFormat="1" applyFont="1" applyFill="1" applyBorder="1" applyAlignment="1">
      <alignment horizontal="center" vertical="center"/>
    </xf>
    <xf numFmtId="0" fontId="14" fillId="0" borderId="11" xfId="0" applyFont="1" applyFill="1" applyBorder="1" applyAlignment="1">
      <alignment horizontal="center" vertical="center"/>
    </xf>
    <xf numFmtId="0" fontId="15" fillId="0" borderId="10" xfId="0" applyFont="1" applyBorder="1">
      <alignment vertical="center"/>
    </xf>
    <xf numFmtId="0" fontId="16" fillId="0" borderId="10" xfId="0" applyFont="1" applyFill="1" applyBorder="1">
      <alignment vertical="center"/>
    </xf>
    <xf numFmtId="0" fontId="16" fillId="0" borderId="10" xfId="0" applyFont="1" applyBorder="1">
      <alignment vertical="center"/>
    </xf>
    <xf numFmtId="0" fontId="17" fillId="0" borderId="10" xfId="0" applyFont="1" applyBorder="1">
      <alignment vertical="center"/>
    </xf>
    <xf numFmtId="0" fontId="0" fillId="0" borderId="10" xfId="0" applyBorder="1" applyAlignment="1">
      <alignment horizontal="center" vertical="center"/>
    </xf>
    <xf numFmtId="0" fontId="18" fillId="0" borderId="10" xfId="0" applyFont="1" applyBorder="1">
      <alignment vertical="center"/>
    </xf>
    <xf numFmtId="0" fontId="21" fillId="0" borderId="0" xfId="0" applyFont="1" applyAlignment="1">
      <alignment vertical="center" wrapText="1"/>
    </xf>
  </cellXfs>
  <cellStyles count="3">
    <cellStyle name="百分比" xfId="1" builtinId="5"/>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www.wps.cn/officeDocument/2023/relationships/customStorage" Target="customStorage/customStorage.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customStorage/customStorage.xml><?xml version="1.0" encoding="utf-8"?>
<customStorage xmlns="https://web.wps.cn/et/2018/main">
  <book/>
  <sheets/>
</customStorag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2"/>
  <sheetViews>
    <sheetView tabSelected="1" zoomScaleNormal="100" workbookViewId="0">
      <selection activeCell="I3" sqref="I3"/>
    </sheetView>
  </sheetViews>
  <sheetFormatPr defaultColWidth="9" defaultRowHeight="14" x14ac:dyDescent="0.25"/>
  <cols>
    <col min="2" max="2" width="15.6328125" customWidth="1"/>
    <col min="8" max="8" width="10.26953125" bestFit="1" customWidth="1"/>
    <col min="24" max="24" width="12.453125" bestFit="1" customWidth="1"/>
  </cols>
  <sheetData>
    <row r="1" spans="1:32" ht="42" x14ac:dyDescent="0.25">
      <c r="A1" t="s">
        <v>0</v>
      </c>
      <c r="B1" t="s">
        <v>1</v>
      </c>
      <c r="C1" t="s">
        <v>2</v>
      </c>
      <c r="D1" t="s">
        <v>71</v>
      </c>
      <c r="E1" t="s">
        <v>48</v>
      </c>
      <c r="F1" t="s">
        <v>49</v>
      </c>
      <c r="G1" t="s">
        <v>72</v>
      </c>
      <c r="H1" t="s">
        <v>50</v>
      </c>
      <c r="I1" t="s">
        <v>28</v>
      </c>
      <c r="J1" t="s">
        <v>29</v>
      </c>
      <c r="K1" t="s">
        <v>51</v>
      </c>
      <c r="L1" t="s">
        <v>52</v>
      </c>
      <c r="M1" t="s">
        <v>15</v>
      </c>
      <c r="N1" s="81" t="s">
        <v>253</v>
      </c>
      <c r="O1" t="s">
        <v>54</v>
      </c>
      <c r="P1" t="s">
        <v>55</v>
      </c>
      <c r="Q1" t="s">
        <v>73</v>
      </c>
      <c r="R1" t="s">
        <v>24</v>
      </c>
      <c r="S1" t="s">
        <v>74</v>
      </c>
      <c r="T1" t="s">
        <v>59</v>
      </c>
      <c r="U1" t="s">
        <v>75</v>
      </c>
      <c r="V1" t="s">
        <v>25</v>
      </c>
      <c r="W1" t="s">
        <v>17</v>
      </c>
      <c r="X1" t="s">
        <v>76</v>
      </c>
      <c r="Y1" t="s">
        <v>77</v>
      </c>
      <c r="Z1" t="s">
        <v>78</v>
      </c>
      <c r="AA1" t="s">
        <v>64</v>
      </c>
      <c r="AB1" t="s">
        <v>19</v>
      </c>
      <c r="AC1" t="s">
        <v>65</v>
      </c>
      <c r="AD1" t="s">
        <v>66</v>
      </c>
      <c r="AE1" t="s">
        <v>67</v>
      </c>
      <c r="AF1" t="s">
        <v>68</v>
      </c>
    </row>
    <row r="2" spans="1:32" x14ac:dyDescent="0.25">
      <c r="A2" t="s">
        <v>79</v>
      </c>
      <c r="B2" t="s">
        <v>7</v>
      </c>
      <c r="C2" t="s">
        <v>5</v>
      </c>
      <c r="F2" t="s">
        <v>80</v>
      </c>
      <c r="G2" t="s">
        <v>81</v>
      </c>
      <c r="H2" s="49">
        <v>45482</v>
      </c>
      <c r="J2" t="s">
        <v>82</v>
      </c>
      <c r="K2" t="s">
        <v>83</v>
      </c>
      <c r="L2">
        <v>42452.83</v>
      </c>
      <c r="M2">
        <v>2547.17</v>
      </c>
      <c r="N2">
        <v>45000</v>
      </c>
      <c r="P2">
        <v>45000</v>
      </c>
      <c r="Q2">
        <v>42452.83</v>
      </c>
      <c r="R2">
        <v>45000</v>
      </c>
      <c r="S2">
        <v>1</v>
      </c>
      <c r="U2">
        <v>2547.17</v>
      </c>
      <c r="V2">
        <v>45000</v>
      </c>
      <c r="W2">
        <v>6.0000004711111103E-2</v>
      </c>
      <c r="X2">
        <v>0</v>
      </c>
      <c r="Z2">
        <v>0</v>
      </c>
      <c r="AA2" t="s">
        <v>251</v>
      </c>
    </row>
    <row r="3" spans="1:32" x14ac:dyDescent="0.25">
      <c r="A3" t="s">
        <v>84</v>
      </c>
      <c r="B3" t="s">
        <v>7</v>
      </c>
      <c r="C3" t="s">
        <v>5</v>
      </c>
      <c r="F3" t="s">
        <v>85</v>
      </c>
      <c r="G3" t="s">
        <v>86</v>
      </c>
      <c r="H3" s="49">
        <v>45474</v>
      </c>
      <c r="J3" t="s">
        <v>82</v>
      </c>
      <c r="K3" t="s">
        <v>87</v>
      </c>
      <c r="L3">
        <v>166745.28</v>
      </c>
      <c r="M3">
        <v>10004.719999999999</v>
      </c>
      <c r="N3">
        <v>176750</v>
      </c>
      <c r="P3">
        <v>176750</v>
      </c>
      <c r="Q3">
        <v>166745.28</v>
      </c>
      <c r="R3">
        <v>176750</v>
      </c>
      <c r="S3">
        <v>1</v>
      </c>
      <c r="U3">
        <v>10004.719999999999</v>
      </c>
      <c r="V3">
        <v>176750</v>
      </c>
      <c r="W3">
        <v>6.0000019190948002E-2</v>
      </c>
      <c r="X3">
        <v>0</v>
      </c>
      <c r="Z3">
        <v>0</v>
      </c>
      <c r="AA3" t="s">
        <v>251</v>
      </c>
    </row>
    <row r="4" spans="1:32" x14ac:dyDescent="0.25">
      <c r="A4" t="s">
        <v>88</v>
      </c>
      <c r="B4" t="s">
        <v>6</v>
      </c>
      <c r="C4" t="s">
        <v>5</v>
      </c>
      <c r="F4" t="s">
        <v>89</v>
      </c>
      <c r="G4" t="s">
        <v>90</v>
      </c>
      <c r="H4" s="49">
        <v>45180</v>
      </c>
      <c r="J4" t="s">
        <v>82</v>
      </c>
      <c r="K4" t="s">
        <v>92</v>
      </c>
      <c r="L4">
        <v>94301.89</v>
      </c>
      <c r="M4">
        <v>5658.11</v>
      </c>
      <c r="N4">
        <v>99960</v>
      </c>
      <c r="P4">
        <v>99960</v>
      </c>
      <c r="Q4">
        <v>94301.89</v>
      </c>
      <c r="R4">
        <v>99960</v>
      </c>
      <c r="S4">
        <v>1</v>
      </c>
      <c r="U4">
        <v>5658.11</v>
      </c>
      <c r="V4">
        <v>99960</v>
      </c>
      <c r="W4">
        <v>5.99999639455795E-2</v>
      </c>
      <c r="X4">
        <v>0</v>
      </c>
      <c r="Z4">
        <v>0</v>
      </c>
      <c r="AA4" t="s">
        <v>251</v>
      </c>
    </row>
    <row r="5" spans="1:32" x14ac:dyDescent="0.25">
      <c r="A5" t="s">
        <v>93</v>
      </c>
      <c r="B5" t="s">
        <v>7</v>
      </c>
      <c r="C5" t="s">
        <v>5</v>
      </c>
      <c r="F5" t="s">
        <v>94</v>
      </c>
      <c r="G5" t="s">
        <v>95</v>
      </c>
      <c r="J5" t="s">
        <v>82</v>
      </c>
      <c r="K5" t="s">
        <v>96</v>
      </c>
      <c r="L5">
        <v>22481.13</v>
      </c>
      <c r="M5">
        <v>1348.87</v>
      </c>
      <c r="N5">
        <v>23830</v>
      </c>
      <c r="P5">
        <v>23830</v>
      </c>
      <c r="Q5">
        <v>22481.13</v>
      </c>
      <c r="R5">
        <v>23830</v>
      </c>
      <c r="S5">
        <v>1</v>
      </c>
      <c r="U5">
        <v>1348.87</v>
      </c>
      <c r="V5">
        <v>23830</v>
      </c>
      <c r="W5">
        <v>6.0000097859849597E-2</v>
      </c>
      <c r="X5">
        <v>0</v>
      </c>
      <c r="Z5">
        <v>0</v>
      </c>
      <c r="AA5" t="s">
        <v>251</v>
      </c>
    </row>
    <row r="6" spans="1:32" x14ac:dyDescent="0.25">
      <c r="A6" t="s">
        <v>97</v>
      </c>
      <c r="B6" t="s">
        <v>7</v>
      </c>
      <c r="C6" t="s">
        <v>5</v>
      </c>
      <c r="F6" t="s">
        <v>94</v>
      </c>
      <c r="G6" t="s">
        <v>95</v>
      </c>
      <c r="J6" t="s">
        <v>82</v>
      </c>
      <c r="K6" t="s">
        <v>98</v>
      </c>
      <c r="L6">
        <v>12075.47</v>
      </c>
      <c r="M6">
        <v>724.53</v>
      </c>
      <c r="N6">
        <v>12800</v>
      </c>
      <c r="P6">
        <v>12800</v>
      </c>
      <c r="Q6">
        <v>12075.47</v>
      </c>
      <c r="R6">
        <v>12800</v>
      </c>
      <c r="S6">
        <v>1</v>
      </c>
      <c r="U6">
        <v>724.53</v>
      </c>
      <c r="V6">
        <v>12800</v>
      </c>
      <c r="W6">
        <v>6.0000149062520998E-2</v>
      </c>
      <c r="X6">
        <v>0</v>
      </c>
      <c r="Z6">
        <v>0</v>
      </c>
      <c r="AA6" t="s">
        <v>251</v>
      </c>
    </row>
    <row r="7" spans="1:32" x14ac:dyDescent="0.25">
      <c r="A7" t="s">
        <v>99</v>
      </c>
      <c r="B7" t="s">
        <v>7</v>
      </c>
      <c r="C7" t="s">
        <v>5</v>
      </c>
      <c r="F7" t="s">
        <v>100</v>
      </c>
      <c r="G7" t="s">
        <v>101</v>
      </c>
      <c r="J7" t="s">
        <v>82</v>
      </c>
      <c r="K7" t="s">
        <v>102</v>
      </c>
      <c r="L7">
        <v>47169.81</v>
      </c>
      <c r="M7">
        <v>2830.19</v>
      </c>
      <c r="N7">
        <v>50000</v>
      </c>
      <c r="P7">
        <v>50000</v>
      </c>
      <c r="Q7">
        <v>47169.81</v>
      </c>
      <c r="R7">
        <v>50000</v>
      </c>
      <c r="S7">
        <v>1</v>
      </c>
      <c r="U7">
        <v>2830.19</v>
      </c>
      <c r="V7">
        <v>50000</v>
      </c>
      <c r="W7">
        <v>6.0000029680000802E-2</v>
      </c>
      <c r="X7">
        <v>0</v>
      </c>
      <c r="Z7">
        <v>0</v>
      </c>
      <c r="AA7" t="s">
        <v>251</v>
      </c>
    </row>
    <row r="8" spans="1:32" x14ac:dyDescent="0.25">
      <c r="A8" t="s">
        <v>103</v>
      </c>
      <c r="B8" t="s">
        <v>7</v>
      </c>
      <c r="C8" t="s">
        <v>5</v>
      </c>
      <c r="F8" t="s">
        <v>104</v>
      </c>
      <c r="G8" t="s">
        <v>105</v>
      </c>
      <c r="J8" t="s">
        <v>82</v>
      </c>
      <c r="K8" t="s">
        <v>106</v>
      </c>
      <c r="L8">
        <v>47169.81</v>
      </c>
      <c r="M8">
        <v>2830.19</v>
      </c>
      <c r="N8">
        <v>50000</v>
      </c>
      <c r="P8">
        <v>50000</v>
      </c>
      <c r="Q8">
        <v>47169.81</v>
      </c>
      <c r="R8">
        <v>50000</v>
      </c>
      <c r="S8">
        <v>1</v>
      </c>
      <c r="U8">
        <v>2830.19</v>
      </c>
      <c r="V8">
        <v>50000</v>
      </c>
      <c r="W8">
        <v>6.0000029680000802E-2</v>
      </c>
      <c r="X8">
        <v>0</v>
      </c>
      <c r="Z8">
        <v>0</v>
      </c>
      <c r="AA8" t="s">
        <v>251</v>
      </c>
    </row>
    <row r="9" spans="1:32" x14ac:dyDescent="0.25">
      <c r="A9" t="s">
        <v>107</v>
      </c>
      <c r="B9" t="s">
        <v>7</v>
      </c>
      <c r="C9" t="s">
        <v>5</v>
      </c>
      <c r="F9" t="s">
        <v>108</v>
      </c>
      <c r="G9" t="s">
        <v>95</v>
      </c>
      <c r="J9" t="s">
        <v>82</v>
      </c>
      <c r="K9" t="s">
        <v>109</v>
      </c>
      <c r="L9">
        <v>9433.9599999999991</v>
      </c>
      <c r="M9">
        <v>566.04</v>
      </c>
      <c r="N9">
        <v>10000</v>
      </c>
      <c r="P9">
        <v>10000</v>
      </c>
      <c r="Q9">
        <v>9433.9599999999991</v>
      </c>
      <c r="R9">
        <v>10000</v>
      </c>
      <c r="S9">
        <v>1</v>
      </c>
      <c r="U9">
        <v>566.04</v>
      </c>
      <c r="V9">
        <v>10000</v>
      </c>
      <c r="W9">
        <v>6.0000254400061098E-2</v>
      </c>
      <c r="X9">
        <v>0</v>
      </c>
      <c r="Z9">
        <v>0</v>
      </c>
      <c r="AA9" t="s">
        <v>251</v>
      </c>
    </row>
    <row r="10" spans="1:32" x14ac:dyDescent="0.25">
      <c r="A10" t="s">
        <v>110</v>
      </c>
      <c r="B10" t="s">
        <v>7</v>
      </c>
      <c r="C10" t="s">
        <v>5</v>
      </c>
      <c r="F10" t="s">
        <v>94</v>
      </c>
      <c r="G10" t="s">
        <v>111</v>
      </c>
      <c r="J10" t="s">
        <v>44</v>
      </c>
      <c r="K10" t="s">
        <v>112</v>
      </c>
      <c r="L10">
        <v>165094.339622642</v>
      </c>
      <c r="M10">
        <v>9905.6603773584902</v>
      </c>
      <c r="N10">
        <v>175000</v>
      </c>
      <c r="P10">
        <v>175000</v>
      </c>
      <c r="Q10">
        <v>82547.169811320797</v>
      </c>
      <c r="R10">
        <v>87500</v>
      </c>
      <c r="S10">
        <v>0.5</v>
      </c>
      <c r="U10">
        <v>4952.8301886792297</v>
      </c>
      <c r="V10">
        <v>87500</v>
      </c>
      <c r="W10">
        <v>5.9999999999999797E-2</v>
      </c>
      <c r="X10">
        <v>87500</v>
      </c>
      <c r="Z10">
        <v>87500</v>
      </c>
      <c r="AA10" t="s">
        <v>252</v>
      </c>
    </row>
    <row r="11" spans="1:32" x14ac:dyDescent="0.25">
      <c r="A11" t="s">
        <v>113</v>
      </c>
      <c r="B11" t="s">
        <v>7</v>
      </c>
      <c r="C11" t="s">
        <v>5</v>
      </c>
      <c r="F11" t="s">
        <v>114</v>
      </c>
      <c r="G11" t="s">
        <v>86</v>
      </c>
      <c r="J11" t="s">
        <v>115</v>
      </c>
      <c r="K11" t="s">
        <v>116</v>
      </c>
      <c r="L11">
        <v>184905.66</v>
      </c>
      <c r="M11">
        <v>11094.34</v>
      </c>
      <c r="N11">
        <v>196000</v>
      </c>
      <c r="P11">
        <v>196000</v>
      </c>
      <c r="Q11">
        <v>36981.131999999998</v>
      </c>
      <c r="R11">
        <v>39200</v>
      </c>
      <c r="S11">
        <v>0.2</v>
      </c>
      <c r="U11">
        <v>2218.8679999999999</v>
      </c>
      <c r="V11">
        <v>39200</v>
      </c>
      <c r="W11">
        <v>6.0000002163265301E-2</v>
      </c>
      <c r="X11">
        <v>156800</v>
      </c>
      <c r="Z11">
        <v>156800</v>
      </c>
      <c r="AA11" t="s">
        <v>252</v>
      </c>
    </row>
    <row r="12" spans="1:32" x14ac:dyDescent="0.25">
      <c r="A12" t="s">
        <v>117</v>
      </c>
      <c r="B12" t="s">
        <v>7</v>
      </c>
      <c r="C12" t="s">
        <v>5</v>
      </c>
      <c r="F12" t="s">
        <v>118</v>
      </c>
      <c r="G12" t="s">
        <v>119</v>
      </c>
      <c r="J12" t="s">
        <v>44</v>
      </c>
      <c r="K12" t="s">
        <v>120</v>
      </c>
      <c r="L12">
        <v>216614.1</v>
      </c>
      <c r="M12">
        <v>12996.85</v>
      </c>
      <c r="N12">
        <v>229610.95</v>
      </c>
      <c r="P12">
        <v>229610.95</v>
      </c>
      <c r="Q12">
        <v>216614.1</v>
      </c>
      <c r="R12">
        <v>229610.95</v>
      </c>
      <c r="S12">
        <v>1</v>
      </c>
      <c r="U12">
        <v>12996.85</v>
      </c>
      <c r="V12">
        <v>229610.95</v>
      </c>
      <c r="W12">
        <v>6.0000018466018601E-2</v>
      </c>
      <c r="X12">
        <v>0</v>
      </c>
      <c r="Z12">
        <v>0</v>
      </c>
      <c r="AA12" t="s">
        <v>251</v>
      </c>
    </row>
    <row r="13" spans="1:32" x14ac:dyDescent="0.25">
      <c r="A13" t="s">
        <v>121</v>
      </c>
      <c r="B13" t="s">
        <v>7</v>
      </c>
      <c r="C13" t="s">
        <v>5</v>
      </c>
      <c r="F13" t="s">
        <v>122</v>
      </c>
      <c r="G13" t="s">
        <v>86</v>
      </c>
      <c r="J13" t="s">
        <v>44</v>
      </c>
      <c r="K13" t="s">
        <v>123</v>
      </c>
      <c r="L13">
        <v>358490.56599999999</v>
      </c>
      <c r="M13">
        <v>21509.434000000001</v>
      </c>
      <c r="N13">
        <v>380000</v>
      </c>
      <c r="P13">
        <v>380000</v>
      </c>
      <c r="Q13">
        <v>358490.56599999999</v>
      </c>
      <c r="R13">
        <v>380000</v>
      </c>
      <c r="S13">
        <v>1</v>
      </c>
      <c r="U13">
        <v>21509.434000000001</v>
      </c>
      <c r="V13">
        <v>380000</v>
      </c>
      <c r="W13">
        <v>6.0000000111578952E-2</v>
      </c>
      <c r="X13">
        <v>0</v>
      </c>
      <c r="Z13">
        <v>0</v>
      </c>
      <c r="AA13" t="s">
        <v>251</v>
      </c>
    </row>
    <row r="14" spans="1:32" x14ac:dyDescent="0.25">
      <c r="A14" t="s">
        <v>124</v>
      </c>
      <c r="B14" t="s">
        <v>8</v>
      </c>
      <c r="C14" t="s">
        <v>5</v>
      </c>
      <c r="F14" t="s">
        <v>125</v>
      </c>
      <c r="G14" t="s">
        <v>126</v>
      </c>
      <c r="J14" t="s">
        <v>82</v>
      </c>
      <c r="K14" t="s">
        <v>127</v>
      </c>
      <c r="L14">
        <v>72613.86</v>
      </c>
      <c r="M14">
        <v>726.14</v>
      </c>
      <c r="N14">
        <v>73340</v>
      </c>
      <c r="P14">
        <v>73340</v>
      </c>
      <c r="Q14">
        <v>72613.86</v>
      </c>
      <c r="R14">
        <v>73340</v>
      </c>
      <c r="S14">
        <v>1</v>
      </c>
      <c r="U14">
        <v>726.14</v>
      </c>
      <c r="V14">
        <v>73340</v>
      </c>
      <c r="W14">
        <v>1.0000019280065817E-2</v>
      </c>
      <c r="X14">
        <v>0</v>
      </c>
      <c r="Z14">
        <v>0</v>
      </c>
      <c r="AA14" t="s">
        <v>251</v>
      </c>
    </row>
    <row r="15" spans="1:32" x14ac:dyDescent="0.25">
      <c r="A15" t="s">
        <v>128</v>
      </c>
      <c r="B15" t="s">
        <v>7</v>
      </c>
      <c r="C15" t="s">
        <v>5</v>
      </c>
      <c r="F15" t="s">
        <v>129</v>
      </c>
      <c r="G15" t="s">
        <v>130</v>
      </c>
      <c r="J15" t="s">
        <v>82</v>
      </c>
      <c r="K15" t="s">
        <v>131</v>
      </c>
      <c r="L15">
        <v>89108.91</v>
      </c>
      <c r="M15">
        <v>891.09</v>
      </c>
      <c r="N15">
        <v>90000</v>
      </c>
      <c r="P15">
        <v>90000</v>
      </c>
      <c r="Q15">
        <v>89108.909999999989</v>
      </c>
      <c r="R15">
        <v>90000</v>
      </c>
      <c r="S15">
        <v>1</v>
      </c>
      <c r="U15">
        <v>891.0899999999998</v>
      </c>
      <c r="V15">
        <v>90000</v>
      </c>
      <c r="W15">
        <v>1.00000101000001E-2</v>
      </c>
      <c r="X15">
        <v>0</v>
      </c>
      <c r="Z15">
        <v>0</v>
      </c>
      <c r="AA15" t="s">
        <v>251</v>
      </c>
    </row>
    <row r="16" spans="1:32" x14ac:dyDescent="0.25">
      <c r="A16" t="s">
        <v>132</v>
      </c>
      <c r="B16" t="s">
        <v>7</v>
      </c>
      <c r="C16" t="s">
        <v>5</v>
      </c>
      <c r="F16" t="s">
        <v>133</v>
      </c>
      <c r="G16" t="s">
        <v>134</v>
      </c>
      <c r="J16" t="s">
        <v>82</v>
      </c>
      <c r="K16" t="s">
        <v>135</v>
      </c>
      <c r="L16">
        <v>216981.13</v>
      </c>
      <c r="M16">
        <v>13018.87</v>
      </c>
      <c r="N16">
        <v>230000</v>
      </c>
      <c r="P16">
        <v>230000</v>
      </c>
      <c r="Q16">
        <v>216981.13</v>
      </c>
      <c r="R16">
        <v>230000</v>
      </c>
      <c r="S16">
        <v>1</v>
      </c>
      <c r="U16">
        <v>13018.87</v>
      </c>
      <c r="V16">
        <v>230000</v>
      </c>
      <c r="W16">
        <v>6.0000010139130533E-2</v>
      </c>
      <c r="X16">
        <v>0</v>
      </c>
      <c r="Z16">
        <v>0</v>
      </c>
      <c r="AA16" t="s">
        <v>251</v>
      </c>
    </row>
    <row r="17" spans="1:27" x14ac:dyDescent="0.25">
      <c r="A17" t="s">
        <v>136</v>
      </c>
      <c r="B17" t="s">
        <v>6</v>
      </c>
      <c r="C17" t="s">
        <v>5</v>
      </c>
      <c r="F17" t="s">
        <v>89</v>
      </c>
      <c r="G17" t="s">
        <v>90</v>
      </c>
      <c r="J17" t="s">
        <v>82</v>
      </c>
      <c r="K17" t="s">
        <v>137</v>
      </c>
      <c r="L17">
        <v>14150.94</v>
      </c>
      <c r="M17">
        <v>849.06</v>
      </c>
      <c r="N17">
        <v>15000</v>
      </c>
      <c r="P17">
        <v>15000</v>
      </c>
      <c r="Q17">
        <v>14150.94</v>
      </c>
      <c r="R17">
        <v>15000</v>
      </c>
      <c r="S17">
        <v>1</v>
      </c>
      <c r="U17">
        <v>849.06</v>
      </c>
      <c r="V17">
        <v>15000</v>
      </c>
      <c r="W17">
        <v>6.000025440006105E-2</v>
      </c>
      <c r="X17">
        <v>0</v>
      </c>
      <c r="Z17">
        <v>0</v>
      </c>
      <c r="AA17" t="s">
        <v>251</v>
      </c>
    </row>
    <row r="18" spans="1:27" x14ac:dyDescent="0.25">
      <c r="A18" t="s">
        <v>138</v>
      </c>
      <c r="B18" t="s">
        <v>6</v>
      </c>
      <c r="C18" t="s">
        <v>5</v>
      </c>
      <c r="F18" t="s">
        <v>122</v>
      </c>
      <c r="G18" t="s">
        <v>139</v>
      </c>
      <c r="J18" t="s">
        <v>82</v>
      </c>
      <c r="K18" t="s">
        <v>140</v>
      </c>
      <c r="L18">
        <v>18867.924528301886</v>
      </c>
      <c r="M18">
        <v>1132.0754716981132</v>
      </c>
      <c r="N18">
        <v>20000</v>
      </c>
      <c r="P18">
        <v>20000</v>
      </c>
      <c r="Q18">
        <v>9433.9622641509432</v>
      </c>
      <c r="R18">
        <v>10000</v>
      </c>
      <c r="S18">
        <v>0.5</v>
      </c>
      <c r="U18">
        <v>566.03773584905662</v>
      </c>
      <c r="V18">
        <v>10000</v>
      </c>
      <c r="W18">
        <v>6.0000000000000005E-2</v>
      </c>
      <c r="X18">
        <v>10000</v>
      </c>
      <c r="Z18">
        <v>10000</v>
      </c>
      <c r="AA18" t="s">
        <v>252</v>
      </c>
    </row>
    <row r="19" spans="1:27" x14ac:dyDescent="0.25">
      <c r="A19" t="s">
        <v>141</v>
      </c>
      <c r="B19" t="s">
        <v>7</v>
      </c>
      <c r="C19" t="s">
        <v>5</v>
      </c>
      <c r="F19" t="s">
        <v>142</v>
      </c>
      <c r="G19" t="s">
        <v>143</v>
      </c>
      <c r="J19" t="s">
        <v>44</v>
      </c>
      <c r="K19" t="s">
        <v>144</v>
      </c>
      <c r="L19">
        <v>3500</v>
      </c>
      <c r="M19">
        <v>0</v>
      </c>
      <c r="N19">
        <v>3500</v>
      </c>
      <c r="P19">
        <v>3500</v>
      </c>
      <c r="Q19">
        <v>3500</v>
      </c>
      <c r="R19">
        <v>3500</v>
      </c>
      <c r="S19">
        <v>1</v>
      </c>
      <c r="U19">
        <v>0</v>
      </c>
      <c r="V19">
        <v>3500</v>
      </c>
      <c r="W19">
        <v>0</v>
      </c>
      <c r="X19">
        <v>0</v>
      </c>
      <c r="Z19">
        <v>0</v>
      </c>
      <c r="AA19" t="s">
        <v>251</v>
      </c>
    </row>
    <row r="20" spans="1:27" x14ac:dyDescent="0.25">
      <c r="A20" t="s">
        <v>145</v>
      </c>
      <c r="B20" t="s">
        <v>7</v>
      </c>
      <c r="C20" t="s">
        <v>5</v>
      </c>
      <c r="F20" t="s">
        <v>146</v>
      </c>
      <c r="G20" t="s">
        <v>134</v>
      </c>
      <c r="J20" t="s">
        <v>82</v>
      </c>
      <c r="K20" t="s">
        <v>147</v>
      </c>
      <c r="L20">
        <v>2830.19</v>
      </c>
      <c r="M20">
        <v>169.81</v>
      </c>
      <c r="N20">
        <v>3000</v>
      </c>
      <c r="P20">
        <v>3000</v>
      </c>
      <c r="Q20">
        <v>2830.19</v>
      </c>
      <c r="R20">
        <v>3000</v>
      </c>
      <c r="S20">
        <v>1</v>
      </c>
      <c r="U20">
        <v>169.81</v>
      </c>
      <c r="V20">
        <v>3000</v>
      </c>
      <c r="W20">
        <v>5.9999505333564178E-2</v>
      </c>
      <c r="X20">
        <v>0</v>
      </c>
      <c r="Z20">
        <v>0</v>
      </c>
      <c r="AA20" t="s">
        <v>251</v>
      </c>
    </row>
    <row r="21" spans="1:27" x14ac:dyDescent="0.25">
      <c r="A21" t="s">
        <v>148</v>
      </c>
      <c r="B21" t="s">
        <v>6</v>
      </c>
      <c r="C21" t="s">
        <v>5</v>
      </c>
      <c r="F21" t="s">
        <v>133</v>
      </c>
      <c r="G21" t="s">
        <v>134</v>
      </c>
      <c r="J21" t="s">
        <v>44</v>
      </c>
      <c r="K21" t="s">
        <v>149</v>
      </c>
      <c r="L21">
        <v>14150.94</v>
      </c>
      <c r="M21">
        <v>849.06</v>
      </c>
      <c r="N21">
        <v>15000</v>
      </c>
      <c r="P21">
        <v>15000</v>
      </c>
      <c r="Q21">
        <v>14150.94</v>
      </c>
      <c r="R21">
        <v>15000</v>
      </c>
      <c r="S21">
        <v>1</v>
      </c>
      <c r="U21">
        <v>849.06</v>
      </c>
      <c r="V21">
        <v>15000</v>
      </c>
      <c r="W21">
        <v>6.000025440006105E-2</v>
      </c>
      <c r="X21">
        <v>0</v>
      </c>
      <c r="Z21">
        <v>0</v>
      </c>
      <c r="AA21" t="s">
        <v>251</v>
      </c>
    </row>
    <row r="22" spans="1:27" x14ac:dyDescent="0.25">
      <c r="A22" t="s">
        <v>150</v>
      </c>
      <c r="B22" t="s">
        <v>6</v>
      </c>
      <c r="C22" t="s">
        <v>5</v>
      </c>
      <c r="F22" t="s">
        <v>151</v>
      </c>
      <c r="G22" t="s">
        <v>152</v>
      </c>
      <c r="J22" t="s">
        <v>44</v>
      </c>
      <c r="K22" t="s">
        <v>153</v>
      </c>
      <c r="L22">
        <v>102987.7</v>
      </c>
      <c r="M22">
        <v>1029.8800000000001</v>
      </c>
      <c r="N22">
        <v>104017.58</v>
      </c>
      <c r="P22">
        <v>104017.58</v>
      </c>
      <c r="Q22">
        <v>102987.7</v>
      </c>
      <c r="R22">
        <v>104017.58</v>
      </c>
      <c r="S22">
        <v>1</v>
      </c>
      <c r="U22">
        <v>1029.8800000000001</v>
      </c>
      <c r="V22">
        <v>104017.58</v>
      </c>
      <c r="W22">
        <v>1.0000029129692188E-2</v>
      </c>
      <c r="X22">
        <v>0</v>
      </c>
      <c r="Z22">
        <v>0</v>
      </c>
      <c r="AA22" t="s">
        <v>251</v>
      </c>
    </row>
    <row r="23" spans="1:27" x14ac:dyDescent="0.25">
      <c r="A23" t="s">
        <v>154</v>
      </c>
      <c r="B23" t="s">
        <v>6</v>
      </c>
      <c r="C23" t="s">
        <v>5</v>
      </c>
      <c r="F23" t="s">
        <v>155</v>
      </c>
      <c r="G23" t="s">
        <v>156</v>
      </c>
      <c r="J23" t="s">
        <v>82</v>
      </c>
      <c r="K23" t="s">
        <v>157</v>
      </c>
      <c r="L23">
        <v>84528.3</v>
      </c>
      <c r="M23">
        <v>5071.7</v>
      </c>
      <c r="N23">
        <v>89600</v>
      </c>
      <c r="P23">
        <v>89600</v>
      </c>
      <c r="Q23">
        <v>46490.565000000002</v>
      </c>
      <c r="R23">
        <v>49280</v>
      </c>
      <c r="S23">
        <v>0.55000000000000004</v>
      </c>
      <c r="U23">
        <v>2789.4349999999999</v>
      </c>
      <c r="V23">
        <v>49280</v>
      </c>
      <c r="W23">
        <v>6.0000023660714809E-2</v>
      </c>
      <c r="X23">
        <v>40320</v>
      </c>
      <c r="Z23">
        <v>40320</v>
      </c>
      <c r="AA23" t="s">
        <v>252</v>
      </c>
    </row>
    <row r="24" spans="1:27" x14ac:dyDescent="0.25">
      <c r="A24" t="s">
        <v>158</v>
      </c>
      <c r="B24" t="s">
        <v>6</v>
      </c>
      <c r="C24" t="s">
        <v>5</v>
      </c>
      <c r="F24" t="s">
        <v>159</v>
      </c>
      <c r="G24" t="s">
        <v>86</v>
      </c>
      <c r="J24" t="s">
        <v>82</v>
      </c>
      <c r="K24" t="s">
        <v>160</v>
      </c>
      <c r="L24">
        <v>1764150.94</v>
      </c>
      <c r="M24">
        <v>105849.06</v>
      </c>
      <c r="N24">
        <v>1870000</v>
      </c>
      <c r="P24">
        <v>1870000</v>
      </c>
      <c r="Q24">
        <v>824528.30029946519</v>
      </c>
      <c r="R24">
        <v>874000</v>
      </c>
      <c r="S24">
        <v>0.46737967914438505</v>
      </c>
      <c r="U24">
        <v>49471.699700534758</v>
      </c>
      <c r="V24">
        <v>874000</v>
      </c>
      <c r="W24">
        <v>6.0000002040641716E-2</v>
      </c>
      <c r="X24">
        <v>996000</v>
      </c>
      <c r="Z24">
        <v>996000</v>
      </c>
      <c r="AA24" t="s">
        <v>252</v>
      </c>
    </row>
    <row r="25" spans="1:27" x14ac:dyDescent="0.25">
      <c r="A25" t="s">
        <v>161</v>
      </c>
      <c r="B25" t="s">
        <v>6</v>
      </c>
      <c r="C25" t="s">
        <v>3</v>
      </c>
      <c r="F25" t="s">
        <v>159</v>
      </c>
      <c r="G25" t="s">
        <v>162</v>
      </c>
      <c r="J25" t="s">
        <v>82</v>
      </c>
      <c r="K25" t="s">
        <v>163</v>
      </c>
      <c r="L25">
        <v>9132664.7100000009</v>
      </c>
      <c r="M25">
        <v>1187246.4099999999</v>
      </c>
      <c r="N25">
        <v>10319911.120000001</v>
      </c>
      <c r="P25">
        <v>10319911.120000001</v>
      </c>
      <c r="Q25">
        <v>0</v>
      </c>
      <c r="R25">
        <v>0</v>
      </c>
      <c r="S25">
        <v>0</v>
      </c>
      <c r="U25">
        <v>0</v>
      </c>
      <c r="V25">
        <v>0</v>
      </c>
      <c r="W25">
        <v>0.12999999974815674</v>
      </c>
      <c r="X25">
        <v>10319911.120000001</v>
      </c>
      <c r="Z25">
        <v>10319911.120000001</v>
      </c>
      <c r="AA25" t="s">
        <v>252</v>
      </c>
    </row>
    <row r="26" spans="1:27" x14ac:dyDescent="0.25">
      <c r="A26" t="s">
        <v>164</v>
      </c>
      <c r="B26" t="s">
        <v>6</v>
      </c>
      <c r="C26" t="s">
        <v>5</v>
      </c>
      <c r="F26" t="s">
        <v>159</v>
      </c>
      <c r="G26" t="s">
        <v>162</v>
      </c>
      <c r="J26" t="s">
        <v>82</v>
      </c>
      <c r="K26" t="s">
        <v>165</v>
      </c>
      <c r="L26">
        <v>300750837.74000001</v>
      </c>
      <c r="M26">
        <v>27067575.399999999</v>
      </c>
      <c r="N26">
        <v>327818413.13999999</v>
      </c>
      <c r="P26">
        <v>327818413.13999999</v>
      </c>
      <c r="Q26">
        <v>0</v>
      </c>
      <c r="R26">
        <v>0</v>
      </c>
      <c r="S26">
        <v>0</v>
      </c>
      <c r="U26">
        <v>0</v>
      </c>
      <c r="V26">
        <v>0</v>
      </c>
      <c r="W26">
        <v>9.0000000011305037E-2</v>
      </c>
      <c r="X26">
        <v>327818413.13999999</v>
      </c>
      <c r="Z26">
        <v>327818413.13999999</v>
      </c>
      <c r="AA26" t="s">
        <v>252</v>
      </c>
    </row>
    <row r="27" spans="1:27" x14ac:dyDescent="0.25">
      <c r="A27" t="s">
        <v>166</v>
      </c>
      <c r="B27" t="s">
        <v>7</v>
      </c>
      <c r="C27" t="s">
        <v>5</v>
      </c>
      <c r="F27" t="s">
        <v>167</v>
      </c>
      <c r="G27" t="s">
        <v>168</v>
      </c>
      <c r="J27" t="s">
        <v>44</v>
      </c>
      <c r="K27" t="s">
        <v>169</v>
      </c>
      <c r="L27">
        <v>295049.5</v>
      </c>
      <c r="M27">
        <v>2950.5</v>
      </c>
      <c r="N27">
        <v>298000</v>
      </c>
      <c r="P27">
        <v>298000</v>
      </c>
      <c r="Q27">
        <v>222772.27348993288</v>
      </c>
      <c r="R27">
        <v>225000</v>
      </c>
      <c r="S27">
        <v>0.75503355704697983</v>
      </c>
      <c r="U27">
        <v>2950.5</v>
      </c>
      <c r="V27">
        <v>298000</v>
      </c>
      <c r="W27">
        <v>1.0000016946309009E-2</v>
      </c>
      <c r="X27">
        <v>73000</v>
      </c>
      <c r="Z27">
        <v>0</v>
      </c>
      <c r="AA27" t="s">
        <v>252</v>
      </c>
    </row>
    <row r="28" spans="1:27" x14ac:dyDescent="0.25">
      <c r="A28" t="s">
        <v>170</v>
      </c>
      <c r="B28" t="s">
        <v>7</v>
      </c>
      <c r="C28" t="s">
        <v>5</v>
      </c>
      <c r="F28" t="s">
        <v>171</v>
      </c>
      <c r="G28" t="s">
        <v>172</v>
      </c>
      <c r="J28" t="s">
        <v>82</v>
      </c>
      <c r="K28" t="s">
        <v>173</v>
      </c>
      <c r="L28">
        <v>121793.4</v>
      </c>
      <c r="M28">
        <v>7307.6</v>
      </c>
      <c r="N28">
        <v>129101</v>
      </c>
      <c r="P28">
        <v>129101</v>
      </c>
      <c r="Q28">
        <v>121793.40000000001</v>
      </c>
      <c r="R28">
        <v>129101</v>
      </c>
      <c r="S28">
        <v>1</v>
      </c>
      <c r="U28">
        <v>7307.6000000000013</v>
      </c>
      <c r="V28">
        <v>129101</v>
      </c>
      <c r="W28">
        <v>5.999996715749787E-2</v>
      </c>
      <c r="X28">
        <v>0</v>
      </c>
      <c r="Z28">
        <v>0</v>
      </c>
      <c r="AA28" t="s">
        <v>251</v>
      </c>
    </row>
    <row r="29" spans="1:27" x14ac:dyDescent="0.25">
      <c r="A29" t="s">
        <v>174</v>
      </c>
      <c r="B29" t="s">
        <v>7</v>
      </c>
      <c r="C29" t="s">
        <v>5</v>
      </c>
      <c r="F29" t="s">
        <v>122</v>
      </c>
      <c r="G29" t="s">
        <v>175</v>
      </c>
      <c r="J29" t="s">
        <v>82</v>
      </c>
      <c r="K29" t="s">
        <v>176</v>
      </c>
      <c r="L29">
        <v>42452.83</v>
      </c>
      <c r="M29">
        <v>2547.17</v>
      </c>
      <c r="N29">
        <v>45000</v>
      </c>
      <c r="P29">
        <v>45000</v>
      </c>
      <c r="Q29">
        <v>42452.83</v>
      </c>
      <c r="R29">
        <v>45000</v>
      </c>
      <c r="S29">
        <v>1</v>
      </c>
      <c r="U29">
        <v>2547.17</v>
      </c>
      <c r="V29">
        <v>45000</v>
      </c>
      <c r="W29">
        <v>6.0000004711111131E-2</v>
      </c>
      <c r="X29">
        <v>0</v>
      </c>
      <c r="Z29">
        <v>0</v>
      </c>
      <c r="AA29" t="s">
        <v>251</v>
      </c>
    </row>
    <row r="30" spans="1:27" x14ac:dyDescent="0.25">
      <c r="A30" t="s">
        <v>177</v>
      </c>
      <c r="B30" t="s">
        <v>7</v>
      </c>
      <c r="C30" t="s">
        <v>5</v>
      </c>
      <c r="F30" t="s">
        <v>178</v>
      </c>
      <c r="G30" t="s">
        <v>179</v>
      </c>
      <c r="J30" t="s">
        <v>82</v>
      </c>
      <c r="K30" t="s">
        <v>180</v>
      </c>
      <c r="L30">
        <v>96928.99</v>
      </c>
      <c r="M30">
        <v>969.29</v>
      </c>
      <c r="N30">
        <v>97898.28</v>
      </c>
      <c r="P30">
        <v>97898.28</v>
      </c>
      <c r="Q30">
        <v>96928.989999999991</v>
      </c>
      <c r="R30">
        <v>97898.28</v>
      </c>
      <c r="S30">
        <v>1</v>
      </c>
      <c r="U30">
        <v>969.28999999999985</v>
      </c>
      <c r="V30">
        <v>97898.28</v>
      </c>
      <c r="W30">
        <v>1.000000103168309E-2</v>
      </c>
      <c r="X30">
        <v>0</v>
      </c>
      <c r="Z30">
        <v>0</v>
      </c>
      <c r="AA30" t="s">
        <v>251</v>
      </c>
    </row>
    <row r="31" spans="1:27" x14ac:dyDescent="0.25">
      <c r="A31" t="s">
        <v>181</v>
      </c>
      <c r="B31" t="s">
        <v>6</v>
      </c>
      <c r="C31" t="s">
        <v>5</v>
      </c>
      <c r="F31" t="s">
        <v>133</v>
      </c>
      <c r="G31" t="s">
        <v>134</v>
      </c>
      <c r="J31" t="s">
        <v>82</v>
      </c>
      <c r="K31" t="s">
        <v>182</v>
      </c>
      <c r="L31">
        <v>613962.26</v>
      </c>
      <c r="M31">
        <v>36837.74</v>
      </c>
      <c r="N31">
        <v>650800</v>
      </c>
      <c r="P31">
        <v>650800</v>
      </c>
      <c r="Q31">
        <v>184188.67799999999</v>
      </c>
      <c r="R31">
        <v>195240</v>
      </c>
      <c r="S31">
        <v>0.3</v>
      </c>
      <c r="U31">
        <v>11051.321999999998</v>
      </c>
      <c r="V31">
        <v>195240</v>
      </c>
      <c r="W31">
        <v>6.000000716656427E-2</v>
      </c>
      <c r="X31">
        <v>455560</v>
      </c>
      <c r="Z31">
        <v>455560</v>
      </c>
      <c r="AA31" t="s">
        <v>252</v>
      </c>
    </row>
    <row r="32" spans="1:27" x14ac:dyDescent="0.25">
      <c r="A32" t="s">
        <v>183</v>
      </c>
      <c r="B32" t="s">
        <v>6</v>
      </c>
      <c r="C32" t="s">
        <v>5</v>
      </c>
      <c r="F32" t="s">
        <v>184</v>
      </c>
      <c r="G32" t="s">
        <v>185</v>
      </c>
      <c r="J32" t="s">
        <v>82</v>
      </c>
      <c r="K32" t="s">
        <v>186</v>
      </c>
      <c r="L32">
        <v>1026415.09</v>
      </c>
      <c r="M32">
        <v>61584.91</v>
      </c>
      <c r="N32">
        <v>1088000</v>
      </c>
      <c r="P32">
        <v>1088000</v>
      </c>
      <c r="Q32">
        <v>102641.50900000001</v>
      </c>
      <c r="R32">
        <v>108800</v>
      </c>
      <c r="S32">
        <v>0.1</v>
      </c>
      <c r="U32">
        <v>6158.4910000000009</v>
      </c>
      <c r="V32">
        <v>108800</v>
      </c>
      <c r="W32">
        <v>6.0000004481617672E-2</v>
      </c>
      <c r="X32">
        <v>979200</v>
      </c>
      <c r="Z32">
        <v>979200</v>
      </c>
      <c r="AA32" t="s">
        <v>252</v>
      </c>
    </row>
    <row r="33" spans="1:27" x14ac:dyDescent="0.25">
      <c r="A33" t="s">
        <v>187</v>
      </c>
      <c r="B33" t="s">
        <v>6</v>
      </c>
      <c r="C33" t="s">
        <v>5</v>
      </c>
      <c r="F33" t="s">
        <v>188</v>
      </c>
      <c r="G33" t="s">
        <v>189</v>
      </c>
      <c r="J33" t="s">
        <v>82</v>
      </c>
      <c r="K33" t="s">
        <v>190</v>
      </c>
      <c r="L33">
        <v>1215377.22</v>
      </c>
      <c r="M33">
        <v>0</v>
      </c>
      <c r="N33">
        <v>1215377.22</v>
      </c>
      <c r="P33">
        <v>1215377.22</v>
      </c>
      <c r="Q33">
        <v>972301.78</v>
      </c>
      <c r="R33">
        <v>972301.78</v>
      </c>
      <c r="S33">
        <v>0.80000000329115928</v>
      </c>
      <c r="U33">
        <v>0</v>
      </c>
      <c r="V33">
        <v>972301.78</v>
      </c>
      <c r="W33">
        <v>0</v>
      </c>
      <c r="X33">
        <v>243075.43999999994</v>
      </c>
      <c r="Z33">
        <v>243075.43999999994</v>
      </c>
      <c r="AA33" t="s">
        <v>252</v>
      </c>
    </row>
    <row r="34" spans="1:27" x14ac:dyDescent="0.25">
      <c r="A34" t="s">
        <v>191</v>
      </c>
      <c r="B34" t="s">
        <v>7</v>
      </c>
      <c r="C34" t="s">
        <v>5</v>
      </c>
      <c r="F34" t="s">
        <v>104</v>
      </c>
      <c r="G34" t="s">
        <v>192</v>
      </c>
      <c r="J34" t="s">
        <v>82</v>
      </c>
      <c r="K34" t="s">
        <v>193</v>
      </c>
      <c r="L34">
        <v>89108.91</v>
      </c>
      <c r="M34">
        <v>891.09</v>
      </c>
      <c r="N34">
        <v>90000</v>
      </c>
      <c r="P34">
        <v>90000</v>
      </c>
      <c r="Q34">
        <v>89108.909999999989</v>
      </c>
      <c r="R34">
        <v>90000</v>
      </c>
      <c r="S34">
        <v>1</v>
      </c>
      <c r="U34">
        <v>891.0899999999998</v>
      </c>
      <c r="V34">
        <v>90000</v>
      </c>
      <c r="W34">
        <v>1.00000101000001E-2</v>
      </c>
      <c r="X34">
        <v>0</v>
      </c>
      <c r="Z34">
        <v>0</v>
      </c>
      <c r="AA34" t="s">
        <v>251</v>
      </c>
    </row>
    <row r="35" spans="1:27" x14ac:dyDescent="0.25">
      <c r="A35" t="s">
        <v>194</v>
      </c>
      <c r="B35" t="s">
        <v>4</v>
      </c>
      <c r="C35" t="s">
        <v>3</v>
      </c>
      <c r="F35" t="s">
        <v>195</v>
      </c>
      <c r="G35" t="s">
        <v>196</v>
      </c>
      <c r="J35" t="s">
        <v>82</v>
      </c>
      <c r="K35" t="s">
        <v>197</v>
      </c>
      <c r="L35">
        <v>836559.29</v>
      </c>
      <c r="M35">
        <v>108752.71</v>
      </c>
      <c r="N35">
        <v>945312</v>
      </c>
      <c r="P35">
        <v>945312</v>
      </c>
      <c r="Q35">
        <v>707964.60004739172</v>
      </c>
      <c r="R35">
        <v>800000</v>
      </c>
      <c r="S35">
        <v>0.84628143935547206</v>
      </c>
      <c r="U35">
        <v>92035.399952608233</v>
      </c>
      <c r="V35">
        <v>800000</v>
      </c>
      <c r="W35">
        <v>0.13000000274935683</v>
      </c>
      <c r="X35">
        <v>145312</v>
      </c>
      <c r="Z35">
        <v>145312</v>
      </c>
      <c r="AA35" t="s">
        <v>252</v>
      </c>
    </row>
    <row r="36" spans="1:27" x14ac:dyDescent="0.25">
      <c r="A36" t="s">
        <v>198</v>
      </c>
      <c r="B36" t="s">
        <v>6</v>
      </c>
      <c r="C36" t="s">
        <v>5</v>
      </c>
      <c r="F36" t="s">
        <v>199</v>
      </c>
      <c r="G36" t="s">
        <v>200</v>
      </c>
      <c r="J36" t="s">
        <v>44</v>
      </c>
      <c r="K36" t="s">
        <v>201</v>
      </c>
      <c r="L36">
        <v>732340.17</v>
      </c>
      <c r="M36">
        <v>65910.62</v>
      </c>
      <c r="N36">
        <v>798250.79</v>
      </c>
      <c r="P36">
        <v>798250.79</v>
      </c>
      <c r="Q36">
        <v>732340.17</v>
      </c>
      <c r="R36">
        <v>798250.79</v>
      </c>
      <c r="S36">
        <v>1</v>
      </c>
      <c r="U36">
        <v>65910.62</v>
      </c>
      <c r="V36">
        <v>798250.79</v>
      </c>
      <c r="W36">
        <v>9.0000006417782594E-2</v>
      </c>
      <c r="X36">
        <v>0</v>
      </c>
      <c r="Z36">
        <v>0</v>
      </c>
      <c r="AA36" t="s">
        <v>251</v>
      </c>
    </row>
    <row r="37" spans="1:27" x14ac:dyDescent="0.25">
      <c r="A37" t="s">
        <v>202</v>
      </c>
      <c r="C37" t="s">
        <v>5</v>
      </c>
      <c r="F37" t="s">
        <v>203</v>
      </c>
      <c r="G37" t="s">
        <v>204</v>
      </c>
      <c r="J37" t="s">
        <v>44</v>
      </c>
      <c r="K37" t="s">
        <v>205</v>
      </c>
      <c r="L37">
        <v>810</v>
      </c>
      <c r="M37">
        <v>0</v>
      </c>
      <c r="N37">
        <v>810</v>
      </c>
      <c r="P37">
        <v>810</v>
      </c>
      <c r="Q37">
        <v>810</v>
      </c>
      <c r="R37">
        <v>810</v>
      </c>
      <c r="S37">
        <v>1</v>
      </c>
      <c r="U37">
        <v>0</v>
      </c>
      <c r="V37">
        <v>810</v>
      </c>
      <c r="W37">
        <v>0</v>
      </c>
      <c r="X37">
        <v>0</v>
      </c>
      <c r="Z37">
        <v>0</v>
      </c>
      <c r="AA37" t="s">
        <v>251</v>
      </c>
    </row>
    <row r="38" spans="1:27" x14ac:dyDescent="0.25">
      <c r="A38" t="s">
        <v>206</v>
      </c>
      <c r="C38" t="s">
        <v>5</v>
      </c>
      <c r="F38" t="s">
        <v>207</v>
      </c>
      <c r="G38" t="s">
        <v>208</v>
      </c>
      <c r="J38" t="s">
        <v>82</v>
      </c>
      <c r="K38" t="s">
        <v>209</v>
      </c>
      <c r="L38">
        <v>30938.05</v>
      </c>
      <c r="M38">
        <v>4021.95</v>
      </c>
      <c r="N38">
        <v>34960</v>
      </c>
      <c r="P38">
        <v>34960</v>
      </c>
      <c r="Q38">
        <v>30938.050000000003</v>
      </c>
      <c r="R38">
        <v>34960</v>
      </c>
      <c r="S38">
        <v>1</v>
      </c>
      <c r="U38">
        <v>4021.95</v>
      </c>
      <c r="V38">
        <v>34960</v>
      </c>
      <c r="W38">
        <v>0.13000011312930193</v>
      </c>
      <c r="X38">
        <v>0</v>
      </c>
      <c r="Z38">
        <v>0</v>
      </c>
      <c r="AA38" t="s">
        <v>251</v>
      </c>
    </row>
    <row r="39" spans="1:27" x14ac:dyDescent="0.25">
      <c r="A39" t="s">
        <v>210</v>
      </c>
      <c r="B39" t="s">
        <v>6</v>
      </c>
      <c r="C39" t="s">
        <v>5</v>
      </c>
      <c r="F39" t="s">
        <v>133</v>
      </c>
      <c r="G39" t="s">
        <v>211</v>
      </c>
      <c r="J39" t="s">
        <v>44</v>
      </c>
      <c r="K39" t="s">
        <v>212</v>
      </c>
      <c r="L39">
        <v>59405.94</v>
      </c>
      <c r="M39">
        <v>594.05999999999995</v>
      </c>
      <c r="N39">
        <v>60000</v>
      </c>
      <c r="P39">
        <v>60000</v>
      </c>
      <c r="Q39">
        <v>59405.939999999995</v>
      </c>
      <c r="R39">
        <v>60000</v>
      </c>
      <c r="S39">
        <v>1</v>
      </c>
      <c r="U39">
        <v>594.05999999999995</v>
      </c>
      <c r="V39">
        <v>60000</v>
      </c>
      <c r="W39">
        <v>1.00000101000001E-2</v>
      </c>
      <c r="X39">
        <v>0</v>
      </c>
      <c r="Z39">
        <v>0</v>
      </c>
      <c r="AA39" t="s">
        <v>251</v>
      </c>
    </row>
    <row r="40" spans="1:27" x14ac:dyDescent="0.25">
      <c r="A40" t="s">
        <v>213</v>
      </c>
      <c r="N40">
        <v>0</v>
      </c>
      <c r="P40">
        <v>0</v>
      </c>
      <c r="Q40" t="e">
        <v>#DIV/0!</v>
      </c>
      <c r="S40" t="e">
        <v>#DIV/0!</v>
      </c>
      <c r="U40" t="e">
        <v>#DIV/0!</v>
      </c>
      <c r="W40" t="e">
        <v>#DIV/0!</v>
      </c>
      <c r="X40">
        <v>0</v>
      </c>
      <c r="Z40">
        <v>0</v>
      </c>
      <c r="AA40" t="s">
        <v>251</v>
      </c>
    </row>
    <row r="41" spans="1:27" x14ac:dyDescent="0.25">
      <c r="A41" t="s">
        <v>214</v>
      </c>
      <c r="N41">
        <v>0</v>
      </c>
      <c r="P41">
        <v>0</v>
      </c>
      <c r="Q41" t="e">
        <v>#DIV/0!</v>
      </c>
      <c r="S41" t="e">
        <v>#DIV/0!</v>
      </c>
      <c r="U41" t="e">
        <v>#DIV/0!</v>
      </c>
      <c r="W41" t="e">
        <v>#DIV/0!</v>
      </c>
      <c r="X41">
        <v>0</v>
      </c>
      <c r="Z41">
        <v>0</v>
      </c>
      <c r="AA41" t="s">
        <v>251</v>
      </c>
    </row>
    <row r="42" spans="1:27" x14ac:dyDescent="0.25">
      <c r="A42" t="s">
        <v>215</v>
      </c>
      <c r="N42">
        <v>0</v>
      </c>
      <c r="P42">
        <v>0</v>
      </c>
      <c r="Q42" t="e">
        <v>#DIV/0!</v>
      </c>
      <c r="S42" t="e">
        <v>#DIV/0!</v>
      </c>
      <c r="U42" t="e">
        <v>#DIV/0!</v>
      </c>
      <c r="W42" t="e">
        <v>#DIV/0!</v>
      </c>
      <c r="X42">
        <v>0</v>
      </c>
      <c r="Z42">
        <v>0</v>
      </c>
      <c r="AA42" t="s">
        <v>251</v>
      </c>
    </row>
    <row r="43" spans="1:27" x14ac:dyDescent="0.25">
      <c r="A43" t="s">
        <v>216</v>
      </c>
      <c r="N43">
        <v>0</v>
      </c>
      <c r="P43">
        <v>0</v>
      </c>
      <c r="Q43" t="e">
        <v>#DIV/0!</v>
      </c>
      <c r="S43" t="e">
        <v>#DIV/0!</v>
      </c>
      <c r="U43" t="e">
        <v>#DIV/0!</v>
      </c>
      <c r="W43" t="e">
        <v>#DIV/0!</v>
      </c>
      <c r="X43">
        <v>0</v>
      </c>
      <c r="Z43">
        <v>0</v>
      </c>
      <c r="AA43" t="s">
        <v>251</v>
      </c>
    </row>
    <row r="44" spans="1:27" x14ac:dyDescent="0.25">
      <c r="A44" t="s">
        <v>217</v>
      </c>
      <c r="N44">
        <v>0</v>
      </c>
      <c r="P44">
        <v>0</v>
      </c>
      <c r="Q44" t="e">
        <v>#DIV/0!</v>
      </c>
      <c r="S44" t="e">
        <v>#DIV/0!</v>
      </c>
      <c r="U44" t="e">
        <v>#DIV/0!</v>
      </c>
      <c r="W44" t="e">
        <v>#DIV/0!</v>
      </c>
      <c r="X44">
        <v>0</v>
      </c>
      <c r="Z44">
        <v>0</v>
      </c>
      <c r="AA44" t="s">
        <v>251</v>
      </c>
    </row>
    <row r="45" spans="1:27" x14ac:dyDescent="0.25">
      <c r="A45" t="s">
        <v>218</v>
      </c>
      <c r="N45">
        <v>0</v>
      </c>
      <c r="P45">
        <v>0</v>
      </c>
      <c r="Q45" t="e">
        <v>#DIV/0!</v>
      </c>
      <c r="S45" t="e">
        <v>#DIV/0!</v>
      </c>
      <c r="U45" t="e">
        <v>#DIV/0!</v>
      </c>
      <c r="W45" t="e">
        <v>#DIV/0!</v>
      </c>
      <c r="X45">
        <v>0</v>
      </c>
      <c r="Z45">
        <v>0</v>
      </c>
      <c r="AA45" t="s">
        <v>251</v>
      </c>
    </row>
    <row r="46" spans="1:27" x14ac:dyDescent="0.25">
      <c r="A46" t="s">
        <v>219</v>
      </c>
      <c r="N46">
        <v>0</v>
      </c>
      <c r="P46">
        <v>0</v>
      </c>
      <c r="Q46" t="e">
        <v>#DIV/0!</v>
      </c>
      <c r="S46" t="e">
        <v>#DIV/0!</v>
      </c>
      <c r="U46" t="e">
        <v>#DIV/0!</v>
      </c>
      <c r="W46" t="e">
        <v>#DIV/0!</v>
      </c>
      <c r="X46">
        <v>0</v>
      </c>
      <c r="Z46">
        <v>0</v>
      </c>
      <c r="AA46" t="s">
        <v>251</v>
      </c>
    </row>
    <row r="47" spans="1:27" x14ac:dyDescent="0.25">
      <c r="N47">
        <v>0</v>
      </c>
      <c r="P47">
        <v>0</v>
      </c>
      <c r="Q47" t="e">
        <v>#DIV/0!</v>
      </c>
      <c r="S47" t="e">
        <v>#DIV/0!</v>
      </c>
      <c r="U47" t="e">
        <v>#DIV/0!</v>
      </c>
      <c r="W47" t="e">
        <v>#DIV/0!</v>
      </c>
      <c r="X47">
        <v>0</v>
      </c>
      <c r="Z47">
        <v>0</v>
      </c>
      <c r="AA47" t="s">
        <v>251</v>
      </c>
    </row>
    <row r="48" spans="1:27" x14ac:dyDescent="0.25">
      <c r="N48">
        <v>0</v>
      </c>
      <c r="P48">
        <v>0</v>
      </c>
      <c r="Q48" t="e">
        <v>#DIV/0!</v>
      </c>
      <c r="S48" t="e">
        <v>#DIV/0!</v>
      </c>
      <c r="U48" t="e">
        <v>#DIV/0!</v>
      </c>
      <c r="W48" t="e">
        <v>#DIV/0!</v>
      </c>
      <c r="X48">
        <v>0</v>
      </c>
      <c r="Z48">
        <v>0</v>
      </c>
      <c r="AA48" t="s">
        <v>251</v>
      </c>
    </row>
    <row r="49" spans="14:27" x14ac:dyDescent="0.25">
      <c r="N49">
        <v>0</v>
      </c>
      <c r="P49">
        <v>0</v>
      </c>
      <c r="Q49" t="e">
        <v>#DIV/0!</v>
      </c>
      <c r="S49" t="e">
        <v>#DIV/0!</v>
      </c>
      <c r="U49" t="e">
        <v>#DIV/0!</v>
      </c>
      <c r="W49" t="e">
        <v>#DIV/0!</v>
      </c>
      <c r="X49">
        <v>0</v>
      </c>
      <c r="Z49">
        <v>0</v>
      </c>
      <c r="AA49" t="s">
        <v>251</v>
      </c>
    </row>
    <row r="50" spans="14:27" x14ac:dyDescent="0.25">
      <c r="N50">
        <v>0</v>
      </c>
      <c r="P50">
        <v>0</v>
      </c>
      <c r="Q50" t="e">
        <v>#DIV/0!</v>
      </c>
      <c r="S50" t="e">
        <v>#DIV/0!</v>
      </c>
      <c r="U50" t="e">
        <v>#DIV/0!</v>
      </c>
      <c r="W50" t="e">
        <v>#DIV/0!</v>
      </c>
      <c r="X50">
        <v>0</v>
      </c>
      <c r="Z50">
        <v>0</v>
      </c>
      <c r="AA50" t="s">
        <v>251</v>
      </c>
    </row>
    <row r="51" spans="14:27" x14ac:dyDescent="0.25">
      <c r="N51">
        <v>0</v>
      </c>
      <c r="P51">
        <v>0</v>
      </c>
      <c r="Q51" t="e">
        <v>#DIV/0!</v>
      </c>
      <c r="S51" t="e">
        <v>#DIV/0!</v>
      </c>
      <c r="U51" t="e">
        <v>#DIV/0!</v>
      </c>
      <c r="W51" t="e">
        <v>#DIV/0!</v>
      </c>
      <c r="X51">
        <v>0</v>
      </c>
      <c r="Z51">
        <v>0</v>
      </c>
      <c r="AA51" t="s">
        <v>251</v>
      </c>
    </row>
    <row r="52" spans="14:27" x14ac:dyDescent="0.25">
      <c r="N52">
        <v>0</v>
      </c>
      <c r="P52">
        <v>0</v>
      </c>
      <c r="Q52" t="e">
        <v>#DIV/0!</v>
      </c>
      <c r="S52" t="e">
        <v>#DIV/0!</v>
      </c>
      <c r="U52" t="e">
        <v>#DIV/0!</v>
      </c>
      <c r="W52" t="e">
        <v>#DIV/0!</v>
      </c>
      <c r="X52">
        <v>0</v>
      </c>
      <c r="Z52">
        <v>0</v>
      </c>
      <c r="AA52" t="s">
        <v>251</v>
      </c>
    </row>
    <row r="53" spans="14:27" x14ac:dyDescent="0.25">
      <c r="N53">
        <v>0</v>
      </c>
      <c r="P53">
        <v>0</v>
      </c>
      <c r="Q53" t="e">
        <v>#DIV/0!</v>
      </c>
      <c r="S53" t="e">
        <v>#DIV/0!</v>
      </c>
      <c r="U53" t="e">
        <v>#DIV/0!</v>
      </c>
      <c r="W53" t="e">
        <v>#DIV/0!</v>
      </c>
      <c r="X53">
        <v>0</v>
      </c>
      <c r="Z53">
        <v>0</v>
      </c>
      <c r="AA53" t="s">
        <v>251</v>
      </c>
    </row>
    <row r="54" spans="14:27" x14ac:dyDescent="0.25">
      <c r="N54">
        <v>0</v>
      </c>
      <c r="P54">
        <v>0</v>
      </c>
      <c r="Q54" t="e">
        <v>#DIV/0!</v>
      </c>
      <c r="S54" t="e">
        <v>#DIV/0!</v>
      </c>
      <c r="U54" t="e">
        <v>#DIV/0!</v>
      </c>
      <c r="W54" t="e">
        <v>#DIV/0!</v>
      </c>
      <c r="X54">
        <v>0</v>
      </c>
      <c r="Z54">
        <v>0</v>
      </c>
      <c r="AA54" t="s">
        <v>251</v>
      </c>
    </row>
    <row r="55" spans="14:27" x14ac:dyDescent="0.25">
      <c r="N55">
        <v>0</v>
      </c>
      <c r="P55">
        <v>0</v>
      </c>
      <c r="Q55" t="e">
        <v>#DIV/0!</v>
      </c>
      <c r="S55" t="e">
        <v>#DIV/0!</v>
      </c>
      <c r="U55" t="e">
        <v>#DIV/0!</v>
      </c>
      <c r="W55" t="e">
        <v>#DIV/0!</v>
      </c>
      <c r="X55">
        <v>0</v>
      </c>
      <c r="Z55">
        <v>0</v>
      </c>
      <c r="AA55" t="s">
        <v>251</v>
      </c>
    </row>
    <row r="56" spans="14:27" x14ac:dyDescent="0.25">
      <c r="N56">
        <v>0</v>
      </c>
      <c r="P56">
        <v>0</v>
      </c>
      <c r="Q56" t="e">
        <v>#DIV/0!</v>
      </c>
      <c r="S56" t="e">
        <v>#DIV/0!</v>
      </c>
      <c r="U56" t="e">
        <v>#DIV/0!</v>
      </c>
      <c r="W56" t="e">
        <v>#DIV/0!</v>
      </c>
      <c r="X56">
        <v>0</v>
      </c>
      <c r="Z56">
        <v>0</v>
      </c>
      <c r="AA56" t="s">
        <v>251</v>
      </c>
    </row>
    <row r="57" spans="14:27" x14ac:dyDescent="0.25">
      <c r="N57">
        <v>0</v>
      </c>
      <c r="P57">
        <v>0</v>
      </c>
      <c r="Q57" t="e">
        <v>#DIV/0!</v>
      </c>
      <c r="S57" t="e">
        <v>#DIV/0!</v>
      </c>
      <c r="U57" t="e">
        <v>#DIV/0!</v>
      </c>
      <c r="W57" t="e">
        <v>#DIV/0!</v>
      </c>
      <c r="X57">
        <v>0</v>
      </c>
      <c r="Z57">
        <v>0</v>
      </c>
      <c r="AA57" t="s">
        <v>251</v>
      </c>
    </row>
    <row r="58" spans="14:27" x14ac:dyDescent="0.25">
      <c r="N58">
        <v>0</v>
      </c>
      <c r="P58">
        <v>0</v>
      </c>
      <c r="Q58" t="e">
        <v>#DIV/0!</v>
      </c>
      <c r="S58" t="e">
        <v>#DIV/0!</v>
      </c>
      <c r="U58" t="e">
        <v>#DIV/0!</v>
      </c>
      <c r="W58" t="e">
        <v>#DIV/0!</v>
      </c>
      <c r="X58">
        <v>0</v>
      </c>
      <c r="Z58">
        <v>0</v>
      </c>
      <c r="AA58" t="s">
        <v>251</v>
      </c>
    </row>
    <row r="59" spans="14:27" x14ac:dyDescent="0.25">
      <c r="N59">
        <v>0</v>
      </c>
      <c r="P59">
        <v>0</v>
      </c>
      <c r="Q59" t="e">
        <v>#DIV/0!</v>
      </c>
      <c r="S59" t="e">
        <v>#DIV/0!</v>
      </c>
      <c r="U59" t="e">
        <v>#DIV/0!</v>
      </c>
      <c r="W59" t="e">
        <v>#DIV/0!</v>
      </c>
      <c r="X59">
        <v>0</v>
      </c>
      <c r="Z59">
        <v>0</v>
      </c>
      <c r="AA59" t="s">
        <v>251</v>
      </c>
    </row>
    <row r="60" spans="14:27" x14ac:dyDescent="0.25">
      <c r="N60">
        <v>0</v>
      </c>
      <c r="P60">
        <v>0</v>
      </c>
      <c r="Q60" t="e">
        <v>#DIV/0!</v>
      </c>
      <c r="S60" t="e">
        <v>#DIV/0!</v>
      </c>
      <c r="U60" t="e">
        <v>#DIV/0!</v>
      </c>
      <c r="W60" t="e">
        <v>#DIV/0!</v>
      </c>
      <c r="X60">
        <v>0</v>
      </c>
      <c r="Z60">
        <v>0</v>
      </c>
      <c r="AA60" t="s">
        <v>251</v>
      </c>
    </row>
    <row r="61" spans="14:27" x14ac:dyDescent="0.25">
      <c r="N61">
        <v>0</v>
      </c>
      <c r="P61">
        <v>0</v>
      </c>
      <c r="Q61" t="e">
        <v>#DIV/0!</v>
      </c>
      <c r="S61" t="e">
        <v>#DIV/0!</v>
      </c>
      <c r="U61" t="e">
        <v>#DIV/0!</v>
      </c>
      <c r="W61" t="e">
        <v>#DIV/0!</v>
      </c>
      <c r="X61">
        <v>0</v>
      </c>
      <c r="Z61">
        <v>0</v>
      </c>
      <c r="AA61" t="s">
        <v>251</v>
      </c>
    </row>
    <row r="62" spans="14:27" x14ac:dyDescent="0.25">
      <c r="N62">
        <v>0</v>
      </c>
      <c r="P62">
        <v>0</v>
      </c>
      <c r="Q62" t="e">
        <v>#DIV/0!</v>
      </c>
      <c r="S62" t="e">
        <v>#DIV/0!</v>
      </c>
      <c r="U62" t="e">
        <v>#DIV/0!</v>
      </c>
      <c r="W62" t="e">
        <v>#DIV/0!</v>
      </c>
      <c r="X62">
        <v>0</v>
      </c>
      <c r="Z62">
        <v>0</v>
      </c>
      <c r="AA62" t="s">
        <v>251</v>
      </c>
    </row>
    <row r="63" spans="14:27" x14ac:dyDescent="0.25">
      <c r="N63">
        <v>0</v>
      </c>
      <c r="P63">
        <v>0</v>
      </c>
      <c r="Q63" t="e">
        <v>#DIV/0!</v>
      </c>
      <c r="S63" t="e">
        <v>#DIV/0!</v>
      </c>
      <c r="U63" t="e">
        <v>#DIV/0!</v>
      </c>
      <c r="W63" t="e">
        <v>#DIV/0!</v>
      </c>
      <c r="X63">
        <v>0</v>
      </c>
      <c r="Z63">
        <v>0</v>
      </c>
      <c r="AA63" t="s">
        <v>251</v>
      </c>
    </row>
    <row r="64" spans="14:27" x14ac:dyDescent="0.25">
      <c r="N64">
        <v>0</v>
      </c>
      <c r="P64">
        <v>0</v>
      </c>
      <c r="Q64" t="e">
        <v>#DIV/0!</v>
      </c>
      <c r="S64" t="e">
        <v>#DIV/0!</v>
      </c>
      <c r="U64" t="e">
        <v>#DIV/0!</v>
      </c>
      <c r="W64" t="e">
        <v>#DIV/0!</v>
      </c>
      <c r="X64">
        <v>0</v>
      </c>
      <c r="Z64">
        <v>0</v>
      </c>
      <c r="AA64" t="s">
        <v>251</v>
      </c>
    </row>
    <row r="65" spans="14:27" x14ac:dyDescent="0.25">
      <c r="N65">
        <v>0</v>
      </c>
      <c r="P65">
        <v>0</v>
      </c>
      <c r="Q65" t="e">
        <v>#DIV/0!</v>
      </c>
      <c r="S65" t="e">
        <v>#DIV/0!</v>
      </c>
      <c r="U65" t="e">
        <v>#DIV/0!</v>
      </c>
      <c r="W65" t="e">
        <v>#DIV/0!</v>
      </c>
      <c r="X65">
        <v>0</v>
      </c>
      <c r="Z65">
        <v>0</v>
      </c>
      <c r="AA65" t="s">
        <v>251</v>
      </c>
    </row>
    <row r="66" spans="14:27" x14ac:dyDescent="0.25">
      <c r="N66">
        <v>0</v>
      </c>
      <c r="P66">
        <v>0</v>
      </c>
      <c r="Q66" t="e">
        <v>#DIV/0!</v>
      </c>
      <c r="S66" t="e">
        <v>#DIV/0!</v>
      </c>
      <c r="U66" t="e">
        <v>#DIV/0!</v>
      </c>
      <c r="W66" t="e">
        <v>#DIV/0!</v>
      </c>
      <c r="X66">
        <v>0</v>
      </c>
      <c r="Z66">
        <v>0</v>
      </c>
      <c r="AA66" t="s">
        <v>251</v>
      </c>
    </row>
    <row r="67" spans="14:27" x14ac:dyDescent="0.25">
      <c r="N67">
        <v>0</v>
      </c>
      <c r="P67">
        <v>0</v>
      </c>
      <c r="Q67" t="e">
        <v>#DIV/0!</v>
      </c>
      <c r="S67" t="e">
        <v>#DIV/0!</v>
      </c>
      <c r="U67" t="e">
        <v>#DIV/0!</v>
      </c>
      <c r="W67" t="e">
        <v>#DIV/0!</v>
      </c>
      <c r="X67">
        <v>0</v>
      </c>
      <c r="Z67">
        <v>0</v>
      </c>
      <c r="AA67" t="s">
        <v>251</v>
      </c>
    </row>
    <row r="68" spans="14:27" x14ac:dyDescent="0.25">
      <c r="N68">
        <v>0</v>
      </c>
      <c r="P68">
        <v>0</v>
      </c>
      <c r="Q68" t="e">
        <v>#DIV/0!</v>
      </c>
      <c r="S68" t="e">
        <v>#DIV/0!</v>
      </c>
      <c r="U68" t="e">
        <v>#DIV/0!</v>
      </c>
      <c r="W68" t="e">
        <v>#DIV/0!</v>
      </c>
      <c r="X68">
        <v>0</v>
      </c>
      <c r="Z68">
        <v>0</v>
      </c>
      <c r="AA68" t="s">
        <v>251</v>
      </c>
    </row>
    <row r="69" spans="14:27" x14ac:dyDescent="0.25">
      <c r="N69">
        <v>0</v>
      </c>
      <c r="P69">
        <v>0</v>
      </c>
      <c r="Q69" t="e">
        <v>#DIV/0!</v>
      </c>
      <c r="S69" t="e">
        <v>#DIV/0!</v>
      </c>
      <c r="U69" t="e">
        <v>#DIV/0!</v>
      </c>
      <c r="W69" t="e">
        <v>#DIV/0!</v>
      </c>
      <c r="X69">
        <v>0</v>
      </c>
      <c r="Z69">
        <v>0</v>
      </c>
      <c r="AA69" t="s">
        <v>251</v>
      </c>
    </row>
    <row r="70" spans="14:27" x14ac:dyDescent="0.25">
      <c r="N70">
        <v>0</v>
      </c>
      <c r="P70">
        <v>0</v>
      </c>
      <c r="Q70" t="e">
        <v>#DIV/0!</v>
      </c>
      <c r="S70" t="e">
        <v>#DIV/0!</v>
      </c>
      <c r="U70" t="e">
        <v>#DIV/0!</v>
      </c>
      <c r="W70" t="e">
        <v>#DIV/0!</v>
      </c>
      <c r="X70">
        <v>0</v>
      </c>
      <c r="Z70">
        <v>0</v>
      </c>
      <c r="AA70" t="s">
        <v>251</v>
      </c>
    </row>
    <row r="71" spans="14:27" x14ac:dyDescent="0.25">
      <c r="N71">
        <v>0</v>
      </c>
      <c r="P71">
        <v>0</v>
      </c>
      <c r="Q71" t="e">
        <v>#DIV/0!</v>
      </c>
      <c r="S71" t="e">
        <v>#DIV/0!</v>
      </c>
      <c r="U71" t="e">
        <v>#DIV/0!</v>
      </c>
      <c r="W71" t="e">
        <v>#DIV/0!</v>
      </c>
      <c r="X71">
        <v>0</v>
      </c>
      <c r="Z71">
        <v>0</v>
      </c>
      <c r="AA71" t="s">
        <v>251</v>
      </c>
    </row>
    <row r="72" spans="14:27" x14ac:dyDescent="0.25">
      <c r="N72">
        <v>0</v>
      </c>
      <c r="P72">
        <v>0</v>
      </c>
      <c r="Q72" t="e">
        <v>#DIV/0!</v>
      </c>
      <c r="S72" t="e">
        <v>#DIV/0!</v>
      </c>
      <c r="U72" t="e">
        <v>#DIV/0!</v>
      </c>
      <c r="W72" t="e">
        <v>#DIV/0!</v>
      </c>
      <c r="X72">
        <v>0</v>
      </c>
      <c r="Z72">
        <v>0</v>
      </c>
      <c r="AA72" t="s">
        <v>251</v>
      </c>
    </row>
  </sheetData>
  <phoneticPr fontId="20" type="noConversion"/>
  <dataValidations count="1">
    <dataValidation type="list" allowBlank="1" showInputMessage="1" showErrorMessage="1" sqref="C2" xr:uid="{00000000-0002-0000-0000-000000000000}">
      <formula1>"直接材料,直接人工,直接费用"</formula1>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9" t="s">
        <v>20</v>
      </c>
      <c r="C3" s="31" t="s">
        <v>21</v>
      </c>
      <c r="D3" s="11">
        <v>216981.13</v>
      </c>
      <c r="E3" s="11">
        <v>13018.87</v>
      </c>
      <c r="F3" s="11">
        <f t="shared" ref="F3:F21" si="0">+D3+E3</f>
        <v>230000</v>
      </c>
      <c r="G3" s="15">
        <f>+E3/D3</f>
        <v>6.0000010139130498E-2</v>
      </c>
      <c r="H3" s="9" t="s">
        <v>20</v>
      </c>
      <c r="I3" s="25" t="s">
        <v>20</v>
      </c>
    </row>
    <row r="4" spans="1:10" ht="18" customHeight="1" x14ac:dyDescent="0.25">
      <c r="A4" s="32">
        <v>45553</v>
      </c>
      <c r="B4" s="14" t="s">
        <v>23</v>
      </c>
      <c r="C4" s="33" t="s">
        <v>231</v>
      </c>
      <c r="D4" s="14">
        <v>65094.34</v>
      </c>
      <c r="E4" s="14">
        <v>3905.66</v>
      </c>
      <c r="F4" s="14">
        <f t="shared" si="0"/>
        <v>69000</v>
      </c>
      <c r="G4" s="15">
        <f t="shared" ref="G4:G21" si="1">+E4/D4</f>
        <v>5.99999938550725E-2</v>
      </c>
      <c r="H4" s="14" t="s">
        <v>232</v>
      </c>
      <c r="I4" s="26"/>
    </row>
    <row r="5" spans="1:10" ht="18" customHeight="1" x14ac:dyDescent="0.25">
      <c r="A5" s="32">
        <v>45617</v>
      </c>
      <c r="B5" s="14" t="s">
        <v>23</v>
      </c>
      <c r="C5" s="33" t="s">
        <v>233</v>
      </c>
      <c r="D5" s="14">
        <v>151886.79</v>
      </c>
      <c r="E5" s="14">
        <v>9113.2099999999991</v>
      </c>
      <c r="F5" s="14">
        <f t="shared" si="0"/>
        <v>161000</v>
      </c>
      <c r="G5" s="15">
        <f t="shared" si="1"/>
        <v>6.00000171180127E-2</v>
      </c>
      <c r="H5" s="14" t="s">
        <v>225</v>
      </c>
      <c r="I5" s="26"/>
    </row>
    <row r="6" spans="1:10" ht="18" customHeight="1" x14ac:dyDescent="0.25">
      <c r="A6" s="13"/>
      <c r="B6" s="14"/>
      <c r="C6" s="33"/>
      <c r="D6" s="14"/>
      <c r="E6" s="14"/>
      <c r="F6" s="14">
        <f t="shared" si="0"/>
        <v>0</v>
      </c>
      <c r="G6" s="15" t="e">
        <f t="shared" si="1"/>
        <v>#DIV/0!</v>
      </c>
      <c r="H6" s="14"/>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230000</v>
      </c>
      <c r="D25" s="22">
        <f>SUMIF(B3:B21,"发票挂账",F3:F21)+SUMIF(B3:B21,"有票付款",F3:F21)</f>
        <v>230000</v>
      </c>
      <c r="F25" s="22">
        <f>IF(B25=0,"",F3-B25)</f>
        <v>0</v>
      </c>
      <c r="H25" s="23" t="str">
        <f>IF(F25=0,"结清","未结清")</f>
        <v>结清</v>
      </c>
    </row>
  </sheetData>
  <phoneticPr fontId="20" type="noConversion"/>
  <dataValidations count="2">
    <dataValidation allowBlank="1" showInputMessage="1" showErrorMessage="1" sqref="B3" xr:uid="{00000000-0002-0000-0900-000000000000}"/>
    <dataValidation type="list" allowBlank="1" showInputMessage="1" showErrorMessage="1" sqref="B4:B21" xr:uid="{00000000-0002-0000-0900-000001000000}">
      <formula1>"付款,发票挂账,有票付款"</formula1>
    </dataValidation>
  </dataValidations>
  <hyperlinks>
    <hyperlink ref="J1" location="支出合同目录!A1" display="返回目录" xr:uid="{00000000-0004-0000-0900-000000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t="s">
        <v>139</v>
      </c>
      <c r="D3" s="11">
        <v>18867.924528301901</v>
      </c>
      <c r="E3" s="11">
        <v>1132.0754716981101</v>
      </c>
      <c r="F3" s="11">
        <f t="shared" ref="F3:F21" si="0">+D3+E3</f>
        <v>20000</v>
      </c>
      <c r="G3" s="15">
        <f>+E3/D3</f>
        <v>0.06</v>
      </c>
      <c r="H3" s="9" t="s">
        <v>20</v>
      </c>
      <c r="I3" s="25" t="s">
        <v>20</v>
      </c>
    </row>
    <row r="4" spans="1:10" ht="18" customHeight="1" x14ac:dyDescent="0.25">
      <c r="A4" s="32">
        <v>45590</v>
      </c>
      <c r="B4" s="14" t="s">
        <v>23</v>
      </c>
      <c r="C4" s="33" t="s">
        <v>234</v>
      </c>
      <c r="D4" s="14">
        <v>9433.9599999999991</v>
      </c>
      <c r="E4" s="14">
        <v>566.04</v>
      </c>
      <c r="F4" s="14">
        <f t="shared" si="0"/>
        <v>10000</v>
      </c>
      <c r="G4" s="15">
        <f t="shared" ref="G4:G21" si="1">+E4/D4</f>
        <v>6.0000254400061098E-2</v>
      </c>
      <c r="H4" s="14" t="s">
        <v>223</v>
      </c>
      <c r="I4" s="26"/>
    </row>
    <row r="5" spans="1:10" ht="18" customHeight="1" x14ac:dyDescent="0.25">
      <c r="A5" s="13"/>
      <c r="B5" s="14"/>
      <c r="C5" s="33"/>
      <c r="D5" s="14"/>
      <c r="E5" s="14"/>
      <c r="F5" s="14">
        <f t="shared" si="0"/>
        <v>0</v>
      </c>
      <c r="G5" s="15" t="e">
        <f t="shared" si="1"/>
        <v>#DIV/0!</v>
      </c>
      <c r="H5" s="14"/>
      <c r="I5" s="26"/>
    </row>
    <row r="6" spans="1:10" ht="18" customHeight="1" x14ac:dyDescent="0.25">
      <c r="A6" s="13"/>
      <c r="B6" s="14"/>
      <c r="C6" s="33"/>
      <c r="D6" s="14"/>
      <c r="E6" s="14"/>
      <c r="F6" s="14">
        <f t="shared" si="0"/>
        <v>0</v>
      </c>
      <c r="G6" s="15" t="e">
        <f t="shared" si="1"/>
        <v>#DIV/0!</v>
      </c>
      <c r="H6" s="14"/>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10000</v>
      </c>
      <c r="D25" s="22">
        <f>SUMIF(B3:B21,"发票挂账",F3:F21)+SUMIF(B3:B21,"有票付款",F3:F21)</f>
        <v>10000</v>
      </c>
      <c r="F25" s="22">
        <f>IF(B25=0,"",F3-B25)</f>
        <v>10000</v>
      </c>
      <c r="H25" s="23" t="str">
        <f>IF(F25=0,"结清","未结清")</f>
        <v>未结清</v>
      </c>
    </row>
  </sheetData>
  <phoneticPr fontId="20" type="noConversion"/>
  <dataValidations count="2">
    <dataValidation allowBlank="1" showInputMessage="1" showErrorMessage="1" sqref="B3" xr:uid="{00000000-0002-0000-0A00-000000000000}"/>
    <dataValidation type="list" allowBlank="1" showInputMessage="1" showErrorMessage="1" sqref="B4:B21" xr:uid="{00000000-0002-0000-0A00-000001000000}">
      <formula1>"付款,发票挂账,有票付款"</formula1>
    </dataValidation>
  </dataValidations>
  <hyperlinks>
    <hyperlink ref="J1" location="支出合同目录!A1" display="返回目录" xr:uid="{00000000-0004-0000-0A00-000000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44.90625"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5"/>
      <c r="D1" s="5"/>
      <c r="E1" s="5"/>
      <c r="F1" s="5"/>
      <c r="G1" s="5"/>
      <c r="H1" s="5"/>
      <c r="I1" s="5"/>
      <c r="J1" s="36" t="s">
        <v>10</v>
      </c>
    </row>
    <row r="2" spans="1:10" s="2" customFormat="1" ht="27" customHeight="1" x14ac:dyDescent="0.25">
      <c r="A2" s="6" t="s">
        <v>11</v>
      </c>
      <c r="B2" s="7" t="s">
        <v>12</v>
      </c>
      <c r="C2" s="7" t="s">
        <v>13</v>
      </c>
      <c r="D2" s="7" t="s">
        <v>14</v>
      </c>
      <c r="E2" s="7" t="s">
        <v>15</v>
      </c>
      <c r="F2" s="7" t="s">
        <v>16</v>
      </c>
      <c r="G2" s="7" t="s">
        <v>17</v>
      </c>
      <c r="H2" s="7" t="s">
        <v>18</v>
      </c>
      <c r="I2" s="24" t="s">
        <v>19</v>
      </c>
    </row>
    <row r="3" spans="1:10" ht="18" customHeight="1" x14ac:dyDescent="0.25">
      <c r="A3" s="8" t="s">
        <v>20</v>
      </c>
      <c r="B3" s="10" t="s">
        <v>21</v>
      </c>
      <c r="C3" s="10" t="s">
        <v>156</v>
      </c>
      <c r="D3" s="11">
        <v>84528.3</v>
      </c>
      <c r="E3" s="11">
        <v>5071.7</v>
      </c>
      <c r="F3" s="11">
        <f t="shared" ref="F3:F21" si="0">+D3+E3</f>
        <v>89600</v>
      </c>
      <c r="G3" s="15">
        <f>+E3/D3</f>
        <v>6.0000023660714802E-2</v>
      </c>
      <c r="H3" s="9" t="s">
        <v>20</v>
      </c>
      <c r="I3" s="25" t="s">
        <v>20</v>
      </c>
    </row>
    <row r="4" spans="1:10" ht="18" customHeight="1" x14ac:dyDescent="0.25">
      <c r="A4" s="32">
        <v>45666</v>
      </c>
      <c r="B4" s="14" t="s">
        <v>23</v>
      </c>
      <c r="C4" s="14" t="s">
        <v>235</v>
      </c>
      <c r="D4" s="14">
        <v>46490.57</v>
      </c>
      <c r="E4" s="14">
        <v>2789.43</v>
      </c>
      <c r="F4" s="14">
        <f t="shared" si="0"/>
        <v>49280</v>
      </c>
      <c r="G4" s="15">
        <f t="shared" ref="G4:G21" si="1">+E4/D4</f>
        <v>5.9999909659098599E-2</v>
      </c>
      <c r="H4" s="14" t="s">
        <v>228</v>
      </c>
      <c r="I4" s="26"/>
    </row>
    <row r="5" spans="1:10" ht="18" customHeight="1" x14ac:dyDescent="0.25">
      <c r="A5" s="13"/>
      <c r="B5" s="14"/>
      <c r="C5" s="14"/>
      <c r="D5" s="14"/>
      <c r="E5" s="14"/>
      <c r="F5" s="14">
        <f t="shared" si="0"/>
        <v>0</v>
      </c>
      <c r="G5" s="15" t="e">
        <f t="shared" si="1"/>
        <v>#DIV/0!</v>
      </c>
      <c r="H5" s="14"/>
      <c r="I5" s="26"/>
    </row>
    <row r="6" spans="1:10" ht="18" customHeight="1" x14ac:dyDescent="0.25">
      <c r="A6" s="13"/>
      <c r="B6" s="14"/>
      <c r="C6" s="14"/>
      <c r="D6" s="14"/>
      <c r="E6" s="14"/>
      <c r="F6" s="14">
        <f t="shared" si="0"/>
        <v>0</v>
      </c>
      <c r="G6" s="15" t="e">
        <f t="shared" si="1"/>
        <v>#DIV/0!</v>
      </c>
      <c r="H6" s="14"/>
      <c r="I6" s="26"/>
    </row>
    <row r="7" spans="1:10" ht="18" customHeight="1" x14ac:dyDescent="0.25">
      <c r="A7" s="13"/>
      <c r="B7" s="14"/>
      <c r="C7" s="14"/>
      <c r="D7" s="14"/>
      <c r="E7" s="14"/>
      <c r="F7" s="14">
        <f t="shared" si="0"/>
        <v>0</v>
      </c>
      <c r="G7" s="15" t="e">
        <f t="shared" si="1"/>
        <v>#DIV/0!</v>
      </c>
      <c r="H7" s="14"/>
      <c r="I7" s="26"/>
    </row>
    <row r="8" spans="1:10" ht="18" customHeight="1" x14ac:dyDescent="0.25">
      <c r="A8" s="13"/>
      <c r="B8" s="14"/>
      <c r="C8" s="14"/>
      <c r="D8" s="14"/>
      <c r="E8" s="14"/>
      <c r="F8" s="14">
        <f t="shared" si="0"/>
        <v>0</v>
      </c>
      <c r="G8" s="15" t="e">
        <f t="shared" si="1"/>
        <v>#DIV/0!</v>
      </c>
      <c r="H8" s="14"/>
      <c r="I8" s="26"/>
    </row>
    <row r="9" spans="1:10" ht="18" customHeight="1" x14ac:dyDescent="0.25">
      <c r="A9" s="13"/>
      <c r="B9" s="14"/>
      <c r="C9" s="14"/>
      <c r="D9" s="14"/>
      <c r="E9" s="14"/>
      <c r="F9" s="14">
        <f t="shared" si="0"/>
        <v>0</v>
      </c>
      <c r="G9" s="15" t="e">
        <f t="shared" si="1"/>
        <v>#DIV/0!</v>
      </c>
      <c r="H9" s="14"/>
      <c r="I9" s="26"/>
    </row>
    <row r="10" spans="1:10" ht="18" customHeight="1" x14ac:dyDescent="0.25">
      <c r="A10" s="13"/>
      <c r="B10" s="14"/>
      <c r="C10" s="14"/>
      <c r="D10" s="14"/>
      <c r="E10" s="14"/>
      <c r="F10" s="14">
        <f t="shared" si="0"/>
        <v>0</v>
      </c>
      <c r="G10" s="15" t="e">
        <f t="shared" si="1"/>
        <v>#DIV/0!</v>
      </c>
      <c r="H10" s="14"/>
      <c r="I10" s="26"/>
    </row>
    <row r="11" spans="1:10" ht="18" customHeight="1" x14ac:dyDescent="0.25">
      <c r="A11" s="13"/>
      <c r="B11" s="14"/>
      <c r="C11" s="14"/>
      <c r="D11" s="14"/>
      <c r="E11" s="14"/>
      <c r="F11" s="14">
        <f t="shared" si="0"/>
        <v>0</v>
      </c>
      <c r="G11" s="15" t="e">
        <f t="shared" si="1"/>
        <v>#DIV/0!</v>
      </c>
      <c r="H11" s="14"/>
      <c r="I11" s="26"/>
    </row>
    <row r="12" spans="1:10" ht="18" customHeight="1" x14ac:dyDescent="0.25">
      <c r="A12" s="13"/>
      <c r="B12" s="14"/>
      <c r="C12" s="14"/>
      <c r="D12" s="14"/>
      <c r="E12" s="14"/>
      <c r="F12" s="14">
        <f t="shared" si="0"/>
        <v>0</v>
      </c>
      <c r="G12" s="15" t="e">
        <f t="shared" si="1"/>
        <v>#DIV/0!</v>
      </c>
      <c r="H12" s="14"/>
      <c r="I12" s="26"/>
    </row>
    <row r="13" spans="1:10" ht="18" customHeight="1" x14ac:dyDescent="0.25">
      <c r="A13" s="13"/>
      <c r="B13" s="14"/>
      <c r="C13" s="14"/>
      <c r="D13" s="14"/>
      <c r="E13" s="14"/>
      <c r="F13" s="14">
        <f t="shared" si="0"/>
        <v>0</v>
      </c>
      <c r="G13" s="15" t="e">
        <f t="shared" si="1"/>
        <v>#DIV/0!</v>
      </c>
      <c r="H13" s="14"/>
      <c r="I13" s="26"/>
    </row>
    <row r="14" spans="1:10" ht="18" customHeight="1" x14ac:dyDescent="0.25">
      <c r="A14" s="13"/>
      <c r="B14" s="14"/>
      <c r="C14" s="14"/>
      <c r="D14" s="14"/>
      <c r="E14" s="14"/>
      <c r="F14" s="14">
        <f t="shared" si="0"/>
        <v>0</v>
      </c>
      <c r="G14" s="15" t="e">
        <f t="shared" si="1"/>
        <v>#DIV/0!</v>
      </c>
      <c r="H14" s="14"/>
      <c r="I14" s="26"/>
    </row>
    <row r="15" spans="1:10" ht="18" customHeight="1" x14ac:dyDescent="0.25">
      <c r="A15" s="13"/>
      <c r="B15" s="14"/>
      <c r="C15" s="14"/>
      <c r="D15" s="14"/>
      <c r="E15" s="14"/>
      <c r="F15" s="14">
        <f t="shared" si="0"/>
        <v>0</v>
      </c>
      <c r="G15" s="15" t="e">
        <f t="shared" si="1"/>
        <v>#DIV/0!</v>
      </c>
      <c r="H15" s="14"/>
      <c r="I15" s="26"/>
    </row>
    <row r="16" spans="1:10"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f>SUMIF(B3:B21,"有票付款",F3:F21)+SUMIF(B3:B21,"付款",F3:F21)</f>
        <v>49280</v>
      </c>
      <c r="D25" s="22">
        <f>SUMIF(B3:B21,"发票挂账",F3:F21)+SUMIF(B3:B21,"有票付款",F3:F21)</f>
        <v>49280</v>
      </c>
      <c r="F25" s="22">
        <f>IF(B25=0,"",F3-B25)</f>
        <v>40320</v>
      </c>
      <c r="H25" s="23" t="str">
        <f>IF(F25=0,"结清","未结清")</f>
        <v>未结清</v>
      </c>
    </row>
  </sheetData>
  <phoneticPr fontId="20" type="noConversion"/>
  <dataValidations count="1">
    <dataValidation type="list" allowBlank="1" showInputMessage="1" showErrorMessage="1" sqref="B4:B21" xr:uid="{00000000-0002-0000-0B00-000000000000}">
      <formula1>"付款,发票挂账,有票付款"</formula1>
    </dataValidation>
  </dataValidations>
  <hyperlinks>
    <hyperlink ref="J1" location="支出合同目录!A1" display="返回目录" xr:uid="{00000000-0004-0000-0B00-00000000000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t="s">
        <v>86</v>
      </c>
      <c r="D3" s="11">
        <v>1764150.94</v>
      </c>
      <c r="E3" s="11">
        <v>105849.06</v>
      </c>
      <c r="F3" s="11">
        <f t="shared" ref="F3:F21" si="0">+D3+E3</f>
        <v>1870000</v>
      </c>
      <c r="G3" s="15">
        <f>+E3/D3</f>
        <v>6.0000002040641702E-2</v>
      </c>
      <c r="H3" s="9" t="s">
        <v>20</v>
      </c>
      <c r="I3" s="25" t="s">
        <v>20</v>
      </c>
    </row>
    <row r="4" spans="1:10" ht="18" customHeight="1" x14ac:dyDescent="0.25">
      <c r="A4" s="32">
        <v>45666</v>
      </c>
      <c r="B4" s="14" t="s">
        <v>23</v>
      </c>
      <c r="C4" s="33" t="s">
        <v>236</v>
      </c>
      <c r="D4" s="14">
        <v>352830.19</v>
      </c>
      <c r="E4" s="14">
        <v>21169.81</v>
      </c>
      <c r="F4" s="14">
        <f t="shared" si="0"/>
        <v>374000</v>
      </c>
      <c r="G4" s="15">
        <f t="shared" ref="G4:G21" si="1">+E4/D4</f>
        <v>5.9999996032085598E-2</v>
      </c>
      <c r="H4" s="14" t="s">
        <v>237</v>
      </c>
      <c r="I4" s="26"/>
    </row>
    <row r="5" spans="1:10" ht="18" customHeight="1" x14ac:dyDescent="0.25">
      <c r="A5" s="32">
        <v>45761</v>
      </c>
      <c r="B5" s="14" t="s">
        <v>23</v>
      </c>
      <c r="C5" s="33" t="s">
        <v>236</v>
      </c>
      <c r="D5" s="14">
        <v>471698.11</v>
      </c>
      <c r="E5" s="14">
        <v>28301.89</v>
      </c>
      <c r="F5" s="14">
        <f t="shared" si="0"/>
        <v>500000</v>
      </c>
      <c r="G5" s="15">
        <f t="shared" si="1"/>
        <v>6.0000007208E-2</v>
      </c>
      <c r="H5" s="14" t="s">
        <v>238</v>
      </c>
      <c r="I5" s="26"/>
    </row>
    <row r="6" spans="1:10" ht="18" customHeight="1" x14ac:dyDescent="0.25">
      <c r="A6" s="13"/>
      <c r="B6" s="14"/>
      <c r="C6" s="33"/>
      <c r="D6" s="14"/>
      <c r="E6" s="14"/>
      <c r="F6" s="14">
        <f t="shared" si="0"/>
        <v>0</v>
      </c>
      <c r="G6" s="15" t="e">
        <f t="shared" si="1"/>
        <v>#DIV/0!</v>
      </c>
      <c r="H6" s="14"/>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874000</v>
      </c>
      <c r="D25" s="22">
        <f>SUMIF(B3:B21,"发票挂账",F3:F21)+SUMIF(B3:B21,"有票付款",F3:F21)</f>
        <v>874000</v>
      </c>
      <c r="F25" s="22">
        <f>IF(B25=0,"",F3-B25)</f>
        <v>996000</v>
      </c>
      <c r="H25" s="23" t="str">
        <f>IF(F25=0,"结清","未结清")</f>
        <v>未结清</v>
      </c>
    </row>
  </sheetData>
  <phoneticPr fontId="20" type="noConversion"/>
  <dataValidations count="1">
    <dataValidation type="list" allowBlank="1" showInputMessage="1" showErrorMessage="1" sqref="B4:B21" xr:uid="{00000000-0002-0000-0C00-000000000000}">
      <formula1>"付款,发票挂账,有票付款"</formula1>
    </dataValidation>
  </dataValidations>
  <hyperlinks>
    <hyperlink ref="J1" location="支出合同目录!A1" display="返回目录" xr:uid="{00000000-0004-0000-0C00-000000000000}"/>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5"/>
  <sheetViews>
    <sheetView workbookViewId="0">
      <selection sqref="A1:XFD1048576"/>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5"/>
      <c r="D1" s="5"/>
      <c r="E1" s="5"/>
      <c r="F1" s="5"/>
      <c r="G1" s="5"/>
      <c r="H1" s="5"/>
      <c r="I1" s="5"/>
      <c r="J1" s="36" t="s">
        <v>10</v>
      </c>
    </row>
    <row r="2" spans="1:10" s="2" customFormat="1" ht="27" customHeight="1" x14ac:dyDescent="0.25">
      <c r="A2" s="6" t="s">
        <v>11</v>
      </c>
      <c r="B2" s="7" t="s">
        <v>12</v>
      </c>
      <c r="C2" s="7" t="s">
        <v>13</v>
      </c>
      <c r="D2" s="7" t="s">
        <v>14</v>
      </c>
      <c r="E2" s="7" t="s">
        <v>15</v>
      </c>
      <c r="F2" s="7" t="s">
        <v>16</v>
      </c>
      <c r="G2" s="7" t="s">
        <v>17</v>
      </c>
      <c r="H2" s="7" t="s">
        <v>18</v>
      </c>
      <c r="I2" s="24" t="s">
        <v>19</v>
      </c>
    </row>
    <row r="3" spans="1:10" ht="18" customHeight="1" x14ac:dyDescent="0.25">
      <c r="A3" s="8" t="s">
        <v>20</v>
      </c>
      <c r="B3" s="10" t="s">
        <v>21</v>
      </c>
      <c r="C3" s="10"/>
      <c r="D3" s="11"/>
      <c r="E3" s="11"/>
      <c r="F3" s="11">
        <f t="shared" ref="F3:F21" si="0">+D3+E3</f>
        <v>0</v>
      </c>
      <c r="G3" s="12"/>
      <c r="H3" s="9" t="s">
        <v>20</v>
      </c>
      <c r="I3" s="25" t="s">
        <v>20</v>
      </c>
    </row>
    <row r="4" spans="1:10" ht="18" customHeight="1" x14ac:dyDescent="0.25">
      <c r="A4" s="13"/>
      <c r="B4" s="14" t="s">
        <v>22</v>
      </c>
      <c r="C4" s="14"/>
      <c r="D4" s="14"/>
      <c r="E4" s="14"/>
      <c r="F4" s="14">
        <f t="shared" si="0"/>
        <v>0</v>
      </c>
      <c r="G4" s="15" t="e">
        <f t="shared" ref="G4:G21" si="1">+E4/D4</f>
        <v>#DIV/0!</v>
      </c>
      <c r="H4" s="14"/>
      <c r="I4" s="26"/>
    </row>
    <row r="5" spans="1:10" ht="18" customHeight="1" x14ac:dyDescent="0.25">
      <c r="A5" s="13"/>
      <c r="B5" s="14" t="s">
        <v>23</v>
      </c>
      <c r="C5" s="14"/>
      <c r="D5" s="14"/>
      <c r="E5" s="14"/>
      <c r="F5" s="14">
        <f t="shared" si="0"/>
        <v>0</v>
      </c>
      <c r="G5" s="15" t="e">
        <f t="shared" si="1"/>
        <v>#DIV/0!</v>
      </c>
      <c r="H5" s="14"/>
      <c r="I5" s="26"/>
    </row>
    <row r="6" spans="1:10" ht="18" customHeight="1" x14ac:dyDescent="0.25">
      <c r="A6" s="13"/>
      <c r="B6" s="14"/>
      <c r="C6" s="14"/>
      <c r="D6" s="14"/>
      <c r="E6" s="14"/>
      <c r="F6" s="14">
        <f t="shared" si="0"/>
        <v>0</v>
      </c>
      <c r="G6" s="15" t="e">
        <f t="shared" si="1"/>
        <v>#DIV/0!</v>
      </c>
      <c r="H6" s="14"/>
      <c r="I6" s="26"/>
    </row>
    <row r="7" spans="1:10" ht="18" customHeight="1" x14ac:dyDescent="0.25">
      <c r="A7" s="13"/>
      <c r="B7" s="14"/>
      <c r="C7" s="14"/>
      <c r="D7" s="14"/>
      <c r="E7" s="14"/>
      <c r="F7" s="14">
        <f t="shared" si="0"/>
        <v>0</v>
      </c>
      <c r="G7" s="15" t="e">
        <f t="shared" si="1"/>
        <v>#DIV/0!</v>
      </c>
      <c r="H7" s="14"/>
      <c r="I7" s="26"/>
    </row>
    <row r="8" spans="1:10" ht="18" customHeight="1" x14ac:dyDescent="0.25">
      <c r="A8" s="13"/>
      <c r="B8" s="14"/>
      <c r="C8" s="14"/>
      <c r="D8" s="14"/>
      <c r="E8" s="14"/>
      <c r="F8" s="14">
        <f t="shared" si="0"/>
        <v>0</v>
      </c>
      <c r="G8" s="15" t="e">
        <f t="shared" si="1"/>
        <v>#DIV/0!</v>
      </c>
      <c r="H8" s="14"/>
      <c r="I8" s="26"/>
    </row>
    <row r="9" spans="1:10" ht="18" customHeight="1" x14ac:dyDescent="0.25">
      <c r="A9" s="13"/>
      <c r="B9" s="14"/>
      <c r="C9" s="14"/>
      <c r="D9" s="14"/>
      <c r="E9" s="14"/>
      <c r="F9" s="14">
        <f t="shared" si="0"/>
        <v>0</v>
      </c>
      <c r="G9" s="15" t="e">
        <f t="shared" si="1"/>
        <v>#DIV/0!</v>
      </c>
      <c r="H9" s="14"/>
      <c r="I9" s="26"/>
    </row>
    <row r="10" spans="1:10" ht="18" customHeight="1" x14ac:dyDescent="0.25">
      <c r="A10" s="13"/>
      <c r="B10" s="14"/>
      <c r="C10" s="14"/>
      <c r="D10" s="14"/>
      <c r="E10" s="14"/>
      <c r="F10" s="14">
        <f t="shared" si="0"/>
        <v>0</v>
      </c>
      <c r="G10" s="15" t="e">
        <f t="shared" si="1"/>
        <v>#DIV/0!</v>
      </c>
      <c r="H10" s="14"/>
      <c r="I10" s="26"/>
    </row>
    <row r="11" spans="1:10" ht="18" customHeight="1" x14ac:dyDescent="0.25">
      <c r="A11" s="13"/>
      <c r="B11" s="14"/>
      <c r="C11" s="14"/>
      <c r="D11" s="14"/>
      <c r="E11" s="14"/>
      <c r="F11" s="14">
        <f t="shared" si="0"/>
        <v>0</v>
      </c>
      <c r="G11" s="15" t="e">
        <f t="shared" si="1"/>
        <v>#DIV/0!</v>
      </c>
      <c r="H11" s="14"/>
      <c r="I11" s="26"/>
    </row>
    <row r="12" spans="1:10" ht="18" customHeight="1" x14ac:dyDescent="0.25">
      <c r="A12" s="13"/>
      <c r="B12" s="14"/>
      <c r="C12" s="14"/>
      <c r="D12" s="14"/>
      <c r="E12" s="14"/>
      <c r="F12" s="14">
        <f t="shared" si="0"/>
        <v>0</v>
      </c>
      <c r="G12" s="15" t="e">
        <f t="shared" si="1"/>
        <v>#DIV/0!</v>
      </c>
      <c r="H12" s="14"/>
      <c r="I12" s="26"/>
    </row>
    <row r="13" spans="1:10" ht="18" customHeight="1" x14ac:dyDescent="0.25">
      <c r="A13" s="13"/>
      <c r="B13" s="14"/>
      <c r="C13" s="14"/>
      <c r="D13" s="14"/>
      <c r="E13" s="14"/>
      <c r="F13" s="14">
        <f t="shared" si="0"/>
        <v>0</v>
      </c>
      <c r="G13" s="15" t="e">
        <f t="shared" si="1"/>
        <v>#DIV/0!</v>
      </c>
      <c r="H13" s="14"/>
      <c r="I13" s="26"/>
    </row>
    <row r="14" spans="1:10" ht="18" customHeight="1" x14ac:dyDescent="0.25">
      <c r="A14" s="13"/>
      <c r="B14" s="14"/>
      <c r="C14" s="14"/>
      <c r="D14" s="14"/>
      <c r="E14" s="14"/>
      <c r="F14" s="14">
        <f t="shared" si="0"/>
        <v>0</v>
      </c>
      <c r="G14" s="15" t="e">
        <f t="shared" si="1"/>
        <v>#DIV/0!</v>
      </c>
      <c r="H14" s="14"/>
      <c r="I14" s="26"/>
    </row>
    <row r="15" spans="1:10" ht="18" customHeight="1" x14ac:dyDescent="0.25">
      <c r="A15" s="13"/>
      <c r="B15" s="14"/>
      <c r="C15" s="14"/>
      <c r="D15" s="14"/>
      <c r="E15" s="14"/>
      <c r="F15" s="14">
        <f t="shared" si="0"/>
        <v>0</v>
      </c>
      <c r="G15" s="15" t="e">
        <f t="shared" si="1"/>
        <v>#DIV/0!</v>
      </c>
      <c r="H15" s="14"/>
      <c r="I15" s="26"/>
    </row>
    <row r="16" spans="1:10"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f>SUMIF(B3:B21,"有票付款",F3:F21)+SUMIF(B3:B21,"付款",F3:F21)</f>
        <v>0</v>
      </c>
      <c r="D25" s="22">
        <f>SUMIF(B3:B21,"发票挂账",F3:F21)+SUMIF(B3:B21,"有票付款",F3:F21)</f>
        <v>0</v>
      </c>
      <c r="F25" s="22" t="str">
        <f>IF(B25=0,"",F3-B25)</f>
        <v/>
      </c>
      <c r="H25" s="23" t="str">
        <f>IF(F25=0,"结清","未结清")</f>
        <v>未结清</v>
      </c>
    </row>
  </sheetData>
  <phoneticPr fontId="20" type="noConversion"/>
  <dataValidations count="1">
    <dataValidation type="list" allowBlank="1" showInputMessage="1" showErrorMessage="1" sqref="B4:B21" xr:uid="{00000000-0002-0000-0D00-000000000000}">
      <formula1>"付款,发票挂账,有票付款"</formula1>
    </dataValidation>
  </dataValidations>
  <hyperlinks>
    <hyperlink ref="J1" location="支出合同目录!A1" display="返回目录" xr:uid="{00000000-0004-0000-0D00-000000000000}"/>
  </hyperlink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5"/>
      <c r="D1" s="5"/>
      <c r="E1" s="5"/>
      <c r="F1" s="5"/>
      <c r="G1" s="5"/>
      <c r="H1" s="5"/>
      <c r="I1" s="5"/>
      <c r="J1" s="36" t="s">
        <v>10</v>
      </c>
    </row>
    <row r="2" spans="1:10" s="2" customFormat="1" ht="27" customHeight="1" x14ac:dyDescent="0.25">
      <c r="A2" s="6" t="s">
        <v>11</v>
      </c>
      <c r="B2" s="7" t="s">
        <v>12</v>
      </c>
      <c r="C2" s="7" t="s">
        <v>13</v>
      </c>
      <c r="D2" s="7" t="s">
        <v>14</v>
      </c>
      <c r="E2" s="7" t="s">
        <v>15</v>
      </c>
      <c r="F2" s="7" t="s">
        <v>16</v>
      </c>
      <c r="G2" s="7" t="s">
        <v>17</v>
      </c>
      <c r="H2" s="7" t="s">
        <v>18</v>
      </c>
      <c r="I2" s="24" t="s">
        <v>19</v>
      </c>
    </row>
    <row r="3" spans="1:10" ht="18" customHeight="1" x14ac:dyDescent="0.25">
      <c r="A3" s="8" t="s">
        <v>20</v>
      </c>
      <c r="B3" s="10" t="s">
        <v>21</v>
      </c>
      <c r="C3" s="10"/>
      <c r="D3" s="11"/>
      <c r="E3" s="11"/>
      <c r="F3" s="11">
        <f t="shared" ref="F3:F21" si="0">+D3+E3</f>
        <v>0</v>
      </c>
      <c r="G3" s="12"/>
      <c r="H3" s="9" t="s">
        <v>20</v>
      </c>
      <c r="I3" s="25" t="s">
        <v>20</v>
      </c>
    </row>
    <row r="4" spans="1:10" ht="18" customHeight="1" x14ac:dyDescent="0.25">
      <c r="A4" s="13"/>
      <c r="B4" s="14" t="s">
        <v>22</v>
      </c>
      <c r="C4" s="14"/>
      <c r="D4" s="14"/>
      <c r="E4" s="14"/>
      <c r="F4" s="14">
        <f t="shared" si="0"/>
        <v>0</v>
      </c>
      <c r="G4" s="15" t="e">
        <f t="shared" ref="G4:G21" si="1">+E4/D4</f>
        <v>#DIV/0!</v>
      </c>
      <c r="H4" s="14"/>
      <c r="I4" s="26"/>
    </row>
    <row r="5" spans="1:10" ht="18" customHeight="1" x14ac:dyDescent="0.25">
      <c r="A5" s="13"/>
      <c r="B5" s="14" t="s">
        <v>23</v>
      </c>
      <c r="C5" s="14"/>
      <c r="D5" s="14"/>
      <c r="E5" s="14"/>
      <c r="F5" s="14">
        <f t="shared" si="0"/>
        <v>0</v>
      </c>
      <c r="G5" s="15" t="e">
        <f t="shared" si="1"/>
        <v>#DIV/0!</v>
      </c>
      <c r="H5" s="14"/>
      <c r="I5" s="26"/>
    </row>
    <row r="6" spans="1:10" ht="18" customHeight="1" x14ac:dyDescent="0.25">
      <c r="A6" s="13"/>
      <c r="B6" s="14"/>
      <c r="C6" s="14"/>
      <c r="D6" s="14"/>
      <c r="E6" s="14"/>
      <c r="F6" s="14">
        <f t="shared" si="0"/>
        <v>0</v>
      </c>
      <c r="G6" s="15" t="e">
        <f t="shared" si="1"/>
        <v>#DIV/0!</v>
      </c>
      <c r="H6" s="14"/>
      <c r="I6" s="26"/>
    </row>
    <row r="7" spans="1:10" ht="18" customHeight="1" x14ac:dyDescent="0.25">
      <c r="A7" s="13"/>
      <c r="B7" s="14"/>
      <c r="C7" s="14"/>
      <c r="D7" s="14"/>
      <c r="E7" s="14"/>
      <c r="F7" s="14">
        <f t="shared" si="0"/>
        <v>0</v>
      </c>
      <c r="G7" s="15" t="e">
        <f t="shared" si="1"/>
        <v>#DIV/0!</v>
      </c>
      <c r="H7" s="14"/>
      <c r="I7" s="26"/>
    </row>
    <row r="8" spans="1:10" ht="18" customHeight="1" x14ac:dyDescent="0.25">
      <c r="A8" s="13"/>
      <c r="B8" s="14"/>
      <c r="C8" s="14"/>
      <c r="D8" s="14"/>
      <c r="E8" s="14"/>
      <c r="F8" s="14">
        <f t="shared" si="0"/>
        <v>0</v>
      </c>
      <c r="G8" s="15" t="e">
        <f t="shared" si="1"/>
        <v>#DIV/0!</v>
      </c>
      <c r="H8" s="14"/>
      <c r="I8" s="26"/>
    </row>
    <row r="9" spans="1:10" ht="18" customHeight="1" x14ac:dyDescent="0.25">
      <c r="A9" s="13"/>
      <c r="B9" s="14"/>
      <c r="C9" s="14"/>
      <c r="D9" s="14"/>
      <c r="E9" s="14"/>
      <c r="F9" s="14">
        <f t="shared" si="0"/>
        <v>0</v>
      </c>
      <c r="G9" s="15" t="e">
        <f t="shared" si="1"/>
        <v>#DIV/0!</v>
      </c>
      <c r="H9" s="14"/>
      <c r="I9" s="26"/>
    </row>
    <row r="10" spans="1:10" ht="18" customHeight="1" x14ac:dyDescent="0.25">
      <c r="A10" s="13"/>
      <c r="B10" s="14"/>
      <c r="C10" s="14"/>
      <c r="D10" s="14"/>
      <c r="E10" s="14"/>
      <c r="F10" s="14">
        <f t="shared" si="0"/>
        <v>0</v>
      </c>
      <c r="G10" s="15" t="e">
        <f t="shared" si="1"/>
        <v>#DIV/0!</v>
      </c>
      <c r="H10" s="14"/>
      <c r="I10" s="26"/>
    </row>
    <row r="11" spans="1:10" ht="18" customHeight="1" x14ac:dyDescent="0.25">
      <c r="A11" s="13"/>
      <c r="B11" s="14"/>
      <c r="C11" s="14"/>
      <c r="D11" s="14"/>
      <c r="E11" s="14"/>
      <c r="F11" s="14">
        <f t="shared" si="0"/>
        <v>0</v>
      </c>
      <c r="G11" s="15" t="e">
        <f t="shared" si="1"/>
        <v>#DIV/0!</v>
      </c>
      <c r="H11" s="14"/>
      <c r="I11" s="26"/>
    </row>
    <row r="12" spans="1:10" ht="18" customHeight="1" x14ac:dyDescent="0.25">
      <c r="A12" s="13"/>
      <c r="B12" s="14"/>
      <c r="C12" s="14"/>
      <c r="D12" s="14"/>
      <c r="E12" s="14"/>
      <c r="F12" s="14">
        <f t="shared" si="0"/>
        <v>0</v>
      </c>
      <c r="G12" s="15" t="e">
        <f t="shared" si="1"/>
        <v>#DIV/0!</v>
      </c>
      <c r="H12" s="14"/>
      <c r="I12" s="26"/>
    </row>
    <row r="13" spans="1:10" ht="18" customHeight="1" x14ac:dyDescent="0.25">
      <c r="A13" s="13"/>
      <c r="B13" s="14"/>
      <c r="C13" s="14"/>
      <c r="D13" s="14"/>
      <c r="E13" s="14"/>
      <c r="F13" s="14">
        <f t="shared" si="0"/>
        <v>0</v>
      </c>
      <c r="G13" s="15" t="e">
        <f t="shared" si="1"/>
        <v>#DIV/0!</v>
      </c>
      <c r="H13" s="14"/>
      <c r="I13" s="26"/>
    </row>
    <row r="14" spans="1:10" ht="18" customHeight="1" x14ac:dyDescent="0.25">
      <c r="A14" s="13"/>
      <c r="B14" s="14"/>
      <c r="C14" s="14"/>
      <c r="D14" s="14"/>
      <c r="E14" s="14"/>
      <c r="F14" s="14">
        <f t="shared" si="0"/>
        <v>0</v>
      </c>
      <c r="G14" s="15" t="e">
        <f t="shared" si="1"/>
        <v>#DIV/0!</v>
      </c>
      <c r="H14" s="14"/>
      <c r="I14" s="26"/>
    </row>
    <row r="15" spans="1:10" ht="18" customHeight="1" x14ac:dyDescent="0.25">
      <c r="A15" s="13"/>
      <c r="B15" s="14"/>
      <c r="C15" s="14"/>
      <c r="D15" s="14"/>
      <c r="E15" s="14"/>
      <c r="F15" s="14">
        <f t="shared" si="0"/>
        <v>0</v>
      </c>
      <c r="G15" s="15" t="e">
        <f t="shared" si="1"/>
        <v>#DIV/0!</v>
      </c>
      <c r="H15" s="14"/>
      <c r="I15" s="26"/>
    </row>
    <row r="16" spans="1:10"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f>SUMIF(B3:B21,"有票付款",F3:F21)+SUMIF(B3:B21,"付款",F3:F21)</f>
        <v>0</v>
      </c>
      <c r="D25" s="22">
        <f>SUMIF(B3:B21,"发票挂账",F3:F21)+SUMIF(B3:B21,"有票付款",F3:F21)</f>
        <v>0</v>
      </c>
      <c r="F25" s="22" t="str">
        <f>IF(B25=0,"",F3-B25)</f>
        <v/>
      </c>
      <c r="H25" s="23" t="str">
        <f>IF(F25=0,"结清","未结清")</f>
        <v>未结清</v>
      </c>
    </row>
  </sheetData>
  <phoneticPr fontId="20" type="noConversion"/>
  <dataValidations count="1">
    <dataValidation type="list" allowBlank="1" showInputMessage="1" showErrorMessage="1" sqref="B4:B21" xr:uid="{00000000-0002-0000-0E00-000000000000}">
      <formula1>"付款,发票挂账,有票付款"</formula1>
    </dataValidation>
  </dataValidations>
  <hyperlinks>
    <hyperlink ref="J1" location="支出合同目录!A1" display="返回目录" xr:uid="{00000000-0004-0000-0E00-000000000000}"/>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t="s">
        <v>168</v>
      </c>
      <c r="D3" s="11">
        <v>295049.5</v>
      </c>
      <c r="E3" s="11">
        <v>2950.5</v>
      </c>
      <c r="F3" s="11">
        <f t="shared" ref="F3:F21" si="0">+D3+E3</f>
        <v>298000</v>
      </c>
      <c r="G3" s="15">
        <f>+E3/D3</f>
        <v>1.0000016946309E-2</v>
      </c>
      <c r="H3" s="9" t="s">
        <v>20</v>
      </c>
      <c r="I3" s="25" t="s">
        <v>20</v>
      </c>
    </row>
    <row r="4" spans="1:10" ht="18" customHeight="1" x14ac:dyDescent="0.25">
      <c r="A4" s="32">
        <v>45553</v>
      </c>
      <c r="B4" s="14" t="s">
        <v>22</v>
      </c>
      <c r="C4" s="33" t="s">
        <v>239</v>
      </c>
      <c r="D4" s="14">
        <v>295049.5</v>
      </c>
      <c r="E4" s="14">
        <v>2950.5</v>
      </c>
      <c r="F4" s="14">
        <f t="shared" si="0"/>
        <v>298000</v>
      </c>
      <c r="G4" s="15">
        <f t="shared" ref="G4:G21" si="1">+E4/D4</f>
        <v>1.0000016946309E-2</v>
      </c>
      <c r="H4" s="14" t="s">
        <v>237</v>
      </c>
      <c r="I4" s="26"/>
    </row>
    <row r="5" spans="1:10" ht="18" customHeight="1" x14ac:dyDescent="0.25">
      <c r="A5" s="32">
        <v>45553</v>
      </c>
      <c r="B5" s="14" t="s">
        <v>220</v>
      </c>
      <c r="C5" s="33" t="s">
        <v>239</v>
      </c>
      <c r="D5" s="14">
        <f>150000/1.01</f>
        <v>148514.851485149</v>
      </c>
      <c r="E5" s="14">
        <f>+D5*0.01</f>
        <v>1485.1485148514901</v>
      </c>
      <c r="F5" s="14">
        <f t="shared" si="0"/>
        <v>150000</v>
      </c>
      <c r="G5" s="15">
        <f t="shared" si="1"/>
        <v>0.01</v>
      </c>
      <c r="H5" s="14" t="s">
        <v>237</v>
      </c>
      <c r="I5" s="26"/>
    </row>
    <row r="6" spans="1:10" ht="18" customHeight="1" x14ac:dyDescent="0.25">
      <c r="A6" s="32">
        <v>45666</v>
      </c>
      <c r="B6" s="14" t="s">
        <v>220</v>
      </c>
      <c r="C6" s="33" t="s">
        <v>239</v>
      </c>
      <c r="D6" s="14">
        <f>75000/1.01</f>
        <v>74257.425742574298</v>
      </c>
      <c r="E6" s="14">
        <f>+D6*0.01</f>
        <v>742.57425742574299</v>
      </c>
      <c r="F6" s="14">
        <f t="shared" si="0"/>
        <v>75000</v>
      </c>
      <c r="G6" s="15">
        <f t="shared" si="1"/>
        <v>0.01</v>
      </c>
      <c r="H6" s="14" t="s">
        <v>232</v>
      </c>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225000</v>
      </c>
      <c r="D25" s="22">
        <f>SUMIF(B3:B21,"发票挂账",F3:F21)+SUMIF(B3:B21,"有票付款",F3:F21)</f>
        <v>298000</v>
      </c>
      <c r="F25" s="22">
        <f>IF(B25=0,"",F3-B25)</f>
        <v>73000</v>
      </c>
      <c r="H25" s="23" t="str">
        <f>IF(F25=0,"结清","未结清")</f>
        <v>未结清</v>
      </c>
    </row>
  </sheetData>
  <phoneticPr fontId="20" type="noConversion"/>
  <dataValidations count="1">
    <dataValidation type="list" allowBlank="1" showInputMessage="1" showErrorMessage="1" sqref="B4:B21" xr:uid="{00000000-0002-0000-0F00-000000000000}">
      <formula1>"付款,发票挂账,有票付款"</formula1>
    </dataValidation>
  </dataValidations>
  <hyperlinks>
    <hyperlink ref="J1" location="支出合同目录!A1" display="返回目录" xr:uid="{00000000-0004-0000-0F00-000000000000}"/>
  </hyperlink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t="s">
        <v>134</v>
      </c>
      <c r="D3" s="11">
        <v>613962.26</v>
      </c>
      <c r="E3" s="11">
        <v>36837.74</v>
      </c>
      <c r="F3" s="11">
        <f t="shared" ref="F3:F21" si="0">+D3+E3</f>
        <v>650800</v>
      </c>
      <c r="G3" s="15">
        <f>+E3/D3</f>
        <v>6.0000007166564298E-2</v>
      </c>
      <c r="H3" s="9" t="s">
        <v>20</v>
      </c>
      <c r="I3" s="25" t="s">
        <v>20</v>
      </c>
    </row>
    <row r="4" spans="1:10" ht="18" customHeight="1" x14ac:dyDescent="0.25">
      <c r="A4" s="32">
        <v>45670</v>
      </c>
      <c r="B4" s="14" t="s">
        <v>23</v>
      </c>
      <c r="C4" s="33" t="s">
        <v>240</v>
      </c>
      <c r="D4" s="14">
        <v>184188.68</v>
      </c>
      <c r="E4" s="14">
        <v>11051.32</v>
      </c>
      <c r="F4" s="14">
        <f t="shared" si="0"/>
        <v>195240</v>
      </c>
      <c r="G4" s="15">
        <f t="shared" ref="G4:G21" si="1">+E4/D4</f>
        <v>5.9999995656627801E-2</v>
      </c>
      <c r="H4" s="14" t="s">
        <v>241</v>
      </c>
      <c r="I4" s="26"/>
    </row>
    <row r="5" spans="1:10" ht="18" customHeight="1" x14ac:dyDescent="0.25">
      <c r="A5" s="13"/>
      <c r="B5" s="14"/>
      <c r="C5" s="33"/>
      <c r="D5" s="14"/>
      <c r="E5" s="14"/>
      <c r="F5" s="14">
        <f t="shared" si="0"/>
        <v>0</v>
      </c>
      <c r="G5" s="15" t="e">
        <f t="shared" si="1"/>
        <v>#DIV/0!</v>
      </c>
      <c r="H5" s="14"/>
      <c r="I5" s="26"/>
    </row>
    <row r="6" spans="1:10" ht="18" customHeight="1" x14ac:dyDescent="0.25">
      <c r="A6" s="13"/>
      <c r="B6" s="14"/>
      <c r="C6" s="33"/>
      <c r="D6" s="14"/>
      <c r="E6" s="14"/>
      <c r="F6" s="14">
        <f t="shared" si="0"/>
        <v>0</v>
      </c>
      <c r="G6" s="15" t="e">
        <f t="shared" si="1"/>
        <v>#DIV/0!</v>
      </c>
      <c r="H6" s="14"/>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195240</v>
      </c>
      <c r="D25" s="22">
        <f>SUMIF(B3:B21,"发票挂账",F3:F21)+SUMIF(B3:B21,"有票付款",F3:F21)</f>
        <v>195240</v>
      </c>
      <c r="F25" s="22">
        <f>IF(B25=0,"",F3-B25)</f>
        <v>455560</v>
      </c>
      <c r="H25" s="23" t="str">
        <f>IF(F25=0,"结清","未结清")</f>
        <v>未结清</v>
      </c>
    </row>
  </sheetData>
  <phoneticPr fontId="20" type="noConversion"/>
  <dataValidations count="1">
    <dataValidation type="list" allowBlank="1" showInputMessage="1" showErrorMessage="1" sqref="B4:B21" xr:uid="{00000000-0002-0000-1000-000000000000}">
      <formula1>"付款,发票挂账,有票付款"</formula1>
    </dataValidation>
  </dataValidations>
  <hyperlinks>
    <hyperlink ref="J1" location="支出合同目录!A1" display="返回目录" xr:uid="{00000000-0004-0000-1000-000000000000}"/>
  </hyperlink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t="s">
        <v>185</v>
      </c>
      <c r="D3" s="11">
        <v>1026415.09</v>
      </c>
      <c r="E3" s="11">
        <v>61584.91</v>
      </c>
      <c r="F3" s="11">
        <f t="shared" ref="F3:F21" si="0">+D3+E3</f>
        <v>1088000</v>
      </c>
      <c r="G3" s="15">
        <f>+E3/D3</f>
        <v>6.00000044816177E-2</v>
      </c>
      <c r="H3" s="9" t="s">
        <v>20</v>
      </c>
      <c r="I3" s="25" t="s">
        <v>20</v>
      </c>
    </row>
    <row r="4" spans="1:10" ht="18" customHeight="1" x14ac:dyDescent="0.25">
      <c r="A4" s="32">
        <v>45675</v>
      </c>
      <c r="B4" s="14" t="s">
        <v>23</v>
      </c>
      <c r="C4" s="33" t="s">
        <v>242</v>
      </c>
      <c r="D4" s="14">
        <v>102641.51</v>
      </c>
      <c r="E4" s="14">
        <v>6158.49</v>
      </c>
      <c r="F4" s="14">
        <f t="shared" si="0"/>
        <v>108800</v>
      </c>
      <c r="G4" s="15">
        <f t="shared" ref="G4:G21" si="1">+E4/D4</f>
        <v>5.9999994154411797E-2</v>
      </c>
      <c r="H4" s="14" t="s">
        <v>243</v>
      </c>
      <c r="I4" s="26"/>
    </row>
    <row r="5" spans="1:10" ht="18" customHeight="1" x14ac:dyDescent="0.25">
      <c r="A5" s="13"/>
      <c r="B5" s="14"/>
      <c r="C5" s="33"/>
      <c r="D5" s="14"/>
      <c r="E5" s="14"/>
      <c r="F5" s="14">
        <f t="shared" si="0"/>
        <v>0</v>
      </c>
      <c r="G5" s="15" t="e">
        <f t="shared" si="1"/>
        <v>#DIV/0!</v>
      </c>
      <c r="H5" s="14"/>
      <c r="I5" s="26"/>
    </row>
    <row r="6" spans="1:10" ht="18" customHeight="1" x14ac:dyDescent="0.25">
      <c r="A6" s="13"/>
      <c r="B6" s="14"/>
      <c r="C6" s="33"/>
      <c r="D6" s="14"/>
      <c r="E6" s="14"/>
      <c r="F6" s="14">
        <f t="shared" si="0"/>
        <v>0</v>
      </c>
      <c r="G6" s="15" t="e">
        <f t="shared" si="1"/>
        <v>#DIV/0!</v>
      </c>
      <c r="H6" s="14"/>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108800</v>
      </c>
      <c r="D25" s="22">
        <f>SUMIF(B3:B21,"发票挂账",F3:F21)+SUMIF(B3:B21,"有票付款",F3:F21)</f>
        <v>108800</v>
      </c>
      <c r="F25" s="22">
        <f>IF(B25=0,"",F3-B25)</f>
        <v>979200</v>
      </c>
      <c r="H25" s="23" t="str">
        <f>IF(F25=0,"结清","未结清")</f>
        <v>未结清</v>
      </c>
    </row>
  </sheetData>
  <phoneticPr fontId="20" type="noConversion"/>
  <dataValidations count="1">
    <dataValidation type="list" allowBlank="1" showInputMessage="1" showErrorMessage="1" sqref="B4:B21" xr:uid="{00000000-0002-0000-1100-000000000000}">
      <formula1>"付款,发票挂账,有票付款"</formula1>
    </dataValidation>
  </dataValidations>
  <hyperlinks>
    <hyperlink ref="J1" location="支出合同目录!A1" display="返回目录" xr:uid="{00000000-0004-0000-1100-000000000000}"/>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t="s">
        <v>189</v>
      </c>
      <c r="D3" s="11">
        <v>1215377.22</v>
      </c>
      <c r="E3" s="11">
        <v>0</v>
      </c>
      <c r="F3" s="11">
        <f t="shared" ref="F3:F21" si="0">+D3+E3</f>
        <v>1215377.22</v>
      </c>
      <c r="G3" s="12"/>
      <c r="H3" s="9" t="s">
        <v>20</v>
      </c>
      <c r="I3" s="25" t="s">
        <v>20</v>
      </c>
    </row>
    <row r="4" spans="1:10" ht="18" customHeight="1" x14ac:dyDescent="0.25">
      <c r="A4" s="32">
        <v>45675</v>
      </c>
      <c r="B4" s="14" t="s">
        <v>23</v>
      </c>
      <c r="C4" s="33" t="s">
        <v>244</v>
      </c>
      <c r="D4" s="14">
        <v>972301.78</v>
      </c>
      <c r="E4" s="14">
        <v>0</v>
      </c>
      <c r="F4" s="14">
        <f t="shared" si="0"/>
        <v>972301.78</v>
      </c>
      <c r="G4" s="15">
        <f t="shared" ref="G4:G21" si="1">+E4/D4</f>
        <v>0</v>
      </c>
      <c r="H4" s="14" t="s">
        <v>245</v>
      </c>
      <c r="I4" s="26"/>
    </row>
    <row r="5" spans="1:10" ht="18" customHeight="1" x14ac:dyDescent="0.25">
      <c r="A5" s="13"/>
      <c r="B5" s="14"/>
      <c r="C5" s="33"/>
      <c r="D5" s="14"/>
      <c r="E5" s="14"/>
      <c r="F5" s="14">
        <f t="shared" si="0"/>
        <v>0</v>
      </c>
      <c r="G5" s="15" t="e">
        <f t="shared" si="1"/>
        <v>#DIV/0!</v>
      </c>
      <c r="H5" s="14"/>
      <c r="I5" s="26"/>
    </row>
    <row r="6" spans="1:10" ht="18" customHeight="1" x14ac:dyDescent="0.25">
      <c r="A6" s="13"/>
      <c r="B6" s="14"/>
      <c r="C6" s="33"/>
      <c r="D6" s="14"/>
      <c r="E6" s="14"/>
      <c r="F6" s="14">
        <f t="shared" si="0"/>
        <v>0</v>
      </c>
      <c r="G6" s="15" t="e">
        <f t="shared" si="1"/>
        <v>#DIV/0!</v>
      </c>
      <c r="H6" s="14"/>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972301.78</v>
      </c>
      <c r="D25" s="22">
        <f>SUMIF(B3:B21,"发票挂账",F3:F21)+SUMIF(B3:B21,"有票付款",F3:F21)</f>
        <v>972301.78</v>
      </c>
      <c r="F25" s="22">
        <f>IF(B25=0,"",F3-B25)</f>
        <v>243075.44</v>
      </c>
      <c r="H25" s="23" t="str">
        <f>IF(F25=0,"结清","未结清")</f>
        <v>未结清</v>
      </c>
    </row>
  </sheetData>
  <phoneticPr fontId="20" type="noConversion"/>
  <dataValidations count="1">
    <dataValidation type="list" allowBlank="1" showInputMessage="1" showErrorMessage="1" sqref="B4:B21" xr:uid="{00000000-0002-0000-1200-000000000000}">
      <formula1>"付款,发票挂账,有票付款"</formula1>
    </dataValidation>
  </dataValidations>
  <hyperlinks>
    <hyperlink ref="J1" location="支出合同目录!A1" display="返回目录" xr:uid="{00000000-0004-0000-1200-000000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
  <sheetViews>
    <sheetView workbookViewId="0">
      <selection sqref="A1:XFD1048576"/>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c r="D3" s="11"/>
      <c r="E3" s="11"/>
      <c r="F3" s="11">
        <f t="shared" ref="F3:F21" si="0">+D3+E3</f>
        <v>0</v>
      </c>
      <c r="G3" s="12"/>
      <c r="H3" s="9" t="s">
        <v>20</v>
      </c>
      <c r="I3" s="25" t="s">
        <v>20</v>
      </c>
    </row>
    <row r="4" spans="1:10" ht="18" customHeight="1" x14ac:dyDescent="0.25">
      <c r="A4" s="13"/>
      <c r="B4" s="14" t="s">
        <v>22</v>
      </c>
      <c r="C4" s="33"/>
      <c r="D4" s="14"/>
      <c r="E4" s="14"/>
      <c r="F4" s="14">
        <f t="shared" si="0"/>
        <v>0</v>
      </c>
      <c r="G4" s="15" t="e">
        <f t="shared" ref="G4:G21" si="1">+E4/D4</f>
        <v>#DIV/0!</v>
      </c>
      <c r="H4" s="14"/>
      <c r="I4" s="26"/>
    </row>
    <row r="5" spans="1:10" ht="18" customHeight="1" x14ac:dyDescent="0.25">
      <c r="A5" s="13"/>
      <c r="B5" s="14" t="s">
        <v>23</v>
      </c>
      <c r="C5" s="33"/>
      <c r="D5" s="14"/>
      <c r="E5" s="14"/>
      <c r="F5" s="14">
        <f t="shared" si="0"/>
        <v>0</v>
      </c>
      <c r="G5" s="15" t="e">
        <f t="shared" si="1"/>
        <v>#DIV/0!</v>
      </c>
      <c r="H5" s="14"/>
      <c r="I5" s="26"/>
    </row>
    <row r="6" spans="1:10" ht="18" customHeight="1" x14ac:dyDescent="0.25">
      <c r="A6" s="13"/>
      <c r="B6" s="14"/>
      <c r="C6" s="33"/>
      <c r="D6" s="14"/>
      <c r="E6" s="14"/>
      <c r="F6" s="14">
        <f t="shared" si="0"/>
        <v>0</v>
      </c>
      <c r="G6" s="15" t="e">
        <f t="shared" si="1"/>
        <v>#DIV/0!</v>
      </c>
      <c r="H6" s="14"/>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0</v>
      </c>
      <c r="D25" s="22">
        <f>SUMIF(B3:B21,"发票挂账",F3:F21)+SUMIF(B3:B21,"有票付款",F3:F21)</f>
        <v>0</v>
      </c>
      <c r="F25" s="22" t="str">
        <f>IF(B25=0,"",F3-B25)</f>
        <v/>
      </c>
      <c r="H25" s="23" t="str">
        <f>IF(F25=0,"结清","未结清")</f>
        <v>未结清</v>
      </c>
    </row>
  </sheetData>
  <phoneticPr fontId="20" type="noConversion"/>
  <dataValidations count="1">
    <dataValidation type="list" allowBlank="1" showInputMessage="1" showErrorMessage="1" sqref="B4:B21" xr:uid="{00000000-0002-0000-0100-000000000000}">
      <formula1>"付款,发票挂账,有票付款"</formula1>
    </dataValidation>
  </dataValidations>
  <hyperlinks>
    <hyperlink ref="J1" location="支出合同目录!A1" display="返回目录" xr:uid="{00000000-0004-0000-0100-000000000000}"/>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t="s">
        <v>196</v>
      </c>
      <c r="D3" s="11">
        <v>836559.29</v>
      </c>
      <c r="E3" s="11">
        <v>108752.71</v>
      </c>
      <c r="F3" s="11">
        <f t="shared" ref="F3:F21" si="0">+D3+E3</f>
        <v>945312</v>
      </c>
      <c r="G3" s="15">
        <f>+E3/D3</f>
        <v>0.130000002749357</v>
      </c>
      <c r="H3" s="9" t="s">
        <v>20</v>
      </c>
      <c r="I3" s="25" t="s">
        <v>20</v>
      </c>
    </row>
    <row r="4" spans="1:10" ht="18" customHeight="1" x14ac:dyDescent="0.25">
      <c r="A4" s="32">
        <v>45681</v>
      </c>
      <c r="B4" s="14" t="s">
        <v>23</v>
      </c>
      <c r="C4" s="33" t="s">
        <v>246</v>
      </c>
      <c r="D4" s="14">
        <v>707964.6</v>
      </c>
      <c r="E4" s="14">
        <v>92035.4</v>
      </c>
      <c r="F4" s="14">
        <f t="shared" si="0"/>
        <v>800000</v>
      </c>
      <c r="G4" s="15">
        <f t="shared" ref="G4:G21" si="1">+E4/D4</f>
        <v>0.13000000282499999</v>
      </c>
      <c r="H4" s="14" t="s">
        <v>247</v>
      </c>
      <c r="I4" s="26"/>
    </row>
    <row r="5" spans="1:10" ht="18" customHeight="1" x14ac:dyDescent="0.25">
      <c r="A5" s="13"/>
      <c r="B5" s="14"/>
      <c r="C5" s="33"/>
      <c r="D5" s="14"/>
      <c r="E5" s="14"/>
      <c r="F5" s="14">
        <f t="shared" si="0"/>
        <v>0</v>
      </c>
      <c r="G5" s="15" t="e">
        <f t="shared" si="1"/>
        <v>#DIV/0!</v>
      </c>
      <c r="H5" s="14"/>
      <c r="I5" s="26"/>
    </row>
    <row r="6" spans="1:10" ht="18" customHeight="1" x14ac:dyDescent="0.25">
      <c r="A6" s="13"/>
      <c r="B6" s="14"/>
      <c r="C6" s="33"/>
      <c r="D6" s="14"/>
      <c r="E6" s="14"/>
      <c r="F6" s="14">
        <f t="shared" si="0"/>
        <v>0</v>
      </c>
      <c r="G6" s="15" t="e">
        <f t="shared" si="1"/>
        <v>#DIV/0!</v>
      </c>
      <c r="H6" s="14"/>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800000</v>
      </c>
      <c r="D25" s="22">
        <f>SUMIF(B3:B21,"发票挂账",F3:F21)+SUMIF(B3:B21,"有票付款",F3:F21)</f>
        <v>800000</v>
      </c>
      <c r="F25" s="22">
        <f>IF(B25=0,"",F3-B25)</f>
        <v>145312</v>
      </c>
      <c r="H25" s="23" t="str">
        <f>IF(F25=0,"结清","未结清")</f>
        <v>未结清</v>
      </c>
    </row>
  </sheetData>
  <phoneticPr fontId="20" type="noConversion"/>
  <dataValidations count="1">
    <dataValidation type="list" allowBlank="1" showInputMessage="1" showErrorMessage="1" sqref="B4:B21" xr:uid="{00000000-0002-0000-1300-000000000000}">
      <formula1>"付款,发票挂账,有票付款"</formula1>
    </dataValidation>
  </dataValidations>
  <hyperlinks>
    <hyperlink ref="J1" location="支出合同目录!A1" display="返回目录" xr:uid="{00000000-0004-0000-1300-000000000000}"/>
  </hyperlink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c r="D3" s="11">
        <f>SUM(D4:D21)</f>
        <v>30938.05</v>
      </c>
      <c r="E3" s="11">
        <f>SUM(E4:E21)</f>
        <v>4021.95</v>
      </c>
      <c r="F3" s="11">
        <f t="shared" ref="F3:F21" si="0">+D3+E3</f>
        <v>34960</v>
      </c>
      <c r="G3" s="12"/>
      <c r="H3" s="9" t="s">
        <v>20</v>
      </c>
      <c r="I3" s="25" t="s">
        <v>20</v>
      </c>
    </row>
    <row r="4" spans="1:10" ht="18" customHeight="1" x14ac:dyDescent="0.25">
      <c r="A4" s="32">
        <v>45703</v>
      </c>
      <c r="B4" s="14" t="s">
        <v>23</v>
      </c>
      <c r="C4" s="33" t="s">
        <v>248</v>
      </c>
      <c r="D4" s="14">
        <v>14371.68</v>
      </c>
      <c r="E4" s="14">
        <v>1868.32</v>
      </c>
      <c r="F4" s="14">
        <f t="shared" si="0"/>
        <v>16240</v>
      </c>
      <c r="G4" s="15">
        <f t="shared" ref="G4:G21" si="1">+E4/D4</f>
        <v>0.13000011133006001</v>
      </c>
      <c r="H4" s="14" t="s">
        <v>238</v>
      </c>
      <c r="I4" s="26"/>
    </row>
    <row r="5" spans="1:10" ht="18" customHeight="1" x14ac:dyDescent="0.25">
      <c r="A5" s="32">
        <v>45741</v>
      </c>
      <c r="B5" s="14" t="s">
        <v>23</v>
      </c>
      <c r="C5" s="33" t="s">
        <v>249</v>
      </c>
      <c r="D5" s="14">
        <v>12743.36</v>
      </c>
      <c r="E5" s="14">
        <v>1656.64</v>
      </c>
      <c r="F5" s="14">
        <f t="shared" si="0"/>
        <v>14400</v>
      </c>
      <c r="G5" s="15">
        <f t="shared" si="1"/>
        <v>0.130000251111167</v>
      </c>
      <c r="H5" s="14" t="s">
        <v>241</v>
      </c>
      <c r="I5" s="26"/>
    </row>
    <row r="6" spans="1:10" ht="18" customHeight="1" x14ac:dyDescent="0.25">
      <c r="A6" s="32">
        <v>45761</v>
      </c>
      <c r="B6" s="14" t="s">
        <v>23</v>
      </c>
      <c r="C6" s="33" t="s">
        <v>250</v>
      </c>
      <c r="D6" s="14">
        <v>3823.01</v>
      </c>
      <c r="E6" s="14">
        <v>496.99</v>
      </c>
      <c r="F6" s="14">
        <f t="shared" si="0"/>
        <v>4320</v>
      </c>
      <c r="G6" s="15">
        <f t="shared" si="1"/>
        <v>0.129999659953806</v>
      </c>
      <c r="H6" s="14" t="s">
        <v>225</v>
      </c>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34960</v>
      </c>
      <c r="D25" s="22">
        <f>SUMIF(B3:B21,"发票挂账",F3:F21)+SUMIF(B3:B21,"有票付款",F3:F21)</f>
        <v>34960</v>
      </c>
      <c r="F25" s="22">
        <f>IF(B25=0,"",F3-B25)</f>
        <v>0</v>
      </c>
      <c r="H25" s="23" t="str">
        <f>IF(F25=0,"结清","未结清")</f>
        <v>结清</v>
      </c>
    </row>
  </sheetData>
  <phoneticPr fontId="20" type="noConversion"/>
  <dataValidations count="1">
    <dataValidation type="list" allowBlank="1" showInputMessage="1" showErrorMessage="1" sqref="B4:B21" xr:uid="{00000000-0002-0000-1400-000000000000}">
      <formula1>"付款,发票挂账,有票付款"</formula1>
    </dataValidation>
  </dataValidations>
  <hyperlinks>
    <hyperlink ref="J1" location="支出合同目录!A1" display="返回目录" xr:uid="{00000000-0004-0000-1400-000000000000}"/>
  </hyperlinks>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25"/>
  <sheetViews>
    <sheetView workbookViewId="0">
      <selection activeCell="H31" sqref="H31"/>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500-000000000000}"/>
    <dataValidation type="list" allowBlank="1" showInputMessage="1" showErrorMessage="1" sqref="B4:B21" xr:uid="{00000000-0002-0000-1500-000001000000}">
      <formula1>"付款,发票挂账,有票付款"</formula1>
    </dataValidation>
  </dataValidation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600-000000000000}"/>
    <dataValidation type="list" allowBlank="1" showInputMessage="1" showErrorMessage="1" sqref="B4:B21" xr:uid="{00000000-0002-0000-1600-000001000000}">
      <formula1>"付款,发票挂账,有票付款"</formula1>
    </dataValidation>
  </dataValidation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700-000000000000}"/>
    <dataValidation type="list" allowBlank="1" showInputMessage="1" showErrorMessage="1" sqref="B4:B21" xr:uid="{00000000-0002-0000-1700-000001000000}">
      <formula1>"付款,发票挂账,有票付款"</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800-000000000000}"/>
    <dataValidation type="list" allowBlank="1" showInputMessage="1" showErrorMessage="1" sqref="B4:B21" xr:uid="{00000000-0002-0000-1800-000001000000}">
      <formula1>"付款,发票挂账,有票付款"</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900-000000000000}"/>
    <dataValidation type="list" allowBlank="1" showInputMessage="1" showErrorMessage="1" sqref="B4:B21" xr:uid="{00000000-0002-0000-1900-000001000000}">
      <formula1>"付款,发票挂账,有票付款"</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A00-000000000000}"/>
    <dataValidation type="list" allowBlank="1" showInputMessage="1" showErrorMessage="1" sqref="B4:B21" xr:uid="{00000000-0002-0000-1A00-000001000000}">
      <formula1>"付款,发票挂账,有票付款"</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B00-000000000000}"/>
    <dataValidation type="list" allowBlank="1" showInputMessage="1" showErrorMessage="1" sqref="B4:B21" xr:uid="{00000000-0002-0000-1B00-000001000000}">
      <formula1>"付款,发票挂账,有票付款"</formula1>
    </dataValidation>
  </dataValidation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C00-000000000000}"/>
    <dataValidation type="list" allowBlank="1" showInputMessage="1" showErrorMessage="1" sqref="B4:B21" xr:uid="{00000000-0002-0000-1C00-000001000000}">
      <formula1>"付款,发票挂账,有票付款"</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30"/>
  <sheetViews>
    <sheetView workbookViewId="0">
      <selection activeCell="E19" sqref="E19"/>
    </sheetView>
  </sheetViews>
  <sheetFormatPr defaultColWidth="9" defaultRowHeight="14" x14ac:dyDescent="0.25"/>
  <cols>
    <col min="3" max="3" width="10.90625" customWidth="1"/>
    <col min="5" max="5" width="12.90625" customWidth="1"/>
    <col min="6" max="7" width="15" customWidth="1"/>
    <col min="8" max="8" width="10.90625" customWidth="1"/>
    <col min="9" max="9" width="17.08984375" customWidth="1"/>
    <col min="10" max="11" width="15" customWidth="1"/>
  </cols>
  <sheetData>
    <row r="2" spans="1:11" ht="20" customHeight="1" x14ac:dyDescent="0.25">
      <c r="A2" s="47" t="s">
        <v>0</v>
      </c>
      <c r="B2" s="47" t="s">
        <v>28</v>
      </c>
      <c r="C2" s="47" t="s">
        <v>29</v>
      </c>
      <c r="D2" s="75" t="s">
        <v>30</v>
      </c>
      <c r="E2" s="76" t="s">
        <v>31</v>
      </c>
      <c r="F2" s="77" t="s">
        <v>32</v>
      </c>
      <c r="G2" s="77" t="s">
        <v>33</v>
      </c>
      <c r="H2" s="78" t="s">
        <v>34</v>
      </c>
      <c r="I2" s="80" t="s">
        <v>35</v>
      </c>
      <c r="J2" s="80" t="s">
        <v>36</v>
      </c>
      <c r="K2" s="80" t="s">
        <v>35</v>
      </c>
    </row>
    <row r="3" spans="1:11" x14ac:dyDescent="0.25">
      <c r="A3" s="79">
        <v>1</v>
      </c>
      <c r="B3" s="47" t="s">
        <v>37</v>
      </c>
      <c r="C3" s="47" t="s">
        <v>38</v>
      </c>
      <c r="D3" s="47" t="s">
        <v>39</v>
      </c>
      <c r="E3" s="47"/>
      <c r="F3" s="47"/>
      <c r="G3" s="47"/>
      <c r="H3" s="47" t="s">
        <v>40</v>
      </c>
      <c r="I3" s="47"/>
      <c r="J3" s="47"/>
      <c r="K3" s="47"/>
    </row>
    <row r="4" spans="1:11" x14ac:dyDescent="0.25">
      <c r="A4" s="79">
        <v>2</v>
      </c>
      <c r="B4" s="47" t="s">
        <v>41</v>
      </c>
      <c r="C4" s="47" t="s">
        <v>42</v>
      </c>
      <c r="D4" s="47" t="s">
        <v>39</v>
      </c>
      <c r="E4" s="47"/>
      <c r="F4" s="47"/>
      <c r="G4" s="47"/>
      <c r="H4" s="47" t="s">
        <v>40</v>
      </c>
      <c r="I4" s="47"/>
      <c r="J4" s="47"/>
      <c r="K4" s="47"/>
    </row>
    <row r="5" spans="1:11" x14ac:dyDescent="0.25">
      <c r="A5" s="79">
        <v>3</v>
      </c>
      <c r="B5" s="47" t="s">
        <v>43</v>
      </c>
      <c r="C5" s="47" t="s">
        <v>44</v>
      </c>
      <c r="D5" s="47" t="s">
        <v>45</v>
      </c>
      <c r="E5" s="47"/>
      <c r="F5" s="47"/>
      <c r="G5" s="47"/>
      <c r="H5" s="47" t="s">
        <v>46</v>
      </c>
      <c r="I5" s="47"/>
      <c r="J5" s="47"/>
      <c r="K5" s="47"/>
    </row>
    <row r="6" spans="1:11" x14ac:dyDescent="0.25">
      <c r="A6" s="79">
        <v>4</v>
      </c>
      <c r="B6" s="47"/>
      <c r="C6" s="47"/>
      <c r="D6" s="47"/>
      <c r="E6" s="47"/>
      <c r="F6" s="47"/>
      <c r="G6" s="47"/>
      <c r="H6" s="47"/>
      <c r="I6" s="47"/>
      <c r="J6" s="47"/>
      <c r="K6" s="47"/>
    </row>
    <row r="7" spans="1:11" x14ac:dyDescent="0.25">
      <c r="A7" s="79">
        <v>5</v>
      </c>
      <c r="B7" s="47"/>
      <c r="C7" s="47"/>
      <c r="D7" s="47"/>
      <c r="E7" s="47"/>
      <c r="F7" s="47"/>
      <c r="G7" s="47"/>
      <c r="H7" s="47"/>
      <c r="I7" s="47"/>
      <c r="J7" s="47"/>
      <c r="K7" s="47"/>
    </row>
    <row r="8" spans="1:11" x14ac:dyDescent="0.25">
      <c r="A8" s="79">
        <v>6</v>
      </c>
      <c r="B8" s="47"/>
      <c r="C8" s="47"/>
      <c r="D8" s="47"/>
      <c r="E8" s="47"/>
      <c r="F8" s="47"/>
      <c r="G8" s="47"/>
      <c r="H8" s="47"/>
      <c r="I8" s="47"/>
      <c r="J8" s="47"/>
      <c r="K8" s="47"/>
    </row>
    <row r="9" spans="1:11" x14ac:dyDescent="0.25">
      <c r="A9" s="79">
        <v>7</v>
      </c>
      <c r="B9" s="47"/>
      <c r="C9" s="47"/>
      <c r="D9" s="47"/>
      <c r="E9" s="47"/>
      <c r="F9" s="47"/>
      <c r="G9" s="47"/>
      <c r="H9" s="47"/>
      <c r="I9" s="47"/>
      <c r="J9" s="47"/>
      <c r="K9" s="47"/>
    </row>
    <row r="10" spans="1:11" x14ac:dyDescent="0.25">
      <c r="A10" s="79">
        <v>8</v>
      </c>
      <c r="B10" s="47"/>
      <c r="C10" s="47"/>
      <c r="D10" s="47"/>
      <c r="E10" s="47"/>
      <c r="F10" s="47"/>
      <c r="G10" s="47"/>
      <c r="H10" s="47"/>
      <c r="I10" s="47"/>
      <c r="J10" s="47"/>
      <c r="K10" s="47"/>
    </row>
    <row r="11" spans="1:11" x14ac:dyDescent="0.25">
      <c r="A11" s="79">
        <v>9</v>
      </c>
      <c r="B11" s="47"/>
      <c r="C11" s="47"/>
      <c r="D11" s="47"/>
      <c r="E11" s="47"/>
      <c r="F11" s="47"/>
      <c r="G11" s="47"/>
      <c r="H11" s="47"/>
      <c r="I11" s="47"/>
      <c r="J11" s="47"/>
      <c r="K11" s="47"/>
    </row>
    <row r="12" spans="1:11" x14ac:dyDescent="0.25">
      <c r="A12" s="79">
        <v>10</v>
      </c>
      <c r="B12" s="47"/>
      <c r="C12" s="47"/>
      <c r="D12" s="47"/>
      <c r="E12" s="47"/>
      <c r="F12" s="47"/>
      <c r="G12" s="47"/>
      <c r="H12" s="47"/>
      <c r="I12" s="47"/>
      <c r="J12" s="47"/>
      <c r="K12" s="47"/>
    </row>
    <row r="13" spans="1:11" x14ac:dyDescent="0.25">
      <c r="A13" s="79">
        <v>11</v>
      </c>
      <c r="B13" s="47"/>
      <c r="C13" s="47"/>
      <c r="D13" s="47"/>
      <c r="E13" s="47"/>
      <c r="F13" s="47"/>
      <c r="G13" s="47"/>
      <c r="H13" s="47"/>
      <c r="I13" s="47"/>
      <c r="J13" s="47"/>
      <c r="K13" s="47"/>
    </row>
    <row r="14" spans="1:11" x14ac:dyDescent="0.25">
      <c r="A14" s="79">
        <v>12</v>
      </c>
      <c r="B14" s="47"/>
      <c r="C14" s="47"/>
      <c r="D14" s="47"/>
      <c r="E14" s="47"/>
      <c r="F14" s="47"/>
      <c r="G14" s="47"/>
      <c r="H14" s="47"/>
      <c r="I14" s="47"/>
      <c r="J14" s="47"/>
      <c r="K14" s="47"/>
    </row>
    <row r="15" spans="1:11" x14ac:dyDescent="0.25">
      <c r="A15" s="79">
        <v>13</v>
      </c>
      <c r="B15" s="47"/>
      <c r="C15" s="47"/>
      <c r="D15" s="47"/>
      <c r="E15" s="47"/>
      <c r="F15" s="47"/>
      <c r="G15" s="47"/>
      <c r="H15" s="47"/>
      <c r="I15" s="47"/>
      <c r="J15" s="47"/>
      <c r="K15" s="47"/>
    </row>
    <row r="16" spans="1:11" x14ac:dyDescent="0.25">
      <c r="A16" s="79">
        <v>14</v>
      </c>
      <c r="B16" s="47"/>
      <c r="C16" s="47"/>
      <c r="D16" s="47"/>
      <c r="E16" s="47"/>
      <c r="F16" s="47"/>
      <c r="G16" s="47"/>
      <c r="H16" s="47"/>
      <c r="I16" s="47"/>
      <c r="J16" s="47"/>
      <c r="K16" s="47"/>
    </row>
    <row r="17" spans="1:11" x14ac:dyDescent="0.25">
      <c r="A17" s="79">
        <v>15</v>
      </c>
      <c r="B17" s="47"/>
      <c r="C17" s="47"/>
      <c r="D17" s="47"/>
      <c r="E17" s="47"/>
      <c r="F17" s="47"/>
      <c r="G17" s="47"/>
      <c r="H17" s="47"/>
      <c r="I17" s="47"/>
      <c r="J17" s="47"/>
      <c r="K17" s="47"/>
    </row>
    <row r="18" spans="1:11" x14ac:dyDescent="0.25">
      <c r="A18" s="79">
        <v>16</v>
      </c>
      <c r="B18" s="47"/>
      <c r="C18" s="47"/>
      <c r="D18" s="47"/>
      <c r="E18" s="47"/>
      <c r="F18" s="47"/>
      <c r="G18" s="47"/>
      <c r="H18" s="47"/>
      <c r="I18" s="47"/>
      <c r="J18" s="47"/>
      <c r="K18" s="47"/>
    </row>
    <row r="19" spans="1:11" x14ac:dyDescent="0.25">
      <c r="A19" s="79">
        <v>17</v>
      </c>
      <c r="B19" s="47"/>
      <c r="C19" s="47"/>
      <c r="D19" s="47"/>
      <c r="E19" s="47"/>
      <c r="F19" s="47"/>
      <c r="G19" s="47"/>
      <c r="H19" s="47"/>
      <c r="I19" s="47"/>
      <c r="J19" s="47"/>
      <c r="K19" s="47"/>
    </row>
    <row r="20" spans="1:11" x14ac:dyDescent="0.25">
      <c r="A20" s="79">
        <v>18</v>
      </c>
      <c r="B20" s="47"/>
      <c r="C20" s="47"/>
      <c r="D20" s="47"/>
      <c r="E20" s="47"/>
      <c r="F20" s="47"/>
      <c r="G20" s="47"/>
      <c r="H20" s="47"/>
      <c r="I20" s="47"/>
      <c r="J20" s="47"/>
      <c r="K20" s="47"/>
    </row>
    <row r="21" spans="1:11" x14ac:dyDescent="0.25">
      <c r="A21" s="79">
        <v>19</v>
      </c>
      <c r="B21" s="47"/>
      <c r="C21" s="47"/>
      <c r="D21" s="47"/>
      <c r="E21" s="47"/>
      <c r="F21" s="47"/>
      <c r="G21" s="47"/>
      <c r="H21" s="47"/>
      <c r="I21" s="47"/>
      <c r="J21" s="47"/>
      <c r="K21" s="47"/>
    </row>
    <row r="22" spans="1:11" x14ac:dyDescent="0.25">
      <c r="A22" s="79">
        <v>20</v>
      </c>
      <c r="B22" s="47"/>
      <c r="C22" s="47"/>
      <c r="D22" s="47"/>
      <c r="E22" s="47"/>
      <c r="F22" s="47"/>
      <c r="G22" s="47"/>
      <c r="H22" s="47"/>
      <c r="I22" s="47"/>
      <c r="J22" s="47"/>
      <c r="K22" s="47"/>
    </row>
    <row r="23" spans="1:11" x14ac:dyDescent="0.25">
      <c r="A23" s="79">
        <v>21</v>
      </c>
      <c r="B23" s="47"/>
      <c r="C23" s="47"/>
      <c r="D23" s="47"/>
      <c r="E23" s="47"/>
      <c r="F23" s="47"/>
      <c r="G23" s="47"/>
      <c r="H23" s="47"/>
      <c r="I23" s="47"/>
      <c r="J23" s="47"/>
      <c r="K23" s="47"/>
    </row>
    <row r="24" spans="1:11" x14ac:dyDescent="0.25">
      <c r="A24" s="79">
        <v>22</v>
      </c>
      <c r="B24" s="47"/>
      <c r="C24" s="47"/>
      <c r="D24" s="47"/>
      <c r="E24" s="47"/>
      <c r="F24" s="47"/>
      <c r="G24" s="47"/>
      <c r="H24" s="47"/>
      <c r="I24" s="47"/>
      <c r="J24" s="47"/>
      <c r="K24" s="47"/>
    </row>
    <row r="25" spans="1:11" x14ac:dyDescent="0.25">
      <c r="A25" s="79">
        <v>23</v>
      </c>
      <c r="B25" s="47"/>
      <c r="C25" s="47"/>
      <c r="D25" s="47"/>
      <c r="E25" s="47"/>
      <c r="F25" s="47"/>
      <c r="G25" s="47"/>
      <c r="H25" s="47"/>
      <c r="I25" s="47"/>
      <c r="J25" s="47"/>
      <c r="K25" s="47"/>
    </row>
    <row r="26" spans="1:11" x14ac:dyDescent="0.25">
      <c r="A26" s="79">
        <v>24</v>
      </c>
      <c r="B26" s="47"/>
      <c r="C26" s="47"/>
      <c r="D26" s="47"/>
      <c r="E26" s="47"/>
      <c r="F26" s="47"/>
      <c r="G26" s="47"/>
      <c r="H26" s="47"/>
      <c r="I26" s="47"/>
      <c r="J26" s="47"/>
      <c r="K26" s="47"/>
    </row>
    <row r="27" spans="1:11" x14ac:dyDescent="0.25">
      <c r="A27" s="79">
        <v>25</v>
      </c>
      <c r="B27" s="47"/>
      <c r="C27" s="47"/>
      <c r="D27" s="47"/>
      <c r="E27" s="47"/>
      <c r="F27" s="47"/>
      <c r="G27" s="47"/>
      <c r="H27" s="47"/>
      <c r="I27" s="47"/>
      <c r="J27" s="47"/>
      <c r="K27" s="47"/>
    </row>
    <row r="28" spans="1:11" x14ac:dyDescent="0.25">
      <c r="A28" s="79">
        <v>26</v>
      </c>
      <c r="B28" s="47"/>
      <c r="C28" s="47"/>
      <c r="D28" s="47"/>
      <c r="E28" s="47"/>
      <c r="F28" s="47"/>
      <c r="G28" s="47"/>
      <c r="H28" s="47"/>
      <c r="I28" s="47"/>
      <c r="J28" s="47"/>
      <c r="K28" s="47"/>
    </row>
    <row r="29" spans="1:11" x14ac:dyDescent="0.25">
      <c r="A29" s="79">
        <v>27</v>
      </c>
      <c r="B29" s="47"/>
      <c r="C29" s="47"/>
      <c r="D29" s="47"/>
      <c r="E29" s="47"/>
      <c r="F29" s="47"/>
      <c r="G29" s="47"/>
      <c r="H29" s="47"/>
      <c r="I29" s="47"/>
      <c r="J29" s="47"/>
      <c r="K29" s="47"/>
    </row>
    <row r="30" spans="1:11" x14ac:dyDescent="0.25">
      <c r="A30" s="79" t="s">
        <v>47</v>
      </c>
      <c r="B30" s="47"/>
      <c r="C30" s="47"/>
      <c r="D30" s="47"/>
      <c r="E30" s="47"/>
      <c r="F30" s="47"/>
      <c r="G30" s="47"/>
      <c r="H30" s="47"/>
      <c r="I30" s="47"/>
      <c r="J30" s="47"/>
      <c r="K30" s="47"/>
    </row>
  </sheetData>
  <phoneticPr fontId="20" type="noConversion"/>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D00-000000000000}"/>
    <dataValidation type="list" allowBlank="1" showInputMessage="1" showErrorMessage="1" sqref="B4:B21" xr:uid="{00000000-0002-0000-1D00-000001000000}">
      <formula1>"付款,发票挂账,有票付款"</formula1>
    </dataValidation>
  </dataValidations>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E00-000000000000}"/>
    <dataValidation type="list" allowBlank="1" showInputMessage="1" showErrorMessage="1" sqref="B4:B21" xr:uid="{00000000-0002-0000-1E00-000001000000}">
      <formula1>"付款,发票挂账,有票付款"</formula1>
    </dataValidation>
  </dataValidations>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1F00-000000000000}"/>
    <dataValidation type="list" allowBlank="1" showInputMessage="1" showErrorMessage="1" sqref="B4:B21" xr:uid="{00000000-0002-0000-1F00-000001000000}">
      <formula1>"付款,发票挂账,有票付款"</formula1>
    </dataValidation>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2000-000000000000}"/>
    <dataValidation type="list" allowBlank="1" showInputMessage="1" showErrorMessage="1" sqref="B4:B21" xr:uid="{00000000-0002-0000-2000-000001000000}">
      <formula1>"付款,发票挂账,有票付款"</formula1>
    </dataValidation>
  </dataValidations>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2100-000000000000}"/>
    <dataValidation type="list" allowBlank="1" showInputMessage="1" showErrorMessage="1" sqref="B4:B21" xr:uid="{00000000-0002-0000-2100-000001000000}">
      <formula1>"付款,发票挂账,有票付款"</formula1>
    </dataValidation>
  </dataValidations>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2200-000000000000}"/>
    <dataValidation type="list" allowBlank="1" showInputMessage="1" showErrorMessage="1" sqref="B4:B21" xr:uid="{00000000-0002-0000-2200-000001000000}">
      <formula1>"付款,发票挂账,有票付款"</formula1>
    </dataValidation>
  </dataValidations>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2300-000000000000}"/>
    <dataValidation type="list" allowBlank="1" showInputMessage="1" showErrorMessage="1" sqref="B4:B21" xr:uid="{00000000-0002-0000-2300-000001000000}">
      <formula1>"付款,发票挂账,有票付款"</formula1>
    </dataValidation>
  </dataValidations>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25"/>
  <sheetViews>
    <sheetView workbookViewId="0">
      <selection activeCell="C32" sqref="C32"/>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9" s="1" customFormat="1" ht="40" customHeight="1" x14ac:dyDescent="0.25">
      <c r="A1" s="4" t="s">
        <v>9</v>
      </c>
      <c r="B1" s="5"/>
      <c r="C1" s="5"/>
      <c r="D1" s="5"/>
      <c r="E1" s="5"/>
      <c r="F1" s="5"/>
      <c r="G1" s="5"/>
      <c r="H1" s="5"/>
      <c r="I1" s="5"/>
    </row>
    <row r="2" spans="1:9" s="2" customFormat="1" ht="27" customHeight="1" x14ac:dyDescent="0.25">
      <c r="A2" s="6" t="s">
        <v>11</v>
      </c>
      <c r="B2" s="7" t="s">
        <v>12</v>
      </c>
      <c r="C2" s="7" t="s">
        <v>13</v>
      </c>
      <c r="D2" s="7" t="s">
        <v>14</v>
      </c>
      <c r="E2" s="7" t="s">
        <v>15</v>
      </c>
      <c r="F2" s="7" t="s">
        <v>16</v>
      </c>
      <c r="G2" s="7" t="s">
        <v>17</v>
      </c>
      <c r="H2" s="7" t="s">
        <v>18</v>
      </c>
      <c r="I2" s="24" t="s">
        <v>19</v>
      </c>
    </row>
    <row r="3" spans="1:9" ht="18" customHeight="1" x14ac:dyDescent="0.25">
      <c r="A3" s="8" t="s">
        <v>20</v>
      </c>
      <c r="B3" s="9" t="s">
        <v>20</v>
      </c>
      <c r="C3" s="10" t="s">
        <v>21</v>
      </c>
      <c r="D3" s="11"/>
      <c r="E3" s="11"/>
      <c r="F3" s="11">
        <f t="shared" ref="F3:F21" si="0">+D3+E3</f>
        <v>0</v>
      </c>
      <c r="G3" s="12"/>
      <c r="H3" s="9" t="s">
        <v>20</v>
      </c>
      <c r="I3" s="25" t="s">
        <v>20</v>
      </c>
    </row>
    <row r="4" spans="1:9" ht="18" customHeight="1" x14ac:dyDescent="0.25">
      <c r="A4" s="13"/>
      <c r="B4" s="14" t="s">
        <v>22</v>
      </c>
      <c r="C4" s="14"/>
      <c r="D4" s="14"/>
      <c r="E4" s="14"/>
      <c r="F4" s="14">
        <f t="shared" si="0"/>
        <v>0</v>
      </c>
      <c r="G4" s="15" t="e">
        <f t="shared" ref="G4:G21" si="1">+E4/D4</f>
        <v>#DIV/0!</v>
      </c>
      <c r="H4" s="14"/>
      <c r="I4" s="26"/>
    </row>
    <row r="5" spans="1:9" ht="18" customHeight="1" x14ac:dyDescent="0.25">
      <c r="A5" s="13"/>
      <c r="B5" s="14" t="s">
        <v>23</v>
      </c>
      <c r="C5" s="14"/>
      <c r="D5" s="14"/>
      <c r="E5" s="14"/>
      <c r="F5" s="14">
        <f t="shared" si="0"/>
        <v>0</v>
      </c>
      <c r="G5" s="15" t="e">
        <f t="shared" si="1"/>
        <v>#DIV/0!</v>
      </c>
      <c r="H5" s="14"/>
      <c r="I5" s="26"/>
    </row>
    <row r="6" spans="1:9" ht="18" customHeight="1" x14ac:dyDescent="0.25">
      <c r="A6" s="13"/>
      <c r="B6" s="14"/>
      <c r="C6" s="14"/>
      <c r="D6" s="14"/>
      <c r="E6" s="14"/>
      <c r="F6" s="14">
        <f t="shared" si="0"/>
        <v>0</v>
      </c>
      <c r="G6" s="15" t="e">
        <f t="shared" si="1"/>
        <v>#DIV/0!</v>
      </c>
      <c r="H6" s="14"/>
      <c r="I6" s="26"/>
    </row>
    <row r="7" spans="1:9" ht="18" customHeight="1" x14ac:dyDescent="0.25">
      <c r="A7" s="13"/>
      <c r="B7" s="14"/>
      <c r="C7" s="14"/>
      <c r="D7" s="14"/>
      <c r="E7" s="14"/>
      <c r="F7" s="14">
        <f t="shared" si="0"/>
        <v>0</v>
      </c>
      <c r="G7" s="15" t="e">
        <f t="shared" si="1"/>
        <v>#DIV/0!</v>
      </c>
      <c r="H7" s="14"/>
      <c r="I7" s="26"/>
    </row>
    <row r="8" spans="1:9" ht="18" customHeight="1" x14ac:dyDescent="0.25">
      <c r="A8" s="13"/>
      <c r="B8" s="14"/>
      <c r="C8" s="14"/>
      <c r="D8" s="14"/>
      <c r="E8" s="14"/>
      <c r="F8" s="14">
        <f t="shared" si="0"/>
        <v>0</v>
      </c>
      <c r="G8" s="15" t="e">
        <f t="shared" si="1"/>
        <v>#DIV/0!</v>
      </c>
      <c r="H8" s="14"/>
      <c r="I8" s="26"/>
    </row>
    <row r="9" spans="1:9" ht="18" customHeight="1" x14ac:dyDescent="0.25">
      <c r="A9" s="13"/>
      <c r="B9" s="14"/>
      <c r="C9" s="14"/>
      <c r="D9" s="14"/>
      <c r="E9" s="14"/>
      <c r="F9" s="14">
        <f t="shared" si="0"/>
        <v>0</v>
      </c>
      <c r="G9" s="15" t="e">
        <f t="shared" si="1"/>
        <v>#DIV/0!</v>
      </c>
      <c r="H9" s="14"/>
      <c r="I9" s="26"/>
    </row>
    <row r="10" spans="1:9" ht="18" customHeight="1" x14ac:dyDescent="0.25">
      <c r="A10" s="13"/>
      <c r="B10" s="14"/>
      <c r="C10" s="14"/>
      <c r="D10" s="14"/>
      <c r="E10" s="14"/>
      <c r="F10" s="14">
        <f t="shared" si="0"/>
        <v>0</v>
      </c>
      <c r="G10" s="15" t="e">
        <f t="shared" si="1"/>
        <v>#DIV/0!</v>
      </c>
      <c r="H10" s="14"/>
      <c r="I10" s="26"/>
    </row>
    <row r="11" spans="1:9" ht="18" customHeight="1" x14ac:dyDescent="0.25">
      <c r="A11" s="13"/>
      <c r="B11" s="14"/>
      <c r="C11" s="14"/>
      <c r="D11" s="14"/>
      <c r="E11" s="14"/>
      <c r="F11" s="14">
        <f t="shared" si="0"/>
        <v>0</v>
      </c>
      <c r="G11" s="15" t="e">
        <f t="shared" si="1"/>
        <v>#DIV/0!</v>
      </c>
      <c r="H11" s="14"/>
      <c r="I11" s="26"/>
    </row>
    <row r="12" spans="1:9" ht="18" customHeight="1" x14ac:dyDescent="0.25">
      <c r="A12" s="13"/>
      <c r="B12" s="14"/>
      <c r="C12" s="14"/>
      <c r="D12" s="14"/>
      <c r="E12" s="14"/>
      <c r="F12" s="14">
        <f t="shared" si="0"/>
        <v>0</v>
      </c>
      <c r="G12" s="15" t="e">
        <f t="shared" si="1"/>
        <v>#DIV/0!</v>
      </c>
      <c r="H12" s="14"/>
      <c r="I12" s="26"/>
    </row>
    <row r="13" spans="1:9" ht="18" customHeight="1" x14ac:dyDescent="0.25">
      <c r="A13" s="13"/>
      <c r="B13" s="14"/>
      <c r="C13" s="14"/>
      <c r="D13" s="14"/>
      <c r="E13" s="14"/>
      <c r="F13" s="14">
        <f t="shared" si="0"/>
        <v>0</v>
      </c>
      <c r="G13" s="15" t="e">
        <f t="shared" si="1"/>
        <v>#DIV/0!</v>
      </c>
      <c r="H13" s="14"/>
      <c r="I13" s="26"/>
    </row>
    <row r="14" spans="1:9" ht="18" customHeight="1" x14ac:dyDescent="0.25">
      <c r="A14" s="13"/>
      <c r="B14" s="14"/>
      <c r="C14" s="14"/>
      <c r="D14" s="14"/>
      <c r="E14" s="14"/>
      <c r="F14" s="14">
        <f t="shared" si="0"/>
        <v>0</v>
      </c>
      <c r="G14" s="15" t="e">
        <f t="shared" si="1"/>
        <v>#DIV/0!</v>
      </c>
      <c r="H14" s="14"/>
      <c r="I14" s="26"/>
    </row>
    <row r="15" spans="1:9" ht="18" customHeight="1" x14ac:dyDescent="0.25">
      <c r="A15" s="13"/>
      <c r="B15" s="14"/>
      <c r="C15" s="14"/>
      <c r="D15" s="14"/>
      <c r="E15" s="14"/>
      <c r="F15" s="14">
        <f t="shared" si="0"/>
        <v>0</v>
      </c>
      <c r="G15" s="15" t="e">
        <f t="shared" si="1"/>
        <v>#DIV/0!</v>
      </c>
      <c r="H15" s="14"/>
      <c r="I15" s="26"/>
    </row>
    <row r="16" spans="1:9"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c r="D25" s="22">
        <f>SUMIF(B3:B21,"发票挂账",F3:F21)+SUMIF(B3:B21,"有票付款",F3:F21)</f>
        <v>0</v>
      </c>
      <c r="F25" s="22" t="str">
        <f>IF(B25=0,"",F3-B25)</f>
        <v/>
      </c>
      <c r="H25" s="23" t="str">
        <f>IF(F25=0,"结清","未结清")</f>
        <v>未结清</v>
      </c>
    </row>
  </sheetData>
  <phoneticPr fontId="20" type="noConversion"/>
  <dataValidations count="2">
    <dataValidation allowBlank="1" showInputMessage="1" showErrorMessage="1" sqref="B3" xr:uid="{00000000-0002-0000-2400-000000000000}"/>
    <dataValidation type="list" allowBlank="1" showInputMessage="1" showErrorMessage="1" sqref="B4:B21" xr:uid="{00000000-0002-0000-2400-000001000000}">
      <formula1>"付款,发票挂账,有票付款"</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35"/>
  <sheetViews>
    <sheetView topLeftCell="O1" zoomScaleNormal="100" workbookViewId="0">
      <selection activeCell="V4" sqref="V4"/>
    </sheetView>
  </sheetViews>
  <sheetFormatPr defaultColWidth="9" defaultRowHeight="14" x14ac:dyDescent="0.25"/>
  <cols>
    <col min="1" max="1" width="5.08984375" customWidth="1"/>
    <col min="2" max="2" width="15" customWidth="1"/>
    <col min="3" max="3" width="10.453125" customWidth="1"/>
    <col min="4" max="7" width="11.453125" customWidth="1"/>
    <col min="8" max="8" width="8.90625" customWidth="1"/>
    <col min="9" max="9" width="20.26953125" customWidth="1"/>
    <col min="10" max="10" width="9.36328125" customWidth="1"/>
    <col min="11" max="11" width="19.08984375" customWidth="1"/>
    <col min="12" max="12" width="8.90625" customWidth="1"/>
    <col min="13" max="13" width="12.6328125" customWidth="1"/>
    <col min="14" max="15" width="8.90625" customWidth="1"/>
    <col min="16" max="17" width="10.90625" customWidth="1"/>
    <col min="18" max="18" width="8.90625" customWidth="1"/>
    <col min="19" max="20" width="8.36328125" customWidth="1"/>
    <col min="21" max="22" width="17.08984375" customWidth="1"/>
    <col min="23" max="23" width="10.90625" customWidth="1"/>
    <col min="24" max="24" width="8.90625" customWidth="1"/>
    <col min="25" max="25" width="5.08984375" customWidth="1"/>
    <col min="26" max="26" width="8.90625" customWidth="1"/>
    <col min="27" max="27" width="10.90625" customWidth="1"/>
    <col min="28" max="28" width="8.90625" customWidth="1"/>
    <col min="29" max="29" width="10.90625" customWidth="1"/>
    <col min="30" max="30" width="15" customWidth="1"/>
  </cols>
  <sheetData>
    <row r="1" spans="1:30" ht="42" customHeight="1" x14ac:dyDescent="0.25"/>
    <row r="2" spans="1:30" s="38" customFormat="1" ht="38" customHeight="1" x14ac:dyDescent="0.25">
      <c r="A2" s="41" t="s">
        <v>0</v>
      </c>
      <c r="B2" s="69" t="s">
        <v>28</v>
      </c>
      <c r="C2" s="70" t="s">
        <v>29</v>
      </c>
      <c r="D2" s="71" t="s">
        <v>30</v>
      </c>
      <c r="E2" s="44" t="s">
        <v>48</v>
      </c>
      <c r="F2" s="44" t="s">
        <v>49</v>
      </c>
      <c r="G2" s="44" t="s">
        <v>50</v>
      </c>
      <c r="H2" s="44" t="s">
        <v>51</v>
      </c>
      <c r="I2" s="56" t="s">
        <v>52</v>
      </c>
      <c r="J2" s="57" t="s">
        <v>15</v>
      </c>
      <c r="K2" s="56" t="s">
        <v>53</v>
      </c>
      <c r="L2" s="57" t="s">
        <v>54</v>
      </c>
      <c r="M2" s="72" t="s">
        <v>55</v>
      </c>
      <c r="N2" s="61" t="s">
        <v>56</v>
      </c>
      <c r="O2" s="73" t="s">
        <v>57</v>
      </c>
      <c r="P2" s="67" t="s">
        <v>58</v>
      </c>
      <c r="Q2" s="67" t="s">
        <v>59</v>
      </c>
      <c r="R2" s="64" t="s">
        <v>25</v>
      </c>
      <c r="S2" s="67" t="s">
        <v>17</v>
      </c>
      <c r="T2" s="67" t="s">
        <v>60</v>
      </c>
      <c r="U2" s="74" t="s">
        <v>61</v>
      </c>
      <c r="V2" s="64" t="s">
        <v>62</v>
      </c>
      <c r="W2" s="64" t="s">
        <v>63</v>
      </c>
      <c r="X2" s="64" t="s">
        <v>64</v>
      </c>
      <c r="Y2" s="64" t="s">
        <v>19</v>
      </c>
      <c r="Z2" s="64" t="s">
        <v>1</v>
      </c>
      <c r="AA2" s="68" t="s">
        <v>65</v>
      </c>
      <c r="AB2" s="68" t="s">
        <v>66</v>
      </c>
      <c r="AC2" s="68" t="s">
        <v>67</v>
      </c>
      <c r="AD2" s="68" t="s">
        <v>68</v>
      </c>
    </row>
    <row r="3" spans="1:30" x14ac:dyDescent="0.25">
      <c r="A3" s="51" t="s">
        <v>69</v>
      </c>
      <c r="B3" s="47" t="s">
        <v>37</v>
      </c>
      <c r="C3" s="47" t="s">
        <v>38</v>
      </c>
      <c r="D3" s="47" t="s">
        <v>39</v>
      </c>
      <c r="E3" s="47"/>
      <c r="F3" s="47"/>
      <c r="G3" s="49"/>
      <c r="H3" s="47"/>
      <c r="I3" s="47"/>
      <c r="J3" s="47"/>
      <c r="K3" s="47">
        <f>+I3+J3</f>
        <v>0</v>
      </c>
      <c r="L3" s="47"/>
      <c r="M3" s="47">
        <f>+K3+L3</f>
        <v>0</v>
      </c>
      <c r="N3" s="47"/>
      <c r="O3" s="47">
        <f>+'ZC9'!B25</f>
        <v>87500</v>
      </c>
      <c r="P3" s="47" t="e">
        <f>+O3/M3</f>
        <v>#DIV/0!</v>
      </c>
      <c r="Q3" s="47"/>
      <c r="R3" s="47">
        <f>+'ZC9'!D25</f>
        <v>87500</v>
      </c>
      <c r="S3" s="47" t="e">
        <f>+J3/I3</f>
        <v>#DIV/0!</v>
      </c>
      <c r="T3" s="47"/>
      <c r="U3" s="47">
        <f>+M3-O3</f>
        <v>-87500</v>
      </c>
      <c r="V3" s="47" t="e">
        <f>+R3-P3</f>
        <v>#DIV/0!</v>
      </c>
      <c r="W3" s="47">
        <f>+M3-R3</f>
        <v>-87500</v>
      </c>
      <c r="X3" s="47" t="str">
        <f>+IF(U3=0,"结清","未结清")</f>
        <v>未结清</v>
      </c>
      <c r="Y3" s="47"/>
      <c r="Z3" s="47"/>
      <c r="AA3" s="47"/>
      <c r="AB3" s="47"/>
      <c r="AC3" s="47"/>
      <c r="AD3" s="47"/>
    </row>
    <row r="4" spans="1:30" x14ac:dyDescent="0.25">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row>
    <row r="5" spans="1:30" x14ac:dyDescent="0.25">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row>
    <row r="6" spans="1:30" x14ac:dyDescent="0.25">
      <c r="A6" s="47"/>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row>
    <row r="7" spans="1:30" x14ac:dyDescent="0.25">
      <c r="A7" s="47"/>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row>
    <row r="8" spans="1:30" x14ac:dyDescent="0.25">
      <c r="A8" s="47"/>
      <c r="B8" s="47"/>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row>
    <row r="9" spans="1:30" x14ac:dyDescent="0.25">
      <c r="A9" s="47"/>
      <c r="B9" s="47"/>
      <c r="C9" s="47"/>
      <c r="D9" s="47"/>
      <c r="E9" s="47"/>
      <c r="F9" s="47"/>
      <c r="G9" s="47"/>
      <c r="H9" s="47"/>
      <c r="I9" s="47"/>
      <c r="J9" s="47"/>
      <c r="K9" s="47"/>
      <c r="L9" s="47"/>
      <c r="M9" s="47"/>
      <c r="N9" s="47"/>
      <c r="O9" s="47"/>
      <c r="P9" s="47"/>
      <c r="Q9" s="47"/>
      <c r="R9" s="47"/>
      <c r="S9" s="47"/>
      <c r="T9" s="47"/>
      <c r="U9" s="47"/>
      <c r="V9" s="47"/>
      <c r="W9" s="47"/>
      <c r="X9" s="47"/>
      <c r="Y9" s="47"/>
      <c r="Z9" s="47"/>
      <c r="AA9" s="47"/>
      <c r="AB9" s="47"/>
      <c r="AC9" s="47"/>
      <c r="AD9" s="47"/>
    </row>
    <row r="10" spans="1:30" x14ac:dyDescent="0.25">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row>
    <row r="11" spans="1:30" x14ac:dyDescent="0.25">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row>
    <row r="12" spans="1:30" x14ac:dyDescent="0.25">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row>
    <row r="13" spans="1:30" x14ac:dyDescent="0.25">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row>
    <row r="14" spans="1:30" x14ac:dyDescent="0.2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row>
    <row r="15" spans="1:30" x14ac:dyDescent="0.2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row>
    <row r="16" spans="1:30" x14ac:dyDescent="0.2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row>
    <row r="17" spans="1:30" x14ac:dyDescent="0.2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row>
    <row r="18" spans="1:30" x14ac:dyDescent="0.2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row>
    <row r="19" spans="1:30" x14ac:dyDescent="0.2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row>
    <row r="20" spans="1:30" x14ac:dyDescent="0.2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row>
    <row r="21" spans="1:30" x14ac:dyDescent="0.25">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row>
    <row r="22" spans="1:30" x14ac:dyDescent="0.25">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row>
    <row r="23" spans="1:30" x14ac:dyDescent="0.25">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row>
    <row r="24" spans="1:30" x14ac:dyDescent="0.25">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row>
    <row r="25" spans="1:30" x14ac:dyDescent="0.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row>
    <row r="26" spans="1:30" x14ac:dyDescent="0.25">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row>
    <row r="27" spans="1:30" x14ac:dyDescent="0.25">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row>
    <row r="28" spans="1:30" x14ac:dyDescent="0.2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row>
    <row r="29" spans="1:30" x14ac:dyDescent="0.2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row>
    <row r="30" spans="1:30" x14ac:dyDescent="0.2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row>
    <row r="31" spans="1:30" x14ac:dyDescent="0.2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row>
    <row r="32" spans="1:30" x14ac:dyDescent="0.2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row>
    <row r="33" spans="1:30" x14ac:dyDescent="0.2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row>
    <row r="34" spans="1:30" x14ac:dyDescent="0.2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row>
    <row r="35" spans="1:30" x14ac:dyDescent="0.2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row>
    <row r="36" spans="1:30" x14ac:dyDescent="0.2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row>
    <row r="37" spans="1:30" x14ac:dyDescent="0.2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row>
    <row r="38" spans="1:30" x14ac:dyDescent="0.2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row>
    <row r="39" spans="1:30" x14ac:dyDescent="0.2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row>
    <row r="40" spans="1:30" x14ac:dyDescent="0.2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row>
    <row r="41" spans="1:30" x14ac:dyDescent="0.2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row>
    <row r="42" spans="1:30" x14ac:dyDescent="0.2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row>
    <row r="43" spans="1:30" x14ac:dyDescent="0.2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row>
    <row r="44" spans="1:30" x14ac:dyDescent="0.2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row>
    <row r="45" spans="1:30" x14ac:dyDescent="0.2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row>
    <row r="46" spans="1:30" x14ac:dyDescent="0.2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row>
    <row r="47" spans="1:30" x14ac:dyDescent="0.2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row>
    <row r="48" spans="1:30" x14ac:dyDescent="0.2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row>
    <row r="49" spans="1:30" x14ac:dyDescent="0.2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row>
    <row r="50" spans="1:30" x14ac:dyDescent="0.2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1:30"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row>
    <row r="52" spans="1:30" x14ac:dyDescent="0.2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row>
    <row r="53" spans="1:30" x14ac:dyDescent="0.2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row>
    <row r="54" spans="1:30" x14ac:dyDescent="0.2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row>
    <row r="55" spans="1:30" x14ac:dyDescent="0.2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row>
    <row r="56" spans="1:30" x14ac:dyDescent="0.2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row>
    <row r="57" spans="1:30" x14ac:dyDescent="0.2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row>
    <row r="58" spans="1:30" x14ac:dyDescent="0.2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row>
    <row r="59" spans="1:30" x14ac:dyDescent="0.2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row>
    <row r="60" spans="1:30" x14ac:dyDescent="0.2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row>
    <row r="61" spans="1:30" x14ac:dyDescent="0.2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row>
    <row r="62" spans="1:30" x14ac:dyDescent="0.2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row>
    <row r="63" spans="1:30" x14ac:dyDescent="0.2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row>
    <row r="64" spans="1:30" x14ac:dyDescent="0.2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row>
    <row r="65" spans="1:30" x14ac:dyDescent="0.2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row>
    <row r="66" spans="1:30" x14ac:dyDescent="0.2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row>
    <row r="67" spans="1:30" x14ac:dyDescent="0.2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row>
    <row r="68" spans="1:30" x14ac:dyDescent="0.2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row>
    <row r="69" spans="1:30" x14ac:dyDescent="0.2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row>
    <row r="70" spans="1:30" x14ac:dyDescent="0.2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row>
    <row r="71" spans="1:30" x14ac:dyDescent="0.2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row>
    <row r="72" spans="1:30" x14ac:dyDescent="0.2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row>
    <row r="73" spans="1:30" x14ac:dyDescent="0.2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row>
    <row r="74" spans="1:30" x14ac:dyDescent="0.2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row>
    <row r="75" spans="1:30" x14ac:dyDescent="0.2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row>
    <row r="76" spans="1:30" x14ac:dyDescent="0.2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row>
    <row r="77" spans="1:30" x14ac:dyDescent="0.2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row>
    <row r="78" spans="1:30" x14ac:dyDescent="0.2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row>
    <row r="79" spans="1:30" x14ac:dyDescent="0.2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row>
    <row r="80" spans="1:30" x14ac:dyDescent="0.2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row>
    <row r="81" spans="1:30" x14ac:dyDescent="0.2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row>
    <row r="82" spans="1:30" x14ac:dyDescent="0.2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row>
    <row r="83" spans="1:30" x14ac:dyDescent="0.2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row>
    <row r="84" spans="1:30" x14ac:dyDescent="0.2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row>
    <row r="85" spans="1:30" x14ac:dyDescent="0.2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row>
    <row r="86" spans="1:30" x14ac:dyDescent="0.2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row>
    <row r="87" spans="1:30" x14ac:dyDescent="0.2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row>
    <row r="88" spans="1:30" x14ac:dyDescent="0.2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row>
    <row r="89" spans="1:30" x14ac:dyDescent="0.2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row>
    <row r="90" spans="1:30" x14ac:dyDescent="0.2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row>
    <row r="91" spans="1:30" x14ac:dyDescent="0.2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row>
    <row r="92" spans="1:30" x14ac:dyDescent="0.2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row>
    <row r="93" spans="1:30" x14ac:dyDescent="0.2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row>
    <row r="94" spans="1:30" x14ac:dyDescent="0.2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row>
    <row r="95" spans="1:30" x14ac:dyDescent="0.2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row>
    <row r="96" spans="1:30" x14ac:dyDescent="0.2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row>
    <row r="97" spans="1:30" x14ac:dyDescent="0.2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row>
    <row r="98" spans="1:30" x14ac:dyDescent="0.2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row>
    <row r="99" spans="1:30" x14ac:dyDescent="0.2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row>
    <row r="100" spans="1:30" x14ac:dyDescent="0.2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row>
    <row r="101" spans="1:30" x14ac:dyDescent="0.2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row>
    <row r="102" spans="1:30" x14ac:dyDescent="0.2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row>
    <row r="103" spans="1:30" x14ac:dyDescent="0.2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row>
    <row r="104" spans="1:30" x14ac:dyDescent="0.2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row>
    <row r="105" spans="1:30" x14ac:dyDescent="0.2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row>
    <row r="106" spans="1:30" x14ac:dyDescent="0.2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row>
    <row r="107" spans="1:30" x14ac:dyDescent="0.2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row>
    <row r="108" spans="1:30" x14ac:dyDescent="0.2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row>
    <row r="109" spans="1:30" x14ac:dyDescent="0.2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row>
    <row r="110" spans="1:30" x14ac:dyDescent="0.2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row>
    <row r="111" spans="1:30" x14ac:dyDescent="0.2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row>
    <row r="112" spans="1:30" x14ac:dyDescent="0.2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row>
    <row r="113" spans="1:30" x14ac:dyDescent="0.2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row>
    <row r="114" spans="1:30" x14ac:dyDescent="0.2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row>
    <row r="115" spans="1:30" x14ac:dyDescent="0.2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row>
    <row r="116" spans="1:30" x14ac:dyDescent="0.2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row>
    <row r="117" spans="1:30" x14ac:dyDescent="0.2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row>
    <row r="118" spans="1:30" x14ac:dyDescent="0.2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row>
    <row r="119" spans="1:30" x14ac:dyDescent="0.2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row>
    <row r="120" spans="1:30" x14ac:dyDescent="0.2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row>
    <row r="121" spans="1:30" x14ac:dyDescent="0.2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row>
    <row r="122" spans="1:30" x14ac:dyDescent="0.2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row>
    <row r="123" spans="1:30" x14ac:dyDescent="0.2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row>
    <row r="124" spans="1:30" x14ac:dyDescent="0.2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row>
    <row r="125" spans="1:30" x14ac:dyDescent="0.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row>
    <row r="126" spans="1:30" x14ac:dyDescent="0.2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row>
    <row r="127" spans="1:30" x14ac:dyDescent="0.2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row>
    <row r="128" spans="1:30" x14ac:dyDescent="0.2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row>
    <row r="129" spans="1:30" x14ac:dyDescent="0.2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row>
    <row r="130" spans="1:30" x14ac:dyDescent="0.2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row>
    <row r="131" spans="1:30" x14ac:dyDescent="0.2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row>
    <row r="132" spans="1:30" x14ac:dyDescent="0.2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row>
    <row r="133" spans="1:30" x14ac:dyDescent="0.2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row>
    <row r="134" spans="1:30" x14ac:dyDescent="0.2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row>
    <row r="135" spans="1:30" x14ac:dyDescent="0.2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row>
  </sheetData>
  <phoneticPr fontId="20" type="noConversion"/>
  <hyperlinks>
    <hyperlink ref="A3" location="SR1!A1" display="SR1" xr:uid="{00000000-0004-0000-0300-000000000000}"/>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35"/>
  <sheetViews>
    <sheetView zoomScale="92" zoomScaleNormal="92" workbookViewId="0">
      <pane ySplit="2" topLeftCell="A3" activePane="bottomLeft" state="frozen"/>
      <selection pane="bottomLeft" activeCell="A2" sqref="A2:O28"/>
    </sheetView>
  </sheetViews>
  <sheetFormatPr defaultColWidth="9" defaultRowHeight="14" x14ac:dyDescent="0.25"/>
  <cols>
    <col min="1" max="1" width="5.08984375" customWidth="1"/>
    <col min="2" max="2" width="8.90625" style="28" customWidth="1"/>
    <col min="3" max="3" width="8.90625" customWidth="1"/>
    <col min="4" max="4" width="11.453125" customWidth="1"/>
    <col min="5" max="5" width="8.90625" customWidth="1"/>
    <col min="6" max="6" width="15" style="28" customWidth="1"/>
    <col min="7" max="7" width="23.08984375" style="28" customWidth="1"/>
    <col min="8" max="9" width="11.453125" customWidth="1"/>
    <col min="10" max="10" width="11.453125" style="28" customWidth="1"/>
    <col min="11" max="11" width="11.90625" style="28" customWidth="1"/>
    <col min="12" max="12" width="14.90625" customWidth="1"/>
    <col min="13" max="13" width="12.6328125" customWidth="1"/>
    <col min="14" max="14" width="13.7265625" customWidth="1"/>
    <col min="15" max="15" width="7.08984375" customWidth="1"/>
    <col min="16" max="16" width="14.90625" customWidth="1"/>
    <col min="17" max="17" width="10.08984375" customWidth="1"/>
    <col min="18" max="18" width="8.90625" customWidth="1"/>
    <col min="19" max="20" width="10.90625" style="39" customWidth="1"/>
    <col min="21" max="21" width="9.90625" customWidth="1"/>
    <col min="22" max="22" width="8.90625" customWidth="1"/>
    <col min="23" max="23" width="5.08984375" style="39" customWidth="1"/>
    <col min="24" max="24" width="17.08984375" customWidth="1"/>
    <col min="25" max="26" width="12.6328125" customWidth="1"/>
    <col min="27" max="28" width="10.90625" customWidth="1"/>
    <col min="29" max="29" width="8.90625" customWidth="1"/>
    <col min="30" max="30" width="5.08984375" customWidth="1"/>
    <col min="31" max="31" width="10.90625" customWidth="1"/>
    <col min="32" max="32" width="8.90625" customWidth="1"/>
    <col min="33" max="33" width="10.90625" customWidth="1"/>
    <col min="34" max="34" width="15" customWidth="1"/>
  </cols>
  <sheetData>
    <row r="1" spans="1:34" ht="37" customHeight="1" x14ac:dyDescent="0.25">
      <c r="B1" s="40" t="s">
        <v>70</v>
      </c>
    </row>
    <row r="2" spans="1:34" s="38" customFormat="1" ht="38" customHeight="1" x14ac:dyDescent="0.25">
      <c r="A2" s="41" t="s">
        <v>0</v>
      </c>
      <c r="B2" s="42" t="s">
        <v>1</v>
      </c>
      <c r="C2" s="41" t="s">
        <v>2</v>
      </c>
      <c r="D2" s="43" t="s">
        <v>71</v>
      </c>
      <c r="E2" s="44" t="s">
        <v>48</v>
      </c>
      <c r="F2" s="45" t="s">
        <v>49</v>
      </c>
      <c r="G2" s="46" t="s">
        <v>72</v>
      </c>
      <c r="H2" s="44" t="s">
        <v>50</v>
      </c>
      <c r="I2" s="44" t="s">
        <v>28</v>
      </c>
      <c r="J2" s="55" t="s">
        <v>29</v>
      </c>
      <c r="K2" s="55" t="s">
        <v>51</v>
      </c>
      <c r="L2" s="56" t="s">
        <v>52</v>
      </c>
      <c r="M2" s="57" t="s">
        <v>15</v>
      </c>
      <c r="N2" s="56" t="s">
        <v>53</v>
      </c>
      <c r="O2" s="57" t="s">
        <v>54</v>
      </c>
      <c r="P2" s="58" t="s">
        <v>55</v>
      </c>
      <c r="Q2" s="61" t="s">
        <v>73</v>
      </c>
      <c r="R2" s="62" t="s">
        <v>24</v>
      </c>
      <c r="S2" s="63" t="s">
        <v>74</v>
      </c>
      <c r="T2" s="63" t="s">
        <v>59</v>
      </c>
      <c r="U2" s="64" t="s">
        <v>75</v>
      </c>
      <c r="V2" s="64" t="s">
        <v>25</v>
      </c>
      <c r="W2" s="63" t="s">
        <v>17</v>
      </c>
      <c r="X2" s="65" t="s">
        <v>76</v>
      </c>
      <c r="Y2" s="64" t="s">
        <v>77</v>
      </c>
      <c r="Z2" s="64" t="s">
        <v>78</v>
      </c>
      <c r="AA2" s="67"/>
      <c r="AB2" s="64"/>
      <c r="AC2" s="64" t="s">
        <v>64</v>
      </c>
      <c r="AD2" s="64" t="s">
        <v>19</v>
      </c>
      <c r="AE2" s="68" t="s">
        <v>65</v>
      </c>
      <c r="AF2" s="68" t="s">
        <v>66</v>
      </c>
      <c r="AG2" s="68" t="s">
        <v>67</v>
      </c>
      <c r="AH2" s="68" t="s">
        <v>68</v>
      </c>
    </row>
    <row r="3" spans="1:34" x14ac:dyDescent="0.25">
      <c r="A3" s="47" t="s">
        <v>79</v>
      </c>
      <c r="B3" s="48" t="s">
        <v>7</v>
      </c>
      <c r="C3" s="47" t="s">
        <v>5</v>
      </c>
      <c r="D3" s="49"/>
      <c r="E3" s="47"/>
      <c r="F3" s="48" t="s">
        <v>80</v>
      </c>
      <c r="G3" s="48" t="s">
        <v>81</v>
      </c>
      <c r="H3" s="49">
        <v>45400</v>
      </c>
      <c r="I3" s="49"/>
      <c r="J3" s="48" t="s">
        <v>82</v>
      </c>
      <c r="K3" s="48" t="s">
        <v>83</v>
      </c>
      <c r="L3" s="59">
        <v>42452.83</v>
      </c>
      <c r="M3" s="59">
        <v>2547.17</v>
      </c>
      <c r="N3" s="47">
        <f>+L3+M3</f>
        <v>45000</v>
      </c>
      <c r="O3" s="47"/>
      <c r="P3" s="47">
        <f>+N3+O3</f>
        <v>45000</v>
      </c>
      <c r="Q3" s="47">
        <v>42452.83</v>
      </c>
      <c r="R3" s="47">
        <v>45000</v>
      </c>
      <c r="S3" s="66">
        <f>+R3/P3</f>
        <v>1</v>
      </c>
      <c r="T3" s="66"/>
      <c r="U3" s="47">
        <v>2547.17</v>
      </c>
      <c r="V3" s="47">
        <v>45000</v>
      </c>
      <c r="W3" s="66">
        <f>+M3/L3</f>
        <v>6.0000004711111103E-2</v>
      </c>
      <c r="X3" s="47">
        <f>+P3-R3</f>
        <v>0</v>
      </c>
      <c r="Y3" s="47"/>
      <c r="Z3" s="47">
        <f>+P3-V3</f>
        <v>0</v>
      </c>
      <c r="AA3" s="47"/>
      <c r="AB3" s="47"/>
      <c r="AC3" s="47" t="str">
        <f t="shared" ref="AC3:AC22" si="0">+IF(X3=0,"结清","未结清")</f>
        <v>结清</v>
      </c>
      <c r="AD3" s="47"/>
      <c r="AE3" s="47"/>
      <c r="AF3" s="47"/>
      <c r="AG3" s="47"/>
      <c r="AH3" s="47"/>
    </row>
    <row r="4" spans="1:34" x14ac:dyDescent="0.25">
      <c r="A4" s="47" t="s">
        <v>84</v>
      </c>
      <c r="B4" s="48" t="s">
        <v>7</v>
      </c>
      <c r="C4" s="47" t="s">
        <v>5</v>
      </c>
      <c r="D4" s="49"/>
      <c r="E4" s="47"/>
      <c r="F4" s="48" t="s">
        <v>85</v>
      </c>
      <c r="G4" s="48" t="s">
        <v>86</v>
      </c>
      <c r="H4" s="49">
        <v>45268</v>
      </c>
      <c r="I4" s="49"/>
      <c r="J4" s="48" t="s">
        <v>82</v>
      </c>
      <c r="K4" s="48" t="s">
        <v>87</v>
      </c>
      <c r="L4" s="47">
        <v>166745.28</v>
      </c>
      <c r="M4" s="47">
        <v>10004.719999999999</v>
      </c>
      <c r="N4" s="47">
        <f t="shared" ref="N4:N31" si="1">+L4+M4</f>
        <v>176750</v>
      </c>
      <c r="O4" s="47"/>
      <c r="P4" s="47">
        <f t="shared" ref="P4:P31" si="2">+N4+O4</f>
        <v>176750</v>
      </c>
      <c r="Q4" s="47">
        <v>166745.28</v>
      </c>
      <c r="R4" s="47">
        <v>176750</v>
      </c>
      <c r="S4" s="66">
        <f t="shared" ref="S4:S31" si="3">+R4/P4</f>
        <v>1</v>
      </c>
      <c r="T4" s="66"/>
      <c r="U4" s="47">
        <v>10004.719999999999</v>
      </c>
      <c r="V4" s="47">
        <v>176750</v>
      </c>
      <c r="W4" s="66">
        <f t="shared" ref="W4:W31" si="4">+M4/L4</f>
        <v>6.0000019190948002E-2</v>
      </c>
      <c r="X4" s="47">
        <f t="shared" ref="X4:X31" si="5">+P4-R4</f>
        <v>0</v>
      </c>
      <c r="Y4" s="47"/>
      <c r="Z4" s="47">
        <f t="shared" ref="Z4:Z31" si="6">+P4-V4</f>
        <v>0</v>
      </c>
      <c r="AA4" s="47"/>
      <c r="AB4" s="47"/>
      <c r="AC4" s="47" t="str">
        <f t="shared" si="0"/>
        <v>结清</v>
      </c>
      <c r="AD4" s="47"/>
      <c r="AE4" s="47"/>
      <c r="AF4" s="47"/>
      <c r="AG4" s="47"/>
      <c r="AH4" s="47"/>
    </row>
    <row r="5" spans="1:34" x14ac:dyDescent="0.25">
      <c r="A5" s="47" t="s">
        <v>88</v>
      </c>
      <c r="B5" s="48" t="s">
        <v>6</v>
      </c>
      <c r="C5" s="47" t="s">
        <v>5</v>
      </c>
      <c r="D5" s="50"/>
      <c r="E5" s="47"/>
      <c r="F5" s="48" t="s">
        <v>89</v>
      </c>
      <c r="G5" s="48" t="s">
        <v>90</v>
      </c>
      <c r="H5" s="50" t="s">
        <v>91</v>
      </c>
      <c r="I5" s="50"/>
      <c r="J5" s="48" t="s">
        <v>82</v>
      </c>
      <c r="K5" s="48" t="s">
        <v>92</v>
      </c>
      <c r="L5" s="59">
        <v>94301.89</v>
      </c>
      <c r="M5" s="59">
        <v>5658.11</v>
      </c>
      <c r="N5" s="47">
        <f t="shared" si="1"/>
        <v>99960</v>
      </c>
      <c r="O5" s="47"/>
      <c r="P5" s="47">
        <f t="shared" si="2"/>
        <v>99960</v>
      </c>
      <c r="Q5" s="47">
        <v>94301.89</v>
      </c>
      <c r="R5" s="47">
        <v>99960</v>
      </c>
      <c r="S5" s="66">
        <f t="shared" si="3"/>
        <v>1</v>
      </c>
      <c r="T5" s="66"/>
      <c r="U5" s="47">
        <v>5658.11</v>
      </c>
      <c r="V5" s="47">
        <v>99960</v>
      </c>
      <c r="W5" s="66">
        <f t="shared" si="4"/>
        <v>5.99999639455795E-2</v>
      </c>
      <c r="X5" s="47">
        <f t="shared" si="5"/>
        <v>0</v>
      </c>
      <c r="Y5" s="47"/>
      <c r="Z5" s="47">
        <f t="shared" si="6"/>
        <v>0</v>
      </c>
      <c r="AA5" s="47"/>
      <c r="AB5" s="47"/>
      <c r="AC5" s="47" t="str">
        <f t="shared" si="0"/>
        <v>结清</v>
      </c>
      <c r="AD5" s="47"/>
      <c r="AE5" s="47"/>
      <c r="AF5" s="47"/>
      <c r="AG5" s="47"/>
      <c r="AH5" s="47"/>
    </row>
    <row r="6" spans="1:34" x14ac:dyDescent="0.25">
      <c r="A6" s="47" t="s">
        <v>93</v>
      </c>
      <c r="B6" s="48" t="s">
        <v>7</v>
      </c>
      <c r="C6" s="47" t="s">
        <v>5</v>
      </c>
      <c r="D6" s="49"/>
      <c r="E6" s="47"/>
      <c r="F6" s="48" t="s">
        <v>94</v>
      </c>
      <c r="G6" s="48" t="s">
        <v>95</v>
      </c>
      <c r="H6" s="49">
        <v>45441</v>
      </c>
      <c r="I6" s="49"/>
      <c r="J6" s="48" t="s">
        <v>82</v>
      </c>
      <c r="K6" s="48" t="s">
        <v>96</v>
      </c>
      <c r="L6" s="47">
        <v>22481.13</v>
      </c>
      <c r="M6" s="47">
        <v>1348.87</v>
      </c>
      <c r="N6" s="47">
        <f t="shared" si="1"/>
        <v>23830</v>
      </c>
      <c r="O6" s="47"/>
      <c r="P6" s="47">
        <f t="shared" si="2"/>
        <v>23830</v>
      </c>
      <c r="Q6" s="47">
        <v>22481.13</v>
      </c>
      <c r="R6" s="47">
        <v>23830</v>
      </c>
      <c r="S6" s="66">
        <f t="shared" si="3"/>
        <v>1</v>
      </c>
      <c r="T6" s="66"/>
      <c r="U6" s="47">
        <v>1348.87</v>
      </c>
      <c r="V6" s="47">
        <v>23830</v>
      </c>
      <c r="W6" s="66">
        <f t="shared" si="4"/>
        <v>6.0000097859849597E-2</v>
      </c>
      <c r="X6" s="47">
        <f t="shared" si="5"/>
        <v>0</v>
      </c>
      <c r="Y6" s="47"/>
      <c r="Z6" s="47">
        <f t="shared" si="6"/>
        <v>0</v>
      </c>
      <c r="AA6" s="47"/>
      <c r="AB6" s="47"/>
      <c r="AC6" s="47" t="str">
        <f t="shared" si="0"/>
        <v>结清</v>
      </c>
      <c r="AD6" s="47"/>
      <c r="AE6" s="47"/>
      <c r="AF6" s="47"/>
      <c r="AG6" s="47"/>
      <c r="AH6" s="47"/>
    </row>
    <row r="7" spans="1:34" x14ac:dyDescent="0.25">
      <c r="A7" s="47" t="s">
        <v>97</v>
      </c>
      <c r="B7" s="48" t="s">
        <v>7</v>
      </c>
      <c r="C7" s="47" t="s">
        <v>5</v>
      </c>
      <c r="D7" s="49"/>
      <c r="E7" s="47"/>
      <c r="F7" s="48" t="s">
        <v>94</v>
      </c>
      <c r="G7" s="48" t="s">
        <v>95</v>
      </c>
      <c r="H7" s="49">
        <v>45441</v>
      </c>
      <c r="I7" s="49"/>
      <c r="J7" s="48" t="s">
        <v>82</v>
      </c>
      <c r="K7" s="48" t="s">
        <v>98</v>
      </c>
      <c r="L7" s="47">
        <v>12075.47</v>
      </c>
      <c r="M7" s="47">
        <v>724.53</v>
      </c>
      <c r="N7" s="47">
        <f t="shared" si="1"/>
        <v>12800</v>
      </c>
      <c r="O7" s="47"/>
      <c r="P7" s="47">
        <f t="shared" si="2"/>
        <v>12800</v>
      </c>
      <c r="Q7" s="47">
        <v>12075.47</v>
      </c>
      <c r="R7" s="47">
        <v>12800</v>
      </c>
      <c r="S7" s="66">
        <f t="shared" si="3"/>
        <v>1</v>
      </c>
      <c r="T7" s="66"/>
      <c r="U7" s="47">
        <v>724.53</v>
      </c>
      <c r="V7" s="47">
        <v>12800</v>
      </c>
      <c r="W7" s="66">
        <f t="shared" si="4"/>
        <v>6.0000149062520998E-2</v>
      </c>
      <c r="X7" s="47">
        <f t="shared" si="5"/>
        <v>0</v>
      </c>
      <c r="Y7" s="47"/>
      <c r="Z7" s="47">
        <f t="shared" si="6"/>
        <v>0</v>
      </c>
      <c r="AA7" s="47"/>
      <c r="AB7" s="47"/>
      <c r="AC7" s="47" t="str">
        <f t="shared" si="0"/>
        <v>结清</v>
      </c>
      <c r="AD7" s="47"/>
      <c r="AE7" s="47"/>
      <c r="AF7" s="47"/>
      <c r="AG7" s="47"/>
      <c r="AH7" s="47"/>
    </row>
    <row r="8" spans="1:34" x14ac:dyDescent="0.25">
      <c r="A8" s="47" t="s">
        <v>99</v>
      </c>
      <c r="B8" s="48" t="s">
        <v>7</v>
      </c>
      <c r="C8" s="47" t="s">
        <v>5</v>
      </c>
      <c r="D8" s="49"/>
      <c r="E8" s="47"/>
      <c r="F8" s="48" t="s">
        <v>100</v>
      </c>
      <c r="G8" s="48" t="s">
        <v>101</v>
      </c>
      <c r="H8" s="49">
        <v>45482</v>
      </c>
      <c r="I8" s="49"/>
      <c r="J8" s="48" t="s">
        <v>82</v>
      </c>
      <c r="K8" s="48" t="s">
        <v>102</v>
      </c>
      <c r="L8" s="47">
        <v>47169.81</v>
      </c>
      <c r="M8" s="47">
        <v>2830.19</v>
      </c>
      <c r="N8" s="47">
        <f t="shared" si="1"/>
        <v>50000</v>
      </c>
      <c r="O8" s="47"/>
      <c r="P8" s="47">
        <f t="shared" si="2"/>
        <v>50000</v>
      </c>
      <c r="Q8" s="47">
        <v>47169.81</v>
      </c>
      <c r="R8" s="47">
        <v>50000</v>
      </c>
      <c r="S8" s="66">
        <f t="shared" si="3"/>
        <v>1</v>
      </c>
      <c r="T8" s="66"/>
      <c r="U8" s="47">
        <v>2830.19</v>
      </c>
      <c r="V8" s="47">
        <v>50000</v>
      </c>
      <c r="W8" s="66">
        <f t="shared" si="4"/>
        <v>6.0000029680000802E-2</v>
      </c>
      <c r="X8" s="47">
        <f t="shared" si="5"/>
        <v>0</v>
      </c>
      <c r="Y8" s="47"/>
      <c r="Z8" s="47">
        <f t="shared" si="6"/>
        <v>0</v>
      </c>
      <c r="AA8" s="47"/>
      <c r="AB8" s="47"/>
      <c r="AC8" s="47" t="str">
        <f t="shared" si="0"/>
        <v>结清</v>
      </c>
      <c r="AD8" s="47"/>
      <c r="AE8" s="47"/>
      <c r="AF8" s="47"/>
      <c r="AG8" s="47"/>
      <c r="AH8" s="47"/>
    </row>
    <row r="9" spans="1:34" x14ac:dyDescent="0.25">
      <c r="A9" s="47" t="s">
        <v>103</v>
      </c>
      <c r="B9" s="48" t="s">
        <v>7</v>
      </c>
      <c r="C9" s="47" t="s">
        <v>5</v>
      </c>
      <c r="D9" s="49"/>
      <c r="E9" s="47"/>
      <c r="F9" s="48" t="s">
        <v>104</v>
      </c>
      <c r="G9" s="48" t="s">
        <v>105</v>
      </c>
      <c r="H9" s="49">
        <v>45482</v>
      </c>
      <c r="I9" s="49"/>
      <c r="J9" s="48" t="s">
        <v>82</v>
      </c>
      <c r="K9" s="48" t="s">
        <v>106</v>
      </c>
      <c r="L9" s="47">
        <v>47169.81</v>
      </c>
      <c r="M9" s="47">
        <v>2830.19</v>
      </c>
      <c r="N9" s="47">
        <f t="shared" si="1"/>
        <v>50000</v>
      </c>
      <c r="O9" s="47"/>
      <c r="P9" s="47">
        <f t="shared" si="2"/>
        <v>50000</v>
      </c>
      <c r="Q9" s="47">
        <v>47169.81</v>
      </c>
      <c r="R9" s="47">
        <v>50000</v>
      </c>
      <c r="S9" s="66">
        <f t="shared" si="3"/>
        <v>1</v>
      </c>
      <c r="T9" s="66"/>
      <c r="U9" s="47">
        <v>2830.19</v>
      </c>
      <c r="V9" s="47">
        <v>50000</v>
      </c>
      <c r="W9" s="66">
        <f t="shared" si="4"/>
        <v>6.0000029680000802E-2</v>
      </c>
      <c r="X9" s="47">
        <f t="shared" si="5"/>
        <v>0</v>
      </c>
      <c r="Y9" s="47"/>
      <c r="Z9" s="47">
        <f t="shared" si="6"/>
        <v>0</v>
      </c>
      <c r="AA9" s="47"/>
      <c r="AB9" s="47"/>
      <c r="AC9" s="47" t="str">
        <f t="shared" si="0"/>
        <v>结清</v>
      </c>
      <c r="AD9" s="47"/>
      <c r="AE9" s="47"/>
      <c r="AF9" s="47"/>
      <c r="AG9" s="47"/>
      <c r="AH9" s="47"/>
    </row>
    <row r="10" spans="1:34" x14ac:dyDescent="0.25">
      <c r="A10" s="47" t="s">
        <v>107</v>
      </c>
      <c r="B10" s="48" t="s">
        <v>7</v>
      </c>
      <c r="C10" s="47" t="s">
        <v>5</v>
      </c>
      <c r="D10" s="49"/>
      <c r="E10" s="47"/>
      <c r="F10" s="48" t="s">
        <v>108</v>
      </c>
      <c r="G10" s="48" t="s">
        <v>95</v>
      </c>
      <c r="H10" s="49">
        <v>45474</v>
      </c>
      <c r="I10" s="49"/>
      <c r="J10" s="48" t="s">
        <v>82</v>
      </c>
      <c r="K10" s="48" t="s">
        <v>109</v>
      </c>
      <c r="L10" s="47">
        <v>9433.9599999999991</v>
      </c>
      <c r="M10" s="47">
        <v>566.04</v>
      </c>
      <c r="N10" s="47">
        <f t="shared" si="1"/>
        <v>10000</v>
      </c>
      <c r="O10" s="47"/>
      <c r="P10" s="47">
        <f t="shared" si="2"/>
        <v>10000</v>
      </c>
      <c r="Q10" s="47">
        <v>9433.9599999999991</v>
      </c>
      <c r="R10" s="47">
        <v>10000</v>
      </c>
      <c r="S10" s="66">
        <f t="shared" si="3"/>
        <v>1</v>
      </c>
      <c r="T10" s="66"/>
      <c r="U10" s="47">
        <v>566.04</v>
      </c>
      <c r="V10" s="47">
        <v>10000</v>
      </c>
      <c r="W10" s="66">
        <f t="shared" si="4"/>
        <v>6.0000254400061098E-2</v>
      </c>
      <c r="X10" s="47">
        <f t="shared" si="5"/>
        <v>0</v>
      </c>
      <c r="Y10" s="47"/>
      <c r="Z10" s="47">
        <f t="shared" si="6"/>
        <v>0</v>
      </c>
      <c r="AA10" s="47"/>
      <c r="AB10" s="47"/>
      <c r="AC10" s="47" t="str">
        <f t="shared" si="0"/>
        <v>结清</v>
      </c>
      <c r="AD10" s="47"/>
      <c r="AE10" s="47"/>
      <c r="AF10" s="47"/>
      <c r="AG10" s="47"/>
      <c r="AH10" s="47"/>
    </row>
    <row r="11" spans="1:34" x14ac:dyDescent="0.25">
      <c r="A11" s="51" t="s">
        <v>110</v>
      </c>
      <c r="B11" s="48" t="s">
        <v>7</v>
      </c>
      <c r="C11" s="47" t="s">
        <v>5</v>
      </c>
      <c r="D11" s="49"/>
      <c r="E11" s="47"/>
      <c r="F11" s="48" t="s">
        <v>94</v>
      </c>
      <c r="G11" s="52" t="s">
        <v>111</v>
      </c>
      <c r="H11" s="49">
        <v>45180</v>
      </c>
      <c r="I11" s="49"/>
      <c r="J11" s="48" t="s">
        <v>44</v>
      </c>
      <c r="K11" s="48" t="s">
        <v>112</v>
      </c>
      <c r="L11" s="47">
        <f>175000/1.06</f>
        <v>165094.339622642</v>
      </c>
      <c r="M11" s="47">
        <f>+L11*0.06</f>
        <v>9905.6603773584902</v>
      </c>
      <c r="N11" s="47">
        <f t="shared" si="1"/>
        <v>175000</v>
      </c>
      <c r="O11" s="47"/>
      <c r="P11" s="47">
        <f t="shared" si="2"/>
        <v>175000</v>
      </c>
      <c r="Q11" s="47">
        <f>+R11/(1+W11)</f>
        <v>82547.169811320797</v>
      </c>
      <c r="R11" s="47">
        <f>+'ZC9'!B25</f>
        <v>87500</v>
      </c>
      <c r="S11" s="66">
        <f t="shared" si="3"/>
        <v>0.5</v>
      </c>
      <c r="T11" s="66"/>
      <c r="U11" s="60">
        <f>+V11/(1+W11)*W11</f>
        <v>4952.8301886792297</v>
      </c>
      <c r="V11" s="47">
        <f>+'ZC9'!D25</f>
        <v>87500</v>
      </c>
      <c r="W11" s="66">
        <f t="shared" si="4"/>
        <v>5.9999999999999797E-2</v>
      </c>
      <c r="X11" s="47">
        <f t="shared" si="5"/>
        <v>87500</v>
      </c>
      <c r="Y11" s="47"/>
      <c r="Z11" s="47">
        <f t="shared" si="6"/>
        <v>87500</v>
      </c>
      <c r="AA11" s="47"/>
      <c r="AB11" s="47"/>
      <c r="AC11" s="47" t="str">
        <f t="shared" si="0"/>
        <v>未结清</v>
      </c>
      <c r="AD11" s="47"/>
      <c r="AE11" s="47"/>
      <c r="AF11" s="47"/>
      <c r="AG11" s="47"/>
      <c r="AH11" s="47"/>
    </row>
    <row r="12" spans="1:34" x14ac:dyDescent="0.25">
      <c r="A12" s="53" t="s">
        <v>113</v>
      </c>
      <c r="B12" s="48" t="s">
        <v>7</v>
      </c>
      <c r="C12" s="47" t="s">
        <v>5</v>
      </c>
      <c r="D12" s="49"/>
      <c r="E12" s="47"/>
      <c r="F12" s="48" t="s">
        <v>114</v>
      </c>
      <c r="G12" s="48" t="s">
        <v>86</v>
      </c>
      <c r="H12" s="49">
        <v>45391</v>
      </c>
      <c r="I12" s="49"/>
      <c r="J12" s="48" t="s">
        <v>115</v>
      </c>
      <c r="K12" s="48" t="s">
        <v>116</v>
      </c>
      <c r="L12" s="47">
        <v>184905.66</v>
      </c>
      <c r="M12" s="47">
        <v>11094.34</v>
      </c>
      <c r="N12" s="47">
        <f t="shared" si="1"/>
        <v>196000</v>
      </c>
      <c r="O12" s="47"/>
      <c r="P12" s="47">
        <f t="shared" si="2"/>
        <v>196000</v>
      </c>
      <c r="Q12" s="47">
        <f>+R12/(1+W12)</f>
        <v>36981.131999999998</v>
      </c>
      <c r="R12" s="47">
        <f>+'ZC10'!B25</f>
        <v>39200</v>
      </c>
      <c r="S12" s="66">
        <f t="shared" si="3"/>
        <v>0.2</v>
      </c>
      <c r="T12" s="66"/>
      <c r="U12" s="60">
        <f>+V12/(1+W12)*W12</f>
        <v>2218.8679999999999</v>
      </c>
      <c r="V12" s="47">
        <f>+'ZC10'!D25</f>
        <v>39200</v>
      </c>
      <c r="W12" s="66">
        <f t="shared" si="4"/>
        <v>6.0000002163265301E-2</v>
      </c>
      <c r="X12" s="47">
        <f t="shared" si="5"/>
        <v>156800</v>
      </c>
      <c r="Y12" s="47"/>
      <c r="Z12" s="47">
        <f t="shared" si="6"/>
        <v>156800</v>
      </c>
      <c r="AA12" s="47"/>
      <c r="AB12" s="47"/>
      <c r="AC12" s="47" t="str">
        <f t="shared" si="0"/>
        <v>未结清</v>
      </c>
      <c r="AD12" s="47"/>
      <c r="AE12" s="47"/>
      <c r="AF12" s="47"/>
      <c r="AG12" s="47"/>
      <c r="AH12" s="47"/>
    </row>
    <row r="13" spans="1:34" x14ac:dyDescent="0.25">
      <c r="A13" s="47" t="s">
        <v>117</v>
      </c>
      <c r="B13" s="48" t="s">
        <v>7</v>
      </c>
      <c r="C13" s="47" t="s">
        <v>5</v>
      </c>
      <c r="D13" s="49"/>
      <c r="E13" s="47"/>
      <c r="F13" s="48" t="s">
        <v>118</v>
      </c>
      <c r="G13" s="48" t="s">
        <v>119</v>
      </c>
      <c r="H13" s="49">
        <v>45426</v>
      </c>
      <c r="I13" s="49"/>
      <c r="J13" s="48" t="s">
        <v>44</v>
      </c>
      <c r="K13" s="48" t="s">
        <v>120</v>
      </c>
      <c r="L13" s="47">
        <v>216614.1</v>
      </c>
      <c r="M13" s="47">
        <v>12996.85</v>
      </c>
      <c r="N13" s="47">
        <f t="shared" si="1"/>
        <v>229610.95</v>
      </c>
      <c r="O13" s="47"/>
      <c r="P13" s="60">
        <f t="shared" si="2"/>
        <v>229610.95</v>
      </c>
      <c r="Q13" s="47">
        <f>+R13/(1+W13)</f>
        <v>216614.1</v>
      </c>
      <c r="R13" s="47">
        <v>229610.95</v>
      </c>
      <c r="S13" s="66">
        <f t="shared" si="3"/>
        <v>1</v>
      </c>
      <c r="T13" s="66"/>
      <c r="U13" s="60">
        <f>+V13/(1+W13)*W13</f>
        <v>12996.85</v>
      </c>
      <c r="V13" s="47">
        <v>229610.95</v>
      </c>
      <c r="W13" s="66">
        <f t="shared" si="4"/>
        <v>6.0000018466018601E-2</v>
      </c>
      <c r="X13" s="47">
        <f t="shared" si="5"/>
        <v>0</v>
      </c>
      <c r="Y13" s="47"/>
      <c r="Z13" s="47">
        <f t="shared" si="6"/>
        <v>0</v>
      </c>
      <c r="AA13" s="47"/>
      <c r="AB13" s="47"/>
      <c r="AC13" s="47" t="str">
        <f t="shared" si="0"/>
        <v>结清</v>
      </c>
      <c r="AD13" s="47"/>
      <c r="AE13" s="47"/>
      <c r="AF13" s="47"/>
      <c r="AG13" s="47"/>
      <c r="AH13" s="47"/>
    </row>
    <row r="14" spans="1:34" x14ac:dyDescent="0.25">
      <c r="A14" s="51" t="s">
        <v>121</v>
      </c>
      <c r="B14" s="48" t="s">
        <v>7</v>
      </c>
      <c r="C14" s="47" t="s">
        <v>5</v>
      </c>
      <c r="D14" s="49"/>
      <c r="E14" s="47"/>
      <c r="F14" s="48" t="s">
        <v>122</v>
      </c>
      <c r="G14" s="48" t="s">
        <v>86</v>
      </c>
      <c r="H14" s="49">
        <v>45456</v>
      </c>
      <c r="I14" s="49"/>
      <c r="J14" s="48" t="s">
        <v>44</v>
      </c>
      <c r="K14" s="48" t="s">
        <v>123</v>
      </c>
      <c r="L14" s="47">
        <v>358490.56599999999</v>
      </c>
      <c r="M14" s="47">
        <v>21509.434000000001</v>
      </c>
      <c r="N14" s="47">
        <f t="shared" si="1"/>
        <v>380000</v>
      </c>
      <c r="O14" s="47"/>
      <c r="P14" s="47">
        <f t="shared" si="2"/>
        <v>380000</v>
      </c>
      <c r="Q14" s="47">
        <f t="shared" ref="Q14:Q31" si="7">+R14/(1+W14)</f>
        <v>358490.56599999999</v>
      </c>
      <c r="R14" s="47">
        <f>+'ZC12'!$B$25</f>
        <v>380000</v>
      </c>
      <c r="S14" s="66">
        <f t="shared" si="3"/>
        <v>1</v>
      </c>
      <c r="T14" s="66"/>
      <c r="U14" s="60">
        <f t="shared" ref="U14:U31" si="8">+V14/(1+W14)*W14</f>
        <v>21509.434000000001</v>
      </c>
      <c r="V14" s="47">
        <f>+'ZC12'!$D$25</f>
        <v>380000</v>
      </c>
      <c r="W14" s="66">
        <f t="shared" si="4"/>
        <v>6.0000000111578952E-2</v>
      </c>
      <c r="X14" s="47">
        <f t="shared" si="5"/>
        <v>0</v>
      </c>
      <c r="Y14" s="47"/>
      <c r="Z14" s="47">
        <f t="shared" si="6"/>
        <v>0</v>
      </c>
      <c r="AA14" s="47"/>
      <c r="AB14" s="47"/>
      <c r="AC14" s="47" t="str">
        <f t="shared" si="0"/>
        <v>结清</v>
      </c>
      <c r="AD14" s="47"/>
      <c r="AE14" s="47"/>
      <c r="AF14" s="47"/>
      <c r="AG14" s="47"/>
      <c r="AH14" s="47"/>
    </row>
    <row r="15" spans="1:34" x14ac:dyDescent="0.25">
      <c r="A15" s="47" t="s">
        <v>124</v>
      </c>
      <c r="B15" s="48" t="s">
        <v>8</v>
      </c>
      <c r="C15" s="47" t="s">
        <v>5</v>
      </c>
      <c r="D15" s="49"/>
      <c r="E15" s="47"/>
      <c r="F15" s="48" t="s">
        <v>125</v>
      </c>
      <c r="G15" s="48" t="s">
        <v>126</v>
      </c>
      <c r="H15" s="49">
        <v>45367</v>
      </c>
      <c r="I15" s="49"/>
      <c r="J15" s="48" t="s">
        <v>82</v>
      </c>
      <c r="K15" s="48" t="s">
        <v>127</v>
      </c>
      <c r="L15" s="47">
        <v>72613.86</v>
      </c>
      <c r="M15" s="47">
        <v>726.14</v>
      </c>
      <c r="N15" s="47">
        <f t="shared" si="1"/>
        <v>73340</v>
      </c>
      <c r="O15" s="47"/>
      <c r="P15" s="47">
        <f t="shared" si="2"/>
        <v>73340</v>
      </c>
      <c r="Q15" s="47">
        <f t="shared" si="7"/>
        <v>72613.86</v>
      </c>
      <c r="R15" s="47">
        <v>73340</v>
      </c>
      <c r="S15" s="66">
        <f t="shared" si="3"/>
        <v>1</v>
      </c>
      <c r="T15" s="66"/>
      <c r="U15" s="60">
        <f t="shared" si="8"/>
        <v>726.14</v>
      </c>
      <c r="V15" s="47">
        <v>73340</v>
      </c>
      <c r="W15" s="66">
        <f t="shared" si="4"/>
        <v>1.0000019280065817E-2</v>
      </c>
      <c r="X15" s="47">
        <f t="shared" si="5"/>
        <v>0</v>
      </c>
      <c r="Y15" s="47"/>
      <c r="Z15" s="47">
        <f t="shared" si="6"/>
        <v>0</v>
      </c>
      <c r="AA15" s="47"/>
      <c r="AB15" s="47"/>
      <c r="AC15" s="47" t="str">
        <f t="shared" si="0"/>
        <v>结清</v>
      </c>
      <c r="AD15" s="47"/>
      <c r="AE15" s="47"/>
      <c r="AF15" s="47"/>
      <c r="AG15" s="47"/>
      <c r="AH15" s="47"/>
    </row>
    <row r="16" spans="1:34" x14ac:dyDescent="0.25">
      <c r="A16" s="47" t="s">
        <v>128</v>
      </c>
      <c r="B16" s="48" t="s">
        <v>7</v>
      </c>
      <c r="C16" s="47" t="s">
        <v>5</v>
      </c>
      <c r="D16" s="49"/>
      <c r="E16" s="47"/>
      <c r="F16" s="48" t="s">
        <v>129</v>
      </c>
      <c r="G16" s="48" t="s">
        <v>130</v>
      </c>
      <c r="H16" s="49">
        <v>45464</v>
      </c>
      <c r="I16" s="49"/>
      <c r="J16" s="48" t="s">
        <v>82</v>
      </c>
      <c r="K16" s="48" t="s">
        <v>131</v>
      </c>
      <c r="L16" s="47">
        <v>89108.91</v>
      </c>
      <c r="M16" s="47">
        <v>891.09</v>
      </c>
      <c r="N16" s="47">
        <f t="shared" si="1"/>
        <v>90000</v>
      </c>
      <c r="O16" s="47"/>
      <c r="P16" s="47">
        <f t="shared" si="2"/>
        <v>90000</v>
      </c>
      <c r="Q16" s="47">
        <f t="shared" si="7"/>
        <v>89108.909999999989</v>
      </c>
      <c r="R16" s="47">
        <v>90000</v>
      </c>
      <c r="S16" s="66">
        <f t="shared" si="3"/>
        <v>1</v>
      </c>
      <c r="T16" s="66"/>
      <c r="U16" s="60">
        <f t="shared" si="8"/>
        <v>891.0899999999998</v>
      </c>
      <c r="V16" s="47">
        <v>90000</v>
      </c>
      <c r="W16" s="66">
        <f t="shared" si="4"/>
        <v>1.00000101000001E-2</v>
      </c>
      <c r="X16" s="47">
        <f t="shared" si="5"/>
        <v>0</v>
      </c>
      <c r="Y16" s="47"/>
      <c r="Z16" s="47">
        <f t="shared" si="6"/>
        <v>0</v>
      </c>
      <c r="AA16" s="47"/>
      <c r="AB16" s="47"/>
      <c r="AC16" s="47" t="str">
        <f t="shared" si="0"/>
        <v>结清</v>
      </c>
      <c r="AD16" s="47"/>
      <c r="AE16" s="47"/>
      <c r="AF16" s="47"/>
      <c r="AG16" s="47"/>
      <c r="AH16" s="47"/>
    </row>
    <row r="17" spans="1:34" x14ac:dyDescent="0.25">
      <c r="A17" s="51" t="s">
        <v>132</v>
      </c>
      <c r="B17" s="48" t="s">
        <v>7</v>
      </c>
      <c r="C17" s="47" t="s">
        <v>5</v>
      </c>
      <c r="D17" s="49"/>
      <c r="E17" s="47"/>
      <c r="F17" s="48" t="s">
        <v>133</v>
      </c>
      <c r="G17" s="48" t="s">
        <v>134</v>
      </c>
      <c r="H17" s="49">
        <v>45499</v>
      </c>
      <c r="I17" s="49"/>
      <c r="J17" s="48" t="s">
        <v>82</v>
      </c>
      <c r="K17" s="48" t="s">
        <v>135</v>
      </c>
      <c r="L17" s="47">
        <v>216981.13</v>
      </c>
      <c r="M17" s="47">
        <v>13018.87</v>
      </c>
      <c r="N17" s="47">
        <f t="shared" si="1"/>
        <v>230000</v>
      </c>
      <c r="O17" s="47"/>
      <c r="P17" s="47">
        <f t="shared" si="2"/>
        <v>230000</v>
      </c>
      <c r="Q17" s="47">
        <f t="shared" si="7"/>
        <v>216981.13</v>
      </c>
      <c r="R17" s="47">
        <f>+'ZC15'!$B$25</f>
        <v>230000</v>
      </c>
      <c r="S17" s="66">
        <f t="shared" si="3"/>
        <v>1</v>
      </c>
      <c r="T17" s="66"/>
      <c r="U17" s="60">
        <f t="shared" si="8"/>
        <v>13018.87</v>
      </c>
      <c r="V17" s="47">
        <f>+'ZC15'!$D$25</f>
        <v>230000</v>
      </c>
      <c r="W17" s="66">
        <f t="shared" si="4"/>
        <v>6.0000010139130533E-2</v>
      </c>
      <c r="X17" s="47">
        <f t="shared" si="5"/>
        <v>0</v>
      </c>
      <c r="Y17" s="47"/>
      <c r="Z17" s="47">
        <f t="shared" si="6"/>
        <v>0</v>
      </c>
      <c r="AA17" s="47"/>
      <c r="AB17" s="47"/>
      <c r="AC17" s="47" t="str">
        <f t="shared" si="0"/>
        <v>结清</v>
      </c>
      <c r="AD17" s="47"/>
      <c r="AE17" s="47"/>
      <c r="AF17" s="47"/>
      <c r="AG17" s="47"/>
      <c r="AH17" s="47"/>
    </row>
    <row r="18" spans="1:34" x14ac:dyDescent="0.25">
      <c r="A18" s="47" t="s">
        <v>136</v>
      </c>
      <c r="B18" s="48" t="s">
        <v>6</v>
      </c>
      <c r="C18" s="47" t="s">
        <v>5</v>
      </c>
      <c r="D18" s="49"/>
      <c r="E18" s="47"/>
      <c r="F18" s="48" t="s">
        <v>89</v>
      </c>
      <c r="G18" s="48" t="s">
        <v>90</v>
      </c>
      <c r="H18" s="49">
        <v>45523</v>
      </c>
      <c r="I18" s="49"/>
      <c r="J18" s="48" t="s">
        <v>82</v>
      </c>
      <c r="K18" s="48" t="s">
        <v>137</v>
      </c>
      <c r="L18" s="47">
        <v>14150.94</v>
      </c>
      <c r="M18" s="47">
        <v>849.06</v>
      </c>
      <c r="N18" s="47">
        <f t="shared" si="1"/>
        <v>15000</v>
      </c>
      <c r="O18" s="47"/>
      <c r="P18" s="47">
        <f t="shared" si="2"/>
        <v>15000</v>
      </c>
      <c r="Q18" s="47">
        <f t="shared" si="7"/>
        <v>14150.94</v>
      </c>
      <c r="R18" s="47">
        <v>15000</v>
      </c>
      <c r="S18" s="66">
        <f t="shared" si="3"/>
        <v>1</v>
      </c>
      <c r="T18" s="66"/>
      <c r="U18" s="60">
        <f t="shared" si="8"/>
        <v>849.06</v>
      </c>
      <c r="V18" s="47">
        <v>15000</v>
      </c>
      <c r="W18" s="66">
        <f t="shared" si="4"/>
        <v>6.000025440006105E-2</v>
      </c>
      <c r="X18" s="47">
        <f t="shared" si="5"/>
        <v>0</v>
      </c>
      <c r="Y18" s="47"/>
      <c r="Z18" s="47">
        <f t="shared" si="6"/>
        <v>0</v>
      </c>
      <c r="AA18" s="47"/>
      <c r="AB18" s="47"/>
      <c r="AC18" s="47" t="str">
        <f t="shared" si="0"/>
        <v>结清</v>
      </c>
      <c r="AD18" s="47"/>
      <c r="AE18" s="47"/>
      <c r="AF18" s="47"/>
      <c r="AG18" s="47"/>
      <c r="AH18" s="47"/>
    </row>
    <row r="19" spans="1:34" x14ac:dyDescent="0.25">
      <c r="A19" s="51" t="s">
        <v>138</v>
      </c>
      <c r="B19" s="48" t="s">
        <v>6</v>
      </c>
      <c r="C19" s="47" t="s">
        <v>5</v>
      </c>
      <c r="D19" s="49"/>
      <c r="E19" s="47"/>
      <c r="F19" s="48" t="s">
        <v>122</v>
      </c>
      <c r="G19" s="48" t="s">
        <v>139</v>
      </c>
      <c r="H19" s="49">
        <v>45542</v>
      </c>
      <c r="I19" s="49"/>
      <c r="J19" s="48" t="s">
        <v>82</v>
      </c>
      <c r="K19" s="48" t="s">
        <v>140</v>
      </c>
      <c r="L19" s="47">
        <f>20000/1.06</f>
        <v>18867.924528301886</v>
      </c>
      <c r="M19" s="47">
        <f>+L19*0.06</f>
        <v>1132.0754716981132</v>
      </c>
      <c r="N19" s="47">
        <f t="shared" si="1"/>
        <v>20000</v>
      </c>
      <c r="O19" s="47"/>
      <c r="P19" s="47">
        <f t="shared" si="2"/>
        <v>20000</v>
      </c>
      <c r="Q19" s="47">
        <f t="shared" si="7"/>
        <v>9433.9622641509432</v>
      </c>
      <c r="R19" s="47">
        <f>+'ZC17'!$B$25</f>
        <v>10000</v>
      </c>
      <c r="S19" s="66">
        <f t="shared" si="3"/>
        <v>0.5</v>
      </c>
      <c r="T19" s="66"/>
      <c r="U19" s="60">
        <f t="shared" si="8"/>
        <v>566.03773584905662</v>
      </c>
      <c r="V19" s="47">
        <f>+'ZC17'!$D$25</f>
        <v>10000</v>
      </c>
      <c r="W19" s="66">
        <f t="shared" si="4"/>
        <v>6.0000000000000005E-2</v>
      </c>
      <c r="X19" s="47">
        <f t="shared" si="5"/>
        <v>10000</v>
      </c>
      <c r="Y19" s="47"/>
      <c r="Z19" s="47">
        <f t="shared" si="6"/>
        <v>10000</v>
      </c>
      <c r="AA19" s="47"/>
      <c r="AB19" s="47"/>
      <c r="AC19" s="47" t="str">
        <f t="shared" si="0"/>
        <v>未结清</v>
      </c>
      <c r="AD19" s="47"/>
      <c r="AE19" s="47"/>
      <c r="AF19" s="47"/>
      <c r="AG19" s="47"/>
      <c r="AH19" s="47"/>
    </row>
    <row r="20" spans="1:34" x14ac:dyDescent="0.25">
      <c r="A20" s="47" t="s">
        <v>141</v>
      </c>
      <c r="B20" s="48" t="s">
        <v>7</v>
      </c>
      <c r="C20" s="47" t="s">
        <v>5</v>
      </c>
      <c r="D20" s="49"/>
      <c r="E20" s="47"/>
      <c r="F20" s="48" t="s">
        <v>142</v>
      </c>
      <c r="G20" s="48" t="s">
        <v>143</v>
      </c>
      <c r="H20" s="49">
        <v>45621</v>
      </c>
      <c r="I20" s="49"/>
      <c r="J20" s="48" t="s">
        <v>44</v>
      </c>
      <c r="K20" s="48" t="s">
        <v>144</v>
      </c>
      <c r="L20" s="47">
        <v>3500</v>
      </c>
      <c r="M20" s="47">
        <v>0</v>
      </c>
      <c r="N20" s="47">
        <f t="shared" si="1"/>
        <v>3500</v>
      </c>
      <c r="O20" s="47"/>
      <c r="P20" s="47">
        <f t="shared" si="2"/>
        <v>3500</v>
      </c>
      <c r="Q20" s="47">
        <f t="shared" si="7"/>
        <v>3500</v>
      </c>
      <c r="R20" s="47">
        <v>3500</v>
      </c>
      <c r="S20" s="66">
        <f t="shared" si="3"/>
        <v>1</v>
      </c>
      <c r="T20" s="66"/>
      <c r="U20" s="60">
        <f t="shared" si="8"/>
        <v>0</v>
      </c>
      <c r="V20" s="47">
        <v>3500</v>
      </c>
      <c r="W20" s="66">
        <f t="shared" si="4"/>
        <v>0</v>
      </c>
      <c r="X20" s="47">
        <f t="shared" si="5"/>
        <v>0</v>
      </c>
      <c r="Y20" s="47"/>
      <c r="Z20" s="47">
        <f t="shared" si="6"/>
        <v>0</v>
      </c>
      <c r="AA20" s="47"/>
      <c r="AB20" s="47"/>
      <c r="AC20" s="47" t="str">
        <f t="shared" si="0"/>
        <v>结清</v>
      </c>
      <c r="AD20" s="47"/>
      <c r="AE20" s="47"/>
      <c r="AF20" s="47"/>
      <c r="AG20" s="47"/>
      <c r="AH20" s="47"/>
    </row>
    <row r="21" spans="1:34" x14ac:dyDescent="0.25">
      <c r="A21" s="47" t="s">
        <v>145</v>
      </c>
      <c r="B21" s="48" t="s">
        <v>7</v>
      </c>
      <c r="C21" s="47" t="s">
        <v>5</v>
      </c>
      <c r="D21" s="49"/>
      <c r="E21" s="47"/>
      <c r="F21" s="48" t="s">
        <v>146</v>
      </c>
      <c r="G21" s="48" t="s">
        <v>134</v>
      </c>
      <c r="H21" s="49">
        <v>45582</v>
      </c>
      <c r="I21" s="49"/>
      <c r="J21" s="48" t="s">
        <v>82</v>
      </c>
      <c r="K21" s="48" t="s">
        <v>147</v>
      </c>
      <c r="L21" s="47">
        <v>2830.19</v>
      </c>
      <c r="M21" s="47">
        <v>169.81</v>
      </c>
      <c r="N21" s="47">
        <f t="shared" si="1"/>
        <v>3000</v>
      </c>
      <c r="O21" s="47"/>
      <c r="P21" s="47">
        <f t="shared" si="2"/>
        <v>3000</v>
      </c>
      <c r="Q21" s="47">
        <f t="shared" si="7"/>
        <v>2830.19</v>
      </c>
      <c r="R21" s="47">
        <v>3000</v>
      </c>
      <c r="S21" s="66">
        <f t="shared" si="3"/>
        <v>1</v>
      </c>
      <c r="T21" s="66"/>
      <c r="U21" s="60">
        <f t="shared" si="8"/>
        <v>169.81</v>
      </c>
      <c r="V21" s="47">
        <v>3000</v>
      </c>
      <c r="W21" s="66">
        <f t="shared" si="4"/>
        <v>5.9999505333564178E-2</v>
      </c>
      <c r="X21" s="47">
        <f t="shared" si="5"/>
        <v>0</v>
      </c>
      <c r="Y21" s="47"/>
      <c r="Z21" s="47">
        <f t="shared" si="6"/>
        <v>0</v>
      </c>
      <c r="AA21" s="47"/>
      <c r="AB21" s="47"/>
      <c r="AC21" s="47" t="str">
        <f t="shared" si="0"/>
        <v>结清</v>
      </c>
      <c r="AD21" s="47"/>
      <c r="AE21" s="47"/>
      <c r="AF21" s="47"/>
      <c r="AG21" s="47"/>
      <c r="AH21" s="47"/>
    </row>
    <row r="22" spans="1:34" x14ac:dyDescent="0.25">
      <c r="A22" s="47" t="s">
        <v>148</v>
      </c>
      <c r="B22" s="48" t="s">
        <v>6</v>
      </c>
      <c r="C22" s="47" t="s">
        <v>5</v>
      </c>
      <c r="D22" s="49"/>
      <c r="E22" s="47"/>
      <c r="F22" s="48" t="s">
        <v>133</v>
      </c>
      <c r="G22" s="48" t="s">
        <v>134</v>
      </c>
      <c r="H22" s="49">
        <v>45463</v>
      </c>
      <c r="I22" s="49"/>
      <c r="J22" s="48" t="s">
        <v>44</v>
      </c>
      <c r="K22" s="48" t="s">
        <v>149</v>
      </c>
      <c r="L22" s="47">
        <v>14150.94</v>
      </c>
      <c r="M22" s="47">
        <v>849.06</v>
      </c>
      <c r="N22" s="47">
        <f t="shared" si="1"/>
        <v>15000</v>
      </c>
      <c r="O22" s="47"/>
      <c r="P22" s="47">
        <f t="shared" si="2"/>
        <v>15000</v>
      </c>
      <c r="Q22" s="47">
        <f t="shared" si="7"/>
        <v>14150.94</v>
      </c>
      <c r="R22" s="47">
        <v>15000</v>
      </c>
      <c r="S22" s="66">
        <f t="shared" si="3"/>
        <v>1</v>
      </c>
      <c r="T22" s="66"/>
      <c r="U22" s="60">
        <f t="shared" si="8"/>
        <v>849.06</v>
      </c>
      <c r="V22" s="47">
        <v>15000</v>
      </c>
      <c r="W22" s="66">
        <f t="shared" si="4"/>
        <v>6.000025440006105E-2</v>
      </c>
      <c r="X22" s="47">
        <f t="shared" si="5"/>
        <v>0</v>
      </c>
      <c r="Y22" s="47"/>
      <c r="Z22" s="47">
        <f t="shared" si="6"/>
        <v>0</v>
      </c>
      <c r="AA22" s="47"/>
      <c r="AB22" s="47"/>
      <c r="AC22" s="47" t="str">
        <f t="shared" si="0"/>
        <v>结清</v>
      </c>
      <c r="AD22" s="47"/>
      <c r="AE22" s="47"/>
      <c r="AF22" s="47"/>
      <c r="AG22" s="47"/>
      <c r="AH22" s="47"/>
    </row>
    <row r="23" spans="1:34" x14ac:dyDescent="0.25">
      <c r="A23" s="47" t="s">
        <v>150</v>
      </c>
      <c r="B23" s="48" t="s">
        <v>6</v>
      </c>
      <c r="C23" s="47" t="s">
        <v>5</v>
      </c>
      <c r="D23" s="49"/>
      <c r="E23" s="47"/>
      <c r="F23" s="48" t="s">
        <v>151</v>
      </c>
      <c r="G23" s="48" t="s">
        <v>152</v>
      </c>
      <c r="H23" s="49">
        <v>45482</v>
      </c>
      <c r="I23" s="49"/>
      <c r="J23" s="48" t="s">
        <v>44</v>
      </c>
      <c r="K23" s="48" t="s">
        <v>153</v>
      </c>
      <c r="L23" s="47">
        <v>102987.7</v>
      </c>
      <c r="M23" s="47">
        <v>1029.8800000000001</v>
      </c>
      <c r="N23" s="47">
        <f t="shared" si="1"/>
        <v>104017.58</v>
      </c>
      <c r="O23" s="47"/>
      <c r="P23" s="47">
        <f t="shared" si="2"/>
        <v>104017.58</v>
      </c>
      <c r="Q23" s="47">
        <f t="shared" si="7"/>
        <v>102987.7</v>
      </c>
      <c r="R23" s="47">
        <v>104017.58</v>
      </c>
      <c r="S23" s="66">
        <f t="shared" si="3"/>
        <v>1</v>
      </c>
      <c r="T23" s="66"/>
      <c r="U23" s="60">
        <f t="shared" si="8"/>
        <v>1029.8800000000001</v>
      </c>
      <c r="V23" s="47">
        <v>104017.58</v>
      </c>
      <c r="W23" s="66">
        <f t="shared" si="4"/>
        <v>1.0000029129692188E-2</v>
      </c>
      <c r="X23" s="47">
        <f t="shared" si="5"/>
        <v>0</v>
      </c>
      <c r="Y23" s="47"/>
      <c r="Z23" s="47">
        <f t="shared" si="6"/>
        <v>0</v>
      </c>
      <c r="AA23" s="47"/>
      <c r="AB23" s="47"/>
      <c r="AC23" s="47" t="str">
        <f t="shared" ref="AC23:AC31" si="9">+IF(X23=0,"结清","未结清")</f>
        <v>结清</v>
      </c>
      <c r="AD23" s="47"/>
      <c r="AE23" s="47"/>
      <c r="AF23" s="47"/>
      <c r="AG23" s="47"/>
      <c r="AH23" s="47"/>
    </row>
    <row r="24" spans="1:34" x14ac:dyDescent="0.25">
      <c r="A24" s="51" t="s">
        <v>154</v>
      </c>
      <c r="B24" s="48" t="s">
        <v>6</v>
      </c>
      <c r="C24" s="47" t="s">
        <v>5</v>
      </c>
      <c r="D24" s="49"/>
      <c r="E24" s="47"/>
      <c r="F24" s="48" t="s">
        <v>155</v>
      </c>
      <c r="G24" s="48" t="s">
        <v>156</v>
      </c>
      <c r="H24" s="49">
        <v>45642</v>
      </c>
      <c r="I24" s="49"/>
      <c r="J24" s="48" t="s">
        <v>82</v>
      </c>
      <c r="K24" s="48" t="s">
        <v>157</v>
      </c>
      <c r="L24" s="47">
        <v>84528.3</v>
      </c>
      <c r="M24" s="47">
        <v>5071.7</v>
      </c>
      <c r="N24" s="47">
        <f t="shared" si="1"/>
        <v>89600</v>
      </c>
      <c r="O24" s="47"/>
      <c r="P24" s="47">
        <f t="shared" si="2"/>
        <v>89600</v>
      </c>
      <c r="Q24" s="47">
        <f t="shared" si="7"/>
        <v>46490.565000000002</v>
      </c>
      <c r="R24" s="47">
        <f>+'ZC22'!$B$25</f>
        <v>49280</v>
      </c>
      <c r="S24" s="66">
        <f t="shared" si="3"/>
        <v>0.55000000000000004</v>
      </c>
      <c r="T24" s="66"/>
      <c r="U24" s="60">
        <f t="shared" si="8"/>
        <v>2789.4349999999999</v>
      </c>
      <c r="V24" s="47">
        <f>+'ZC22'!$D$25</f>
        <v>49280</v>
      </c>
      <c r="W24" s="66">
        <f t="shared" si="4"/>
        <v>6.0000023660714809E-2</v>
      </c>
      <c r="X24" s="47">
        <f t="shared" si="5"/>
        <v>40320</v>
      </c>
      <c r="Y24" s="47"/>
      <c r="Z24" s="47">
        <f t="shared" si="6"/>
        <v>40320</v>
      </c>
      <c r="AA24" s="47"/>
      <c r="AB24" s="47"/>
      <c r="AC24" s="47" t="str">
        <f t="shared" si="9"/>
        <v>未结清</v>
      </c>
      <c r="AD24" s="47"/>
      <c r="AE24" s="47"/>
      <c r="AF24" s="47"/>
      <c r="AG24" s="47"/>
      <c r="AH24" s="47"/>
    </row>
    <row r="25" spans="1:34" x14ac:dyDescent="0.25">
      <c r="A25" s="51" t="s">
        <v>158</v>
      </c>
      <c r="B25" s="48" t="s">
        <v>6</v>
      </c>
      <c r="C25" s="47" t="s">
        <v>5</v>
      </c>
      <c r="D25" s="49"/>
      <c r="E25" s="47"/>
      <c r="F25" s="54" t="s">
        <v>159</v>
      </c>
      <c r="G25" s="48" t="s">
        <v>86</v>
      </c>
      <c r="H25" s="49">
        <v>45645</v>
      </c>
      <c r="I25" s="49"/>
      <c r="J25" s="48" t="s">
        <v>82</v>
      </c>
      <c r="K25" s="48" t="s">
        <v>160</v>
      </c>
      <c r="L25" s="47">
        <v>1764150.94</v>
      </c>
      <c r="M25" s="47">
        <v>105849.06</v>
      </c>
      <c r="N25" s="47">
        <f t="shared" si="1"/>
        <v>1870000</v>
      </c>
      <c r="O25" s="47"/>
      <c r="P25" s="47">
        <f t="shared" si="2"/>
        <v>1870000</v>
      </c>
      <c r="Q25" s="47">
        <f t="shared" si="7"/>
        <v>824528.30029946519</v>
      </c>
      <c r="R25" s="47">
        <f>+'ZC23'!$B$25</f>
        <v>874000</v>
      </c>
      <c r="S25" s="66">
        <f t="shared" si="3"/>
        <v>0.46737967914438505</v>
      </c>
      <c r="T25" s="66"/>
      <c r="U25" s="60">
        <f t="shared" si="8"/>
        <v>49471.699700534758</v>
      </c>
      <c r="V25" s="47">
        <f>+'ZC23'!$D$25</f>
        <v>874000</v>
      </c>
      <c r="W25" s="66">
        <f t="shared" si="4"/>
        <v>6.0000002040641716E-2</v>
      </c>
      <c r="X25" s="47">
        <f t="shared" si="5"/>
        <v>996000</v>
      </c>
      <c r="Y25" s="47"/>
      <c r="Z25" s="47">
        <f t="shared" si="6"/>
        <v>996000</v>
      </c>
      <c r="AA25" s="47"/>
      <c r="AB25" s="47"/>
      <c r="AC25" s="47" t="str">
        <f t="shared" si="9"/>
        <v>未结清</v>
      </c>
      <c r="AD25" s="47"/>
      <c r="AE25" s="47"/>
      <c r="AF25" s="47"/>
      <c r="AG25" s="47"/>
      <c r="AH25" s="47"/>
    </row>
    <row r="26" spans="1:34" x14ac:dyDescent="0.25">
      <c r="A26" s="53" t="s">
        <v>161</v>
      </c>
      <c r="B26" s="48" t="s">
        <v>6</v>
      </c>
      <c r="C26" s="47" t="s">
        <v>3</v>
      </c>
      <c r="D26" s="49"/>
      <c r="E26" s="47"/>
      <c r="F26" s="54" t="s">
        <v>159</v>
      </c>
      <c r="G26" s="48" t="s">
        <v>162</v>
      </c>
      <c r="H26" s="49">
        <v>45645</v>
      </c>
      <c r="I26" s="49"/>
      <c r="J26" s="48" t="s">
        <v>82</v>
      </c>
      <c r="K26" s="48" t="s">
        <v>163</v>
      </c>
      <c r="L26" s="47">
        <v>9132664.7100000009</v>
      </c>
      <c r="M26" s="47">
        <v>1187246.4099999999</v>
      </c>
      <c r="N26" s="60">
        <f t="shared" si="1"/>
        <v>10319911.120000001</v>
      </c>
      <c r="O26" s="47"/>
      <c r="P26" s="47">
        <f t="shared" si="2"/>
        <v>10319911.120000001</v>
      </c>
      <c r="Q26" s="47">
        <f t="shared" si="7"/>
        <v>0</v>
      </c>
      <c r="R26" s="47">
        <f>+'ZC24'!$B$25</f>
        <v>0</v>
      </c>
      <c r="S26" s="66">
        <f t="shared" si="3"/>
        <v>0</v>
      </c>
      <c r="T26" s="66"/>
      <c r="U26" s="60">
        <f t="shared" si="8"/>
        <v>0</v>
      </c>
      <c r="V26" s="47">
        <f>+'ZC24'!$D$25</f>
        <v>0</v>
      </c>
      <c r="W26" s="66">
        <f t="shared" si="4"/>
        <v>0.12999999974815674</v>
      </c>
      <c r="X26" s="47">
        <f t="shared" si="5"/>
        <v>10319911.120000001</v>
      </c>
      <c r="Y26" s="47"/>
      <c r="Z26" s="47">
        <f t="shared" si="6"/>
        <v>10319911.120000001</v>
      </c>
      <c r="AA26" s="47"/>
      <c r="AB26" s="47"/>
      <c r="AC26" s="47" t="str">
        <f t="shared" si="9"/>
        <v>未结清</v>
      </c>
      <c r="AD26" s="47"/>
      <c r="AE26" s="47"/>
      <c r="AF26" s="47"/>
      <c r="AG26" s="47"/>
      <c r="AH26" s="47"/>
    </row>
    <row r="27" spans="1:34" x14ac:dyDescent="0.25">
      <c r="A27" s="53" t="s">
        <v>164</v>
      </c>
      <c r="B27" s="48" t="s">
        <v>6</v>
      </c>
      <c r="C27" s="47" t="s">
        <v>5</v>
      </c>
      <c r="D27" s="49"/>
      <c r="E27" s="47"/>
      <c r="F27" s="54" t="s">
        <v>159</v>
      </c>
      <c r="G27" s="48" t="s">
        <v>162</v>
      </c>
      <c r="H27" s="49">
        <v>45645</v>
      </c>
      <c r="I27" s="49"/>
      <c r="J27" s="48" t="s">
        <v>82</v>
      </c>
      <c r="K27" s="48" t="s">
        <v>165</v>
      </c>
      <c r="L27" s="60">
        <v>300750837.74000001</v>
      </c>
      <c r="M27" s="60">
        <v>27067575.399999999</v>
      </c>
      <c r="N27" s="60">
        <f t="shared" si="1"/>
        <v>327818413.13999999</v>
      </c>
      <c r="O27" s="60"/>
      <c r="P27" s="60">
        <f t="shared" si="2"/>
        <v>327818413.13999999</v>
      </c>
      <c r="Q27" s="47">
        <f t="shared" si="7"/>
        <v>0</v>
      </c>
      <c r="R27" s="47">
        <f>+'ZC25'!$B$25</f>
        <v>0</v>
      </c>
      <c r="S27" s="66">
        <f t="shared" si="3"/>
        <v>0</v>
      </c>
      <c r="T27" s="66"/>
      <c r="U27" s="60">
        <f t="shared" si="8"/>
        <v>0</v>
      </c>
      <c r="V27" s="47">
        <f>+'ZC25'!$D$25</f>
        <v>0</v>
      </c>
      <c r="W27" s="66">
        <f t="shared" si="4"/>
        <v>9.0000000011305037E-2</v>
      </c>
      <c r="X27" s="47">
        <f t="shared" si="5"/>
        <v>327818413.13999999</v>
      </c>
      <c r="Y27" s="47"/>
      <c r="Z27" s="47">
        <f t="shared" si="6"/>
        <v>327818413.13999999</v>
      </c>
      <c r="AA27" s="47"/>
      <c r="AB27" s="47"/>
      <c r="AC27" s="47" t="str">
        <f t="shared" si="9"/>
        <v>未结清</v>
      </c>
      <c r="AD27" s="47"/>
      <c r="AE27" s="47"/>
      <c r="AF27" s="47"/>
      <c r="AG27" s="47"/>
      <c r="AH27" s="47"/>
    </row>
    <row r="28" spans="1:34" x14ac:dyDescent="0.25">
      <c r="A28" s="51" t="s">
        <v>166</v>
      </c>
      <c r="B28" s="48" t="s">
        <v>7</v>
      </c>
      <c r="C28" s="47" t="s">
        <v>5</v>
      </c>
      <c r="D28" s="49"/>
      <c r="E28" s="47"/>
      <c r="F28" s="48" t="s">
        <v>167</v>
      </c>
      <c r="G28" s="48" t="s">
        <v>168</v>
      </c>
      <c r="H28" s="49">
        <v>45168</v>
      </c>
      <c r="I28" s="49"/>
      <c r="J28" s="48" t="s">
        <v>44</v>
      </c>
      <c r="K28" s="48" t="s">
        <v>169</v>
      </c>
      <c r="L28" s="47">
        <v>295049.5</v>
      </c>
      <c r="M28" s="47">
        <v>2950.5</v>
      </c>
      <c r="N28" s="47">
        <f t="shared" si="1"/>
        <v>298000</v>
      </c>
      <c r="O28" s="47"/>
      <c r="P28" s="47">
        <f t="shared" si="2"/>
        <v>298000</v>
      </c>
      <c r="Q28" s="47">
        <f t="shared" si="7"/>
        <v>222772.27348993288</v>
      </c>
      <c r="R28" s="47">
        <f>+'ZC26'!$B$25</f>
        <v>225000</v>
      </c>
      <c r="S28" s="66">
        <f t="shared" si="3"/>
        <v>0.75503355704697983</v>
      </c>
      <c r="T28" s="66"/>
      <c r="U28" s="60">
        <f t="shared" si="8"/>
        <v>2950.5</v>
      </c>
      <c r="V28" s="47">
        <f>+'ZC26'!$D$25</f>
        <v>298000</v>
      </c>
      <c r="W28" s="66">
        <f t="shared" si="4"/>
        <v>1.0000016946309009E-2</v>
      </c>
      <c r="X28" s="47">
        <f t="shared" si="5"/>
        <v>73000</v>
      </c>
      <c r="Y28" s="47"/>
      <c r="Z28" s="47">
        <f t="shared" si="6"/>
        <v>0</v>
      </c>
      <c r="AA28" s="47"/>
      <c r="AB28" s="47"/>
      <c r="AC28" s="47" t="str">
        <f t="shared" si="9"/>
        <v>未结清</v>
      </c>
      <c r="AD28" s="47"/>
      <c r="AE28" s="47"/>
      <c r="AF28" s="47"/>
      <c r="AG28" s="47"/>
      <c r="AH28" s="47"/>
    </row>
    <row r="29" spans="1:34" x14ac:dyDescent="0.25">
      <c r="A29" s="47" t="s">
        <v>170</v>
      </c>
      <c r="B29" s="48" t="s">
        <v>7</v>
      </c>
      <c r="C29" s="47" t="s">
        <v>5</v>
      </c>
      <c r="D29" s="49"/>
      <c r="E29" s="47"/>
      <c r="F29" s="48" t="s">
        <v>171</v>
      </c>
      <c r="G29" s="48" t="s">
        <v>172</v>
      </c>
      <c r="H29" s="49">
        <v>45624</v>
      </c>
      <c r="I29" s="49"/>
      <c r="J29" s="48" t="s">
        <v>82</v>
      </c>
      <c r="K29" s="48" t="s">
        <v>173</v>
      </c>
      <c r="L29" s="47">
        <v>121793.4</v>
      </c>
      <c r="M29" s="47">
        <v>7307.6</v>
      </c>
      <c r="N29" s="47">
        <f t="shared" si="1"/>
        <v>129101</v>
      </c>
      <c r="O29" s="47"/>
      <c r="P29" s="47">
        <f t="shared" si="2"/>
        <v>129101</v>
      </c>
      <c r="Q29" s="47">
        <f t="shared" si="7"/>
        <v>121793.40000000001</v>
      </c>
      <c r="R29" s="47">
        <v>129101</v>
      </c>
      <c r="S29" s="66">
        <f t="shared" si="3"/>
        <v>1</v>
      </c>
      <c r="T29" s="66"/>
      <c r="U29" s="60">
        <f t="shared" si="8"/>
        <v>7307.6000000000013</v>
      </c>
      <c r="V29" s="47">
        <v>129101</v>
      </c>
      <c r="W29" s="66">
        <f t="shared" si="4"/>
        <v>5.999996715749787E-2</v>
      </c>
      <c r="X29" s="47">
        <f t="shared" si="5"/>
        <v>0</v>
      </c>
      <c r="Y29" s="47"/>
      <c r="Z29" s="47">
        <f t="shared" si="6"/>
        <v>0</v>
      </c>
      <c r="AA29" s="47"/>
      <c r="AB29" s="47"/>
      <c r="AC29" s="47" t="str">
        <f t="shared" si="9"/>
        <v>结清</v>
      </c>
      <c r="AD29" s="47"/>
      <c r="AE29" s="47"/>
      <c r="AF29" s="47"/>
      <c r="AG29" s="47"/>
      <c r="AH29" s="47"/>
    </row>
    <row r="30" spans="1:34" x14ac:dyDescent="0.25">
      <c r="A30" s="47" t="s">
        <v>174</v>
      </c>
      <c r="B30" s="48" t="s">
        <v>7</v>
      </c>
      <c r="C30" s="47" t="s">
        <v>5</v>
      </c>
      <c r="D30" s="49"/>
      <c r="E30" s="47"/>
      <c r="F30" s="48" t="s">
        <v>122</v>
      </c>
      <c r="G30" s="48" t="s">
        <v>175</v>
      </c>
      <c r="H30" s="49">
        <v>45461</v>
      </c>
      <c r="I30" s="49"/>
      <c r="J30" s="48" t="s">
        <v>82</v>
      </c>
      <c r="K30" s="48" t="s">
        <v>176</v>
      </c>
      <c r="L30" s="47">
        <v>42452.83</v>
      </c>
      <c r="M30" s="47">
        <v>2547.17</v>
      </c>
      <c r="N30" s="47">
        <f t="shared" si="1"/>
        <v>45000</v>
      </c>
      <c r="O30" s="47"/>
      <c r="P30" s="47">
        <f t="shared" si="2"/>
        <v>45000</v>
      </c>
      <c r="Q30" s="47">
        <f t="shared" si="7"/>
        <v>42452.83</v>
      </c>
      <c r="R30" s="47">
        <v>45000</v>
      </c>
      <c r="S30" s="66">
        <f t="shared" si="3"/>
        <v>1</v>
      </c>
      <c r="T30" s="66"/>
      <c r="U30" s="60">
        <f t="shared" si="8"/>
        <v>2547.17</v>
      </c>
      <c r="V30" s="47">
        <v>45000</v>
      </c>
      <c r="W30" s="66">
        <f t="shared" si="4"/>
        <v>6.0000004711111131E-2</v>
      </c>
      <c r="X30" s="47">
        <f t="shared" si="5"/>
        <v>0</v>
      </c>
      <c r="Y30" s="47"/>
      <c r="Z30" s="47">
        <f t="shared" si="6"/>
        <v>0</v>
      </c>
      <c r="AA30" s="47"/>
      <c r="AB30" s="47"/>
      <c r="AC30" s="47" t="str">
        <f t="shared" si="9"/>
        <v>结清</v>
      </c>
      <c r="AD30" s="47"/>
      <c r="AE30" s="47"/>
      <c r="AF30" s="47"/>
      <c r="AG30" s="47"/>
      <c r="AH30" s="47"/>
    </row>
    <row r="31" spans="1:34" x14ac:dyDescent="0.25">
      <c r="A31" s="47" t="s">
        <v>177</v>
      </c>
      <c r="B31" s="48" t="s">
        <v>7</v>
      </c>
      <c r="C31" s="47" t="s">
        <v>5</v>
      </c>
      <c r="D31" s="49"/>
      <c r="E31" s="47"/>
      <c r="F31" s="48" t="s">
        <v>178</v>
      </c>
      <c r="G31" s="48" t="s">
        <v>179</v>
      </c>
      <c r="H31" s="49">
        <v>45622</v>
      </c>
      <c r="I31" s="49"/>
      <c r="J31" s="48" t="s">
        <v>82</v>
      </c>
      <c r="K31" s="48" t="s">
        <v>180</v>
      </c>
      <c r="L31" s="47">
        <v>96928.99</v>
      </c>
      <c r="M31" s="47">
        <v>969.29</v>
      </c>
      <c r="N31" s="47">
        <f t="shared" si="1"/>
        <v>97898.28</v>
      </c>
      <c r="O31" s="47"/>
      <c r="P31" s="47">
        <f t="shared" si="2"/>
        <v>97898.28</v>
      </c>
      <c r="Q31" s="47">
        <f t="shared" si="7"/>
        <v>96928.989999999991</v>
      </c>
      <c r="R31" s="47">
        <v>97898.28</v>
      </c>
      <c r="S31" s="66">
        <f t="shared" si="3"/>
        <v>1</v>
      </c>
      <c r="T31" s="66"/>
      <c r="U31" s="60">
        <f t="shared" si="8"/>
        <v>969.28999999999985</v>
      </c>
      <c r="V31" s="47">
        <v>97898.28</v>
      </c>
      <c r="W31" s="66">
        <f t="shared" si="4"/>
        <v>1.000000103168309E-2</v>
      </c>
      <c r="X31" s="47">
        <f t="shared" si="5"/>
        <v>0</v>
      </c>
      <c r="Y31" s="47"/>
      <c r="Z31" s="47">
        <f t="shared" si="6"/>
        <v>0</v>
      </c>
      <c r="AA31" s="47"/>
      <c r="AB31" s="47"/>
      <c r="AC31" s="47" t="str">
        <f t="shared" si="9"/>
        <v>结清</v>
      </c>
      <c r="AD31" s="47"/>
      <c r="AE31" s="47"/>
      <c r="AF31" s="47"/>
      <c r="AG31" s="47"/>
      <c r="AH31" s="47"/>
    </row>
    <row r="32" spans="1:34" x14ac:dyDescent="0.25">
      <c r="A32" s="51" t="s">
        <v>181</v>
      </c>
      <c r="B32" s="48" t="s">
        <v>6</v>
      </c>
      <c r="C32" s="47" t="s">
        <v>5</v>
      </c>
      <c r="D32" s="49"/>
      <c r="E32" s="47"/>
      <c r="F32" s="48" t="s">
        <v>133</v>
      </c>
      <c r="G32" s="48" t="s">
        <v>134</v>
      </c>
      <c r="H32" s="49">
        <v>45650</v>
      </c>
      <c r="I32" s="49"/>
      <c r="J32" s="48" t="s">
        <v>82</v>
      </c>
      <c r="K32" s="48" t="s">
        <v>182</v>
      </c>
      <c r="L32" s="47">
        <v>613962.26</v>
      </c>
      <c r="M32" s="47">
        <v>36837.74</v>
      </c>
      <c r="N32" s="47">
        <f t="shared" ref="N32:N42" si="10">+L32+M32</f>
        <v>650800</v>
      </c>
      <c r="O32" s="47"/>
      <c r="P32" s="47">
        <f t="shared" ref="P32:P42" si="11">+N32+O32</f>
        <v>650800</v>
      </c>
      <c r="Q32" s="47">
        <f t="shared" ref="Q32:Q42" si="12">+R32/(1+W32)</f>
        <v>184188.67799999999</v>
      </c>
      <c r="R32" s="47">
        <f>+'ZC30'!$B$25</f>
        <v>195240</v>
      </c>
      <c r="S32" s="66">
        <f t="shared" ref="S32:S42" si="13">+R32/P32</f>
        <v>0.3</v>
      </c>
      <c r="T32" s="66"/>
      <c r="U32" s="60">
        <f t="shared" ref="U32:U42" si="14">+V32/(1+W32)*W32</f>
        <v>11051.321999999998</v>
      </c>
      <c r="V32" s="47">
        <f>+'ZC30'!$D$25</f>
        <v>195240</v>
      </c>
      <c r="W32" s="66">
        <f t="shared" ref="W32:W42" si="15">+M32/L32</f>
        <v>6.000000716656427E-2</v>
      </c>
      <c r="X32" s="47">
        <f t="shared" ref="X32:X42" si="16">+P32-R32</f>
        <v>455560</v>
      </c>
      <c r="Y32" s="47"/>
      <c r="Z32" s="47">
        <f t="shared" ref="Z32:Z42" si="17">+P32-V32</f>
        <v>455560</v>
      </c>
      <c r="AA32" s="47"/>
      <c r="AB32" s="47"/>
      <c r="AC32" s="47" t="str">
        <f t="shared" ref="AC32:AC42" si="18">+IF(X32=0,"结清","未结清")</f>
        <v>未结清</v>
      </c>
      <c r="AD32" s="47"/>
      <c r="AE32" s="47"/>
      <c r="AF32" s="47"/>
      <c r="AG32" s="47"/>
      <c r="AH32" s="47"/>
    </row>
    <row r="33" spans="1:34" x14ac:dyDescent="0.25">
      <c r="A33" s="51" t="s">
        <v>183</v>
      </c>
      <c r="B33" s="48" t="s">
        <v>6</v>
      </c>
      <c r="C33" s="47" t="s">
        <v>5</v>
      </c>
      <c r="D33" s="49"/>
      <c r="E33" s="47"/>
      <c r="F33" s="48" t="s">
        <v>184</v>
      </c>
      <c r="G33" s="48" t="s">
        <v>185</v>
      </c>
      <c r="H33" s="49">
        <v>45645</v>
      </c>
      <c r="I33" s="49"/>
      <c r="J33" s="48" t="s">
        <v>82</v>
      </c>
      <c r="K33" s="48" t="s">
        <v>186</v>
      </c>
      <c r="L33" s="47">
        <v>1026415.09</v>
      </c>
      <c r="M33" s="47">
        <v>61584.91</v>
      </c>
      <c r="N33" s="47">
        <f t="shared" si="10"/>
        <v>1088000</v>
      </c>
      <c r="O33" s="47"/>
      <c r="P33" s="47">
        <f t="shared" si="11"/>
        <v>1088000</v>
      </c>
      <c r="Q33" s="47">
        <f t="shared" si="12"/>
        <v>102641.50900000001</v>
      </c>
      <c r="R33" s="47">
        <f>+'ZC31'!$B$25</f>
        <v>108800</v>
      </c>
      <c r="S33" s="66">
        <f t="shared" si="13"/>
        <v>0.1</v>
      </c>
      <c r="T33" s="66"/>
      <c r="U33" s="60">
        <f t="shared" si="14"/>
        <v>6158.4910000000009</v>
      </c>
      <c r="V33" s="47">
        <f>+'ZC31'!$D$25</f>
        <v>108800</v>
      </c>
      <c r="W33" s="66">
        <f t="shared" si="15"/>
        <v>6.0000004481617672E-2</v>
      </c>
      <c r="X33" s="47">
        <f t="shared" si="16"/>
        <v>979200</v>
      </c>
      <c r="Y33" s="47"/>
      <c r="Z33" s="47">
        <f t="shared" si="17"/>
        <v>979200</v>
      </c>
      <c r="AA33" s="47"/>
      <c r="AB33" s="47"/>
      <c r="AC33" s="47" t="str">
        <f t="shared" si="18"/>
        <v>未结清</v>
      </c>
      <c r="AD33" s="47"/>
      <c r="AE33" s="47"/>
      <c r="AF33" s="47"/>
      <c r="AG33" s="47"/>
      <c r="AH33" s="47"/>
    </row>
    <row r="34" spans="1:34" x14ac:dyDescent="0.25">
      <c r="A34" s="51" t="s">
        <v>187</v>
      </c>
      <c r="B34" s="48" t="s">
        <v>6</v>
      </c>
      <c r="C34" s="47" t="s">
        <v>5</v>
      </c>
      <c r="D34" s="49"/>
      <c r="E34" s="47"/>
      <c r="F34" s="48" t="s">
        <v>188</v>
      </c>
      <c r="G34" s="48" t="s">
        <v>189</v>
      </c>
      <c r="H34" s="49">
        <v>45630</v>
      </c>
      <c r="I34" s="49"/>
      <c r="J34" s="48" t="s">
        <v>82</v>
      </c>
      <c r="K34" s="48" t="s">
        <v>190</v>
      </c>
      <c r="L34" s="47">
        <v>1215377.22</v>
      </c>
      <c r="M34" s="47">
        <v>0</v>
      </c>
      <c r="N34" s="47">
        <f t="shared" si="10"/>
        <v>1215377.22</v>
      </c>
      <c r="O34" s="47"/>
      <c r="P34" s="47">
        <f t="shared" si="11"/>
        <v>1215377.22</v>
      </c>
      <c r="Q34" s="47">
        <f t="shared" si="12"/>
        <v>972301.78</v>
      </c>
      <c r="R34" s="47">
        <f>+'ZC32'!$B$25</f>
        <v>972301.78</v>
      </c>
      <c r="S34" s="66">
        <f t="shared" si="13"/>
        <v>0.80000000329115928</v>
      </c>
      <c r="T34" s="66"/>
      <c r="U34" s="60">
        <f t="shared" si="14"/>
        <v>0</v>
      </c>
      <c r="V34" s="47">
        <f>+'ZC32'!$D$25</f>
        <v>972301.78</v>
      </c>
      <c r="W34" s="66">
        <f t="shared" si="15"/>
        <v>0</v>
      </c>
      <c r="X34" s="47">
        <f t="shared" si="16"/>
        <v>243075.43999999994</v>
      </c>
      <c r="Y34" s="47"/>
      <c r="Z34" s="47">
        <f t="shared" si="17"/>
        <v>243075.43999999994</v>
      </c>
      <c r="AA34" s="47"/>
      <c r="AB34" s="47"/>
      <c r="AC34" s="47" t="str">
        <f t="shared" si="18"/>
        <v>未结清</v>
      </c>
      <c r="AD34" s="47"/>
      <c r="AE34" s="47"/>
      <c r="AF34" s="47"/>
      <c r="AG34" s="47"/>
      <c r="AH34" s="47"/>
    </row>
    <row r="35" spans="1:34" x14ac:dyDescent="0.25">
      <c r="A35" s="47" t="s">
        <v>191</v>
      </c>
      <c r="B35" s="48" t="s">
        <v>7</v>
      </c>
      <c r="C35" s="47" t="s">
        <v>5</v>
      </c>
      <c r="D35" s="49"/>
      <c r="E35" s="47"/>
      <c r="F35" s="48" t="s">
        <v>104</v>
      </c>
      <c r="G35" s="48" t="s">
        <v>192</v>
      </c>
      <c r="H35" s="49">
        <v>45670</v>
      </c>
      <c r="I35" s="49"/>
      <c r="J35" s="48" t="s">
        <v>82</v>
      </c>
      <c r="K35" s="48" t="s">
        <v>193</v>
      </c>
      <c r="L35" s="47">
        <v>89108.91</v>
      </c>
      <c r="M35" s="47">
        <v>891.09</v>
      </c>
      <c r="N35" s="47">
        <f t="shared" si="10"/>
        <v>90000</v>
      </c>
      <c r="O35" s="47"/>
      <c r="P35" s="47">
        <f t="shared" si="11"/>
        <v>90000</v>
      </c>
      <c r="Q35" s="47">
        <f t="shared" si="12"/>
        <v>89108.909999999989</v>
      </c>
      <c r="R35" s="47">
        <v>90000</v>
      </c>
      <c r="S35" s="66">
        <f t="shared" si="13"/>
        <v>1</v>
      </c>
      <c r="T35" s="66"/>
      <c r="U35" s="60">
        <f t="shared" si="14"/>
        <v>891.0899999999998</v>
      </c>
      <c r="V35" s="47">
        <v>90000</v>
      </c>
      <c r="W35" s="66">
        <f t="shared" si="15"/>
        <v>1.00000101000001E-2</v>
      </c>
      <c r="X35" s="47">
        <f t="shared" si="16"/>
        <v>0</v>
      </c>
      <c r="Y35" s="47"/>
      <c r="Z35" s="47">
        <f t="shared" si="17"/>
        <v>0</v>
      </c>
      <c r="AA35" s="47"/>
      <c r="AB35" s="47"/>
      <c r="AC35" s="47" t="str">
        <f t="shared" si="18"/>
        <v>结清</v>
      </c>
      <c r="AD35" s="47"/>
      <c r="AE35" s="47"/>
      <c r="AF35" s="47"/>
      <c r="AG35" s="47"/>
      <c r="AH35" s="47"/>
    </row>
    <row r="36" spans="1:34" x14ac:dyDescent="0.25">
      <c r="A36" s="51" t="s">
        <v>194</v>
      </c>
      <c r="B36" s="48" t="s">
        <v>4</v>
      </c>
      <c r="C36" s="47" t="s">
        <v>3</v>
      </c>
      <c r="D36" s="49"/>
      <c r="E36" s="47"/>
      <c r="F36" s="48" t="s">
        <v>195</v>
      </c>
      <c r="G36" s="48" t="s">
        <v>196</v>
      </c>
      <c r="H36" s="49">
        <v>45628</v>
      </c>
      <c r="I36" s="49"/>
      <c r="J36" s="48" t="s">
        <v>82</v>
      </c>
      <c r="K36" s="48" t="s">
        <v>197</v>
      </c>
      <c r="L36" s="47">
        <v>836559.29</v>
      </c>
      <c r="M36" s="47">
        <v>108752.71</v>
      </c>
      <c r="N36" s="47">
        <f t="shared" si="10"/>
        <v>945312</v>
      </c>
      <c r="O36" s="47"/>
      <c r="P36" s="47">
        <f t="shared" si="11"/>
        <v>945312</v>
      </c>
      <c r="Q36" s="47">
        <f t="shared" si="12"/>
        <v>707964.60004739172</v>
      </c>
      <c r="R36" s="47">
        <f>+'ZC34'!$B$25</f>
        <v>800000</v>
      </c>
      <c r="S36" s="66">
        <f t="shared" si="13"/>
        <v>0.84628143935547206</v>
      </c>
      <c r="T36" s="66"/>
      <c r="U36" s="60">
        <f t="shared" si="14"/>
        <v>92035.399952608233</v>
      </c>
      <c r="V36" s="47">
        <f>+'ZC34'!$D$25</f>
        <v>800000</v>
      </c>
      <c r="W36" s="66">
        <f t="shared" si="15"/>
        <v>0.13000000274935683</v>
      </c>
      <c r="X36" s="47">
        <f t="shared" si="16"/>
        <v>145312</v>
      </c>
      <c r="Y36" s="47"/>
      <c r="Z36" s="47">
        <f t="shared" si="17"/>
        <v>145312</v>
      </c>
      <c r="AA36" s="47"/>
      <c r="AB36" s="47"/>
      <c r="AC36" s="47" t="str">
        <f t="shared" si="18"/>
        <v>未结清</v>
      </c>
      <c r="AD36" s="47"/>
      <c r="AE36" s="47"/>
      <c r="AF36" s="47"/>
      <c r="AG36" s="47"/>
      <c r="AH36" s="47"/>
    </row>
    <row r="37" spans="1:34" x14ac:dyDescent="0.25">
      <c r="A37" s="47" t="s">
        <v>198</v>
      </c>
      <c r="B37" s="48" t="s">
        <v>6</v>
      </c>
      <c r="C37" s="47" t="s">
        <v>5</v>
      </c>
      <c r="D37" s="49"/>
      <c r="E37" s="47"/>
      <c r="F37" s="48" t="s">
        <v>199</v>
      </c>
      <c r="G37" s="48" t="s">
        <v>200</v>
      </c>
      <c r="H37" s="49">
        <v>45489</v>
      </c>
      <c r="I37" s="49"/>
      <c r="J37" s="48" t="s">
        <v>44</v>
      </c>
      <c r="K37" s="48" t="s">
        <v>201</v>
      </c>
      <c r="L37" s="47">
        <v>732340.17</v>
      </c>
      <c r="M37" s="47">
        <v>65910.62</v>
      </c>
      <c r="N37" s="47">
        <f t="shared" si="10"/>
        <v>798250.79</v>
      </c>
      <c r="O37" s="47"/>
      <c r="P37" s="47">
        <f t="shared" si="11"/>
        <v>798250.79</v>
      </c>
      <c r="Q37" s="47">
        <f t="shared" si="12"/>
        <v>732340.17</v>
      </c>
      <c r="R37" s="47">
        <v>798250.79</v>
      </c>
      <c r="S37" s="66">
        <f t="shared" si="13"/>
        <v>1</v>
      </c>
      <c r="T37" s="66"/>
      <c r="U37" s="60">
        <f t="shared" si="14"/>
        <v>65910.62</v>
      </c>
      <c r="V37" s="47">
        <v>798250.79</v>
      </c>
      <c r="W37" s="66">
        <f t="shared" si="15"/>
        <v>9.0000006417782594E-2</v>
      </c>
      <c r="X37" s="47">
        <f t="shared" si="16"/>
        <v>0</v>
      </c>
      <c r="Y37" s="47"/>
      <c r="Z37" s="47">
        <f t="shared" si="17"/>
        <v>0</v>
      </c>
      <c r="AA37" s="47"/>
      <c r="AB37" s="47"/>
      <c r="AC37" s="47" t="str">
        <f t="shared" si="18"/>
        <v>结清</v>
      </c>
      <c r="AD37" s="47"/>
      <c r="AE37" s="47"/>
      <c r="AF37" s="47"/>
      <c r="AG37" s="47"/>
      <c r="AH37" s="47"/>
    </row>
    <row r="38" spans="1:34" x14ac:dyDescent="0.25">
      <c r="A38" s="47" t="s">
        <v>202</v>
      </c>
      <c r="B38" s="48"/>
      <c r="C38" s="47" t="s">
        <v>5</v>
      </c>
      <c r="D38" s="49"/>
      <c r="E38" s="47"/>
      <c r="F38" s="48" t="s">
        <v>203</v>
      </c>
      <c r="G38" s="48" t="s">
        <v>204</v>
      </c>
      <c r="H38" s="49">
        <v>45703</v>
      </c>
      <c r="I38" s="49"/>
      <c r="J38" s="48" t="s">
        <v>44</v>
      </c>
      <c r="K38" s="48" t="s">
        <v>205</v>
      </c>
      <c r="L38" s="47">
        <v>810</v>
      </c>
      <c r="M38" s="47">
        <v>0</v>
      </c>
      <c r="N38" s="47">
        <f t="shared" si="10"/>
        <v>810</v>
      </c>
      <c r="O38" s="47"/>
      <c r="P38" s="47">
        <f t="shared" si="11"/>
        <v>810</v>
      </c>
      <c r="Q38" s="47">
        <f t="shared" si="12"/>
        <v>810</v>
      </c>
      <c r="R38" s="47">
        <v>810</v>
      </c>
      <c r="S38" s="66">
        <f t="shared" si="13"/>
        <v>1</v>
      </c>
      <c r="T38" s="66"/>
      <c r="U38" s="60">
        <f t="shared" si="14"/>
        <v>0</v>
      </c>
      <c r="V38" s="47">
        <v>810</v>
      </c>
      <c r="W38" s="66">
        <f t="shared" si="15"/>
        <v>0</v>
      </c>
      <c r="X38" s="47">
        <f t="shared" si="16"/>
        <v>0</v>
      </c>
      <c r="Y38" s="47"/>
      <c r="Z38" s="47">
        <f t="shared" si="17"/>
        <v>0</v>
      </c>
      <c r="AA38" s="47"/>
      <c r="AB38" s="47"/>
      <c r="AC38" s="47" t="str">
        <f t="shared" si="18"/>
        <v>结清</v>
      </c>
      <c r="AD38" s="47"/>
      <c r="AE38" s="47"/>
      <c r="AF38" s="47"/>
      <c r="AG38" s="47"/>
      <c r="AH38" s="47"/>
    </row>
    <row r="39" spans="1:34" x14ac:dyDescent="0.25">
      <c r="A39" s="51" t="s">
        <v>206</v>
      </c>
      <c r="B39" s="48"/>
      <c r="C39" s="47" t="s">
        <v>5</v>
      </c>
      <c r="D39" s="49"/>
      <c r="E39" s="47"/>
      <c r="F39" s="48" t="s">
        <v>207</v>
      </c>
      <c r="G39" s="48" t="s">
        <v>208</v>
      </c>
      <c r="H39" s="49">
        <v>45703</v>
      </c>
      <c r="I39" s="49"/>
      <c r="J39" s="48" t="s">
        <v>82</v>
      </c>
      <c r="K39" s="48" t="s">
        <v>209</v>
      </c>
      <c r="L39" s="47">
        <f>+'ZC37'!D3</f>
        <v>30938.05</v>
      </c>
      <c r="M39" s="47">
        <f>+'ZC37'!E3</f>
        <v>4021.95</v>
      </c>
      <c r="N39" s="47">
        <f t="shared" si="10"/>
        <v>34960</v>
      </c>
      <c r="O39" s="47"/>
      <c r="P39" s="47">
        <f t="shared" si="11"/>
        <v>34960</v>
      </c>
      <c r="Q39" s="47">
        <f t="shared" si="12"/>
        <v>30938.050000000003</v>
      </c>
      <c r="R39" s="47">
        <f>+'ZC37'!B25</f>
        <v>34960</v>
      </c>
      <c r="S39" s="66">
        <f t="shared" si="13"/>
        <v>1</v>
      </c>
      <c r="T39" s="66"/>
      <c r="U39" s="60">
        <f t="shared" si="14"/>
        <v>4021.95</v>
      </c>
      <c r="V39" s="47">
        <f>+'ZC37'!D25</f>
        <v>34960</v>
      </c>
      <c r="W39" s="66">
        <f t="shared" si="15"/>
        <v>0.13000011312930193</v>
      </c>
      <c r="X39" s="47">
        <f t="shared" si="16"/>
        <v>0</v>
      </c>
      <c r="Y39" s="47"/>
      <c r="Z39" s="47">
        <f t="shared" si="17"/>
        <v>0</v>
      </c>
      <c r="AA39" s="47"/>
      <c r="AB39" s="47"/>
      <c r="AC39" s="47" t="str">
        <f t="shared" si="18"/>
        <v>结清</v>
      </c>
      <c r="AD39" s="47"/>
      <c r="AE39" s="47"/>
      <c r="AF39" s="47"/>
      <c r="AG39" s="47"/>
      <c r="AH39" s="47"/>
    </row>
    <row r="40" spans="1:34" x14ac:dyDescent="0.25">
      <c r="A40" s="47" t="s">
        <v>210</v>
      </c>
      <c r="B40" s="48" t="s">
        <v>6</v>
      </c>
      <c r="C40" s="47" t="s">
        <v>5</v>
      </c>
      <c r="D40" s="49"/>
      <c r="E40" s="47"/>
      <c r="F40" s="48" t="s">
        <v>133</v>
      </c>
      <c r="G40" s="48" t="s">
        <v>211</v>
      </c>
      <c r="H40" s="49">
        <v>45701</v>
      </c>
      <c r="I40" s="49"/>
      <c r="J40" s="48" t="s">
        <v>44</v>
      </c>
      <c r="K40" s="48" t="s">
        <v>212</v>
      </c>
      <c r="L40" s="47">
        <v>59405.94</v>
      </c>
      <c r="M40" s="47">
        <v>594.05999999999995</v>
      </c>
      <c r="N40" s="47">
        <f t="shared" si="10"/>
        <v>60000</v>
      </c>
      <c r="O40" s="47"/>
      <c r="P40" s="47">
        <f t="shared" si="11"/>
        <v>60000</v>
      </c>
      <c r="Q40" s="47">
        <f t="shared" si="12"/>
        <v>59405.939999999995</v>
      </c>
      <c r="R40" s="47">
        <v>60000</v>
      </c>
      <c r="S40" s="66">
        <f t="shared" si="13"/>
        <v>1</v>
      </c>
      <c r="T40" s="66"/>
      <c r="U40" s="60">
        <f t="shared" si="14"/>
        <v>594.05999999999995</v>
      </c>
      <c r="V40" s="47">
        <v>60000</v>
      </c>
      <c r="W40" s="66">
        <f t="shared" si="15"/>
        <v>1.00000101000001E-2</v>
      </c>
      <c r="X40" s="47">
        <f t="shared" si="16"/>
        <v>0</v>
      </c>
      <c r="Y40" s="47"/>
      <c r="Z40" s="47">
        <f t="shared" si="17"/>
        <v>0</v>
      </c>
      <c r="AA40" s="47"/>
      <c r="AB40" s="47"/>
      <c r="AC40" s="47" t="str">
        <f t="shared" si="18"/>
        <v>结清</v>
      </c>
      <c r="AD40" s="47"/>
      <c r="AE40" s="47"/>
      <c r="AF40" s="47"/>
      <c r="AG40" s="47"/>
      <c r="AH40" s="47"/>
    </row>
    <row r="41" spans="1:34" x14ac:dyDescent="0.25">
      <c r="A41" s="47" t="s">
        <v>213</v>
      </c>
      <c r="B41" s="48"/>
      <c r="C41" s="47"/>
      <c r="D41" s="49"/>
      <c r="E41" s="47"/>
      <c r="F41" s="48"/>
      <c r="G41" s="48"/>
      <c r="H41" s="49"/>
      <c r="I41" s="49"/>
      <c r="J41" s="48"/>
      <c r="K41" s="48"/>
      <c r="L41" s="47"/>
      <c r="M41" s="47"/>
      <c r="N41" s="47">
        <f t="shared" si="10"/>
        <v>0</v>
      </c>
      <c r="O41" s="47"/>
      <c r="P41" s="47">
        <f t="shared" si="11"/>
        <v>0</v>
      </c>
      <c r="Q41" s="47" t="e">
        <f t="shared" si="12"/>
        <v>#DIV/0!</v>
      </c>
      <c r="R41" s="47"/>
      <c r="S41" s="66" t="e">
        <f t="shared" si="13"/>
        <v>#DIV/0!</v>
      </c>
      <c r="T41" s="66"/>
      <c r="U41" s="60" t="e">
        <f t="shared" si="14"/>
        <v>#DIV/0!</v>
      </c>
      <c r="V41" s="47"/>
      <c r="W41" s="66" t="e">
        <f t="shared" si="15"/>
        <v>#DIV/0!</v>
      </c>
      <c r="X41" s="47">
        <f t="shared" si="16"/>
        <v>0</v>
      </c>
      <c r="Y41" s="47"/>
      <c r="Z41" s="47">
        <f t="shared" si="17"/>
        <v>0</v>
      </c>
      <c r="AA41" s="47"/>
      <c r="AB41" s="47"/>
      <c r="AC41" s="47" t="str">
        <f t="shared" si="18"/>
        <v>结清</v>
      </c>
      <c r="AD41" s="47"/>
      <c r="AE41" s="47"/>
      <c r="AF41" s="47"/>
      <c r="AG41" s="47"/>
      <c r="AH41" s="47"/>
    </row>
    <row r="42" spans="1:34" x14ac:dyDescent="0.25">
      <c r="A42" s="47" t="s">
        <v>214</v>
      </c>
      <c r="B42" s="48"/>
      <c r="C42" s="47"/>
      <c r="D42" s="49"/>
      <c r="E42" s="47"/>
      <c r="F42" s="48"/>
      <c r="G42" s="48"/>
      <c r="H42" s="49"/>
      <c r="I42" s="49"/>
      <c r="J42" s="48"/>
      <c r="K42" s="48"/>
      <c r="L42" s="47"/>
      <c r="M42" s="47"/>
      <c r="N42" s="47">
        <f t="shared" si="10"/>
        <v>0</v>
      </c>
      <c r="O42" s="47"/>
      <c r="P42" s="47">
        <f t="shared" si="11"/>
        <v>0</v>
      </c>
      <c r="Q42" s="47" t="e">
        <f t="shared" si="12"/>
        <v>#DIV/0!</v>
      </c>
      <c r="R42" s="47"/>
      <c r="S42" s="66" t="e">
        <f t="shared" si="13"/>
        <v>#DIV/0!</v>
      </c>
      <c r="T42" s="66"/>
      <c r="U42" s="60" t="e">
        <f t="shared" si="14"/>
        <v>#DIV/0!</v>
      </c>
      <c r="V42" s="47"/>
      <c r="W42" s="66" t="e">
        <f t="shared" si="15"/>
        <v>#DIV/0!</v>
      </c>
      <c r="X42" s="47">
        <f t="shared" si="16"/>
        <v>0</v>
      </c>
      <c r="Y42" s="47"/>
      <c r="Z42" s="47">
        <f t="shared" si="17"/>
        <v>0</v>
      </c>
      <c r="AA42" s="47"/>
      <c r="AB42" s="47"/>
      <c r="AC42" s="47" t="str">
        <f t="shared" si="18"/>
        <v>结清</v>
      </c>
      <c r="AD42" s="47"/>
      <c r="AE42" s="47"/>
      <c r="AF42" s="47"/>
      <c r="AG42" s="47"/>
      <c r="AH42" s="47"/>
    </row>
    <row r="43" spans="1:34" x14ac:dyDescent="0.25">
      <c r="A43" s="47" t="s">
        <v>215</v>
      </c>
      <c r="B43" s="48"/>
      <c r="C43" s="47"/>
      <c r="D43" s="49"/>
      <c r="E43" s="47"/>
      <c r="F43" s="48"/>
      <c r="G43" s="48"/>
      <c r="H43" s="49"/>
      <c r="I43" s="49"/>
      <c r="J43" s="48"/>
      <c r="K43" s="48"/>
      <c r="L43" s="47"/>
      <c r="M43" s="47"/>
      <c r="N43" s="47">
        <f t="shared" ref="N43:N73" si="19">+L43+M43</f>
        <v>0</v>
      </c>
      <c r="O43" s="47"/>
      <c r="P43" s="47">
        <f t="shared" ref="P43:P73" si="20">+N43+O43</f>
        <v>0</v>
      </c>
      <c r="Q43" s="47" t="e">
        <f t="shared" ref="Q43:Q73" si="21">+R43/(1+W43)</f>
        <v>#DIV/0!</v>
      </c>
      <c r="R43" s="47"/>
      <c r="S43" s="66" t="e">
        <f t="shared" ref="S43:S73" si="22">+R43/P43</f>
        <v>#DIV/0!</v>
      </c>
      <c r="T43" s="66"/>
      <c r="U43" s="60" t="e">
        <f t="shared" ref="U43:U73" si="23">+V43/(1+W43)*W43</f>
        <v>#DIV/0!</v>
      </c>
      <c r="V43" s="47"/>
      <c r="W43" s="66" t="e">
        <f t="shared" ref="W43:W73" si="24">+M43/L43</f>
        <v>#DIV/0!</v>
      </c>
      <c r="X43" s="47">
        <f t="shared" ref="X43:X73" si="25">+P43-R43</f>
        <v>0</v>
      </c>
      <c r="Y43" s="47"/>
      <c r="Z43" s="47">
        <f t="shared" ref="Z43:Z73" si="26">+P43-V43</f>
        <v>0</v>
      </c>
      <c r="AA43" s="47"/>
      <c r="AB43" s="47"/>
      <c r="AC43" s="47" t="str">
        <f t="shared" ref="AC43:AC73" si="27">+IF(X43=0,"结清","未结清")</f>
        <v>结清</v>
      </c>
      <c r="AD43" s="47"/>
      <c r="AE43" s="47"/>
      <c r="AF43" s="47"/>
      <c r="AG43" s="47"/>
      <c r="AH43" s="47"/>
    </row>
    <row r="44" spans="1:34" x14ac:dyDescent="0.25">
      <c r="A44" s="47" t="s">
        <v>216</v>
      </c>
      <c r="B44" s="48"/>
      <c r="C44" s="47"/>
      <c r="D44" s="49"/>
      <c r="E44" s="47"/>
      <c r="F44" s="48"/>
      <c r="G44" s="48"/>
      <c r="H44" s="49"/>
      <c r="I44" s="49"/>
      <c r="J44" s="48"/>
      <c r="K44" s="48"/>
      <c r="L44" s="47"/>
      <c r="M44" s="47"/>
      <c r="N44" s="47">
        <f t="shared" si="19"/>
        <v>0</v>
      </c>
      <c r="O44" s="47"/>
      <c r="P44" s="47">
        <f t="shared" si="20"/>
        <v>0</v>
      </c>
      <c r="Q44" s="47" t="e">
        <f t="shared" si="21"/>
        <v>#DIV/0!</v>
      </c>
      <c r="R44" s="47"/>
      <c r="S44" s="66" t="e">
        <f t="shared" si="22"/>
        <v>#DIV/0!</v>
      </c>
      <c r="T44" s="66"/>
      <c r="U44" s="60" t="e">
        <f t="shared" si="23"/>
        <v>#DIV/0!</v>
      </c>
      <c r="V44" s="47"/>
      <c r="W44" s="66" t="e">
        <f t="shared" si="24"/>
        <v>#DIV/0!</v>
      </c>
      <c r="X44" s="47">
        <f t="shared" si="25"/>
        <v>0</v>
      </c>
      <c r="Y44" s="47"/>
      <c r="Z44" s="47">
        <f t="shared" si="26"/>
        <v>0</v>
      </c>
      <c r="AA44" s="47"/>
      <c r="AB44" s="47"/>
      <c r="AC44" s="47" t="str">
        <f t="shared" si="27"/>
        <v>结清</v>
      </c>
      <c r="AD44" s="47"/>
      <c r="AE44" s="47"/>
      <c r="AF44" s="47"/>
      <c r="AG44" s="47"/>
      <c r="AH44" s="47"/>
    </row>
    <row r="45" spans="1:34" x14ac:dyDescent="0.25">
      <c r="A45" s="47" t="s">
        <v>217</v>
      </c>
      <c r="B45" s="48"/>
      <c r="C45" s="47"/>
      <c r="D45" s="49"/>
      <c r="E45" s="47"/>
      <c r="F45" s="48"/>
      <c r="G45" s="48"/>
      <c r="H45" s="49"/>
      <c r="I45" s="49"/>
      <c r="J45" s="48"/>
      <c r="K45" s="48"/>
      <c r="L45" s="47"/>
      <c r="M45" s="47"/>
      <c r="N45" s="47">
        <f t="shared" si="19"/>
        <v>0</v>
      </c>
      <c r="O45" s="47"/>
      <c r="P45" s="47">
        <f t="shared" si="20"/>
        <v>0</v>
      </c>
      <c r="Q45" s="47" t="e">
        <f t="shared" si="21"/>
        <v>#DIV/0!</v>
      </c>
      <c r="R45" s="47"/>
      <c r="S45" s="66" t="e">
        <f t="shared" si="22"/>
        <v>#DIV/0!</v>
      </c>
      <c r="T45" s="66"/>
      <c r="U45" s="60" t="e">
        <f t="shared" si="23"/>
        <v>#DIV/0!</v>
      </c>
      <c r="V45" s="47"/>
      <c r="W45" s="66" t="e">
        <f t="shared" si="24"/>
        <v>#DIV/0!</v>
      </c>
      <c r="X45" s="47">
        <f t="shared" si="25"/>
        <v>0</v>
      </c>
      <c r="Y45" s="47"/>
      <c r="Z45" s="47">
        <f t="shared" si="26"/>
        <v>0</v>
      </c>
      <c r="AA45" s="47"/>
      <c r="AB45" s="47"/>
      <c r="AC45" s="47" t="str">
        <f t="shared" si="27"/>
        <v>结清</v>
      </c>
      <c r="AD45" s="47"/>
      <c r="AE45" s="47"/>
      <c r="AF45" s="47"/>
      <c r="AG45" s="47"/>
      <c r="AH45" s="47"/>
    </row>
    <row r="46" spans="1:34" x14ac:dyDescent="0.25">
      <c r="A46" s="47" t="s">
        <v>218</v>
      </c>
      <c r="B46" s="48"/>
      <c r="C46" s="47"/>
      <c r="D46" s="47"/>
      <c r="E46" s="47"/>
      <c r="F46" s="48"/>
      <c r="G46" s="48"/>
      <c r="H46" s="47"/>
      <c r="I46" s="47"/>
      <c r="J46" s="48"/>
      <c r="K46" s="48"/>
      <c r="L46" s="47"/>
      <c r="M46" s="47"/>
      <c r="N46" s="47">
        <f t="shared" si="19"/>
        <v>0</v>
      </c>
      <c r="O46" s="47"/>
      <c r="P46" s="47">
        <f t="shared" si="20"/>
        <v>0</v>
      </c>
      <c r="Q46" s="47" t="e">
        <f t="shared" si="21"/>
        <v>#DIV/0!</v>
      </c>
      <c r="R46" s="47"/>
      <c r="S46" s="66" t="e">
        <f t="shared" si="22"/>
        <v>#DIV/0!</v>
      </c>
      <c r="T46" s="66"/>
      <c r="U46" s="60" t="e">
        <f t="shared" si="23"/>
        <v>#DIV/0!</v>
      </c>
      <c r="V46" s="47"/>
      <c r="W46" s="66" t="e">
        <f t="shared" si="24"/>
        <v>#DIV/0!</v>
      </c>
      <c r="X46" s="47">
        <f t="shared" si="25"/>
        <v>0</v>
      </c>
      <c r="Y46" s="47"/>
      <c r="Z46" s="47">
        <f t="shared" si="26"/>
        <v>0</v>
      </c>
      <c r="AA46" s="47"/>
      <c r="AB46" s="47"/>
      <c r="AC46" s="47" t="str">
        <f t="shared" si="27"/>
        <v>结清</v>
      </c>
      <c r="AD46" s="47"/>
      <c r="AE46" s="47"/>
      <c r="AF46" s="47"/>
      <c r="AG46" s="47"/>
      <c r="AH46" s="47"/>
    </row>
    <row r="47" spans="1:34" x14ac:dyDescent="0.25">
      <c r="A47" s="47" t="s">
        <v>219</v>
      </c>
      <c r="B47" s="48"/>
      <c r="C47" s="47"/>
      <c r="D47" s="47"/>
      <c r="E47" s="47"/>
      <c r="F47" s="48"/>
      <c r="G47" s="48"/>
      <c r="H47" s="47"/>
      <c r="I47" s="47"/>
      <c r="J47" s="48"/>
      <c r="K47" s="48"/>
      <c r="L47" s="47"/>
      <c r="M47" s="47"/>
      <c r="N47" s="47">
        <f t="shared" si="19"/>
        <v>0</v>
      </c>
      <c r="O47" s="47"/>
      <c r="P47" s="47">
        <f t="shared" si="20"/>
        <v>0</v>
      </c>
      <c r="Q47" s="47" t="e">
        <f t="shared" si="21"/>
        <v>#DIV/0!</v>
      </c>
      <c r="R47" s="47"/>
      <c r="S47" s="66" t="e">
        <f t="shared" si="22"/>
        <v>#DIV/0!</v>
      </c>
      <c r="T47" s="66"/>
      <c r="U47" s="60" t="e">
        <f t="shared" si="23"/>
        <v>#DIV/0!</v>
      </c>
      <c r="V47" s="47"/>
      <c r="W47" s="66" t="e">
        <f t="shared" si="24"/>
        <v>#DIV/0!</v>
      </c>
      <c r="X47" s="47">
        <f t="shared" si="25"/>
        <v>0</v>
      </c>
      <c r="Y47" s="47"/>
      <c r="Z47" s="47">
        <f t="shared" si="26"/>
        <v>0</v>
      </c>
      <c r="AA47" s="47"/>
      <c r="AB47" s="47"/>
      <c r="AC47" s="47" t="str">
        <f t="shared" si="27"/>
        <v>结清</v>
      </c>
      <c r="AD47" s="47"/>
      <c r="AE47" s="47"/>
      <c r="AF47" s="47"/>
      <c r="AG47" s="47"/>
      <c r="AH47" s="47"/>
    </row>
    <row r="48" spans="1:34" x14ac:dyDescent="0.25">
      <c r="A48" s="47"/>
      <c r="B48" s="48"/>
      <c r="C48" s="47"/>
      <c r="D48" s="47"/>
      <c r="E48" s="47"/>
      <c r="F48" s="48"/>
      <c r="G48" s="48"/>
      <c r="H48" s="47"/>
      <c r="I48" s="47"/>
      <c r="J48" s="48"/>
      <c r="K48" s="48"/>
      <c r="L48" s="47"/>
      <c r="M48" s="47"/>
      <c r="N48" s="47">
        <f t="shared" si="19"/>
        <v>0</v>
      </c>
      <c r="O48" s="47"/>
      <c r="P48" s="47">
        <f t="shared" si="20"/>
        <v>0</v>
      </c>
      <c r="Q48" s="47" t="e">
        <f t="shared" si="21"/>
        <v>#DIV/0!</v>
      </c>
      <c r="R48" s="47"/>
      <c r="S48" s="66" t="e">
        <f t="shared" si="22"/>
        <v>#DIV/0!</v>
      </c>
      <c r="T48" s="66"/>
      <c r="U48" s="60" t="e">
        <f t="shared" si="23"/>
        <v>#DIV/0!</v>
      </c>
      <c r="V48" s="47"/>
      <c r="W48" s="66" t="e">
        <f t="shared" si="24"/>
        <v>#DIV/0!</v>
      </c>
      <c r="X48" s="47">
        <f t="shared" si="25"/>
        <v>0</v>
      </c>
      <c r="Y48" s="47"/>
      <c r="Z48" s="47">
        <f t="shared" si="26"/>
        <v>0</v>
      </c>
      <c r="AA48" s="47"/>
      <c r="AB48" s="47"/>
      <c r="AC48" s="47" t="str">
        <f t="shared" si="27"/>
        <v>结清</v>
      </c>
      <c r="AD48" s="47"/>
      <c r="AE48" s="47"/>
      <c r="AF48" s="47"/>
      <c r="AG48" s="47"/>
      <c r="AH48" s="47"/>
    </row>
    <row r="49" spans="1:34" x14ac:dyDescent="0.25">
      <c r="A49" s="47"/>
      <c r="B49" s="48"/>
      <c r="C49" s="47"/>
      <c r="D49" s="47"/>
      <c r="E49" s="47"/>
      <c r="F49" s="48"/>
      <c r="G49" s="48"/>
      <c r="H49" s="47"/>
      <c r="I49" s="47"/>
      <c r="J49" s="48"/>
      <c r="K49" s="48"/>
      <c r="L49" s="47"/>
      <c r="M49" s="47"/>
      <c r="N49" s="47">
        <f t="shared" si="19"/>
        <v>0</v>
      </c>
      <c r="O49" s="47"/>
      <c r="P49" s="47">
        <f t="shared" si="20"/>
        <v>0</v>
      </c>
      <c r="Q49" s="47" t="e">
        <f t="shared" si="21"/>
        <v>#DIV/0!</v>
      </c>
      <c r="R49" s="47"/>
      <c r="S49" s="66" t="e">
        <f t="shared" si="22"/>
        <v>#DIV/0!</v>
      </c>
      <c r="T49" s="66"/>
      <c r="U49" s="60" t="e">
        <f t="shared" si="23"/>
        <v>#DIV/0!</v>
      </c>
      <c r="V49" s="47"/>
      <c r="W49" s="66" t="e">
        <f t="shared" si="24"/>
        <v>#DIV/0!</v>
      </c>
      <c r="X49" s="47">
        <f t="shared" si="25"/>
        <v>0</v>
      </c>
      <c r="Y49" s="47"/>
      <c r="Z49" s="47">
        <f t="shared" si="26"/>
        <v>0</v>
      </c>
      <c r="AA49" s="47"/>
      <c r="AB49" s="47"/>
      <c r="AC49" s="47" t="str">
        <f t="shared" si="27"/>
        <v>结清</v>
      </c>
      <c r="AD49" s="47"/>
      <c r="AE49" s="47"/>
      <c r="AF49" s="47"/>
      <c r="AG49" s="47"/>
      <c r="AH49" s="47"/>
    </row>
    <row r="50" spans="1:34" x14ac:dyDescent="0.25">
      <c r="A50" s="47"/>
      <c r="B50" s="48"/>
      <c r="C50" s="47"/>
      <c r="D50" s="47"/>
      <c r="E50" s="47"/>
      <c r="F50" s="48"/>
      <c r="G50" s="48"/>
      <c r="H50" s="47"/>
      <c r="I50" s="47"/>
      <c r="J50" s="48"/>
      <c r="K50" s="48"/>
      <c r="L50" s="47"/>
      <c r="M50" s="47"/>
      <c r="N50" s="47">
        <f t="shared" si="19"/>
        <v>0</v>
      </c>
      <c r="O50" s="47"/>
      <c r="P50" s="47">
        <f t="shared" si="20"/>
        <v>0</v>
      </c>
      <c r="Q50" s="47" t="e">
        <f t="shared" si="21"/>
        <v>#DIV/0!</v>
      </c>
      <c r="R50" s="47"/>
      <c r="S50" s="66" t="e">
        <f t="shared" si="22"/>
        <v>#DIV/0!</v>
      </c>
      <c r="T50" s="66"/>
      <c r="U50" s="60" t="e">
        <f t="shared" si="23"/>
        <v>#DIV/0!</v>
      </c>
      <c r="V50" s="47"/>
      <c r="W50" s="66" t="e">
        <f t="shared" si="24"/>
        <v>#DIV/0!</v>
      </c>
      <c r="X50" s="47">
        <f t="shared" si="25"/>
        <v>0</v>
      </c>
      <c r="Y50" s="47"/>
      <c r="Z50" s="47">
        <f t="shared" si="26"/>
        <v>0</v>
      </c>
      <c r="AA50" s="47"/>
      <c r="AB50" s="47"/>
      <c r="AC50" s="47" t="str">
        <f t="shared" si="27"/>
        <v>结清</v>
      </c>
      <c r="AD50" s="47"/>
      <c r="AE50" s="47"/>
      <c r="AF50" s="47"/>
      <c r="AG50" s="47"/>
      <c r="AH50" s="47"/>
    </row>
    <row r="51" spans="1:34" x14ac:dyDescent="0.25">
      <c r="A51" s="47"/>
      <c r="B51" s="48"/>
      <c r="C51" s="47"/>
      <c r="D51" s="47"/>
      <c r="E51" s="47"/>
      <c r="F51" s="48"/>
      <c r="G51" s="48"/>
      <c r="H51" s="47"/>
      <c r="I51" s="47"/>
      <c r="J51" s="48"/>
      <c r="K51" s="48"/>
      <c r="L51" s="47"/>
      <c r="M51" s="47"/>
      <c r="N51" s="47">
        <f t="shared" si="19"/>
        <v>0</v>
      </c>
      <c r="O51" s="47"/>
      <c r="P51" s="47">
        <f t="shared" si="20"/>
        <v>0</v>
      </c>
      <c r="Q51" s="47" t="e">
        <f t="shared" si="21"/>
        <v>#DIV/0!</v>
      </c>
      <c r="R51" s="47"/>
      <c r="S51" s="66" t="e">
        <f t="shared" si="22"/>
        <v>#DIV/0!</v>
      </c>
      <c r="T51" s="66"/>
      <c r="U51" s="60" t="e">
        <f t="shared" si="23"/>
        <v>#DIV/0!</v>
      </c>
      <c r="V51" s="47"/>
      <c r="W51" s="66" t="e">
        <f t="shared" si="24"/>
        <v>#DIV/0!</v>
      </c>
      <c r="X51" s="47">
        <f t="shared" si="25"/>
        <v>0</v>
      </c>
      <c r="Y51" s="47"/>
      <c r="Z51" s="47">
        <f t="shared" si="26"/>
        <v>0</v>
      </c>
      <c r="AA51" s="47"/>
      <c r="AB51" s="47"/>
      <c r="AC51" s="47" t="str">
        <f t="shared" si="27"/>
        <v>结清</v>
      </c>
      <c r="AD51" s="47"/>
      <c r="AE51" s="47"/>
      <c r="AF51" s="47"/>
      <c r="AG51" s="47"/>
      <c r="AH51" s="47"/>
    </row>
    <row r="52" spans="1:34" x14ac:dyDescent="0.25">
      <c r="A52" s="47"/>
      <c r="B52" s="48"/>
      <c r="C52" s="47"/>
      <c r="D52" s="47"/>
      <c r="E52" s="47"/>
      <c r="F52" s="48"/>
      <c r="G52" s="48"/>
      <c r="H52" s="47"/>
      <c r="I52" s="47"/>
      <c r="J52" s="48"/>
      <c r="K52" s="48"/>
      <c r="L52" s="47"/>
      <c r="M52" s="47"/>
      <c r="N52" s="47">
        <f t="shared" si="19"/>
        <v>0</v>
      </c>
      <c r="O52" s="47"/>
      <c r="P52" s="47">
        <f t="shared" si="20"/>
        <v>0</v>
      </c>
      <c r="Q52" s="47" t="e">
        <f t="shared" si="21"/>
        <v>#DIV/0!</v>
      </c>
      <c r="R52" s="47"/>
      <c r="S52" s="66" t="e">
        <f t="shared" si="22"/>
        <v>#DIV/0!</v>
      </c>
      <c r="T52" s="66"/>
      <c r="U52" s="60" t="e">
        <f t="shared" si="23"/>
        <v>#DIV/0!</v>
      </c>
      <c r="V52" s="47"/>
      <c r="W52" s="66" t="e">
        <f t="shared" si="24"/>
        <v>#DIV/0!</v>
      </c>
      <c r="X52" s="47">
        <f t="shared" si="25"/>
        <v>0</v>
      </c>
      <c r="Y52" s="47"/>
      <c r="Z52" s="47">
        <f t="shared" si="26"/>
        <v>0</v>
      </c>
      <c r="AA52" s="47"/>
      <c r="AB52" s="47"/>
      <c r="AC52" s="47" t="str">
        <f t="shared" si="27"/>
        <v>结清</v>
      </c>
      <c r="AD52" s="47"/>
      <c r="AE52" s="47"/>
      <c r="AF52" s="47"/>
      <c r="AG52" s="47"/>
      <c r="AH52" s="47"/>
    </row>
    <row r="53" spans="1:34" x14ac:dyDescent="0.25">
      <c r="A53" s="47"/>
      <c r="B53" s="48"/>
      <c r="C53" s="47"/>
      <c r="D53" s="47"/>
      <c r="E53" s="47"/>
      <c r="F53" s="48"/>
      <c r="G53" s="48"/>
      <c r="H53" s="47"/>
      <c r="I53" s="47"/>
      <c r="J53" s="48"/>
      <c r="K53" s="48"/>
      <c r="L53" s="47"/>
      <c r="M53" s="47"/>
      <c r="N53" s="47">
        <f t="shared" si="19"/>
        <v>0</v>
      </c>
      <c r="O53" s="47"/>
      <c r="P53" s="47">
        <f t="shared" si="20"/>
        <v>0</v>
      </c>
      <c r="Q53" s="47" t="e">
        <f t="shared" si="21"/>
        <v>#DIV/0!</v>
      </c>
      <c r="R53" s="47"/>
      <c r="S53" s="66" t="e">
        <f t="shared" si="22"/>
        <v>#DIV/0!</v>
      </c>
      <c r="T53" s="66"/>
      <c r="U53" s="60" t="e">
        <f t="shared" si="23"/>
        <v>#DIV/0!</v>
      </c>
      <c r="V53" s="47"/>
      <c r="W53" s="66" t="e">
        <f t="shared" si="24"/>
        <v>#DIV/0!</v>
      </c>
      <c r="X53" s="47">
        <f t="shared" si="25"/>
        <v>0</v>
      </c>
      <c r="Y53" s="47"/>
      <c r="Z53" s="47">
        <f t="shared" si="26"/>
        <v>0</v>
      </c>
      <c r="AA53" s="47"/>
      <c r="AB53" s="47"/>
      <c r="AC53" s="47" t="str">
        <f t="shared" si="27"/>
        <v>结清</v>
      </c>
      <c r="AD53" s="47"/>
      <c r="AE53" s="47"/>
      <c r="AF53" s="47"/>
      <c r="AG53" s="47"/>
      <c r="AH53" s="47"/>
    </row>
    <row r="54" spans="1:34" x14ac:dyDescent="0.25">
      <c r="A54" s="47"/>
      <c r="B54" s="48"/>
      <c r="C54" s="47"/>
      <c r="D54" s="47"/>
      <c r="E54" s="47"/>
      <c r="F54" s="48"/>
      <c r="G54" s="48"/>
      <c r="H54" s="47"/>
      <c r="I54" s="47"/>
      <c r="J54" s="48"/>
      <c r="K54" s="48"/>
      <c r="L54" s="47"/>
      <c r="M54" s="47"/>
      <c r="N54" s="47">
        <f t="shared" si="19"/>
        <v>0</v>
      </c>
      <c r="O54" s="47"/>
      <c r="P54" s="47">
        <f t="shared" si="20"/>
        <v>0</v>
      </c>
      <c r="Q54" s="47" t="e">
        <f t="shared" si="21"/>
        <v>#DIV/0!</v>
      </c>
      <c r="R54" s="47"/>
      <c r="S54" s="66" t="e">
        <f t="shared" si="22"/>
        <v>#DIV/0!</v>
      </c>
      <c r="T54" s="66"/>
      <c r="U54" s="60" t="e">
        <f t="shared" si="23"/>
        <v>#DIV/0!</v>
      </c>
      <c r="V54" s="47"/>
      <c r="W54" s="66" t="e">
        <f t="shared" si="24"/>
        <v>#DIV/0!</v>
      </c>
      <c r="X54" s="47">
        <f t="shared" si="25"/>
        <v>0</v>
      </c>
      <c r="Y54" s="47"/>
      <c r="Z54" s="47">
        <f t="shared" si="26"/>
        <v>0</v>
      </c>
      <c r="AA54" s="47"/>
      <c r="AB54" s="47"/>
      <c r="AC54" s="47" t="str">
        <f t="shared" si="27"/>
        <v>结清</v>
      </c>
      <c r="AD54" s="47"/>
      <c r="AE54" s="47"/>
      <c r="AF54" s="47"/>
      <c r="AG54" s="47"/>
      <c r="AH54" s="47"/>
    </row>
    <row r="55" spans="1:34" x14ac:dyDescent="0.25">
      <c r="A55" s="47"/>
      <c r="B55" s="48"/>
      <c r="C55" s="47"/>
      <c r="D55" s="47"/>
      <c r="E55" s="47"/>
      <c r="F55" s="48"/>
      <c r="G55" s="48"/>
      <c r="H55" s="47"/>
      <c r="I55" s="47"/>
      <c r="J55" s="48"/>
      <c r="K55" s="48"/>
      <c r="L55" s="47"/>
      <c r="M55" s="47"/>
      <c r="N55" s="47">
        <f t="shared" si="19"/>
        <v>0</v>
      </c>
      <c r="O55" s="47"/>
      <c r="P55" s="47">
        <f t="shared" si="20"/>
        <v>0</v>
      </c>
      <c r="Q55" s="47" t="e">
        <f t="shared" si="21"/>
        <v>#DIV/0!</v>
      </c>
      <c r="R55" s="47"/>
      <c r="S55" s="66" t="e">
        <f t="shared" si="22"/>
        <v>#DIV/0!</v>
      </c>
      <c r="T55" s="66"/>
      <c r="U55" s="60" t="e">
        <f t="shared" si="23"/>
        <v>#DIV/0!</v>
      </c>
      <c r="V55" s="47"/>
      <c r="W55" s="66" t="e">
        <f t="shared" si="24"/>
        <v>#DIV/0!</v>
      </c>
      <c r="X55" s="47">
        <f t="shared" si="25"/>
        <v>0</v>
      </c>
      <c r="Y55" s="47"/>
      <c r="Z55" s="47">
        <f t="shared" si="26"/>
        <v>0</v>
      </c>
      <c r="AA55" s="47"/>
      <c r="AB55" s="47"/>
      <c r="AC55" s="47" t="str">
        <f t="shared" si="27"/>
        <v>结清</v>
      </c>
      <c r="AD55" s="47"/>
      <c r="AE55" s="47"/>
      <c r="AF55" s="47"/>
      <c r="AG55" s="47"/>
      <c r="AH55" s="47"/>
    </row>
    <row r="56" spans="1:34" x14ac:dyDescent="0.25">
      <c r="A56" s="47"/>
      <c r="B56" s="48"/>
      <c r="C56" s="47"/>
      <c r="D56" s="47"/>
      <c r="E56" s="47"/>
      <c r="F56" s="48"/>
      <c r="G56" s="48"/>
      <c r="H56" s="47"/>
      <c r="I56" s="47"/>
      <c r="J56" s="48"/>
      <c r="K56" s="48"/>
      <c r="L56" s="47"/>
      <c r="M56" s="47"/>
      <c r="N56" s="47">
        <f t="shared" si="19"/>
        <v>0</v>
      </c>
      <c r="O56" s="47"/>
      <c r="P56" s="47">
        <f t="shared" si="20"/>
        <v>0</v>
      </c>
      <c r="Q56" s="47" t="e">
        <f t="shared" si="21"/>
        <v>#DIV/0!</v>
      </c>
      <c r="R56" s="47"/>
      <c r="S56" s="66" t="e">
        <f t="shared" si="22"/>
        <v>#DIV/0!</v>
      </c>
      <c r="T56" s="66"/>
      <c r="U56" s="60" t="e">
        <f t="shared" si="23"/>
        <v>#DIV/0!</v>
      </c>
      <c r="V56" s="47"/>
      <c r="W56" s="66" t="e">
        <f t="shared" si="24"/>
        <v>#DIV/0!</v>
      </c>
      <c r="X56" s="47">
        <f t="shared" si="25"/>
        <v>0</v>
      </c>
      <c r="Y56" s="47"/>
      <c r="Z56" s="47">
        <f t="shared" si="26"/>
        <v>0</v>
      </c>
      <c r="AA56" s="47"/>
      <c r="AB56" s="47"/>
      <c r="AC56" s="47" t="str">
        <f t="shared" si="27"/>
        <v>结清</v>
      </c>
      <c r="AD56" s="47"/>
      <c r="AE56" s="47"/>
      <c r="AF56" s="47"/>
      <c r="AG56" s="47"/>
      <c r="AH56" s="47"/>
    </row>
    <row r="57" spans="1:34" x14ac:dyDescent="0.25">
      <c r="A57" s="47"/>
      <c r="B57" s="48"/>
      <c r="C57" s="47"/>
      <c r="D57" s="47"/>
      <c r="E57" s="47"/>
      <c r="F57" s="48"/>
      <c r="G57" s="48"/>
      <c r="H57" s="47"/>
      <c r="I57" s="47"/>
      <c r="J57" s="48"/>
      <c r="K57" s="48"/>
      <c r="L57" s="47"/>
      <c r="M57" s="47"/>
      <c r="N57" s="47">
        <f t="shared" si="19"/>
        <v>0</v>
      </c>
      <c r="O57" s="47"/>
      <c r="P57" s="47">
        <f t="shared" si="20"/>
        <v>0</v>
      </c>
      <c r="Q57" s="47" t="e">
        <f t="shared" si="21"/>
        <v>#DIV/0!</v>
      </c>
      <c r="R57" s="47"/>
      <c r="S57" s="66" t="e">
        <f t="shared" si="22"/>
        <v>#DIV/0!</v>
      </c>
      <c r="T57" s="66"/>
      <c r="U57" s="60" t="e">
        <f t="shared" si="23"/>
        <v>#DIV/0!</v>
      </c>
      <c r="V57" s="47"/>
      <c r="W57" s="66" t="e">
        <f t="shared" si="24"/>
        <v>#DIV/0!</v>
      </c>
      <c r="X57" s="47">
        <f t="shared" si="25"/>
        <v>0</v>
      </c>
      <c r="Y57" s="47"/>
      <c r="Z57" s="47">
        <f t="shared" si="26"/>
        <v>0</v>
      </c>
      <c r="AA57" s="47"/>
      <c r="AB57" s="47"/>
      <c r="AC57" s="47" t="str">
        <f t="shared" si="27"/>
        <v>结清</v>
      </c>
      <c r="AD57" s="47"/>
      <c r="AE57" s="47"/>
      <c r="AF57" s="47"/>
      <c r="AG57" s="47"/>
      <c r="AH57" s="47"/>
    </row>
    <row r="58" spans="1:34" x14ac:dyDescent="0.25">
      <c r="A58" s="47"/>
      <c r="B58" s="48"/>
      <c r="C58" s="47"/>
      <c r="D58" s="47"/>
      <c r="E58" s="47"/>
      <c r="F58" s="48"/>
      <c r="G58" s="48"/>
      <c r="H58" s="47"/>
      <c r="I58" s="47"/>
      <c r="J58" s="48"/>
      <c r="K58" s="48"/>
      <c r="L58" s="47"/>
      <c r="M58" s="47"/>
      <c r="N58" s="47">
        <f t="shared" si="19"/>
        <v>0</v>
      </c>
      <c r="O58" s="47"/>
      <c r="P58" s="47">
        <f t="shared" si="20"/>
        <v>0</v>
      </c>
      <c r="Q58" s="47" t="e">
        <f t="shared" si="21"/>
        <v>#DIV/0!</v>
      </c>
      <c r="R58" s="47"/>
      <c r="S58" s="66" t="e">
        <f t="shared" si="22"/>
        <v>#DIV/0!</v>
      </c>
      <c r="T58" s="66"/>
      <c r="U58" s="60" t="e">
        <f t="shared" si="23"/>
        <v>#DIV/0!</v>
      </c>
      <c r="V58" s="47"/>
      <c r="W58" s="66" t="e">
        <f t="shared" si="24"/>
        <v>#DIV/0!</v>
      </c>
      <c r="X58" s="47">
        <f t="shared" si="25"/>
        <v>0</v>
      </c>
      <c r="Y58" s="47"/>
      <c r="Z58" s="47">
        <f t="shared" si="26"/>
        <v>0</v>
      </c>
      <c r="AA58" s="47"/>
      <c r="AB58" s="47"/>
      <c r="AC58" s="47" t="str">
        <f t="shared" si="27"/>
        <v>结清</v>
      </c>
      <c r="AD58" s="47"/>
      <c r="AE58" s="47"/>
      <c r="AF58" s="47"/>
      <c r="AG58" s="47"/>
      <c r="AH58" s="47"/>
    </row>
    <row r="59" spans="1:34" x14ac:dyDescent="0.25">
      <c r="A59" s="47"/>
      <c r="B59" s="48"/>
      <c r="C59" s="47"/>
      <c r="D59" s="47"/>
      <c r="E59" s="47"/>
      <c r="F59" s="48"/>
      <c r="G59" s="48"/>
      <c r="H59" s="47"/>
      <c r="I59" s="47"/>
      <c r="J59" s="48"/>
      <c r="K59" s="48"/>
      <c r="L59" s="47"/>
      <c r="M59" s="47"/>
      <c r="N59" s="47">
        <f t="shared" si="19"/>
        <v>0</v>
      </c>
      <c r="O59" s="47"/>
      <c r="P59" s="47">
        <f t="shared" si="20"/>
        <v>0</v>
      </c>
      <c r="Q59" s="47" t="e">
        <f t="shared" si="21"/>
        <v>#DIV/0!</v>
      </c>
      <c r="R59" s="47"/>
      <c r="S59" s="66" t="e">
        <f t="shared" si="22"/>
        <v>#DIV/0!</v>
      </c>
      <c r="T59" s="66"/>
      <c r="U59" s="60" t="e">
        <f t="shared" si="23"/>
        <v>#DIV/0!</v>
      </c>
      <c r="V59" s="47"/>
      <c r="W59" s="66" t="e">
        <f t="shared" si="24"/>
        <v>#DIV/0!</v>
      </c>
      <c r="X59" s="47">
        <f t="shared" si="25"/>
        <v>0</v>
      </c>
      <c r="Y59" s="47"/>
      <c r="Z59" s="47">
        <f t="shared" si="26"/>
        <v>0</v>
      </c>
      <c r="AA59" s="47"/>
      <c r="AB59" s="47"/>
      <c r="AC59" s="47" t="str">
        <f t="shared" si="27"/>
        <v>结清</v>
      </c>
      <c r="AD59" s="47"/>
      <c r="AE59" s="47"/>
      <c r="AF59" s="47"/>
      <c r="AG59" s="47"/>
      <c r="AH59" s="47"/>
    </row>
    <row r="60" spans="1:34" x14ac:dyDescent="0.25">
      <c r="A60" s="47"/>
      <c r="B60" s="48"/>
      <c r="C60" s="47"/>
      <c r="D60" s="47"/>
      <c r="E60" s="47"/>
      <c r="F60" s="48"/>
      <c r="G60" s="48"/>
      <c r="H60" s="47"/>
      <c r="I60" s="47"/>
      <c r="J60" s="48"/>
      <c r="K60" s="48"/>
      <c r="L60" s="47"/>
      <c r="M60" s="47"/>
      <c r="N60" s="47">
        <f t="shared" si="19"/>
        <v>0</v>
      </c>
      <c r="O60" s="47"/>
      <c r="P60" s="47">
        <f t="shared" si="20"/>
        <v>0</v>
      </c>
      <c r="Q60" s="47" t="e">
        <f t="shared" si="21"/>
        <v>#DIV/0!</v>
      </c>
      <c r="R60" s="47"/>
      <c r="S60" s="66" t="e">
        <f t="shared" si="22"/>
        <v>#DIV/0!</v>
      </c>
      <c r="T60" s="66"/>
      <c r="U60" s="60" t="e">
        <f t="shared" si="23"/>
        <v>#DIV/0!</v>
      </c>
      <c r="V60" s="47"/>
      <c r="W60" s="66" t="e">
        <f t="shared" si="24"/>
        <v>#DIV/0!</v>
      </c>
      <c r="X60" s="47">
        <f t="shared" si="25"/>
        <v>0</v>
      </c>
      <c r="Y60" s="47"/>
      <c r="Z60" s="47">
        <f t="shared" si="26"/>
        <v>0</v>
      </c>
      <c r="AA60" s="47"/>
      <c r="AB60" s="47"/>
      <c r="AC60" s="47" t="str">
        <f t="shared" si="27"/>
        <v>结清</v>
      </c>
      <c r="AD60" s="47"/>
      <c r="AE60" s="47"/>
      <c r="AF60" s="47"/>
      <c r="AG60" s="47"/>
      <c r="AH60" s="47"/>
    </row>
    <row r="61" spans="1:34" x14ac:dyDescent="0.25">
      <c r="A61" s="47"/>
      <c r="B61" s="48"/>
      <c r="C61" s="47"/>
      <c r="D61" s="47"/>
      <c r="E61" s="47"/>
      <c r="F61" s="48"/>
      <c r="G61" s="48"/>
      <c r="H61" s="47"/>
      <c r="I61" s="47"/>
      <c r="J61" s="48"/>
      <c r="K61" s="48"/>
      <c r="L61" s="47"/>
      <c r="M61" s="47"/>
      <c r="N61" s="47">
        <f t="shared" si="19"/>
        <v>0</v>
      </c>
      <c r="O61" s="47"/>
      <c r="P61" s="47">
        <f t="shared" si="20"/>
        <v>0</v>
      </c>
      <c r="Q61" s="47" t="e">
        <f t="shared" si="21"/>
        <v>#DIV/0!</v>
      </c>
      <c r="R61" s="47"/>
      <c r="S61" s="66" t="e">
        <f t="shared" si="22"/>
        <v>#DIV/0!</v>
      </c>
      <c r="T61" s="66"/>
      <c r="U61" s="60" t="e">
        <f t="shared" si="23"/>
        <v>#DIV/0!</v>
      </c>
      <c r="V61" s="47"/>
      <c r="W61" s="66" t="e">
        <f t="shared" si="24"/>
        <v>#DIV/0!</v>
      </c>
      <c r="X61" s="47">
        <f t="shared" si="25"/>
        <v>0</v>
      </c>
      <c r="Y61" s="47"/>
      <c r="Z61" s="47">
        <f t="shared" si="26"/>
        <v>0</v>
      </c>
      <c r="AA61" s="47"/>
      <c r="AB61" s="47"/>
      <c r="AC61" s="47" t="str">
        <f t="shared" si="27"/>
        <v>结清</v>
      </c>
      <c r="AD61" s="47"/>
      <c r="AE61" s="47"/>
      <c r="AF61" s="47"/>
      <c r="AG61" s="47"/>
      <c r="AH61" s="47"/>
    </row>
    <row r="62" spans="1:34" x14ac:dyDescent="0.25">
      <c r="A62" s="47"/>
      <c r="B62" s="48"/>
      <c r="C62" s="47"/>
      <c r="D62" s="47"/>
      <c r="E62" s="47"/>
      <c r="F62" s="48"/>
      <c r="G62" s="48"/>
      <c r="H62" s="47"/>
      <c r="I62" s="47"/>
      <c r="J62" s="48"/>
      <c r="K62" s="48"/>
      <c r="L62" s="47"/>
      <c r="M62" s="47"/>
      <c r="N62" s="47">
        <f t="shared" si="19"/>
        <v>0</v>
      </c>
      <c r="O62" s="47"/>
      <c r="P62" s="47">
        <f t="shared" si="20"/>
        <v>0</v>
      </c>
      <c r="Q62" s="47" t="e">
        <f t="shared" si="21"/>
        <v>#DIV/0!</v>
      </c>
      <c r="R62" s="47"/>
      <c r="S62" s="66" t="e">
        <f t="shared" si="22"/>
        <v>#DIV/0!</v>
      </c>
      <c r="T62" s="66"/>
      <c r="U62" s="60" t="e">
        <f t="shared" si="23"/>
        <v>#DIV/0!</v>
      </c>
      <c r="V62" s="47"/>
      <c r="W62" s="66" t="e">
        <f t="shared" si="24"/>
        <v>#DIV/0!</v>
      </c>
      <c r="X62" s="47">
        <f t="shared" si="25"/>
        <v>0</v>
      </c>
      <c r="Y62" s="47"/>
      <c r="Z62" s="47">
        <f t="shared" si="26"/>
        <v>0</v>
      </c>
      <c r="AA62" s="47"/>
      <c r="AB62" s="47"/>
      <c r="AC62" s="47" t="str">
        <f t="shared" si="27"/>
        <v>结清</v>
      </c>
      <c r="AD62" s="47"/>
      <c r="AE62" s="47"/>
      <c r="AF62" s="47"/>
      <c r="AG62" s="47"/>
      <c r="AH62" s="47"/>
    </row>
    <row r="63" spans="1:34" x14ac:dyDescent="0.25">
      <c r="A63" s="47"/>
      <c r="B63" s="48"/>
      <c r="C63" s="47"/>
      <c r="D63" s="47"/>
      <c r="E63" s="47"/>
      <c r="F63" s="48"/>
      <c r="G63" s="48"/>
      <c r="H63" s="47"/>
      <c r="I63" s="47"/>
      <c r="J63" s="48"/>
      <c r="K63" s="48"/>
      <c r="L63" s="47"/>
      <c r="M63" s="47"/>
      <c r="N63" s="47">
        <f t="shared" si="19"/>
        <v>0</v>
      </c>
      <c r="O63" s="47"/>
      <c r="P63" s="47">
        <f t="shared" si="20"/>
        <v>0</v>
      </c>
      <c r="Q63" s="47" t="e">
        <f t="shared" si="21"/>
        <v>#DIV/0!</v>
      </c>
      <c r="R63" s="47"/>
      <c r="S63" s="66" t="e">
        <f t="shared" si="22"/>
        <v>#DIV/0!</v>
      </c>
      <c r="T63" s="66"/>
      <c r="U63" s="60" t="e">
        <f t="shared" si="23"/>
        <v>#DIV/0!</v>
      </c>
      <c r="V63" s="47"/>
      <c r="W63" s="66" t="e">
        <f t="shared" si="24"/>
        <v>#DIV/0!</v>
      </c>
      <c r="X63" s="47">
        <f t="shared" si="25"/>
        <v>0</v>
      </c>
      <c r="Y63" s="47"/>
      <c r="Z63" s="47">
        <f t="shared" si="26"/>
        <v>0</v>
      </c>
      <c r="AA63" s="47"/>
      <c r="AB63" s="47"/>
      <c r="AC63" s="47" t="str">
        <f t="shared" si="27"/>
        <v>结清</v>
      </c>
      <c r="AD63" s="47"/>
      <c r="AE63" s="47"/>
      <c r="AF63" s="47"/>
      <c r="AG63" s="47"/>
      <c r="AH63" s="47"/>
    </row>
    <row r="64" spans="1:34" x14ac:dyDescent="0.25">
      <c r="A64" s="47"/>
      <c r="B64" s="48"/>
      <c r="C64" s="47"/>
      <c r="D64" s="47"/>
      <c r="E64" s="47"/>
      <c r="F64" s="48"/>
      <c r="G64" s="48"/>
      <c r="H64" s="47"/>
      <c r="I64" s="47"/>
      <c r="J64" s="48"/>
      <c r="K64" s="48"/>
      <c r="L64" s="47"/>
      <c r="M64" s="47"/>
      <c r="N64" s="47">
        <f t="shared" si="19"/>
        <v>0</v>
      </c>
      <c r="O64" s="47"/>
      <c r="P64" s="47">
        <f t="shared" si="20"/>
        <v>0</v>
      </c>
      <c r="Q64" s="47" t="e">
        <f t="shared" si="21"/>
        <v>#DIV/0!</v>
      </c>
      <c r="R64" s="47"/>
      <c r="S64" s="66" t="e">
        <f t="shared" si="22"/>
        <v>#DIV/0!</v>
      </c>
      <c r="T64" s="66"/>
      <c r="U64" s="60" t="e">
        <f t="shared" si="23"/>
        <v>#DIV/0!</v>
      </c>
      <c r="V64" s="47"/>
      <c r="W64" s="66" t="e">
        <f t="shared" si="24"/>
        <v>#DIV/0!</v>
      </c>
      <c r="X64" s="47">
        <f t="shared" si="25"/>
        <v>0</v>
      </c>
      <c r="Y64" s="47"/>
      <c r="Z64" s="47">
        <f t="shared" si="26"/>
        <v>0</v>
      </c>
      <c r="AA64" s="47"/>
      <c r="AB64" s="47"/>
      <c r="AC64" s="47" t="str">
        <f t="shared" si="27"/>
        <v>结清</v>
      </c>
      <c r="AD64" s="47"/>
      <c r="AE64" s="47"/>
      <c r="AF64" s="47"/>
      <c r="AG64" s="47"/>
      <c r="AH64" s="47"/>
    </row>
    <row r="65" spans="1:34" x14ac:dyDescent="0.25">
      <c r="A65" s="47"/>
      <c r="B65" s="48"/>
      <c r="C65" s="47"/>
      <c r="D65" s="47"/>
      <c r="E65" s="47"/>
      <c r="F65" s="48"/>
      <c r="G65" s="48"/>
      <c r="H65" s="47"/>
      <c r="I65" s="47"/>
      <c r="J65" s="48"/>
      <c r="K65" s="48"/>
      <c r="L65" s="47"/>
      <c r="M65" s="47"/>
      <c r="N65" s="47">
        <f t="shared" si="19"/>
        <v>0</v>
      </c>
      <c r="O65" s="47"/>
      <c r="P65" s="47">
        <f t="shared" si="20"/>
        <v>0</v>
      </c>
      <c r="Q65" s="47" t="e">
        <f t="shared" si="21"/>
        <v>#DIV/0!</v>
      </c>
      <c r="R65" s="47"/>
      <c r="S65" s="66" t="e">
        <f t="shared" si="22"/>
        <v>#DIV/0!</v>
      </c>
      <c r="T65" s="66"/>
      <c r="U65" s="60" t="e">
        <f t="shared" si="23"/>
        <v>#DIV/0!</v>
      </c>
      <c r="V65" s="47"/>
      <c r="W65" s="66" t="e">
        <f t="shared" si="24"/>
        <v>#DIV/0!</v>
      </c>
      <c r="X65" s="47">
        <f t="shared" si="25"/>
        <v>0</v>
      </c>
      <c r="Y65" s="47"/>
      <c r="Z65" s="47">
        <f t="shared" si="26"/>
        <v>0</v>
      </c>
      <c r="AA65" s="47"/>
      <c r="AB65" s="47"/>
      <c r="AC65" s="47" t="str">
        <f t="shared" si="27"/>
        <v>结清</v>
      </c>
      <c r="AD65" s="47"/>
      <c r="AE65" s="47"/>
      <c r="AF65" s="47"/>
      <c r="AG65" s="47"/>
      <c r="AH65" s="47"/>
    </row>
    <row r="66" spans="1:34" x14ac:dyDescent="0.25">
      <c r="A66" s="47"/>
      <c r="B66" s="48"/>
      <c r="C66" s="47"/>
      <c r="D66" s="47"/>
      <c r="E66" s="47"/>
      <c r="F66" s="48"/>
      <c r="G66" s="48"/>
      <c r="H66" s="47"/>
      <c r="I66" s="47"/>
      <c r="J66" s="48"/>
      <c r="K66" s="48"/>
      <c r="L66" s="47"/>
      <c r="M66" s="47"/>
      <c r="N66" s="47">
        <f t="shared" si="19"/>
        <v>0</v>
      </c>
      <c r="O66" s="47"/>
      <c r="P66" s="47">
        <f t="shared" si="20"/>
        <v>0</v>
      </c>
      <c r="Q66" s="47" t="e">
        <f t="shared" si="21"/>
        <v>#DIV/0!</v>
      </c>
      <c r="R66" s="47"/>
      <c r="S66" s="66" t="e">
        <f t="shared" si="22"/>
        <v>#DIV/0!</v>
      </c>
      <c r="T66" s="66"/>
      <c r="U66" s="60" t="e">
        <f t="shared" si="23"/>
        <v>#DIV/0!</v>
      </c>
      <c r="V66" s="47"/>
      <c r="W66" s="66" t="e">
        <f t="shared" si="24"/>
        <v>#DIV/0!</v>
      </c>
      <c r="X66" s="47">
        <f t="shared" si="25"/>
        <v>0</v>
      </c>
      <c r="Y66" s="47"/>
      <c r="Z66" s="47">
        <f t="shared" si="26"/>
        <v>0</v>
      </c>
      <c r="AA66" s="47"/>
      <c r="AB66" s="47"/>
      <c r="AC66" s="47" t="str">
        <f t="shared" si="27"/>
        <v>结清</v>
      </c>
      <c r="AD66" s="47"/>
      <c r="AE66" s="47"/>
      <c r="AF66" s="47"/>
      <c r="AG66" s="47"/>
      <c r="AH66" s="47"/>
    </row>
    <row r="67" spans="1:34" x14ac:dyDescent="0.25">
      <c r="A67" s="47"/>
      <c r="B67" s="48"/>
      <c r="C67" s="47"/>
      <c r="D67" s="47"/>
      <c r="E67" s="47"/>
      <c r="F67" s="48"/>
      <c r="G67" s="48"/>
      <c r="H67" s="47"/>
      <c r="I67" s="47"/>
      <c r="J67" s="48"/>
      <c r="K67" s="48"/>
      <c r="L67" s="47"/>
      <c r="M67" s="47"/>
      <c r="N67" s="47">
        <f t="shared" si="19"/>
        <v>0</v>
      </c>
      <c r="O67" s="47"/>
      <c r="P67" s="47">
        <f t="shared" si="20"/>
        <v>0</v>
      </c>
      <c r="Q67" s="47" t="e">
        <f t="shared" si="21"/>
        <v>#DIV/0!</v>
      </c>
      <c r="R67" s="47"/>
      <c r="S67" s="66" t="e">
        <f t="shared" si="22"/>
        <v>#DIV/0!</v>
      </c>
      <c r="T67" s="66"/>
      <c r="U67" s="60" t="e">
        <f t="shared" si="23"/>
        <v>#DIV/0!</v>
      </c>
      <c r="V67" s="47"/>
      <c r="W67" s="66" t="e">
        <f t="shared" si="24"/>
        <v>#DIV/0!</v>
      </c>
      <c r="X67" s="47">
        <f t="shared" si="25"/>
        <v>0</v>
      </c>
      <c r="Y67" s="47"/>
      <c r="Z67" s="47">
        <f t="shared" si="26"/>
        <v>0</v>
      </c>
      <c r="AA67" s="47"/>
      <c r="AB67" s="47"/>
      <c r="AC67" s="47" t="str">
        <f t="shared" si="27"/>
        <v>结清</v>
      </c>
      <c r="AD67" s="47"/>
      <c r="AE67" s="47"/>
      <c r="AF67" s="47"/>
      <c r="AG67" s="47"/>
      <c r="AH67" s="47"/>
    </row>
    <row r="68" spans="1:34" x14ac:dyDescent="0.25">
      <c r="A68" s="47"/>
      <c r="B68" s="48"/>
      <c r="C68" s="47"/>
      <c r="D68" s="47"/>
      <c r="E68" s="47"/>
      <c r="F68" s="48"/>
      <c r="G68" s="48"/>
      <c r="H68" s="47"/>
      <c r="I68" s="47"/>
      <c r="J68" s="48"/>
      <c r="K68" s="48"/>
      <c r="L68" s="47"/>
      <c r="M68" s="47"/>
      <c r="N68" s="47">
        <f t="shared" si="19"/>
        <v>0</v>
      </c>
      <c r="O68" s="47"/>
      <c r="P68" s="47">
        <f t="shared" si="20"/>
        <v>0</v>
      </c>
      <c r="Q68" s="47" t="e">
        <f t="shared" si="21"/>
        <v>#DIV/0!</v>
      </c>
      <c r="R68" s="47"/>
      <c r="S68" s="66" t="e">
        <f t="shared" si="22"/>
        <v>#DIV/0!</v>
      </c>
      <c r="T68" s="66"/>
      <c r="U68" s="60" t="e">
        <f t="shared" si="23"/>
        <v>#DIV/0!</v>
      </c>
      <c r="V68" s="47"/>
      <c r="W68" s="66" t="e">
        <f t="shared" si="24"/>
        <v>#DIV/0!</v>
      </c>
      <c r="X68" s="47">
        <f t="shared" si="25"/>
        <v>0</v>
      </c>
      <c r="Y68" s="47"/>
      <c r="Z68" s="47">
        <f t="shared" si="26"/>
        <v>0</v>
      </c>
      <c r="AA68" s="47"/>
      <c r="AB68" s="47"/>
      <c r="AC68" s="47" t="str">
        <f t="shared" si="27"/>
        <v>结清</v>
      </c>
      <c r="AD68" s="47"/>
      <c r="AE68" s="47"/>
      <c r="AF68" s="47"/>
      <c r="AG68" s="47"/>
      <c r="AH68" s="47"/>
    </row>
    <row r="69" spans="1:34" x14ac:dyDescent="0.25">
      <c r="A69" s="47"/>
      <c r="B69" s="48"/>
      <c r="C69" s="47"/>
      <c r="D69" s="47"/>
      <c r="E69" s="47"/>
      <c r="F69" s="48"/>
      <c r="G69" s="48"/>
      <c r="H69" s="47"/>
      <c r="I69" s="47"/>
      <c r="J69" s="48"/>
      <c r="K69" s="48"/>
      <c r="L69" s="47"/>
      <c r="M69" s="47"/>
      <c r="N69" s="47">
        <f t="shared" si="19"/>
        <v>0</v>
      </c>
      <c r="O69" s="47"/>
      <c r="P69" s="47">
        <f t="shared" si="20"/>
        <v>0</v>
      </c>
      <c r="Q69" s="47" t="e">
        <f t="shared" si="21"/>
        <v>#DIV/0!</v>
      </c>
      <c r="R69" s="47"/>
      <c r="S69" s="66" t="e">
        <f t="shared" si="22"/>
        <v>#DIV/0!</v>
      </c>
      <c r="T69" s="66"/>
      <c r="U69" s="60" t="e">
        <f t="shared" si="23"/>
        <v>#DIV/0!</v>
      </c>
      <c r="V69" s="47"/>
      <c r="W69" s="66" t="e">
        <f t="shared" si="24"/>
        <v>#DIV/0!</v>
      </c>
      <c r="X69" s="47">
        <f t="shared" si="25"/>
        <v>0</v>
      </c>
      <c r="Y69" s="47"/>
      <c r="Z69" s="47">
        <f t="shared" si="26"/>
        <v>0</v>
      </c>
      <c r="AA69" s="47"/>
      <c r="AB69" s="47"/>
      <c r="AC69" s="47" t="str">
        <f t="shared" si="27"/>
        <v>结清</v>
      </c>
      <c r="AD69" s="47"/>
      <c r="AE69" s="47"/>
      <c r="AF69" s="47"/>
      <c r="AG69" s="47"/>
      <c r="AH69" s="47"/>
    </row>
    <row r="70" spans="1:34" x14ac:dyDescent="0.25">
      <c r="A70" s="47"/>
      <c r="B70" s="48"/>
      <c r="C70" s="47"/>
      <c r="D70" s="47"/>
      <c r="E70" s="47"/>
      <c r="F70" s="48"/>
      <c r="G70" s="48"/>
      <c r="H70" s="47"/>
      <c r="I70" s="47"/>
      <c r="J70" s="48"/>
      <c r="K70" s="48"/>
      <c r="L70" s="47"/>
      <c r="M70" s="47"/>
      <c r="N70" s="47">
        <f t="shared" si="19"/>
        <v>0</v>
      </c>
      <c r="O70" s="47"/>
      <c r="P70" s="47">
        <f t="shared" si="20"/>
        <v>0</v>
      </c>
      <c r="Q70" s="47" t="e">
        <f t="shared" si="21"/>
        <v>#DIV/0!</v>
      </c>
      <c r="R70" s="47"/>
      <c r="S70" s="66" t="e">
        <f t="shared" si="22"/>
        <v>#DIV/0!</v>
      </c>
      <c r="T70" s="66"/>
      <c r="U70" s="60" t="e">
        <f t="shared" si="23"/>
        <v>#DIV/0!</v>
      </c>
      <c r="V70" s="47"/>
      <c r="W70" s="66" t="e">
        <f t="shared" si="24"/>
        <v>#DIV/0!</v>
      </c>
      <c r="X70" s="47">
        <f t="shared" si="25"/>
        <v>0</v>
      </c>
      <c r="Y70" s="47"/>
      <c r="Z70" s="47">
        <f t="shared" si="26"/>
        <v>0</v>
      </c>
      <c r="AA70" s="47"/>
      <c r="AB70" s="47"/>
      <c r="AC70" s="47" t="str">
        <f t="shared" si="27"/>
        <v>结清</v>
      </c>
      <c r="AD70" s="47"/>
      <c r="AE70" s="47"/>
      <c r="AF70" s="47"/>
      <c r="AG70" s="47"/>
      <c r="AH70" s="47"/>
    </row>
    <row r="71" spans="1:34" x14ac:dyDescent="0.25">
      <c r="A71" s="47"/>
      <c r="B71" s="48"/>
      <c r="C71" s="47"/>
      <c r="D71" s="47"/>
      <c r="E71" s="47"/>
      <c r="F71" s="48"/>
      <c r="G71" s="48"/>
      <c r="H71" s="47"/>
      <c r="I71" s="47"/>
      <c r="J71" s="48"/>
      <c r="K71" s="48"/>
      <c r="L71" s="47"/>
      <c r="M71" s="47"/>
      <c r="N71" s="47">
        <f t="shared" si="19"/>
        <v>0</v>
      </c>
      <c r="O71" s="47"/>
      <c r="P71" s="47">
        <f t="shared" si="20"/>
        <v>0</v>
      </c>
      <c r="Q71" s="47" t="e">
        <f t="shared" si="21"/>
        <v>#DIV/0!</v>
      </c>
      <c r="R71" s="47"/>
      <c r="S71" s="66" t="e">
        <f t="shared" si="22"/>
        <v>#DIV/0!</v>
      </c>
      <c r="T71" s="66"/>
      <c r="U71" s="60" t="e">
        <f t="shared" si="23"/>
        <v>#DIV/0!</v>
      </c>
      <c r="V71" s="47"/>
      <c r="W71" s="66" t="e">
        <f t="shared" si="24"/>
        <v>#DIV/0!</v>
      </c>
      <c r="X71" s="47">
        <f t="shared" si="25"/>
        <v>0</v>
      </c>
      <c r="Y71" s="47"/>
      <c r="Z71" s="47">
        <f t="shared" si="26"/>
        <v>0</v>
      </c>
      <c r="AA71" s="47"/>
      <c r="AB71" s="47"/>
      <c r="AC71" s="47" t="str">
        <f t="shared" si="27"/>
        <v>结清</v>
      </c>
      <c r="AD71" s="47"/>
      <c r="AE71" s="47"/>
      <c r="AF71" s="47"/>
      <c r="AG71" s="47"/>
      <c r="AH71" s="47"/>
    </row>
    <row r="72" spans="1:34" x14ac:dyDescent="0.25">
      <c r="A72" s="47"/>
      <c r="B72" s="48"/>
      <c r="C72" s="47"/>
      <c r="D72" s="47"/>
      <c r="E72" s="47"/>
      <c r="F72" s="48"/>
      <c r="G72" s="48"/>
      <c r="H72" s="47"/>
      <c r="I72" s="47"/>
      <c r="J72" s="48"/>
      <c r="K72" s="48"/>
      <c r="L72" s="47"/>
      <c r="M72" s="47"/>
      <c r="N72" s="47">
        <f t="shared" si="19"/>
        <v>0</v>
      </c>
      <c r="O72" s="47"/>
      <c r="P72" s="47">
        <f t="shared" si="20"/>
        <v>0</v>
      </c>
      <c r="Q72" s="47" t="e">
        <f t="shared" si="21"/>
        <v>#DIV/0!</v>
      </c>
      <c r="R72" s="47"/>
      <c r="S72" s="66" t="e">
        <f t="shared" si="22"/>
        <v>#DIV/0!</v>
      </c>
      <c r="T72" s="66"/>
      <c r="U72" s="60" t="e">
        <f t="shared" si="23"/>
        <v>#DIV/0!</v>
      </c>
      <c r="V72" s="47"/>
      <c r="W72" s="66" t="e">
        <f t="shared" si="24"/>
        <v>#DIV/0!</v>
      </c>
      <c r="X72" s="47">
        <f t="shared" si="25"/>
        <v>0</v>
      </c>
      <c r="Y72" s="47"/>
      <c r="Z72" s="47">
        <f t="shared" si="26"/>
        <v>0</v>
      </c>
      <c r="AA72" s="47"/>
      <c r="AB72" s="47"/>
      <c r="AC72" s="47" t="str">
        <f t="shared" si="27"/>
        <v>结清</v>
      </c>
      <c r="AD72" s="47"/>
      <c r="AE72" s="47"/>
      <c r="AF72" s="47"/>
      <c r="AG72" s="47"/>
      <c r="AH72" s="47"/>
    </row>
    <row r="73" spans="1:34" x14ac:dyDescent="0.25">
      <c r="A73" s="47"/>
      <c r="B73" s="48"/>
      <c r="C73" s="47"/>
      <c r="D73" s="47"/>
      <c r="E73" s="47"/>
      <c r="F73" s="48"/>
      <c r="G73" s="48"/>
      <c r="H73" s="47"/>
      <c r="I73" s="47"/>
      <c r="J73" s="48"/>
      <c r="K73" s="48"/>
      <c r="L73" s="47"/>
      <c r="M73" s="47"/>
      <c r="N73" s="47">
        <f t="shared" si="19"/>
        <v>0</v>
      </c>
      <c r="O73" s="47"/>
      <c r="P73" s="47">
        <f t="shared" si="20"/>
        <v>0</v>
      </c>
      <c r="Q73" s="47" t="e">
        <f t="shared" si="21"/>
        <v>#DIV/0!</v>
      </c>
      <c r="R73" s="47"/>
      <c r="S73" s="66" t="e">
        <f t="shared" si="22"/>
        <v>#DIV/0!</v>
      </c>
      <c r="T73" s="66"/>
      <c r="U73" s="60" t="e">
        <f t="shared" si="23"/>
        <v>#DIV/0!</v>
      </c>
      <c r="V73" s="47"/>
      <c r="W73" s="66" t="e">
        <f t="shared" si="24"/>
        <v>#DIV/0!</v>
      </c>
      <c r="X73" s="47">
        <f t="shared" si="25"/>
        <v>0</v>
      </c>
      <c r="Y73" s="47"/>
      <c r="Z73" s="47">
        <f t="shared" si="26"/>
        <v>0</v>
      </c>
      <c r="AA73" s="47"/>
      <c r="AB73" s="47"/>
      <c r="AC73" s="47" t="str">
        <f t="shared" si="27"/>
        <v>结清</v>
      </c>
      <c r="AD73" s="47"/>
      <c r="AE73" s="47"/>
      <c r="AF73" s="47"/>
      <c r="AG73" s="47"/>
      <c r="AH73" s="47"/>
    </row>
    <row r="74" spans="1:34" x14ac:dyDescent="0.25">
      <c r="A74" s="47"/>
      <c r="B74" s="48"/>
      <c r="C74" s="47"/>
      <c r="D74" s="47"/>
      <c r="E74" s="47"/>
      <c r="F74" s="48"/>
      <c r="G74" s="48"/>
      <c r="H74" s="47"/>
      <c r="I74" s="47"/>
      <c r="J74" s="48"/>
      <c r="K74" s="48"/>
      <c r="L74" s="47"/>
      <c r="M74" s="47"/>
      <c r="N74" s="47"/>
      <c r="O74" s="47"/>
      <c r="P74" s="47"/>
      <c r="Q74" s="47"/>
      <c r="R74" s="47"/>
      <c r="S74" s="66"/>
      <c r="T74" s="66"/>
      <c r="U74" s="47"/>
      <c r="V74" s="47"/>
      <c r="W74" s="66"/>
      <c r="X74" s="47"/>
      <c r="Y74" s="47"/>
      <c r="Z74" s="47"/>
      <c r="AA74" s="47"/>
      <c r="AB74" s="47"/>
      <c r="AC74" s="47"/>
      <c r="AD74" s="47"/>
      <c r="AE74" s="47"/>
      <c r="AF74" s="47"/>
      <c r="AG74" s="47"/>
      <c r="AH74" s="47"/>
    </row>
    <row r="75" spans="1:34" x14ac:dyDescent="0.25">
      <c r="A75" s="47"/>
      <c r="B75" s="48"/>
      <c r="C75" s="47"/>
      <c r="D75" s="47"/>
      <c r="E75" s="47"/>
      <c r="F75" s="48"/>
      <c r="G75" s="48"/>
      <c r="H75" s="47"/>
      <c r="I75" s="47"/>
      <c r="J75" s="48"/>
      <c r="K75" s="48"/>
      <c r="L75" s="47"/>
      <c r="M75" s="47"/>
      <c r="N75" s="47"/>
      <c r="O75" s="47"/>
      <c r="P75" s="47"/>
      <c r="Q75" s="47"/>
      <c r="R75" s="47"/>
      <c r="S75" s="66"/>
      <c r="T75" s="66"/>
      <c r="U75" s="47"/>
      <c r="V75" s="47"/>
      <c r="W75" s="66"/>
      <c r="X75" s="47"/>
      <c r="Y75" s="47"/>
      <c r="Z75" s="47"/>
      <c r="AA75" s="47"/>
      <c r="AB75" s="47"/>
      <c r="AC75" s="47"/>
      <c r="AD75" s="47"/>
      <c r="AE75" s="47"/>
      <c r="AF75" s="47"/>
      <c r="AG75" s="47"/>
      <c r="AH75" s="47"/>
    </row>
    <row r="76" spans="1:34" x14ac:dyDescent="0.25">
      <c r="A76" s="47"/>
      <c r="B76" s="48"/>
      <c r="C76" s="47"/>
      <c r="D76" s="47"/>
      <c r="E76" s="47"/>
      <c r="F76" s="48"/>
      <c r="G76" s="48"/>
      <c r="H76" s="47"/>
      <c r="I76" s="47"/>
      <c r="J76" s="48"/>
      <c r="K76" s="48"/>
      <c r="L76" s="47"/>
      <c r="M76" s="47"/>
      <c r="N76" s="47"/>
      <c r="O76" s="47"/>
      <c r="P76" s="47"/>
      <c r="Q76" s="47"/>
      <c r="R76" s="47"/>
      <c r="S76" s="66"/>
      <c r="T76" s="66"/>
      <c r="U76" s="47"/>
      <c r="V76" s="47"/>
      <c r="W76" s="66"/>
      <c r="X76" s="47"/>
      <c r="Y76" s="47"/>
      <c r="Z76" s="47"/>
      <c r="AA76" s="47"/>
      <c r="AB76" s="47"/>
      <c r="AC76" s="47"/>
      <c r="AD76" s="47"/>
      <c r="AE76" s="47"/>
      <c r="AF76" s="47"/>
      <c r="AG76" s="47"/>
      <c r="AH76" s="47"/>
    </row>
    <row r="77" spans="1:34" x14ac:dyDescent="0.25">
      <c r="A77" s="47"/>
      <c r="B77" s="48"/>
      <c r="C77" s="47"/>
      <c r="D77" s="47"/>
      <c r="E77" s="47"/>
      <c r="F77" s="48"/>
      <c r="G77" s="48"/>
      <c r="H77" s="47"/>
      <c r="I77" s="47"/>
      <c r="J77" s="48"/>
      <c r="K77" s="48"/>
      <c r="L77" s="47"/>
      <c r="M77" s="47"/>
      <c r="N77" s="47"/>
      <c r="O77" s="47"/>
      <c r="P77" s="47"/>
      <c r="Q77" s="47"/>
      <c r="R77" s="47"/>
      <c r="S77" s="66"/>
      <c r="T77" s="66"/>
      <c r="U77" s="47"/>
      <c r="V77" s="47"/>
      <c r="W77" s="66"/>
      <c r="X77" s="47"/>
      <c r="Y77" s="47"/>
      <c r="Z77" s="47"/>
      <c r="AA77" s="47"/>
      <c r="AB77" s="47"/>
      <c r="AC77" s="47"/>
      <c r="AD77" s="47"/>
      <c r="AE77" s="47"/>
      <c r="AF77" s="47"/>
      <c r="AG77" s="47"/>
      <c r="AH77" s="47"/>
    </row>
    <row r="78" spans="1:34" x14ac:dyDescent="0.25">
      <c r="A78" s="47"/>
      <c r="B78" s="48"/>
      <c r="C78" s="47"/>
      <c r="D78" s="47"/>
      <c r="E78" s="47"/>
      <c r="F78" s="48"/>
      <c r="G78" s="48"/>
      <c r="H78" s="47"/>
      <c r="I78" s="47"/>
      <c r="J78" s="48"/>
      <c r="K78" s="48"/>
      <c r="L78" s="47"/>
      <c r="M78" s="47"/>
      <c r="N78" s="47"/>
      <c r="O78" s="47"/>
      <c r="P78" s="47"/>
      <c r="Q78" s="47"/>
      <c r="R78" s="47"/>
      <c r="S78" s="66"/>
      <c r="T78" s="66"/>
      <c r="U78" s="47"/>
      <c r="V78" s="47"/>
      <c r="W78" s="66"/>
      <c r="X78" s="47"/>
      <c r="Y78" s="47"/>
      <c r="Z78" s="47"/>
      <c r="AA78" s="47"/>
      <c r="AB78" s="47"/>
      <c r="AC78" s="47"/>
      <c r="AD78" s="47"/>
      <c r="AE78" s="47"/>
      <c r="AF78" s="47"/>
      <c r="AG78" s="47"/>
      <c r="AH78" s="47"/>
    </row>
    <row r="79" spans="1:34" x14ac:dyDescent="0.25">
      <c r="A79" s="47"/>
      <c r="B79" s="48"/>
      <c r="C79" s="47"/>
      <c r="D79" s="47"/>
      <c r="E79" s="47"/>
      <c r="F79" s="48"/>
      <c r="G79" s="48"/>
      <c r="H79" s="47"/>
      <c r="I79" s="47"/>
      <c r="J79" s="48"/>
      <c r="K79" s="48"/>
      <c r="L79" s="47"/>
      <c r="M79" s="47"/>
      <c r="N79" s="47"/>
      <c r="O79" s="47"/>
      <c r="P79" s="47"/>
      <c r="Q79" s="47"/>
      <c r="R79" s="47"/>
      <c r="S79" s="66"/>
      <c r="T79" s="66"/>
      <c r="U79" s="47"/>
      <c r="V79" s="47"/>
      <c r="W79" s="66"/>
      <c r="X79" s="47"/>
      <c r="Y79" s="47"/>
      <c r="Z79" s="47"/>
      <c r="AA79" s="47"/>
      <c r="AB79" s="47"/>
      <c r="AC79" s="47"/>
      <c r="AD79" s="47"/>
      <c r="AE79" s="47"/>
      <c r="AF79" s="47"/>
      <c r="AG79" s="47"/>
      <c r="AH79" s="47"/>
    </row>
    <row r="80" spans="1:34" x14ac:dyDescent="0.25">
      <c r="A80" s="47"/>
      <c r="B80" s="48"/>
      <c r="C80" s="47"/>
      <c r="D80" s="47"/>
      <c r="E80" s="47"/>
      <c r="F80" s="48"/>
      <c r="G80" s="48"/>
      <c r="H80" s="47"/>
      <c r="I80" s="47"/>
      <c r="J80" s="48"/>
      <c r="K80" s="48"/>
      <c r="L80" s="47"/>
      <c r="M80" s="47"/>
      <c r="N80" s="47"/>
      <c r="O80" s="47"/>
      <c r="P80" s="47"/>
      <c r="Q80" s="47"/>
      <c r="R80" s="47"/>
      <c r="S80" s="66"/>
      <c r="T80" s="66"/>
      <c r="U80" s="47"/>
      <c r="V80" s="47"/>
      <c r="W80" s="66"/>
      <c r="X80" s="47"/>
      <c r="Y80" s="47"/>
      <c r="Z80" s="47"/>
      <c r="AA80" s="47"/>
      <c r="AB80" s="47"/>
      <c r="AC80" s="47"/>
      <c r="AD80" s="47"/>
      <c r="AE80" s="47"/>
      <c r="AF80" s="47"/>
      <c r="AG80" s="47"/>
      <c r="AH80" s="47"/>
    </row>
    <row r="81" spans="1:34" x14ac:dyDescent="0.25">
      <c r="A81" s="47"/>
      <c r="B81" s="48"/>
      <c r="C81" s="47"/>
      <c r="D81" s="47"/>
      <c r="E81" s="47"/>
      <c r="F81" s="48"/>
      <c r="G81" s="48"/>
      <c r="H81" s="47"/>
      <c r="I81" s="47"/>
      <c r="J81" s="48"/>
      <c r="K81" s="48"/>
      <c r="L81" s="47"/>
      <c r="M81" s="47"/>
      <c r="N81" s="47"/>
      <c r="O81" s="47"/>
      <c r="P81" s="47"/>
      <c r="Q81" s="47"/>
      <c r="R81" s="47"/>
      <c r="S81" s="66"/>
      <c r="T81" s="66"/>
      <c r="U81" s="47"/>
      <c r="V81" s="47"/>
      <c r="W81" s="66"/>
      <c r="X81" s="47"/>
      <c r="Y81" s="47"/>
      <c r="Z81" s="47"/>
      <c r="AA81" s="47"/>
      <c r="AB81" s="47"/>
      <c r="AC81" s="47"/>
      <c r="AD81" s="47"/>
      <c r="AE81" s="47"/>
      <c r="AF81" s="47"/>
      <c r="AG81" s="47"/>
      <c r="AH81" s="47"/>
    </row>
    <row r="82" spans="1:34" x14ac:dyDescent="0.25">
      <c r="A82" s="47"/>
      <c r="B82" s="48"/>
      <c r="C82" s="47"/>
      <c r="D82" s="47"/>
      <c r="E82" s="47"/>
      <c r="F82" s="48"/>
      <c r="G82" s="48"/>
      <c r="H82" s="47"/>
      <c r="I82" s="47"/>
      <c r="J82" s="48"/>
      <c r="K82" s="48"/>
      <c r="L82" s="47"/>
      <c r="M82" s="47"/>
      <c r="N82" s="47"/>
      <c r="O82" s="47"/>
      <c r="P82" s="47"/>
      <c r="Q82" s="47"/>
      <c r="R82" s="47"/>
      <c r="S82" s="66"/>
      <c r="T82" s="66"/>
      <c r="U82" s="47"/>
      <c r="V82" s="47"/>
      <c r="W82" s="66"/>
      <c r="X82" s="47"/>
      <c r="Y82" s="47"/>
      <c r="Z82" s="47"/>
      <c r="AA82" s="47"/>
      <c r="AB82" s="47"/>
      <c r="AC82" s="47"/>
      <c r="AD82" s="47"/>
      <c r="AE82" s="47"/>
      <c r="AF82" s="47"/>
      <c r="AG82" s="47"/>
      <c r="AH82" s="47"/>
    </row>
    <row r="83" spans="1:34" x14ac:dyDescent="0.25">
      <c r="A83" s="47"/>
      <c r="B83" s="48"/>
      <c r="C83" s="47"/>
      <c r="D83" s="47"/>
      <c r="E83" s="47"/>
      <c r="F83" s="48"/>
      <c r="G83" s="48"/>
      <c r="H83" s="47"/>
      <c r="I83" s="47"/>
      <c r="J83" s="48"/>
      <c r="K83" s="48"/>
      <c r="L83" s="47"/>
      <c r="M83" s="47"/>
      <c r="N83" s="47"/>
      <c r="O83" s="47"/>
      <c r="P83" s="47"/>
      <c r="Q83" s="47"/>
      <c r="R83" s="47"/>
      <c r="S83" s="66"/>
      <c r="T83" s="66"/>
      <c r="U83" s="47"/>
      <c r="V83" s="47"/>
      <c r="W83" s="66"/>
      <c r="X83" s="47"/>
      <c r="Y83" s="47"/>
      <c r="Z83" s="47"/>
      <c r="AA83" s="47"/>
      <c r="AB83" s="47"/>
      <c r="AC83" s="47"/>
      <c r="AD83" s="47"/>
      <c r="AE83" s="47"/>
      <c r="AF83" s="47"/>
      <c r="AG83" s="47"/>
      <c r="AH83" s="47"/>
    </row>
    <row r="84" spans="1:34" x14ac:dyDescent="0.25">
      <c r="A84" s="47"/>
      <c r="B84" s="48"/>
      <c r="C84" s="47"/>
      <c r="D84" s="47"/>
      <c r="E84" s="47"/>
      <c r="F84" s="48"/>
      <c r="G84" s="48"/>
      <c r="H84" s="47"/>
      <c r="I84" s="47"/>
      <c r="J84" s="48"/>
      <c r="K84" s="48"/>
      <c r="L84" s="47"/>
      <c r="M84" s="47"/>
      <c r="N84" s="47"/>
      <c r="O84" s="47"/>
      <c r="P84" s="47"/>
      <c r="Q84" s="47"/>
      <c r="R84" s="47"/>
      <c r="S84" s="66"/>
      <c r="T84" s="66"/>
      <c r="U84" s="47"/>
      <c r="V84" s="47"/>
      <c r="W84" s="66"/>
      <c r="X84" s="47"/>
      <c r="Y84" s="47"/>
      <c r="Z84" s="47"/>
      <c r="AA84" s="47"/>
      <c r="AB84" s="47"/>
      <c r="AC84" s="47"/>
      <c r="AD84" s="47"/>
      <c r="AE84" s="47"/>
      <c r="AF84" s="47"/>
      <c r="AG84" s="47"/>
      <c r="AH84" s="47"/>
    </row>
    <row r="85" spans="1:34" x14ac:dyDescent="0.25">
      <c r="A85" s="47"/>
      <c r="B85" s="48"/>
      <c r="C85" s="47"/>
      <c r="D85" s="47"/>
      <c r="E85" s="47"/>
      <c r="F85" s="48"/>
      <c r="G85" s="48"/>
      <c r="H85" s="47"/>
      <c r="I85" s="47"/>
      <c r="J85" s="48"/>
      <c r="K85" s="48"/>
      <c r="L85" s="47"/>
      <c r="M85" s="47"/>
      <c r="N85" s="47"/>
      <c r="O85" s="47"/>
      <c r="P85" s="47"/>
      <c r="Q85" s="47"/>
      <c r="R85" s="47"/>
      <c r="S85" s="66"/>
      <c r="T85" s="66"/>
      <c r="U85" s="47"/>
      <c r="V85" s="47"/>
      <c r="W85" s="66"/>
      <c r="X85" s="47"/>
      <c r="Y85" s="47"/>
      <c r="Z85" s="47"/>
      <c r="AA85" s="47"/>
      <c r="AB85" s="47"/>
      <c r="AC85" s="47"/>
      <c r="AD85" s="47"/>
      <c r="AE85" s="47"/>
      <c r="AF85" s="47"/>
      <c r="AG85" s="47"/>
      <c r="AH85" s="47"/>
    </row>
    <row r="86" spans="1:34" x14ac:dyDescent="0.25">
      <c r="A86" s="47"/>
      <c r="B86" s="48"/>
      <c r="C86" s="47"/>
      <c r="D86" s="47"/>
      <c r="E86" s="47"/>
      <c r="F86" s="48"/>
      <c r="G86" s="48"/>
      <c r="H86" s="47"/>
      <c r="I86" s="47"/>
      <c r="J86" s="48"/>
      <c r="K86" s="48"/>
      <c r="L86" s="47"/>
      <c r="M86" s="47"/>
      <c r="N86" s="47"/>
      <c r="O86" s="47"/>
      <c r="P86" s="47"/>
      <c r="Q86" s="47"/>
      <c r="R86" s="47"/>
      <c r="S86" s="66"/>
      <c r="T86" s="66"/>
      <c r="U86" s="47"/>
      <c r="V86" s="47"/>
      <c r="W86" s="66"/>
      <c r="X86" s="47"/>
      <c r="Y86" s="47"/>
      <c r="Z86" s="47"/>
      <c r="AA86" s="47"/>
      <c r="AB86" s="47"/>
      <c r="AC86" s="47"/>
      <c r="AD86" s="47"/>
      <c r="AE86" s="47"/>
      <c r="AF86" s="47"/>
      <c r="AG86" s="47"/>
      <c r="AH86" s="47"/>
    </row>
    <row r="87" spans="1:34" x14ac:dyDescent="0.25">
      <c r="A87" s="47"/>
      <c r="B87" s="48"/>
      <c r="C87" s="47"/>
      <c r="D87" s="47"/>
      <c r="E87" s="47"/>
      <c r="F87" s="48"/>
      <c r="G87" s="48"/>
      <c r="H87" s="47"/>
      <c r="I87" s="47"/>
      <c r="J87" s="48"/>
      <c r="K87" s="48"/>
      <c r="L87" s="47"/>
      <c r="M87" s="47"/>
      <c r="N87" s="47"/>
      <c r="O87" s="47"/>
      <c r="P87" s="47"/>
      <c r="Q87" s="47"/>
      <c r="R87" s="47"/>
      <c r="S87" s="66"/>
      <c r="T87" s="66"/>
      <c r="U87" s="47"/>
      <c r="V87" s="47"/>
      <c r="W87" s="66"/>
      <c r="X87" s="47"/>
      <c r="Y87" s="47"/>
      <c r="Z87" s="47"/>
      <c r="AA87" s="47"/>
      <c r="AB87" s="47"/>
      <c r="AC87" s="47"/>
      <c r="AD87" s="47"/>
      <c r="AE87" s="47"/>
      <c r="AF87" s="47"/>
      <c r="AG87" s="47"/>
      <c r="AH87" s="47"/>
    </row>
    <row r="88" spans="1:34" x14ac:dyDescent="0.25">
      <c r="A88" s="47"/>
      <c r="B88" s="48"/>
      <c r="C88" s="47"/>
      <c r="D88" s="47"/>
      <c r="E88" s="47"/>
      <c r="F88" s="48"/>
      <c r="G88" s="48"/>
      <c r="H88" s="47"/>
      <c r="I88" s="47"/>
      <c r="J88" s="48"/>
      <c r="K88" s="48"/>
      <c r="L88" s="47"/>
      <c r="M88" s="47"/>
      <c r="N88" s="47"/>
      <c r="O88" s="47"/>
      <c r="P88" s="47"/>
      <c r="Q88" s="47"/>
      <c r="R88" s="47"/>
      <c r="S88" s="66"/>
      <c r="T88" s="66"/>
      <c r="U88" s="47"/>
      <c r="V88" s="47"/>
      <c r="W88" s="66"/>
      <c r="X88" s="47"/>
      <c r="Y88" s="47"/>
      <c r="Z88" s="47"/>
      <c r="AA88" s="47"/>
      <c r="AB88" s="47"/>
      <c r="AC88" s="47"/>
      <c r="AD88" s="47"/>
      <c r="AE88" s="47"/>
      <c r="AF88" s="47"/>
      <c r="AG88" s="47"/>
      <c r="AH88" s="47"/>
    </row>
    <row r="89" spans="1:34" x14ac:dyDescent="0.25">
      <c r="A89" s="47"/>
      <c r="B89" s="48"/>
      <c r="C89" s="47"/>
      <c r="D89" s="47"/>
      <c r="E89" s="47"/>
      <c r="F89" s="48"/>
      <c r="G89" s="48"/>
      <c r="H89" s="47"/>
      <c r="I89" s="47"/>
      <c r="J89" s="48"/>
      <c r="K89" s="48"/>
      <c r="L89" s="47"/>
      <c r="M89" s="47"/>
      <c r="N89" s="47"/>
      <c r="O89" s="47"/>
      <c r="P89" s="47"/>
      <c r="Q89" s="47"/>
      <c r="R89" s="47"/>
      <c r="S89" s="66"/>
      <c r="T89" s="66"/>
      <c r="U89" s="47"/>
      <c r="V89" s="47"/>
      <c r="W89" s="66"/>
      <c r="X89" s="47"/>
      <c r="Y89" s="47"/>
      <c r="Z89" s="47"/>
      <c r="AA89" s="47"/>
      <c r="AB89" s="47"/>
      <c r="AC89" s="47"/>
      <c r="AD89" s="47"/>
      <c r="AE89" s="47"/>
      <c r="AF89" s="47"/>
      <c r="AG89" s="47"/>
      <c r="AH89" s="47"/>
    </row>
    <row r="90" spans="1:34" x14ac:dyDescent="0.25">
      <c r="A90" s="47"/>
      <c r="B90" s="48"/>
      <c r="C90" s="47"/>
      <c r="D90" s="47"/>
      <c r="E90" s="47"/>
      <c r="F90" s="48"/>
      <c r="G90" s="48"/>
      <c r="H90" s="47"/>
      <c r="I90" s="47"/>
      <c r="J90" s="48"/>
      <c r="K90" s="48"/>
      <c r="L90" s="47"/>
      <c r="M90" s="47"/>
      <c r="N90" s="47"/>
      <c r="O90" s="47"/>
      <c r="P90" s="47"/>
      <c r="Q90" s="47"/>
      <c r="R90" s="47"/>
      <c r="S90" s="66"/>
      <c r="T90" s="66"/>
      <c r="U90" s="47"/>
      <c r="V90" s="47"/>
      <c r="W90" s="66"/>
      <c r="X90" s="47"/>
      <c r="Y90" s="47"/>
      <c r="Z90" s="47"/>
      <c r="AA90" s="47"/>
      <c r="AB90" s="47"/>
      <c r="AC90" s="47"/>
      <c r="AD90" s="47"/>
      <c r="AE90" s="47"/>
      <c r="AF90" s="47"/>
      <c r="AG90" s="47"/>
      <c r="AH90" s="47"/>
    </row>
    <row r="91" spans="1:34" x14ac:dyDescent="0.25">
      <c r="A91" s="47"/>
      <c r="B91" s="48"/>
      <c r="C91" s="47"/>
      <c r="D91" s="47"/>
      <c r="E91" s="47"/>
      <c r="F91" s="48"/>
      <c r="G91" s="48"/>
      <c r="H91" s="47"/>
      <c r="I91" s="47"/>
      <c r="J91" s="48"/>
      <c r="K91" s="48"/>
      <c r="L91" s="47"/>
      <c r="M91" s="47"/>
      <c r="N91" s="47"/>
      <c r="O91" s="47"/>
      <c r="P91" s="47"/>
      <c r="Q91" s="47"/>
      <c r="R91" s="47"/>
      <c r="S91" s="66"/>
      <c r="T91" s="66"/>
      <c r="U91" s="47"/>
      <c r="V91" s="47"/>
      <c r="W91" s="66"/>
      <c r="X91" s="47"/>
      <c r="Y91" s="47"/>
      <c r="Z91" s="47"/>
      <c r="AA91" s="47"/>
      <c r="AB91" s="47"/>
      <c r="AC91" s="47"/>
      <c r="AD91" s="47"/>
      <c r="AE91" s="47"/>
      <c r="AF91" s="47"/>
      <c r="AG91" s="47"/>
      <c r="AH91" s="47"/>
    </row>
    <row r="92" spans="1:34" x14ac:dyDescent="0.25">
      <c r="A92" s="47"/>
      <c r="B92" s="48"/>
      <c r="C92" s="47"/>
      <c r="D92" s="47"/>
      <c r="E92" s="47"/>
      <c r="F92" s="48"/>
      <c r="G92" s="48"/>
      <c r="H92" s="47"/>
      <c r="I92" s="47"/>
      <c r="J92" s="48"/>
      <c r="K92" s="48"/>
      <c r="L92" s="47"/>
      <c r="M92" s="47"/>
      <c r="N92" s="47"/>
      <c r="O92" s="47"/>
      <c r="P92" s="47"/>
      <c r="Q92" s="47"/>
      <c r="R92" s="47"/>
      <c r="S92" s="66"/>
      <c r="T92" s="66"/>
      <c r="U92" s="47"/>
      <c r="V92" s="47"/>
      <c r="W92" s="66"/>
      <c r="X92" s="47"/>
      <c r="Y92" s="47"/>
      <c r="Z92" s="47"/>
      <c r="AA92" s="47"/>
      <c r="AB92" s="47"/>
      <c r="AC92" s="47"/>
      <c r="AD92" s="47"/>
      <c r="AE92" s="47"/>
      <c r="AF92" s="47"/>
      <c r="AG92" s="47"/>
      <c r="AH92" s="47"/>
    </row>
    <row r="93" spans="1:34" x14ac:dyDescent="0.25">
      <c r="A93" s="47"/>
      <c r="B93" s="48"/>
      <c r="C93" s="47"/>
      <c r="D93" s="47"/>
      <c r="E93" s="47"/>
      <c r="F93" s="48"/>
      <c r="G93" s="48"/>
      <c r="H93" s="47"/>
      <c r="I93" s="47"/>
      <c r="J93" s="48"/>
      <c r="K93" s="48"/>
      <c r="L93" s="47"/>
      <c r="M93" s="47"/>
      <c r="N93" s="47"/>
      <c r="O93" s="47"/>
      <c r="P93" s="47"/>
      <c r="Q93" s="47"/>
      <c r="R93" s="47"/>
      <c r="S93" s="66"/>
      <c r="T93" s="66"/>
      <c r="U93" s="47"/>
      <c r="V93" s="47"/>
      <c r="W93" s="66"/>
      <c r="X93" s="47"/>
      <c r="Y93" s="47"/>
      <c r="Z93" s="47"/>
      <c r="AA93" s="47"/>
      <c r="AB93" s="47"/>
      <c r="AC93" s="47"/>
      <c r="AD93" s="47"/>
      <c r="AE93" s="47"/>
      <c r="AF93" s="47"/>
      <c r="AG93" s="47"/>
      <c r="AH93" s="47"/>
    </row>
    <row r="94" spans="1:34" x14ac:dyDescent="0.25">
      <c r="A94" s="47"/>
      <c r="B94" s="48"/>
      <c r="C94" s="47"/>
      <c r="D94" s="47"/>
      <c r="E94" s="47"/>
      <c r="F94" s="48"/>
      <c r="G94" s="48"/>
      <c r="H94" s="47"/>
      <c r="I94" s="47"/>
      <c r="J94" s="48"/>
      <c r="K94" s="48"/>
      <c r="L94" s="47"/>
      <c r="M94" s="47"/>
      <c r="N94" s="47"/>
      <c r="O94" s="47"/>
      <c r="P94" s="47"/>
      <c r="Q94" s="47"/>
      <c r="R94" s="47"/>
      <c r="S94" s="66"/>
      <c r="T94" s="66"/>
      <c r="U94" s="47"/>
      <c r="V94" s="47"/>
      <c r="W94" s="66"/>
      <c r="X94" s="47"/>
      <c r="Y94" s="47"/>
      <c r="Z94" s="47"/>
      <c r="AA94" s="47"/>
      <c r="AB94" s="47"/>
      <c r="AC94" s="47"/>
      <c r="AD94" s="47"/>
      <c r="AE94" s="47"/>
      <c r="AF94" s="47"/>
      <c r="AG94" s="47"/>
      <c r="AH94" s="47"/>
    </row>
    <row r="95" spans="1:34" x14ac:dyDescent="0.25">
      <c r="A95" s="47"/>
      <c r="B95" s="48"/>
      <c r="C95" s="47"/>
      <c r="D95" s="47"/>
      <c r="E95" s="47"/>
      <c r="F95" s="48"/>
      <c r="G95" s="48"/>
      <c r="H95" s="47"/>
      <c r="I95" s="47"/>
      <c r="J95" s="48"/>
      <c r="K95" s="48"/>
      <c r="L95" s="47"/>
      <c r="M95" s="47"/>
      <c r="N95" s="47"/>
      <c r="O95" s="47"/>
      <c r="P95" s="47"/>
      <c r="Q95" s="47"/>
      <c r="R95" s="47"/>
      <c r="S95" s="66"/>
      <c r="T95" s="66"/>
      <c r="U95" s="47"/>
      <c r="V95" s="47"/>
      <c r="W95" s="66"/>
      <c r="X95" s="47"/>
      <c r="Y95" s="47"/>
      <c r="Z95" s="47"/>
      <c r="AA95" s="47"/>
      <c r="AB95" s="47"/>
      <c r="AC95" s="47"/>
      <c r="AD95" s="47"/>
      <c r="AE95" s="47"/>
      <c r="AF95" s="47"/>
      <c r="AG95" s="47"/>
      <c r="AH95" s="47"/>
    </row>
    <row r="96" spans="1:34" x14ac:dyDescent="0.25">
      <c r="A96" s="47"/>
      <c r="B96" s="48"/>
      <c r="C96" s="47"/>
      <c r="D96" s="47"/>
      <c r="E96" s="47"/>
      <c r="F96" s="48"/>
      <c r="G96" s="48"/>
      <c r="H96" s="47"/>
      <c r="I96" s="47"/>
      <c r="J96" s="48"/>
      <c r="K96" s="48"/>
      <c r="L96" s="47"/>
      <c r="M96" s="47"/>
      <c r="N96" s="47"/>
      <c r="O96" s="47"/>
      <c r="P96" s="47"/>
      <c r="Q96" s="47"/>
      <c r="R96" s="47"/>
      <c r="S96" s="66"/>
      <c r="T96" s="66"/>
      <c r="U96" s="47"/>
      <c r="V96" s="47"/>
      <c r="W96" s="66"/>
      <c r="X96" s="47"/>
      <c r="Y96" s="47"/>
      <c r="Z96" s="47"/>
      <c r="AA96" s="47"/>
      <c r="AB96" s="47"/>
      <c r="AC96" s="47"/>
      <c r="AD96" s="47"/>
      <c r="AE96" s="47"/>
      <c r="AF96" s="47"/>
      <c r="AG96" s="47"/>
      <c r="AH96" s="47"/>
    </row>
    <row r="97" spans="1:34" x14ac:dyDescent="0.25">
      <c r="A97" s="47"/>
      <c r="B97" s="48"/>
      <c r="C97" s="47"/>
      <c r="D97" s="47"/>
      <c r="E97" s="47"/>
      <c r="F97" s="48"/>
      <c r="G97" s="48"/>
      <c r="H97" s="47"/>
      <c r="I97" s="47"/>
      <c r="J97" s="48"/>
      <c r="K97" s="48"/>
      <c r="L97" s="47"/>
      <c r="M97" s="47"/>
      <c r="N97" s="47"/>
      <c r="O97" s="47"/>
      <c r="P97" s="47"/>
      <c r="Q97" s="47"/>
      <c r="R97" s="47"/>
      <c r="S97" s="66"/>
      <c r="T97" s="66"/>
      <c r="U97" s="47"/>
      <c r="V97" s="47"/>
      <c r="W97" s="66"/>
      <c r="X97" s="47"/>
      <c r="Y97" s="47"/>
      <c r="Z97" s="47"/>
      <c r="AA97" s="47"/>
      <c r="AB97" s="47"/>
      <c r="AC97" s="47"/>
      <c r="AD97" s="47"/>
      <c r="AE97" s="47"/>
      <c r="AF97" s="47"/>
      <c r="AG97" s="47"/>
      <c r="AH97" s="47"/>
    </row>
    <row r="98" spans="1:34" x14ac:dyDescent="0.25">
      <c r="A98" s="47"/>
      <c r="B98" s="48"/>
      <c r="C98" s="47"/>
      <c r="D98" s="47"/>
      <c r="E98" s="47"/>
      <c r="F98" s="48"/>
      <c r="G98" s="48"/>
      <c r="H98" s="47"/>
      <c r="I98" s="47"/>
      <c r="J98" s="48"/>
      <c r="K98" s="48"/>
      <c r="L98" s="47"/>
      <c r="M98" s="47"/>
      <c r="N98" s="47"/>
      <c r="O98" s="47"/>
      <c r="P98" s="47"/>
      <c r="Q98" s="47"/>
      <c r="R98" s="47"/>
      <c r="S98" s="66"/>
      <c r="T98" s="66"/>
      <c r="U98" s="47"/>
      <c r="V98" s="47"/>
      <c r="W98" s="66"/>
      <c r="X98" s="47"/>
      <c r="Y98" s="47"/>
      <c r="Z98" s="47"/>
      <c r="AA98" s="47"/>
      <c r="AB98" s="47"/>
      <c r="AC98" s="47"/>
      <c r="AD98" s="47"/>
      <c r="AE98" s="47"/>
      <c r="AF98" s="47"/>
      <c r="AG98" s="47"/>
      <c r="AH98" s="47"/>
    </row>
    <row r="99" spans="1:34" x14ac:dyDescent="0.25">
      <c r="A99" s="47"/>
      <c r="B99" s="48"/>
      <c r="C99" s="47"/>
      <c r="D99" s="47"/>
      <c r="E99" s="47"/>
      <c r="F99" s="48"/>
      <c r="G99" s="48"/>
      <c r="H99" s="47"/>
      <c r="I99" s="47"/>
      <c r="J99" s="48"/>
      <c r="K99" s="48"/>
      <c r="L99" s="47"/>
      <c r="M99" s="47"/>
      <c r="N99" s="47"/>
      <c r="O99" s="47"/>
      <c r="P99" s="47"/>
      <c r="Q99" s="47"/>
      <c r="R99" s="47"/>
      <c r="S99" s="66"/>
      <c r="T99" s="66"/>
      <c r="U99" s="47"/>
      <c r="V99" s="47"/>
      <c r="W99" s="66"/>
      <c r="X99" s="47"/>
      <c r="Y99" s="47"/>
      <c r="Z99" s="47"/>
      <c r="AA99" s="47"/>
      <c r="AB99" s="47"/>
      <c r="AC99" s="47"/>
      <c r="AD99" s="47"/>
      <c r="AE99" s="47"/>
      <c r="AF99" s="47"/>
      <c r="AG99" s="47"/>
      <c r="AH99" s="47"/>
    </row>
    <row r="100" spans="1:34" x14ac:dyDescent="0.25">
      <c r="A100" s="47"/>
      <c r="B100" s="48"/>
      <c r="C100" s="47"/>
      <c r="D100" s="47"/>
      <c r="E100" s="47"/>
      <c r="F100" s="48"/>
      <c r="G100" s="48"/>
      <c r="H100" s="47"/>
      <c r="I100" s="47"/>
      <c r="J100" s="48"/>
      <c r="K100" s="48"/>
      <c r="L100" s="47"/>
      <c r="M100" s="47"/>
      <c r="N100" s="47"/>
      <c r="O100" s="47"/>
      <c r="P100" s="47"/>
      <c r="Q100" s="47"/>
      <c r="R100" s="47"/>
      <c r="S100" s="66"/>
      <c r="T100" s="66"/>
      <c r="U100" s="47"/>
      <c r="V100" s="47"/>
      <c r="W100" s="66"/>
      <c r="X100" s="47"/>
      <c r="Y100" s="47"/>
      <c r="Z100" s="47"/>
      <c r="AA100" s="47"/>
      <c r="AB100" s="47"/>
      <c r="AC100" s="47"/>
      <c r="AD100" s="47"/>
      <c r="AE100" s="47"/>
      <c r="AF100" s="47"/>
      <c r="AG100" s="47"/>
      <c r="AH100" s="47"/>
    </row>
    <row r="101" spans="1:34" x14ac:dyDescent="0.25">
      <c r="A101" s="47"/>
      <c r="B101" s="48"/>
      <c r="C101" s="47"/>
      <c r="D101" s="47"/>
      <c r="E101" s="47"/>
      <c r="F101" s="48"/>
      <c r="G101" s="48"/>
      <c r="H101" s="47"/>
      <c r="I101" s="47"/>
      <c r="J101" s="48"/>
      <c r="K101" s="48"/>
      <c r="L101" s="47"/>
      <c r="M101" s="47"/>
      <c r="N101" s="47"/>
      <c r="O101" s="47"/>
      <c r="P101" s="47"/>
      <c r="Q101" s="47"/>
      <c r="R101" s="47"/>
      <c r="S101" s="66"/>
      <c r="T101" s="66"/>
      <c r="U101" s="47"/>
      <c r="V101" s="47"/>
      <c r="W101" s="66"/>
      <c r="X101" s="47"/>
      <c r="Y101" s="47"/>
      <c r="Z101" s="47"/>
      <c r="AA101" s="47"/>
      <c r="AB101" s="47"/>
      <c r="AC101" s="47"/>
      <c r="AD101" s="47"/>
      <c r="AE101" s="47"/>
      <c r="AF101" s="47"/>
      <c r="AG101" s="47"/>
      <c r="AH101" s="47"/>
    </row>
    <row r="102" spans="1:34" x14ac:dyDescent="0.25">
      <c r="A102" s="47"/>
      <c r="B102" s="48"/>
      <c r="C102" s="47"/>
      <c r="D102" s="47"/>
      <c r="E102" s="47"/>
      <c r="F102" s="48"/>
      <c r="G102" s="48"/>
      <c r="H102" s="47"/>
      <c r="I102" s="47"/>
      <c r="J102" s="48"/>
      <c r="K102" s="48"/>
      <c r="L102" s="47"/>
      <c r="M102" s="47"/>
      <c r="N102" s="47"/>
      <c r="O102" s="47"/>
      <c r="P102" s="47"/>
      <c r="Q102" s="47"/>
      <c r="R102" s="47"/>
      <c r="S102" s="66"/>
      <c r="T102" s="66"/>
      <c r="U102" s="47"/>
      <c r="V102" s="47"/>
      <c r="W102" s="66"/>
      <c r="X102" s="47"/>
      <c r="Y102" s="47"/>
      <c r="Z102" s="47"/>
      <c r="AA102" s="47"/>
      <c r="AB102" s="47"/>
      <c r="AC102" s="47"/>
      <c r="AD102" s="47"/>
      <c r="AE102" s="47"/>
      <c r="AF102" s="47"/>
      <c r="AG102" s="47"/>
      <c r="AH102" s="47"/>
    </row>
    <row r="103" spans="1:34" x14ac:dyDescent="0.25">
      <c r="A103" s="47"/>
      <c r="B103" s="48"/>
      <c r="C103" s="47"/>
      <c r="D103" s="47"/>
      <c r="E103" s="47"/>
      <c r="F103" s="48"/>
      <c r="G103" s="48"/>
      <c r="H103" s="47"/>
      <c r="I103" s="47"/>
      <c r="J103" s="48"/>
      <c r="K103" s="48"/>
      <c r="L103" s="47"/>
      <c r="M103" s="47"/>
      <c r="N103" s="47"/>
      <c r="O103" s="47"/>
      <c r="P103" s="47"/>
      <c r="Q103" s="47"/>
      <c r="R103" s="47"/>
      <c r="S103" s="66"/>
      <c r="T103" s="66"/>
      <c r="U103" s="47"/>
      <c r="V103" s="47"/>
      <c r="W103" s="66"/>
      <c r="X103" s="47"/>
      <c r="Y103" s="47"/>
      <c r="Z103" s="47"/>
      <c r="AA103" s="47"/>
      <c r="AB103" s="47"/>
      <c r="AC103" s="47"/>
      <c r="AD103" s="47"/>
      <c r="AE103" s="47"/>
      <c r="AF103" s="47"/>
      <c r="AG103" s="47"/>
      <c r="AH103" s="47"/>
    </row>
    <row r="104" spans="1:34" x14ac:dyDescent="0.25">
      <c r="A104" s="47"/>
      <c r="B104" s="48"/>
      <c r="C104" s="47"/>
      <c r="D104" s="47"/>
      <c r="E104" s="47"/>
      <c r="F104" s="48"/>
      <c r="G104" s="48"/>
      <c r="H104" s="47"/>
      <c r="I104" s="47"/>
      <c r="J104" s="48"/>
      <c r="K104" s="48"/>
      <c r="L104" s="47"/>
      <c r="M104" s="47"/>
      <c r="N104" s="47"/>
      <c r="O104" s="47"/>
      <c r="P104" s="47"/>
      <c r="Q104" s="47"/>
      <c r="R104" s="47"/>
      <c r="S104" s="66"/>
      <c r="T104" s="66"/>
      <c r="U104" s="47"/>
      <c r="V104" s="47"/>
      <c r="W104" s="66"/>
      <c r="X104" s="47"/>
      <c r="Y104" s="47"/>
      <c r="Z104" s="47"/>
      <c r="AA104" s="47"/>
      <c r="AB104" s="47"/>
      <c r="AC104" s="47"/>
      <c r="AD104" s="47"/>
      <c r="AE104" s="47"/>
      <c r="AF104" s="47"/>
      <c r="AG104" s="47"/>
      <c r="AH104" s="47"/>
    </row>
    <row r="105" spans="1:34" x14ac:dyDescent="0.25">
      <c r="A105" s="47"/>
      <c r="B105" s="48"/>
      <c r="C105" s="47"/>
      <c r="D105" s="47"/>
      <c r="E105" s="47"/>
      <c r="F105" s="48"/>
      <c r="G105" s="48"/>
      <c r="H105" s="47"/>
      <c r="I105" s="47"/>
      <c r="J105" s="48"/>
      <c r="K105" s="48"/>
      <c r="L105" s="47"/>
      <c r="M105" s="47"/>
      <c r="N105" s="47"/>
      <c r="O105" s="47"/>
      <c r="P105" s="47"/>
      <c r="Q105" s="47"/>
      <c r="R105" s="47"/>
      <c r="S105" s="66"/>
      <c r="T105" s="66"/>
      <c r="U105" s="47"/>
      <c r="V105" s="47"/>
      <c r="W105" s="66"/>
      <c r="X105" s="47"/>
      <c r="Y105" s="47"/>
      <c r="Z105" s="47"/>
      <c r="AA105" s="47"/>
      <c r="AB105" s="47"/>
      <c r="AC105" s="47"/>
      <c r="AD105" s="47"/>
      <c r="AE105" s="47"/>
      <c r="AF105" s="47"/>
      <c r="AG105" s="47"/>
      <c r="AH105" s="47"/>
    </row>
    <row r="106" spans="1:34" x14ac:dyDescent="0.25">
      <c r="A106" s="47"/>
      <c r="B106" s="48"/>
      <c r="C106" s="47"/>
      <c r="D106" s="47"/>
      <c r="E106" s="47"/>
      <c r="F106" s="48"/>
      <c r="G106" s="48"/>
      <c r="H106" s="47"/>
      <c r="I106" s="47"/>
      <c r="J106" s="48"/>
      <c r="K106" s="48"/>
      <c r="L106" s="47"/>
      <c r="M106" s="47"/>
      <c r="N106" s="47"/>
      <c r="O106" s="47"/>
      <c r="P106" s="47"/>
      <c r="Q106" s="47"/>
      <c r="R106" s="47"/>
      <c r="S106" s="66"/>
      <c r="T106" s="66"/>
      <c r="U106" s="47"/>
      <c r="V106" s="47"/>
      <c r="W106" s="66"/>
      <c r="X106" s="47"/>
      <c r="Y106" s="47"/>
      <c r="Z106" s="47"/>
      <c r="AA106" s="47"/>
      <c r="AB106" s="47"/>
      <c r="AC106" s="47"/>
      <c r="AD106" s="47"/>
      <c r="AE106" s="47"/>
      <c r="AF106" s="47"/>
      <c r="AG106" s="47"/>
      <c r="AH106" s="47"/>
    </row>
    <row r="107" spans="1:34" x14ac:dyDescent="0.25">
      <c r="A107" s="47"/>
      <c r="B107" s="48"/>
      <c r="C107" s="47"/>
      <c r="D107" s="47"/>
      <c r="E107" s="47"/>
      <c r="F107" s="48"/>
      <c r="G107" s="48"/>
      <c r="H107" s="47"/>
      <c r="I107" s="47"/>
      <c r="J107" s="48"/>
      <c r="K107" s="48"/>
      <c r="L107" s="47"/>
      <c r="M107" s="47"/>
      <c r="N107" s="47"/>
      <c r="O107" s="47"/>
      <c r="P107" s="47"/>
      <c r="Q107" s="47"/>
      <c r="R107" s="47"/>
      <c r="S107" s="66"/>
      <c r="T107" s="66"/>
      <c r="U107" s="47"/>
      <c r="V107" s="47"/>
      <c r="W107" s="66"/>
      <c r="X107" s="47"/>
      <c r="Y107" s="47"/>
      <c r="Z107" s="47"/>
      <c r="AA107" s="47"/>
      <c r="AB107" s="47"/>
      <c r="AC107" s="47"/>
      <c r="AD107" s="47"/>
      <c r="AE107" s="47"/>
      <c r="AF107" s="47"/>
      <c r="AG107" s="47"/>
      <c r="AH107" s="47"/>
    </row>
    <row r="108" spans="1:34" x14ac:dyDescent="0.25">
      <c r="A108" s="47"/>
      <c r="B108" s="48"/>
      <c r="C108" s="47"/>
      <c r="D108" s="47"/>
      <c r="E108" s="47"/>
      <c r="F108" s="48"/>
      <c r="G108" s="48"/>
      <c r="H108" s="47"/>
      <c r="I108" s="47"/>
      <c r="J108" s="48"/>
      <c r="K108" s="48"/>
      <c r="L108" s="47"/>
      <c r="M108" s="47"/>
      <c r="N108" s="47"/>
      <c r="O108" s="47"/>
      <c r="P108" s="47"/>
      <c r="Q108" s="47"/>
      <c r="R108" s="47"/>
      <c r="S108" s="66"/>
      <c r="T108" s="66"/>
      <c r="U108" s="47"/>
      <c r="V108" s="47"/>
      <c r="W108" s="66"/>
      <c r="X108" s="47"/>
      <c r="Y108" s="47"/>
      <c r="Z108" s="47"/>
      <c r="AA108" s="47"/>
      <c r="AB108" s="47"/>
      <c r="AC108" s="47"/>
      <c r="AD108" s="47"/>
      <c r="AE108" s="47"/>
      <c r="AF108" s="47"/>
      <c r="AG108" s="47"/>
      <c r="AH108" s="47"/>
    </row>
    <row r="109" spans="1:34" x14ac:dyDescent="0.25">
      <c r="A109" s="47"/>
      <c r="B109" s="48"/>
      <c r="C109" s="47"/>
      <c r="D109" s="47"/>
      <c r="E109" s="47"/>
      <c r="F109" s="48"/>
      <c r="G109" s="48"/>
      <c r="H109" s="47"/>
      <c r="I109" s="47"/>
      <c r="J109" s="48"/>
      <c r="K109" s="48"/>
      <c r="L109" s="47"/>
      <c r="M109" s="47"/>
      <c r="N109" s="47"/>
      <c r="O109" s="47"/>
      <c r="P109" s="47"/>
      <c r="Q109" s="47"/>
      <c r="R109" s="47"/>
      <c r="S109" s="66"/>
      <c r="T109" s="66"/>
      <c r="U109" s="47"/>
      <c r="V109" s="47"/>
      <c r="W109" s="66"/>
      <c r="X109" s="47"/>
      <c r="Y109" s="47"/>
      <c r="Z109" s="47"/>
      <c r="AA109" s="47"/>
      <c r="AB109" s="47"/>
      <c r="AC109" s="47"/>
      <c r="AD109" s="47"/>
      <c r="AE109" s="47"/>
      <c r="AF109" s="47"/>
      <c r="AG109" s="47"/>
      <c r="AH109" s="47"/>
    </row>
    <row r="110" spans="1:34" x14ac:dyDescent="0.25">
      <c r="A110" s="47"/>
      <c r="B110" s="48"/>
      <c r="C110" s="47"/>
      <c r="D110" s="47"/>
      <c r="E110" s="47"/>
      <c r="F110" s="48"/>
      <c r="G110" s="48"/>
      <c r="H110" s="47"/>
      <c r="I110" s="47"/>
      <c r="J110" s="48"/>
      <c r="K110" s="48"/>
      <c r="L110" s="47"/>
      <c r="M110" s="47"/>
      <c r="N110" s="47"/>
      <c r="O110" s="47"/>
      <c r="P110" s="47"/>
      <c r="Q110" s="47"/>
      <c r="R110" s="47"/>
      <c r="S110" s="66"/>
      <c r="T110" s="66"/>
      <c r="U110" s="47"/>
      <c r="V110" s="47"/>
      <c r="W110" s="66"/>
      <c r="X110" s="47"/>
      <c r="Y110" s="47"/>
      <c r="Z110" s="47"/>
      <c r="AA110" s="47"/>
      <c r="AB110" s="47"/>
      <c r="AC110" s="47"/>
      <c r="AD110" s="47"/>
      <c r="AE110" s="47"/>
      <c r="AF110" s="47"/>
      <c r="AG110" s="47"/>
      <c r="AH110" s="47"/>
    </row>
    <row r="111" spans="1:34" x14ac:dyDescent="0.25">
      <c r="A111" s="47"/>
      <c r="B111" s="48"/>
      <c r="C111" s="47"/>
      <c r="D111" s="47"/>
      <c r="E111" s="47"/>
      <c r="F111" s="48"/>
      <c r="G111" s="48"/>
      <c r="H111" s="47"/>
      <c r="I111" s="47"/>
      <c r="J111" s="48"/>
      <c r="K111" s="48"/>
      <c r="L111" s="47"/>
      <c r="M111" s="47"/>
      <c r="N111" s="47"/>
      <c r="O111" s="47"/>
      <c r="P111" s="47"/>
      <c r="Q111" s="47"/>
      <c r="R111" s="47"/>
      <c r="S111" s="66"/>
      <c r="T111" s="66"/>
      <c r="U111" s="47"/>
      <c r="V111" s="47"/>
      <c r="W111" s="66"/>
      <c r="X111" s="47"/>
      <c r="Y111" s="47"/>
      <c r="Z111" s="47"/>
      <c r="AA111" s="47"/>
      <c r="AB111" s="47"/>
      <c r="AC111" s="47"/>
      <c r="AD111" s="47"/>
      <c r="AE111" s="47"/>
      <c r="AF111" s="47"/>
      <c r="AG111" s="47"/>
      <c r="AH111" s="47"/>
    </row>
    <row r="112" spans="1:34" x14ac:dyDescent="0.25">
      <c r="A112" s="47"/>
      <c r="B112" s="48"/>
      <c r="C112" s="47"/>
      <c r="D112" s="47"/>
      <c r="E112" s="47"/>
      <c r="F112" s="48"/>
      <c r="G112" s="48"/>
      <c r="H112" s="47"/>
      <c r="I112" s="47"/>
      <c r="J112" s="48"/>
      <c r="K112" s="48"/>
      <c r="L112" s="47"/>
      <c r="M112" s="47"/>
      <c r="N112" s="47"/>
      <c r="O112" s="47"/>
      <c r="P112" s="47"/>
      <c r="Q112" s="47"/>
      <c r="R112" s="47"/>
      <c r="S112" s="66"/>
      <c r="T112" s="66"/>
      <c r="U112" s="47"/>
      <c r="V112" s="47"/>
      <c r="W112" s="66"/>
      <c r="X112" s="47"/>
      <c r="Y112" s="47"/>
      <c r="Z112" s="47"/>
      <c r="AA112" s="47"/>
      <c r="AB112" s="47"/>
      <c r="AC112" s="47"/>
      <c r="AD112" s="47"/>
      <c r="AE112" s="47"/>
      <c r="AF112" s="47"/>
      <c r="AG112" s="47"/>
      <c r="AH112" s="47"/>
    </row>
    <row r="113" spans="1:34" x14ac:dyDescent="0.25">
      <c r="A113" s="47"/>
      <c r="B113" s="48"/>
      <c r="C113" s="47"/>
      <c r="D113" s="47"/>
      <c r="E113" s="47"/>
      <c r="F113" s="48"/>
      <c r="G113" s="48"/>
      <c r="H113" s="47"/>
      <c r="I113" s="47"/>
      <c r="J113" s="48"/>
      <c r="K113" s="48"/>
      <c r="L113" s="47"/>
      <c r="M113" s="47"/>
      <c r="N113" s="47"/>
      <c r="O113" s="47"/>
      <c r="P113" s="47"/>
      <c r="Q113" s="47"/>
      <c r="R113" s="47"/>
      <c r="S113" s="66"/>
      <c r="T113" s="66"/>
      <c r="U113" s="47"/>
      <c r="V113" s="47"/>
      <c r="W113" s="66"/>
      <c r="X113" s="47"/>
      <c r="Y113" s="47"/>
      <c r="Z113" s="47"/>
      <c r="AA113" s="47"/>
      <c r="AB113" s="47"/>
      <c r="AC113" s="47"/>
      <c r="AD113" s="47"/>
      <c r="AE113" s="47"/>
      <c r="AF113" s="47"/>
      <c r="AG113" s="47"/>
      <c r="AH113" s="47"/>
    </row>
    <row r="114" spans="1:34" x14ac:dyDescent="0.25">
      <c r="A114" s="47"/>
      <c r="B114" s="48"/>
      <c r="C114" s="47"/>
      <c r="D114" s="47"/>
      <c r="E114" s="47"/>
      <c r="F114" s="48"/>
      <c r="G114" s="48"/>
      <c r="H114" s="47"/>
      <c r="I114" s="47"/>
      <c r="J114" s="48"/>
      <c r="K114" s="48"/>
      <c r="L114" s="47"/>
      <c r="M114" s="47"/>
      <c r="N114" s="47"/>
      <c r="O114" s="47"/>
      <c r="P114" s="47"/>
      <c r="Q114" s="47"/>
      <c r="R114" s="47"/>
      <c r="S114" s="66"/>
      <c r="T114" s="66"/>
      <c r="U114" s="47"/>
      <c r="V114" s="47"/>
      <c r="W114" s="66"/>
      <c r="X114" s="47"/>
      <c r="Y114" s="47"/>
      <c r="Z114" s="47"/>
      <c r="AA114" s="47"/>
      <c r="AB114" s="47"/>
      <c r="AC114" s="47"/>
      <c r="AD114" s="47"/>
      <c r="AE114" s="47"/>
      <c r="AF114" s="47"/>
      <c r="AG114" s="47"/>
      <c r="AH114" s="47"/>
    </row>
    <row r="115" spans="1:34" x14ac:dyDescent="0.25">
      <c r="A115" s="47"/>
      <c r="B115" s="48"/>
      <c r="C115" s="47"/>
      <c r="D115" s="47"/>
      <c r="E115" s="47"/>
      <c r="F115" s="48"/>
      <c r="G115" s="48"/>
      <c r="H115" s="47"/>
      <c r="I115" s="47"/>
      <c r="J115" s="48"/>
      <c r="K115" s="48"/>
      <c r="L115" s="47"/>
      <c r="M115" s="47"/>
      <c r="N115" s="47"/>
      <c r="O115" s="47"/>
      <c r="P115" s="47"/>
      <c r="Q115" s="47"/>
      <c r="R115" s="47"/>
      <c r="S115" s="66"/>
      <c r="T115" s="66"/>
      <c r="U115" s="47"/>
      <c r="V115" s="47"/>
      <c r="W115" s="66"/>
      <c r="X115" s="47"/>
      <c r="Y115" s="47"/>
      <c r="Z115" s="47"/>
      <c r="AA115" s="47"/>
      <c r="AB115" s="47"/>
      <c r="AC115" s="47"/>
      <c r="AD115" s="47"/>
      <c r="AE115" s="47"/>
      <c r="AF115" s="47"/>
      <c r="AG115" s="47"/>
      <c r="AH115" s="47"/>
    </row>
    <row r="116" spans="1:34" x14ac:dyDescent="0.25">
      <c r="A116" s="47"/>
      <c r="B116" s="48"/>
      <c r="C116" s="47"/>
      <c r="D116" s="47"/>
      <c r="E116" s="47"/>
      <c r="F116" s="48"/>
      <c r="G116" s="48"/>
      <c r="H116" s="47"/>
      <c r="I116" s="47"/>
      <c r="J116" s="48"/>
      <c r="K116" s="48"/>
      <c r="L116" s="47"/>
      <c r="M116" s="47"/>
      <c r="N116" s="47"/>
      <c r="O116" s="47"/>
      <c r="P116" s="47"/>
      <c r="Q116" s="47"/>
      <c r="R116" s="47"/>
      <c r="S116" s="66"/>
      <c r="T116" s="66"/>
      <c r="U116" s="47"/>
      <c r="V116" s="47"/>
      <c r="W116" s="66"/>
      <c r="X116" s="47"/>
      <c r="Y116" s="47"/>
      <c r="Z116" s="47"/>
      <c r="AA116" s="47"/>
      <c r="AB116" s="47"/>
      <c r="AC116" s="47"/>
      <c r="AD116" s="47"/>
      <c r="AE116" s="47"/>
      <c r="AF116" s="47"/>
      <c r="AG116" s="47"/>
      <c r="AH116" s="47"/>
    </row>
    <row r="117" spans="1:34" x14ac:dyDescent="0.25">
      <c r="A117" s="47"/>
      <c r="B117" s="48"/>
      <c r="C117" s="47"/>
      <c r="D117" s="47"/>
      <c r="E117" s="47"/>
      <c r="F117" s="48"/>
      <c r="G117" s="48"/>
      <c r="H117" s="47"/>
      <c r="I117" s="47"/>
      <c r="J117" s="48"/>
      <c r="K117" s="48"/>
      <c r="L117" s="47"/>
      <c r="M117" s="47"/>
      <c r="N117" s="47"/>
      <c r="O117" s="47"/>
      <c r="P117" s="47"/>
      <c r="Q117" s="47"/>
      <c r="R117" s="47"/>
      <c r="S117" s="66"/>
      <c r="T117" s="66"/>
      <c r="U117" s="47"/>
      <c r="V117" s="47"/>
      <c r="W117" s="66"/>
      <c r="X117" s="47"/>
      <c r="Y117" s="47"/>
      <c r="Z117" s="47"/>
      <c r="AA117" s="47"/>
      <c r="AB117" s="47"/>
      <c r="AC117" s="47"/>
      <c r="AD117" s="47"/>
      <c r="AE117" s="47"/>
      <c r="AF117" s="47"/>
      <c r="AG117" s="47"/>
      <c r="AH117" s="47"/>
    </row>
    <row r="118" spans="1:34" x14ac:dyDescent="0.25">
      <c r="A118" s="47"/>
      <c r="B118" s="48"/>
      <c r="C118" s="47"/>
      <c r="D118" s="47"/>
      <c r="E118" s="47"/>
      <c r="F118" s="48"/>
      <c r="G118" s="48"/>
      <c r="H118" s="47"/>
      <c r="I118" s="47"/>
      <c r="J118" s="48"/>
      <c r="K118" s="48"/>
      <c r="L118" s="47"/>
      <c r="M118" s="47"/>
      <c r="N118" s="47"/>
      <c r="O118" s="47"/>
      <c r="P118" s="47"/>
      <c r="Q118" s="47"/>
      <c r="R118" s="47"/>
      <c r="S118" s="66"/>
      <c r="T118" s="66"/>
      <c r="U118" s="47"/>
      <c r="V118" s="47"/>
      <c r="W118" s="66"/>
      <c r="X118" s="47"/>
      <c r="Y118" s="47"/>
      <c r="Z118" s="47"/>
      <c r="AA118" s="47"/>
      <c r="AB118" s="47"/>
      <c r="AC118" s="47"/>
      <c r="AD118" s="47"/>
      <c r="AE118" s="47"/>
      <c r="AF118" s="47"/>
      <c r="AG118" s="47"/>
      <c r="AH118" s="47"/>
    </row>
    <row r="119" spans="1:34" x14ac:dyDescent="0.25">
      <c r="A119" s="47"/>
      <c r="B119" s="48"/>
      <c r="C119" s="47"/>
      <c r="D119" s="47"/>
      <c r="E119" s="47"/>
      <c r="F119" s="48"/>
      <c r="G119" s="48"/>
      <c r="H119" s="47"/>
      <c r="I119" s="47"/>
      <c r="J119" s="48"/>
      <c r="K119" s="48"/>
      <c r="L119" s="47"/>
      <c r="M119" s="47"/>
      <c r="N119" s="47"/>
      <c r="O119" s="47"/>
      <c r="P119" s="47"/>
      <c r="Q119" s="47"/>
      <c r="R119" s="47"/>
      <c r="S119" s="66"/>
      <c r="T119" s="66"/>
      <c r="U119" s="47"/>
      <c r="V119" s="47"/>
      <c r="W119" s="66"/>
      <c r="X119" s="47"/>
      <c r="Y119" s="47"/>
      <c r="Z119" s="47"/>
      <c r="AA119" s="47"/>
      <c r="AB119" s="47"/>
      <c r="AC119" s="47"/>
      <c r="AD119" s="47"/>
      <c r="AE119" s="47"/>
      <c r="AF119" s="47"/>
      <c r="AG119" s="47"/>
      <c r="AH119" s="47"/>
    </row>
    <row r="120" spans="1:34" x14ac:dyDescent="0.25">
      <c r="A120" s="47"/>
      <c r="B120" s="48"/>
      <c r="C120" s="47"/>
      <c r="D120" s="47"/>
      <c r="E120" s="47"/>
      <c r="F120" s="48"/>
      <c r="G120" s="48"/>
      <c r="H120" s="47"/>
      <c r="I120" s="47"/>
      <c r="J120" s="48"/>
      <c r="K120" s="48"/>
      <c r="L120" s="47"/>
      <c r="M120" s="47"/>
      <c r="N120" s="47"/>
      <c r="O120" s="47"/>
      <c r="P120" s="47"/>
      <c r="Q120" s="47"/>
      <c r="R120" s="47"/>
      <c r="S120" s="66"/>
      <c r="T120" s="66"/>
      <c r="U120" s="47"/>
      <c r="V120" s="47"/>
      <c r="W120" s="66"/>
      <c r="X120" s="47"/>
      <c r="Y120" s="47"/>
      <c r="Z120" s="47"/>
      <c r="AA120" s="47"/>
      <c r="AB120" s="47"/>
      <c r="AC120" s="47"/>
      <c r="AD120" s="47"/>
      <c r="AE120" s="47"/>
      <c r="AF120" s="47"/>
      <c r="AG120" s="47"/>
      <c r="AH120" s="47"/>
    </row>
    <row r="121" spans="1:34" x14ac:dyDescent="0.25">
      <c r="A121" s="47"/>
      <c r="B121" s="48"/>
      <c r="C121" s="47"/>
      <c r="D121" s="47"/>
      <c r="E121" s="47"/>
      <c r="F121" s="48"/>
      <c r="G121" s="48"/>
      <c r="H121" s="47"/>
      <c r="I121" s="47"/>
      <c r="J121" s="48"/>
      <c r="K121" s="48"/>
      <c r="L121" s="47"/>
      <c r="M121" s="47"/>
      <c r="N121" s="47"/>
      <c r="O121" s="47"/>
      <c r="P121" s="47"/>
      <c r="Q121" s="47"/>
      <c r="R121" s="47"/>
      <c r="S121" s="66"/>
      <c r="T121" s="66"/>
      <c r="U121" s="47"/>
      <c r="V121" s="47"/>
      <c r="W121" s="66"/>
      <c r="X121" s="47"/>
      <c r="Y121" s="47"/>
      <c r="Z121" s="47"/>
      <c r="AA121" s="47"/>
      <c r="AB121" s="47"/>
      <c r="AC121" s="47"/>
      <c r="AD121" s="47"/>
      <c r="AE121" s="47"/>
      <c r="AF121" s="47"/>
      <c r="AG121" s="47"/>
      <c r="AH121" s="47"/>
    </row>
    <row r="122" spans="1:34" x14ac:dyDescent="0.25">
      <c r="A122" s="47"/>
      <c r="B122" s="48"/>
      <c r="C122" s="47"/>
      <c r="D122" s="47"/>
      <c r="E122" s="47"/>
      <c r="F122" s="48"/>
      <c r="G122" s="48"/>
      <c r="H122" s="47"/>
      <c r="I122" s="47"/>
      <c r="J122" s="48"/>
      <c r="K122" s="48"/>
      <c r="L122" s="47"/>
      <c r="M122" s="47"/>
      <c r="N122" s="47"/>
      <c r="O122" s="47"/>
      <c r="P122" s="47"/>
      <c r="Q122" s="47"/>
      <c r="R122" s="47"/>
      <c r="S122" s="66"/>
      <c r="T122" s="66"/>
      <c r="U122" s="47"/>
      <c r="V122" s="47"/>
      <c r="W122" s="66"/>
      <c r="X122" s="47"/>
      <c r="Y122" s="47"/>
      <c r="Z122" s="47"/>
      <c r="AA122" s="47"/>
      <c r="AB122" s="47"/>
      <c r="AC122" s="47"/>
      <c r="AD122" s="47"/>
      <c r="AE122" s="47"/>
      <c r="AF122" s="47"/>
      <c r="AG122" s="47"/>
      <c r="AH122" s="47"/>
    </row>
    <row r="123" spans="1:34" x14ac:dyDescent="0.25">
      <c r="A123" s="47"/>
      <c r="B123" s="48"/>
      <c r="C123" s="47"/>
      <c r="D123" s="47"/>
      <c r="E123" s="47"/>
      <c r="F123" s="48"/>
      <c r="G123" s="48"/>
      <c r="H123" s="47"/>
      <c r="I123" s="47"/>
      <c r="J123" s="48"/>
      <c r="K123" s="48"/>
      <c r="L123" s="47"/>
      <c r="M123" s="47"/>
      <c r="N123" s="47"/>
      <c r="O123" s="47"/>
      <c r="P123" s="47"/>
      <c r="Q123" s="47"/>
      <c r="R123" s="47"/>
      <c r="S123" s="66"/>
      <c r="T123" s="66"/>
      <c r="U123" s="47"/>
      <c r="V123" s="47"/>
      <c r="W123" s="66"/>
      <c r="X123" s="47"/>
      <c r="Y123" s="47"/>
      <c r="Z123" s="47"/>
      <c r="AA123" s="47"/>
      <c r="AB123" s="47"/>
      <c r="AC123" s="47"/>
      <c r="AD123" s="47"/>
      <c r="AE123" s="47"/>
      <c r="AF123" s="47"/>
      <c r="AG123" s="47"/>
      <c r="AH123" s="47"/>
    </row>
    <row r="124" spans="1:34" x14ac:dyDescent="0.25">
      <c r="A124" s="47"/>
      <c r="B124" s="48"/>
      <c r="C124" s="47"/>
      <c r="D124" s="47"/>
      <c r="E124" s="47"/>
      <c r="F124" s="48"/>
      <c r="G124" s="48"/>
      <c r="H124" s="47"/>
      <c r="I124" s="47"/>
      <c r="J124" s="48"/>
      <c r="K124" s="48"/>
      <c r="L124" s="47"/>
      <c r="M124" s="47"/>
      <c r="N124" s="47"/>
      <c r="O124" s="47"/>
      <c r="P124" s="47"/>
      <c r="Q124" s="47"/>
      <c r="R124" s="47"/>
      <c r="S124" s="66"/>
      <c r="T124" s="66"/>
      <c r="U124" s="47"/>
      <c r="V124" s="47"/>
      <c r="W124" s="66"/>
      <c r="X124" s="47"/>
      <c r="Y124" s="47"/>
      <c r="Z124" s="47"/>
      <c r="AA124" s="47"/>
      <c r="AB124" s="47"/>
      <c r="AC124" s="47"/>
      <c r="AD124" s="47"/>
      <c r="AE124" s="47"/>
      <c r="AF124" s="47"/>
      <c r="AG124" s="47"/>
      <c r="AH124" s="47"/>
    </row>
    <row r="125" spans="1:34" x14ac:dyDescent="0.25">
      <c r="A125" s="47"/>
      <c r="B125" s="48"/>
      <c r="C125" s="47"/>
      <c r="D125" s="47"/>
      <c r="E125" s="47"/>
      <c r="F125" s="48"/>
      <c r="G125" s="48"/>
      <c r="H125" s="47"/>
      <c r="I125" s="47"/>
      <c r="J125" s="48"/>
      <c r="K125" s="48"/>
      <c r="L125" s="47"/>
      <c r="M125" s="47"/>
      <c r="N125" s="47"/>
      <c r="O125" s="47"/>
      <c r="P125" s="47"/>
      <c r="Q125" s="47"/>
      <c r="R125" s="47"/>
      <c r="S125" s="66"/>
      <c r="T125" s="66"/>
      <c r="U125" s="47"/>
      <c r="V125" s="47"/>
      <c r="W125" s="66"/>
      <c r="X125" s="47"/>
      <c r="Y125" s="47"/>
      <c r="Z125" s="47"/>
      <c r="AA125" s="47"/>
      <c r="AB125" s="47"/>
      <c r="AC125" s="47"/>
      <c r="AD125" s="47"/>
      <c r="AE125" s="47"/>
      <c r="AF125" s="47"/>
      <c r="AG125" s="47"/>
      <c r="AH125" s="47"/>
    </row>
    <row r="126" spans="1:34" x14ac:dyDescent="0.25">
      <c r="A126" s="47"/>
      <c r="B126" s="48"/>
      <c r="C126" s="47"/>
      <c r="D126" s="47"/>
      <c r="E126" s="47"/>
      <c r="F126" s="48"/>
      <c r="G126" s="48"/>
      <c r="H126" s="47"/>
      <c r="I126" s="47"/>
      <c r="J126" s="48"/>
      <c r="K126" s="48"/>
      <c r="L126" s="47"/>
      <c r="M126" s="47"/>
      <c r="N126" s="47"/>
      <c r="O126" s="47"/>
      <c r="P126" s="47"/>
      <c r="Q126" s="47"/>
      <c r="R126" s="47"/>
      <c r="S126" s="66"/>
      <c r="T126" s="66"/>
      <c r="U126" s="47"/>
      <c r="V126" s="47"/>
      <c r="W126" s="66"/>
      <c r="X126" s="47"/>
      <c r="Y126" s="47"/>
      <c r="Z126" s="47"/>
      <c r="AA126" s="47"/>
      <c r="AB126" s="47"/>
      <c r="AC126" s="47"/>
      <c r="AD126" s="47"/>
      <c r="AE126" s="47"/>
      <c r="AF126" s="47"/>
      <c r="AG126" s="47"/>
      <c r="AH126" s="47"/>
    </row>
    <row r="127" spans="1:34" x14ac:dyDescent="0.25">
      <c r="A127" s="47"/>
      <c r="B127" s="48"/>
      <c r="C127" s="47"/>
      <c r="D127" s="47"/>
      <c r="E127" s="47"/>
      <c r="F127" s="48"/>
      <c r="G127" s="48"/>
      <c r="H127" s="47"/>
      <c r="I127" s="47"/>
      <c r="J127" s="48"/>
      <c r="K127" s="48"/>
      <c r="L127" s="47"/>
      <c r="M127" s="47"/>
      <c r="N127" s="47"/>
      <c r="O127" s="47"/>
      <c r="P127" s="47"/>
      <c r="Q127" s="47"/>
      <c r="R127" s="47"/>
      <c r="S127" s="66"/>
      <c r="T127" s="66"/>
      <c r="U127" s="47"/>
      <c r="V127" s="47"/>
      <c r="W127" s="66"/>
      <c r="X127" s="47"/>
      <c r="Y127" s="47"/>
      <c r="Z127" s="47"/>
      <c r="AA127" s="47"/>
      <c r="AB127" s="47"/>
      <c r="AC127" s="47"/>
      <c r="AD127" s="47"/>
      <c r="AE127" s="47"/>
      <c r="AF127" s="47"/>
      <c r="AG127" s="47"/>
      <c r="AH127" s="47"/>
    </row>
    <row r="128" spans="1:34" x14ac:dyDescent="0.25">
      <c r="A128" s="47"/>
      <c r="B128" s="48"/>
      <c r="C128" s="47"/>
      <c r="D128" s="47"/>
      <c r="E128" s="47"/>
      <c r="F128" s="48"/>
      <c r="G128" s="48"/>
      <c r="H128" s="47"/>
      <c r="I128" s="47"/>
      <c r="J128" s="48"/>
      <c r="K128" s="48"/>
      <c r="L128" s="47"/>
      <c r="M128" s="47"/>
      <c r="N128" s="47"/>
      <c r="O128" s="47"/>
      <c r="P128" s="47"/>
      <c r="Q128" s="47"/>
      <c r="R128" s="47"/>
      <c r="S128" s="66"/>
      <c r="T128" s="66"/>
      <c r="U128" s="47"/>
      <c r="V128" s="47"/>
      <c r="W128" s="66"/>
      <c r="X128" s="47"/>
      <c r="Y128" s="47"/>
      <c r="Z128" s="47"/>
      <c r="AA128" s="47"/>
      <c r="AB128" s="47"/>
      <c r="AC128" s="47"/>
      <c r="AD128" s="47"/>
      <c r="AE128" s="47"/>
      <c r="AF128" s="47"/>
      <c r="AG128" s="47"/>
      <c r="AH128" s="47"/>
    </row>
    <row r="129" spans="1:34" x14ac:dyDescent="0.25">
      <c r="A129" s="47"/>
      <c r="B129" s="48"/>
      <c r="C129" s="47"/>
      <c r="D129" s="47"/>
      <c r="E129" s="47"/>
      <c r="F129" s="48"/>
      <c r="G129" s="48"/>
      <c r="H129" s="47"/>
      <c r="I129" s="47"/>
      <c r="J129" s="48"/>
      <c r="K129" s="48"/>
      <c r="L129" s="47"/>
      <c r="M129" s="47"/>
      <c r="N129" s="47"/>
      <c r="O129" s="47"/>
      <c r="P129" s="47"/>
      <c r="Q129" s="47"/>
      <c r="R129" s="47"/>
      <c r="S129" s="66"/>
      <c r="T129" s="66"/>
      <c r="U129" s="47"/>
      <c r="V129" s="47"/>
      <c r="W129" s="66"/>
      <c r="X129" s="47"/>
      <c r="Y129" s="47"/>
      <c r="Z129" s="47"/>
      <c r="AA129" s="47"/>
      <c r="AB129" s="47"/>
      <c r="AC129" s="47"/>
      <c r="AD129" s="47"/>
      <c r="AE129" s="47"/>
      <c r="AF129" s="47"/>
      <c r="AG129" s="47"/>
      <c r="AH129" s="47"/>
    </row>
    <row r="130" spans="1:34" x14ac:dyDescent="0.25">
      <c r="A130" s="47"/>
      <c r="B130" s="48"/>
      <c r="C130" s="47"/>
      <c r="D130" s="47"/>
      <c r="E130" s="47"/>
      <c r="F130" s="48"/>
      <c r="G130" s="48"/>
      <c r="H130" s="47"/>
      <c r="I130" s="47"/>
      <c r="J130" s="48"/>
      <c r="K130" s="48"/>
      <c r="L130" s="47"/>
      <c r="M130" s="47"/>
      <c r="N130" s="47"/>
      <c r="O130" s="47"/>
      <c r="P130" s="47"/>
      <c r="Q130" s="47"/>
      <c r="R130" s="47"/>
      <c r="S130" s="66"/>
      <c r="T130" s="66"/>
      <c r="U130" s="47"/>
      <c r="V130" s="47"/>
      <c r="W130" s="66"/>
      <c r="X130" s="47"/>
      <c r="Y130" s="47"/>
      <c r="Z130" s="47"/>
      <c r="AA130" s="47"/>
      <c r="AB130" s="47"/>
      <c r="AC130" s="47"/>
      <c r="AD130" s="47"/>
      <c r="AE130" s="47"/>
      <c r="AF130" s="47"/>
      <c r="AG130" s="47"/>
      <c r="AH130" s="47"/>
    </row>
    <row r="131" spans="1:34" x14ac:dyDescent="0.25">
      <c r="A131" s="47"/>
      <c r="B131" s="48"/>
      <c r="C131" s="47"/>
      <c r="D131" s="47"/>
      <c r="E131" s="47"/>
      <c r="F131" s="48"/>
      <c r="G131" s="48"/>
      <c r="H131" s="47"/>
      <c r="I131" s="47"/>
      <c r="J131" s="48"/>
      <c r="K131" s="48"/>
      <c r="L131" s="47"/>
      <c r="M131" s="47"/>
      <c r="N131" s="47"/>
      <c r="O131" s="47"/>
      <c r="P131" s="47"/>
      <c r="Q131" s="47"/>
      <c r="R131" s="47"/>
      <c r="S131" s="66"/>
      <c r="T131" s="66"/>
      <c r="U131" s="47"/>
      <c r="V131" s="47"/>
      <c r="W131" s="66"/>
      <c r="X131" s="47"/>
      <c r="Y131" s="47"/>
      <c r="Z131" s="47"/>
      <c r="AA131" s="47"/>
      <c r="AB131" s="47"/>
      <c r="AC131" s="47"/>
      <c r="AD131" s="47"/>
      <c r="AE131" s="47"/>
      <c r="AF131" s="47"/>
      <c r="AG131" s="47"/>
      <c r="AH131" s="47"/>
    </row>
    <row r="132" spans="1:34" x14ac:dyDescent="0.25">
      <c r="A132" s="47"/>
      <c r="B132" s="48"/>
      <c r="C132" s="47"/>
      <c r="D132" s="47"/>
      <c r="E132" s="47"/>
      <c r="F132" s="48"/>
      <c r="G132" s="48"/>
      <c r="H132" s="47"/>
      <c r="I132" s="47"/>
      <c r="J132" s="48"/>
      <c r="K132" s="48"/>
      <c r="L132" s="47"/>
      <c r="M132" s="47"/>
      <c r="N132" s="47"/>
      <c r="O132" s="47"/>
      <c r="P132" s="47"/>
      <c r="Q132" s="47"/>
      <c r="R132" s="47"/>
      <c r="S132" s="66"/>
      <c r="T132" s="66"/>
      <c r="U132" s="47"/>
      <c r="V132" s="47"/>
      <c r="W132" s="66"/>
      <c r="X132" s="47"/>
      <c r="Y132" s="47"/>
      <c r="Z132" s="47"/>
      <c r="AA132" s="47"/>
      <c r="AB132" s="47"/>
      <c r="AC132" s="47"/>
      <c r="AD132" s="47"/>
      <c r="AE132" s="47"/>
      <c r="AF132" s="47"/>
      <c r="AG132" s="47"/>
      <c r="AH132" s="47"/>
    </row>
    <row r="133" spans="1:34" x14ac:dyDescent="0.25">
      <c r="A133" s="47"/>
      <c r="B133" s="48"/>
      <c r="C133" s="47"/>
      <c r="D133" s="47"/>
      <c r="E133" s="47"/>
      <c r="F133" s="48"/>
      <c r="G133" s="48"/>
      <c r="H133" s="47"/>
      <c r="I133" s="47"/>
      <c r="J133" s="48"/>
      <c r="K133" s="48"/>
      <c r="L133" s="47"/>
      <c r="M133" s="47"/>
      <c r="N133" s="47"/>
      <c r="O133" s="47"/>
      <c r="P133" s="47"/>
      <c r="Q133" s="47"/>
      <c r="R133" s="47"/>
      <c r="S133" s="66"/>
      <c r="T133" s="66"/>
      <c r="U133" s="47"/>
      <c r="V133" s="47"/>
      <c r="W133" s="66"/>
      <c r="X133" s="47"/>
      <c r="Y133" s="47"/>
      <c r="Z133" s="47"/>
      <c r="AA133" s="47"/>
      <c r="AB133" s="47"/>
      <c r="AC133" s="47"/>
      <c r="AD133" s="47"/>
      <c r="AE133" s="47"/>
      <c r="AF133" s="47"/>
      <c r="AG133" s="47"/>
      <c r="AH133" s="47"/>
    </row>
    <row r="134" spans="1:34" x14ac:dyDescent="0.25">
      <c r="A134" s="47"/>
      <c r="B134" s="48"/>
      <c r="C134" s="47"/>
      <c r="D134" s="47"/>
      <c r="E134" s="47"/>
      <c r="F134" s="48"/>
      <c r="G134" s="48"/>
      <c r="H134" s="47"/>
      <c r="I134" s="47"/>
      <c r="J134" s="48"/>
      <c r="K134" s="48"/>
      <c r="L134" s="47"/>
      <c r="M134" s="47"/>
      <c r="N134" s="47"/>
      <c r="O134" s="47"/>
      <c r="P134" s="47"/>
      <c r="Q134" s="47"/>
      <c r="R134" s="47"/>
      <c r="S134" s="66"/>
      <c r="T134" s="66"/>
      <c r="U134" s="47"/>
      <c r="V134" s="47"/>
      <c r="W134" s="66"/>
      <c r="X134" s="47"/>
      <c r="Y134" s="47"/>
      <c r="Z134" s="47"/>
      <c r="AA134" s="47"/>
      <c r="AB134" s="47"/>
      <c r="AC134" s="47"/>
      <c r="AD134" s="47"/>
      <c r="AE134" s="47"/>
      <c r="AF134" s="47"/>
      <c r="AG134" s="47"/>
      <c r="AH134" s="47"/>
    </row>
    <row r="135" spans="1:34" x14ac:dyDescent="0.25">
      <c r="A135" s="47"/>
      <c r="B135" s="48"/>
      <c r="C135" s="47"/>
      <c r="D135" s="47"/>
      <c r="E135" s="47"/>
      <c r="F135" s="48"/>
      <c r="G135" s="48"/>
      <c r="H135" s="47"/>
      <c r="I135" s="47"/>
      <c r="J135" s="48"/>
      <c r="K135" s="48"/>
      <c r="L135" s="47"/>
      <c r="M135" s="47"/>
      <c r="N135" s="47"/>
      <c r="O135" s="47"/>
      <c r="P135" s="47"/>
      <c r="Q135" s="47"/>
      <c r="R135" s="47"/>
      <c r="S135" s="66"/>
      <c r="T135" s="66"/>
      <c r="U135" s="47"/>
      <c r="V135" s="47"/>
      <c r="W135" s="66"/>
      <c r="X135" s="47"/>
      <c r="Y135" s="47"/>
      <c r="Z135" s="47"/>
      <c r="AA135" s="47"/>
      <c r="AB135" s="47"/>
      <c r="AC135" s="47"/>
      <c r="AD135" s="47"/>
      <c r="AE135" s="47"/>
      <c r="AF135" s="47"/>
      <c r="AG135" s="47"/>
      <c r="AH135" s="47"/>
    </row>
  </sheetData>
  <autoFilter ref="A2:AH73" xr:uid="{00000000-0009-0000-0000-000004000000}"/>
  <phoneticPr fontId="20" type="noConversion"/>
  <hyperlinks>
    <hyperlink ref="A11" location="ZC9!A1" display="ZC9" xr:uid="{00000000-0004-0000-0400-000000000000}"/>
    <hyperlink ref="A12" location="ZC10!A1" display="ZC10" xr:uid="{00000000-0004-0000-0400-000001000000}"/>
    <hyperlink ref="A14" location="ZC12!A1" display="ZC12" xr:uid="{00000000-0004-0000-0400-000002000000}"/>
    <hyperlink ref="A17" location="ZC15!A1" display="ZC15" xr:uid="{00000000-0004-0000-0400-000003000000}"/>
    <hyperlink ref="A19" location="ZC17!A1" display="ZC17" xr:uid="{00000000-0004-0000-0400-000004000000}"/>
    <hyperlink ref="A24" location="ZC22!A1" display="ZC22" xr:uid="{00000000-0004-0000-0400-000005000000}"/>
    <hyperlink ref="A25" location="ZC23!A1" display="ZC23" xr:uid="{00000000-0004-0000-0400-000006000000}"/>
    <hyperlink ref="A26" location="ZC24!A1" display="ZC24" xr:uid="{00000000-0004-0000-0400-000007000000}"/>
    <hyperlink ref="A27" location="ZC25!A1" display="ZC25" xr:uid="{00000000-0004-0000-0400-000008000000}"/>
    <hyperlink ref="A28" location="ZC26!A1" display="ZC26" xr:uid="{00000000-0004-0000-0400-000009000000}"/>
    <hyperlink ref="A32" location="ZC30!A1" display="ZC30" xr:uid="{00000000-0004-0000-0400-00000A000000}"/>
    <hyperlink ref="A33" location="ZC31!A1" display="ZC31" xr:uid="{00000000-0004-0000-0400-00000B000000}"/>
    <hyperlink ref="A34" location="ZC32!A1" display="ZC32" xr:uid="{00000000-0004-0000-0400-00000C000000}"/>
    <hyperlink ref="A36" location="ZC34!A1" display="ZC34" xr:uid="{00000000-0004-0000-0400-00000D000000}"/>
    <hyperlink ref="A39" location="ZC37!A1" display="ZC37" xr:uid="{00000000-0004-0000-0400-00000E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400-000000000000}">
          <x14:formula1>
            <xm:f>基础数据!$B:$B</xm:f>
          </x14:formula1>
          <xm:sqref>B2:B1048576</xm:sqref>
        </x14:dataValidation>
        <x14:dataValidation type="list" allowBlank="1" showInputMessage="1" showErrorMessage="1" xr:uid="{00000000-0002-0000-0400-000001000000}">
          <x14:formula1>
            <xm:f>基础数据!$C:$C</xm:f>
          </x14:formula1>
          <xm:sqref>C2:C1048576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6"/>
  <sheetViews>
    <sheetView workbookViewId="0"/>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5"/>
      <c r="D1" s="5"/>
      <c r="E1" s="5"/>
      <c r="F1" s="5"/>
      <c r="G1" s="5"/>
      <c r="H1" s="5"/>
      <c r="I1" s="5"/>
      <c r="J1" s="36" t="s">
        <v>10</v>
      </c>
    </row>
    <row r="2" spans="1:10" s="2" customFormat="1" ht="27" customHeight="1" x14ac:dyDescent="0.25">
      <c r="A2" s="6" t="s">
        <v>11</v>
      </c>
      <c r="B2" s="7" t="s">
        <v>12</v>
      </c>
      <c r="C2" s="7" t="s">
        <v>13</v>
      </c>
      <c r="D2" s="7" t="s">
        <v>14</v>
      </c>
      <c r="E2" s="7" t="s">
        <v>15</v>
      </c>
      <c r="F2" s="7" t="s">
        <v>16</v>
      </c>
      <c r="G2" s="7" t="s">
        <v>17</v>
      </c>
      <c r="H2" s="7" t="s">
        <v>18</v>
      </c>
      <c r="I2" s="24" t="s">
        <v>19</v>
      </c>
    </row>
    <row r="3" spans="1:10" ht="18" customHeight="1" x14ac:dyDescent="0.25">
      <c r="A3" s="8" t="s">
        <v>20</v>
      </c>
      <c r="B3" s="10" t="s">
        <v>21</v>
      </c>
      <c r="C3" s="10"/>
      <c r="D3" s="11"/>
      <c r="E3" s="11"/>
      <c r="F3" s="11">
        <f t="shared" ref="F3:F21" si="0">+D3+E3</f>
        <v>0</v>
      </c>
      <c r="G3" s="12"/>
      <c r="H3" s="9" t="s">
        <v>20</v>
      </c>
      <c r="I3" s="25" t="s">
        <v>20</v>
      </c>
    </row>
    <row r="4" spans="1:10" ht="18" customHeight="1" x14ac:dyDescent="0.25">
      <c r="A4" s="13"/>
      <c r="B4" s="14" t="s">
        <v>22</v>
      </c>
      <c r="C4" s="14"/>
      <c r="D4" s="14"/>
      <c r="E4" s="14"/>
      <c r="F4" s="14">
        <f t="shared" si="0"/>
        <v>0</v>
      </c>
      <c r="G4" s="15" t="e">
        <f t="shared" ref="G4:G21" si="1">+E4/D4</f>
        <v>#DIV/0!</v>
      </c>
      <c r="H4" s="14"/>
      <c r="I4" s="26"/>
    </row>
    <row r="5" spans="1:10" ht="18" customHeight="1" x14ac:dyDescent="0.25">
      <c r="A5" s="13"/>
      <c r="B5" s="14" t="s">
        <v>23</v>
      </c>
      <c r="C5" s="14"/>
      <c r="D5" s="14"/>
      <c r="E5" s="14"/>
      <c r="F5" s="14">
        <f t="shared" si="0"/>
        <v>0</v>
      </c>
      <c r="G5" s="15" t="e">
        <f t="shared" si="1"/>
        <v>#DIV/0!</v>
      </c>
      <c r="H5" s="14"/>
      <c r="I5" s="26"/>
    </row>
    <row r="6" spans="1:10" ht="18" customHeight="1" x14ac:dyDescent="0.25">
      <c r="A6" s="13"/>
      <c r="B6" s="14" t="s">
        <v>220</v>
      </c>
      <c r="C6" s="14"/>
      <c r="D6" s="14"/>
      <c r="E6" s="14"/>
      <c r="F6" s="14">
        <f t="shared" si="0"/>
        <v>0</v>
      </c>
      <c r="G6" s="15" t="e">
        <f t="shared" si="1"/>
        <v>#DIV/0!</v>
      </c>
      <c r="H6" s="14"/>
      <c r="I6" s="26"/>
    </row>
    <row r="7" spans="1:10" ht="18" customHeight="1" x14ac:dyDescent="0.25">
      <c r="A7" s="13"/>
      <c r="B7" s="14"/>
      <c r="C7" s="14"/>
      <c r="D7" s="14"/>
      <c r="E7" s="14"/>
      <c r="F7" s="14">
        <f t="shared" si="0"/>
        <v>0</v>
      </c>
      <c r="G7" s="15" t="e">
        <f t="shared" si="1"/>
        <v>#DIV/0!</v>
      </c>
      <c r="H7" s="14"/>
      <c r="I7" s="26"/>
    </row>
    <row r="8" spans="1:10" ht="18" customHeight="1" x14ac:dyDescent="0.25">
      <c r="A8" s="13"/>
      <c r="B8" s="14"/>
      <c r="C8" s="14"/>
      <c r="D8" s="14"/>
      <c r="E8" s="14"/>
      <c r="F8" s="14">
        <f t="shared" si="0"/>
        <v>0</v>
      </c>
      <c r="G8" s="15" t="e">
        <f t="shared" si="1"/>
        <v>#DIV/0!</v>
      </c>
      <c r="H8" s="14"/>
      <c r="I8" s="26"/>
    </row>
    <row r="9" spans="1:10" ht="18" customHeight="1" x14ac:dyDescent="0.25">
      <c r="A9" s="13"/>
      <c r="B9" s="14"/>
      <c r="C9" s="14"/>
      <c r="D9" s="14"/>
      <c r="E9" s="14"/>
      <c r="F9" s="14">
        <f t="shared" si="0"/>
        <v>0</v>
      </c>
      <c r="G9" s="15" t="e">
        <f t="shared" si="1"/>
        <v>#DIV/0!</v>
      </c>
      <c r="H9" s="14"/>
      <c r="I9" s="26"/>
    </row>
    <row r="10" spans="1:10" ht="18" customHeight="1" x14ac:dyDescent="0.25">
      <c r="A10" s="13"/>
      <c r="B10" s="14"/>
      <c r="C10" s="14"/>
      <c r="D10" s="14"/>
      <c r="E10" s="14"/>
      <c r="F10" s="14">
        <f t="shared" si="0"/>
        <v>0</v>
      </c>
      <c r="G10" s="15" t="e">
        <f t="shared" si="1"/>
        <v>#DIV/0!</v>
      </c>
      <c r="H10" s="14"/>
      <c r="I10" s="26"/>
    </row>
    <row r="11" spans="1:10" ht="18" customHeight="1" x14ac:dyDescent="0.25">
      <c r="A11" s="13"/>
      <c r="B11" s="14"/>
      <c r="C11" s="14"/>
      <c r="D11" s="14"/>
      <c r="E11" s="14"/>
      <c r="F11" s="14">
        <f t="shared" si="0"/>
        <v>0</v>
      </c>
      <c r="G11" s="15" t="e">
        <f t="shared" si="1"/>
        <v>#DIV/0!</v>
      </c>
      <c r="H11" s="14"/>
      <c r="I11" s="26"/>
    </row>
    <row r="12" spans="1:10" ht="18" customHeight="1" x14ac:dyDescent="0.25">
      <c r="A12" s="13"/>
      <c r="B12" s="14"/>
      <c r="C12" s="14"/>
      <c r="D12" s="14"/>
      <c r="E12" s="14"/>
      <c r="F12" s="14">
        <f t="shared" si="0"/>
        <v>0</v>
      </c>
      <c r="G12" s="15" t="e">
        <f t="shared" si="1"/>
        <v>#DIV/0!</v>
      </c>
      <c r="H12" s="14"/>
      <c r="I12" s="26"/>
    </row>
    <row r="13" spans="1:10" ht="18" customHeight="1" x14ac:dyDescent="0.25">
      <c r="A13" s="13"/>
      <c r="B13" s="14"/>
      <c r="C13" s="14"/>
      <c r="D13" s="14"/>
      <c r="E13" s="14"/>
      <c r="F13" s="14">
        <f t="shared" si="0"/>
        <v>0</v>
      </c>
      <c r="G13" s="15" t="e">
        <f t="shared" si="1"/>
        <v>#DIV/0!</v>
      </c>
      <c r="H13" s="14"/>
      <c r="I13" s="26"/>
    </row>
    <row r="14" spans="1:10" ht="18" customHeight="1" x14ac:dyDescent="0.25">
      <c r="A14" s="13"/>
      <c r="B14" s="14"/>
      <c r="C14" s="14"/>
      <c r="D14" s="14"/>
      <c r="E14" s="14"/>
      <c r="F14" s="14">
        <f t="shared" si="0"/>
        <v>0</v>
      </c>
      <c r="G14" s="15" t="e">
        <f t="shared" si="1"/>
        <v>#DIV/0!</v>
      </c>
      <c r="H14" s="14"/>
      <c r="I14" s="26"/>
    </row>
    <row r="15" spans="1:10" ht="18" customHeight="1" x14ac:dyDescent="0.25">
      <c r="A15" s="13"/>
      <c r="B15" s="14"/>
      <c r="C15" s="14"/>
      <c r="D15" s="14"/>
      <c r="E15" s="14"/>
      <c r="F15" s="14">
        <f t="shared" si="0"/>
        <v>0</v>
      </c>
      <c r="G15" s="15" t="e">
        <f t="shared" si="1"/>
        <v>#DIV/0!</v>
      </c>
      <c r="H15" s="14"/>
      <c r="I15" s="26"/>
    </row>
    <row r="16" spans="1:10"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x14ac:dyDescent="0.25">
      <c r="B24" s="21" t="s">
        <v>73</v>
      </c>
      <c r="C24" s="21"/>
      <c r="D24" s="21" t="s">
        <v>221</v>
      </c>
      <c r="E24" s="21"/>
      <c r="F24" s="21" t="s">
        <v>26</v>
      </c>
      <c r="G24" s="21">
        <f>+F3-C24-E24</f>
        <v>0</v>
      </c>
      <c r="H24" s="21" t="s">
        <v>27</v>
      </c>
      <c r="I24" s="21" t="str">
        <f>IF(G24=0,"结清","未结清")</f>
        <v>结清</v>
      </c>
    </row>
    <row r="26" spans="1:9" x14ac:dyDescent="0.25">
      <c r="B26" s="21" t="s">
        <v>59</v>
      </c>
      <c r="C26" s="21"/>
      <c r="D26" s="21" t="s">
        <v>75</v>
      </c>
      <c r="E26" s="21"/>
      <c r="F26" s="21" t="s">
        <v>25</v>
      </c>
      <c r="G26" s="21"/>
    </row>
  </sheetData>
  <phoneticPr fontId="20" type="noConversion"/>
  <dataValidations count="2">
    <dataValidation allowBlank="1" showInputMessage="1" showErrorMessage="1" sqref="B3" xr:uid="{00000000-0002-0000-0500-000000000000}"/>
    <dataValidation type="list" allowBlank="1" showInputMessage="1" showErrorMessage="1" sqref="B4:B21" xr:uid="{00000000-0002-0000-0500-000001000000}">
      <formula1>"付款,发票挂账,有票付款"</formula1>
    </dataValidation>
  </dataValidations>
  <hyperlinks>
    <hyperlink ref="J1" location="收入合同目录!A1" display="返回目录" xr:uid="{00000000-0004-0000-0500-000000000000}"/>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9"/>
  <sheetViews>
    <sheetView workbookViewId="0">
      <selection activeCell="J1" sqref="J1"/>
    </sheetView>
  </sheetViews>
  <sheetFormatPr defaultColWidth="9" defaultRowHeight="14" x14ac:dyDescent="0.25"/>
  <cols>
    <col min="1" max="1" width="10.36328125" customWidth="1"/>
    <col min="2" max="2" width="12" customWidth="1"/>
    <col min="3" max="3" width="29.6328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t="s">
        <v>111</v>
      </c>
      <c r="D3" s="11">
        <f>175000/1.06</f>
        <v>165094.339622642</v>
      </c>
      <c r="E3" s="11">
        <f>+D3*0.06</f>
        <v>9905.6603773584902</v>
      </c>
      <c r="F3" s="11">
        <f t="shared" ref="F3:F21" si="0">+D3+E3</f>
        <v>175000</v>
      </c>
      <c r="G3" s="37">
        <v>0.06</v>
      </c>
      <c r="H3" s="9" t="s">
        <v>20</v>
      </c>
      <c r="I3" s="25" t="s">
        <v>20</v>
      </c>
    </row>
    <row r="4" spans="1:10" ht="18" customHeight="1" x14ac:dyDescent="0.25">
      <c r="A4" s="32">
        <v>45250</v>
      </c>
      <c r="B4" s="14" t="s">
        <v>23</v>
      </c>
      <c r="C4" s="33" t="s">
        <v>222</v>
      </c>
      <c r="D4" s="14">
        <v>28301.89</v>
      </c>
      <c r="E4" s="14">
        <v>1698.11</v>
      </c>
      <c r="F4" s="14">
        <f t="shared" si="0"/>
        <v>30000</v>
      </c>
      <c r="G4" s="15">
        <f t="shared" ref="G4:G21" si="1">+E4/D4</f>
        <v>5.9999879866680303E-2</v>
      </c>
      <c r="H4" s="14" t="s">
        <v>223</v>
      </c>
      <c r="I4" s="26"/>
    </row>
    <row r="5" spans="1:10" ht="18" customHeight="1" x14ac:dyDescent="0.25">
      <c r="A5" s="32">
        <v>45266</v>
      </c>
      <c r="B5" s="14" t="s">
        <v>23</v>
      </c>
      <c r="C5" s="33" t="s">
        <v>222</v>
      </c>
      <c r="D5" s="14">
        <v>28301.89</v>
      </c>
      <c r="E5" s="14">
        <v>1698.11</v>
      </c>
      <c r="F5" s="14">
        <f t="shared" si="0"/>
        <v>30000</v>
      </c>
      <c r="G5" s="15">
        <f t="shared" si="1"/>
        <v>5.9999879866680303E-2</v>
      </c>
      <c r="H5" s="14" t="s">
        <v>224</v>
      </c>
      <c r="I5" s="26"/>
    </row>
    <row r="6" spans="1:10" ht="18" customHeight="1" x14ac:dyDescent="0.25">
      <c r="A6" s="32">
        <v>45376</v>
      </c>
      <c r="B6" s="14" t="s">
        <v>23</v>
      </c>
      <c r="C6" s="33" t="s">
        <v>222</v>
      </c>
      <c r="D6" s="14">
        <v>25943.4</v>
      </c>
      <c r="E6" s="14">
        <v>1556.6</v>
      </c>
      <c r="F6" s="14">
        <f t="shared" si="0"/>
        <v>27500</v>
      </c>
      <c r="G6" s="15">
        <f t="shared" si="1"/>
        <v>5.9999845818204202E-2</v>
      </c>
      <c r="H6" s="14" t="s">
        <v>225</v>
      </c>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87500</v>
      </c>
      <c r="D25" s="22">
        <f>SUMIF(B3:B21,"发票挂账",F3:F21)+SUMIF(B3:B21,"有票付款",F3:F21)</f>
        <v>87500</v>
      </c>
      <c r="F25" s="22">
        <f>IF(B25=0,"",F3-B25)</f>
        <v>87500</v>
      </c>
      <c r="H25" s="23" t="str">
        <f>IF(F25=0,"结清","未结清")</f>
        <v>未结清</v>
      </c>
    </row>
    <row r="27" spans="1:9" x14ac:dyDescent="0.25">
      <c r="B27" s="21" t="s">
        <v>73</v>
      </c>
      <c r="C27" s="21">
        <f>SUMIF(B3:B21,"有票付款",D3:D21)+SUMIF(B3:B21,"付款",D3:D21)</f>
        <v>82547.179999999993</v>
      </c>
      <c r="D27" s="21" t="s">
        <v>221</v>
      </c>
      <c r="E27" s="21">
        <f>SUMIF(B3:B21,"有票付款",E3:E21)+SUMIF(B3:B21,"付款",E3:E21)</f>
        <v>4952.82</v>
      </c>
      <c r="F27" s="21" t="s">
        <v>26</v>
      </c>
      <c r="G27" s="21">
        <f>+F3-C27-E27</f>
        <v>87500</v>
      </c>
      <c r="H27" s="21" t="s">
        <v>27</v>
      </c>
      <c r="I27" s="21" t="str">
        <f>IF(G27=0,"结清","未结清")</f>
        <v>未结清</v>
      </c>
    </row>
    <row r="28" spans="1:9" x14ac:dyDescent="0.25">
      <c r="C28"/>
    </row>
    <row r="29" spans="1:9" x14ac:dyDescent="0.25">
      <c r="B29" s="21" t="s">
        <v>59</v>
      </c>
      <c r="C29" s="21">
        <f>SUMIF(B3:B21,"发票挂账",D3:D21)+SUMIF(B3:B21,"有票付款",D3:D21)</f>
        <v>82547.179999999993</v>
      </c>
      <c r="D29" s="21" t="s">
        <v>75</v>
      </c>
      <c r="E29" s="21">
        <f>SUMIF(B3:B21,"发票挂账",E3:E21)+SUMIF(B3:B21,"有票付款",E3:E21)</f>
        <v>4952.82</v>
      </c>
      <c r="F29" s="21" t="s">
        <v>25</v>
      </c>
      <c r="G29" s="21">
        <f>+C29+E29</f>
        <v>87500</v>
      </c>
    </row>
  </sheetData>
  <phoneticPr fontId="20" type="noConversion"/>
  <dataValidations count="1">
    <dataValidation type="list" allowBlank="1" showInputMessage="1" showErrorMessage="1" sqref="B4:B21" xr:uid="{00000000-0002-0000-0600-000000000000}">
      <formula1>"付款,发票挂账,有票付款"</formula1>
    </dataValidation>
  </dataValidations>
  <hyperlinks>
    <hyperlink ref="J1" location="支出合同目录!A1" display="返回目录" xr:uid="{00000000-0004-0000-0600-000000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workbookViewId="0">
      <selection activeCell="B25" sqref="B25"/>
    </sheetView>
  </sheetViews>
  <sheetFormatPr defaultColWidth="9" defaultRowHeight="14" x14ac:dyDescent="0.25"/>
  <cols>
    <col min="1" max="1" width="10.36328125" customWidth="1"/>
    <col min="2" max="2" width="12" customWidth="1"/>
    <col min="3" max="3" width="24.26953125"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5"/>
      <c r="D1" s="5"/>
      <c r="E1" s="5"/>
      <c r="F1" s="5"/>
      <c r="G1" s="5"/>
      <c r="H1" s="5"/>
      <c r="I1" s="5"/>
      <c r="J1" s="36" t="s">
        <v>10</v>
      </c>
    </row>
    <row r="2" spans="1:10" s="2" customFormat="1" ht="27" customHeight="1" x14ac:dyDescent="0.25">
      <c r="A2" s="6" t="s">
        <v>11</v>
      </c>
      <c r="B2" s="7" t="s">
        <v>12</v>
      </c>
      <c r="C2" s="7" t="s">
        <v>13</v>
      </c>
      <c r="D2" s="7" t="s">
        <v>14</v>
      </c>
      <c r="E2" s="7" t="s">
        <v>15</v>
      </c>
      <c r="F2" s="7" t="s">
        <v>16</v>
      </c>
      <c r="G2" s="7" t="s">
        <v>17</v>
      </c>
      <c r="H2" s="7" t="s">
        <v>18</v>
      </c>
      <c r="I2" s="24" t="s">
        <v>19</v>
      </c>
    </row>
    <row r="3" spans="1:10" ht="18" customHeight="1" x14ac:dyDescent="0.25">
      <c r="A3" s="8" t="s">
        <v>20</v>
      </c>
      <c r="B3" s="10" t="s">
        <v>21</v>
      </c>
      <c r="C3" s="10" t="s">
        <v>86</v>
      </c>
      <c r="D3" s="11">
        <v>184905.66</v>
      </c>
      <c r="E3" s="11">
        <v>11094.34</v>
      </c>
      <c r="F3" s="11">
        <f t="shared" ref="F3:F21" si="0">+D3+E3</f>
        <v>196000</v>
      </c>
      <c r="G3" s="15">
        <f>+E3/D3</f>
        <v>6.0000002163265301E-2</v>
      </c>
      <c r="H3" s="9" t="s">
        <v>20</v>
      </c>
      <c r="I3" s="25" t="s">
        <v>20</v>
      </c>
    </row>
    <row r="4" spans="1:10" ht="18" customHeight="1" x14ac:dyDescent="0.25">
      <c r="A4" s="32">
        <v>45406</v>
      </c>
      <c r="B4" s="14" t="s">
        <v>23</v>
      </c>
      <c r="C4" s="14" t="s">
        <v>226</v>
      </c>
      <c r="D4" s="14">
        <v>36981.129999999997</v>
      </c>
      <c r="E4" s="14">
        <v>2218.87</v>
      </c>
      <c r="F4" s="14">
        <f t="shared" si="0"/>
        <v>39200</v>
      </c>
      <c r="G4" s="15">
        <f t="shared" ref="G4:G21" si="1">+E4/D4</f>
        <v>6.00000594897993E-2</v>
      </c>
      <c r="H4" s="14" t="s">
        <v>227</v>
      </c>
      <c r="I4" s="26"/>
    </row>
    <row r="5" spans="1:10" ht="18" customHeight="1" x14ac:dyDescent="0.25">
      <c r="A5" s="13"/>
      <c r="B5" s="14"/>
      <c r="C5" s="14"/>
      <c r="D5" s="14"/>
      <c r="E5" s="14"/>
      <c r="F5" s="14">
        <f t="shared" si="0"/>
        <v>0</v>
      </c>
      <c r="G5" s="15" t="e">
        <f t="shared" si="1"/>
        <v>#DIV/0!</v>
      </c>
      <c r="H5" s="14"/>
      <c r="I5" s="26"/>
    </row>
    <row r="6" spans="1:10" ht="18" customHeight="1" x14ac:dyDescent="0.25">
      <c r="A6" s="13"/>
      <c r="B6" s="14"/>
      <c r="C6" s="14"/>
      <c r="D6" s="14"/>
      <c r="E6" s="14"/>
      <c r="F6" s="14">
        <f t="shared" si="0"/>
        <v>0</v>
      </c>
      <c r="G6" s="15" t="e">
        <f t="shared" si="1"/>
        <v>#DIV/0!</v>
      </c>
      <c r="H6" s="14"/>
      <c r="I6" s="26"/>
    </row>
    <row r="7" spans="1:10" ht="18" customHeight="1" x14ac:dyDescent="0.25">
      <c r="A7" s="13"/>
      <c r="B7" s="14"/>
      <c r="C7" s="14"/>
      <c r="D7" s="14"/>
      <c r="E7" s="14"/>
      <c r="F7" s="14">
        <f t="shared" si="0"/>
        <v>0</v>
      </c>
      <c r="G7" s="15" t="e">
        <f t="shared" si="1"/>
        <v>#DIV/0!</v>
      </c>
      <c r="H7" s="14"/>
      <c r="I7" s="26"/>
    </row>
    <row r="8" spans="1:10" ht="18" customHeight="1" x14ac:dyDescent="0.25">
      <c r="A8" s="13"/>
      <c r="B8" s="14"/>
      <c r="C8" s="14"/>
      <c r="D8" s="14"/>
      <c r="E8" s="14"/>
      <c r="F8" s="14">
        <f t="shared" si="0"/>
        <v>0</v>
      </c>
      <c r="G8" s="15" t="e">
        <f t="shared" si="1"/>
        <v>#DIV/0!</v>
      </c>
      <c r="H8" s="14"/>
      <c r="I8" s="26"/>
    </row>
    <row r="9" spans="1:10" ht="18" customHeight="1" x14ac:dyDescent="0.25">
      <c r="A9" s="13"/>
      <c r="B9" s="14"/>
      <c r="C9" s="14"/>
      <c r="D9" s="14"/>
      <c r="E9" s="14"/>
      <c r="F9" s="14">
        <f t="shared" si="0"/>
        <v>0</v>
      </c>
      <c r="G9" s="15" t="e">
        <f t="shared" si="1"/>
        <v>#DIV/0!</v>
      </c>
      <c r="H9" s="14"/>
      <c r="I9" s="26"/>
    </row>
    <row r="10" spans="1:10" ht="18" customHeight="1" x14ac:dyDescent="0.25">
      <c r="A10" s="13"/>
      <c r="B10" s="14"/>
      <c r="C10" s="14"/>
      <c r="D10" s="14"/>
      <c r="E10" s="14"/>
      <c r="F10" s="14">
        <f t="shared" si="0"/>
        <v>0</v>
      </c>
      <c r="G10" s="15" t="e">
        <f t="shared" si="1"/>
        <v>#DIV/0!</v>
      </c>
      <c r="H10" s="14"/>
      <c r="I10" s="26"/>
    </row>
    <row r="11" spans="1:10" ht="18" customHeight="1" x14ac:dyDescent="0.25">
      <c r="A11" s="13"/>
      <c r="B11" s="14"/>
      <c r="C11" s="14"/>
      <c r="D11" s="14"/>
      <c r="E11" s="14"/>
      <c r="F11" s="14">
        <f t="shared" si="0"/>
        <v>0</v>
      </c>
      <c r="G11" s="15" t="e">
        <f t="shared" si="1"/>
        <v>#DIV/0!</v>
      </c>
      <c r="H11" s="14"/>
      <c r="I11" s="26"/>
    </row>
    <row r="12" spans="1:10" ht="18" customHeight="1" x14ac:dyDescent="0.25">
      <c r="A12" s="13"/>
      <c r="B12" s="14"/>
      <c r="C12" s="14"/>
      <c r="D12" s="14"/>
      <c r="E12" s="14"/>
      <c r="F12" s="14">
        <f t="shared" si="0"/>
        <v>0</v>
      </c>
      <c r="G12" s="15" t="e">
        <f t="shared" si="1"/>
        <v>#DIV/0!</v>
      </c>
      <c r="H12" s="14"/>
      <c r="I12" s="26"/>
    </row>
    <row r="13" spans="1:10" ht="18" customHeight="1" x14ac:dyDescent="0.25">
      <c r="A13" s="13"/>
      <c r="B13" s="14"/>
      <c r="C13" s="14"/>
      <c r="D13" s="14"/>
      <c r="E13" s="14"/>
      <c r="F13" s="14">
        <f t="shared" si="0"/>
        <v>0</v>
      </c>
      <c r="G13" s="15" t="e">
        <f t="shared" si="1"/>
        <v>#DIV/0!</v>
      </c>
      <c r="H13" s="14"/>
      <c r="I13" s="26"/>
    </row>
    <row r="14" spans="1:10" ht="18" customHeight="1" x14ac:dyDescent="0.25">
      <c r="A14" s="13"/>
      <c r="B14" s="14"/>
      <c r="C14" s="14"/>
      <c r="D14" s="14"/>
      <c r="E14" s="14"/>
      <c r="F14" s="14">
        <f t="shared" si="0"/>
        <v>0</v>
      </c>
      <c r="G14" s="15" t="e">
        <f t="shared" si="1"/>
        <v>#DIV/0!</v>
      </c>
      <c r="H14" s="14"/>
      <c r="I14" s="26"/>
    </row>
    <row r="15" spans="1:10" ht="18" customHeight="1" x14ac:dyDescent="0.25">
      <c r="A15" s="13"/>
      <c r="B15" s="14"/>
      <c r="C15" s="14"/>
      <c r="D15" s="14"/>
      <c r="E15" s="14"/>
      <c r="F15" s="14">
        <f t="shared" si="0"/>
        <v>0</v>
      </c>
      <c r="G15" s="15" t="e">
        <f t="shared" si="1"/>
        <v>#DIV/0!</v>
      </c>
      <c r="H15" s="14"/>
      <c r="I15" s="26"/>
    </row>
    <row r="16" spans="1:10" ht="18" customHeight="1" x14ac:dyDescent="0.25">
      <c r="A16" s="13"/>
      <c r="B16" s="14"/>
      <c r="C16" s="14"/>
      <c r="D16" s="14"/>
      <c r="E16" s="14"/>
      <c r="F16" s="14">
        <f t="shared" si="0"/>
        <v>0</v>
      </c>
      <c r="G16" s="15" t="e">
        <f t="shared" si="1"/>
        <v>#DIV/0!</v>
      </c>
      <c r="H16" s="14"/>
      <c r="I16" s="26"/>
    </row>
    <row r="17" spans="1:9" ht="18" customHeight="1" x14ac:dyDescent="0.25">
      <c r="A17" s="13"/>
      <c r="B17" s="14"/>
      <c r="C17" s="14"/>
      <c r="D17" s="14"/>
      <c r="E17" s="14"/>
      <c r="F17" s="14">
        <f t="shared" si="0"/>
        <v>0</v>
      </c>
      <c r="G17" s="15" t="e">
        <f t="shared" si="1"/>
        <v>#DIV/0!</v>
      </c>
      <c r="H17" s="14"/>
      <c r="I17" s="26"/>
    </row>
    <row r="18" spans="1:9" ht="18" customHeight="1" x14ac:dyDescent="0.25">
      <c r="A18" s="13"/>
      <c r="B18" s="14"/>
      <c r="C18" s="14"/>
      <c r="D18" s="14"/>
      <c r="E18" s="14"/>
      <c r="F18" s="14">
        <f t="shared" si="0"/>
        <v>0</v>
      </c>
      <c r="G18" s="15" t="e">
        <f t="shared" si="1"/>
        <v>#DIV/0!</v>
      </c>
      <c r="H18" s="14"/>
      <c r="I18" s="26"/>
    </row>
    <row r="19" spans="1:9" ht="18" customHeight="1" x14ac:dyDescent="0.25">
      <c r="A19" s="13"/>
      <c r="B19" s="14"/>
      <c r="C19" s="14"/>
      <c r="D19" s="14"/>
      <c r="E19" s="14"/>
      <c r="F19" s="14">
        <f t="shared" si="0"/>
        <v>0</v>
      </c>
      <c r="G19" s="15" t="e">
        <f t="shared" si="1"/>
        <v>#DIV/0!</v>
      </c>
      <c r="H19" s="14"/>
      <c r="I19" s="26"/>
    </row>
    <row r="20" spans="1:9" ht="18" customHeight="1" x14ac:dyDescent="0.25">
      <c r="A20" s="13"/>
      <c r="B20" s="14"/>
      <c r="C20" s="14"/>
      <c r="D20" s="14"/>
      <c r="E20" s="14"/>
      <c r="F20" s="14">
        <f t="shared" si="0"/>
        <v>0</v>
      </c>
      <c r="G20" s="15" t="e">
        <f t="shared" si="1"/>
        <v>#DIV/0!</v>
      </c>
      <c r="H20" s="14"/>
      <c r="I20" s="26"/>
    </row>
    <row r="21" spans="1:9" ht="18" customHeight="1" x14ac:dyDescent="0.25">
      <c r="A21" s="16"/>
      <c r="B21" s="17"/>
      <c r="C21" s="17"/>
      <c r="D21" s="17"/>
      <c r="E21" s="17"/>
      <c r="F21" s="17">
        <f t="shared" si="0"/>
        <v>0</v>
      </c>
      <c r="G21" s="18" t="e">
        <f t="shared" si="1"/>
        <v>#DIV/0!</v>
      </c>
      <c r="H21" s="17"/>
      <c r="I21" s="27"/>
    </row>
    <row r="24" spans="1:9" s="3" customFormat="1" ht="23" customHeight="1" x14ac:dyDescent="0.25">
      <c r="B24" s="19" t="s">
        <v>24</v>
      </c>
      <c r="C24" s="20"/>
      <c r="D24" s="19" t="s">
        <v>25</v>
      </c>
      <c r="E24" s="20"/>
      <c r="F24" s="21" t="s">
        <v>26</v>
      </c>
      <c r="G24" s="20"/>
      <c r="H24" s="21" t="s">
        <v>27</v>
      </c>
    </row>
    <row r="25" spans="1:9" x14ac:dyDescent="0.25">
      <c r="B25" s="22">
        <f>SUMIF(B3:B21,"有票付款",F3:F21)+SUMIF(B3:B21,"付款",F3:F21)</f>
        <v>39200</v>
      </c>
      <c r="D25" s="22">
        <f>SUMIF(B3:B21,"发票挂账",F3:F21)+SUMIF(B3:B21,"有票付款",F3:F21)</f>
        <v>39200</v>
      </c>
      <c r="F25" s="22">
        <f>IF(B25=0,"",F3-B25)</f>
        <v>156800</v>
      </c>
      <c r="H25" s="23" t="str">
        <f>IF(F25=0,"结清","未结清")</f>
        <v>未结清</v>
      </c>
    </row>
  </sheetData>
  <phoneticPr fontId="20" type="noConversion"/>
  <dataValidations count="2">
    <dataValidation allowBlank="1" showInputMessage="1" showErrorMessage="1" sqref="B3" xr:uid="{00000000-0002-0000-0700-000000000000}"/>
    <dataValidation type="list" allowBlank="1" showInputMessage="1" showErrorMessage="1" sqref="B4:B21" xr:uid="{00000000-0002-0000-0700-000001000000}">
      <formula1>"付款,发票挂账,有票付款"</formula1>
    </dataValidation>
  </dataValidations>
  <hyperlinks>
    <hyperlink ref="J1" location="支出合同目录!A1" display="返回目录" xr:uid="{00000000-0004-0000-0700-000000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5"/>
  <sheetViews>
    <sheetView workbookViewId="0">
      <selection activeCell="J1" sqref="J1"/>
    </sheetView>
  </sheetViews>
  <sheetFormatPr defaultColWidth="9" defaultRowHeight="14" x14ac:dyDescent="0.25"/>
  <cols>
    <col min="1" max="1" width="10.36328125" customWidth="1"/>
    <col min="2" max="2" width="12" customWidth="1"/>
    <col min="3" max="3" width="24.26953125" style="28" customWidth="1"/>
    <col min="4" max="5" width="11.7265625" customWidth="1"/>
    <col min="6" max="6" width="15.08984375" customWidth="1"/>
    <col min="7" max="7" width="10.90625" customWidth="1"/>
    <col min="8" max="8" width="13.36328125" customWidth="1"/>
  </cols>
  <sheetData>
    <row r="1" spans="1:10" s="1" customFormat="1" ht="40" customHeight="1" x14ac:dyDescent="0.25">
      <c r="A1" s="4" t="s">
        <v>9</v>
      </c>
      <c r="B1" s="5"/>
      <c r="C1" s="29"/>
      <c r="D1" s="5"/>
      <c r="E1" s="5"/>
      <c r="F1" s="5"/>
      <c r="G1" s="5"/>
      <c r="H1" s="5"/>
      <c r="I1" s="5"/>
      <c r="J1" s="36" t="s">
        <v>10</v>
      </c>
    </row>
    <row r="2" spans="1:10" s="2" customFormat="1" ht="27" customHeight="1" x14ac:dyDescent="0.25">
      <c r="A2" s="6" t="s">
        <v>11</v>
      </c>
      <c r="B2" s="7" t="s">
        <v>12</v>
      </c>
      <c r="C2" s="30" t="s">
        <v>13</v>
      </c>
      <c r="D2" s="7" t="s">
        <v>14</v>
      </c>
      <c r="E2" s="7" t="s">
        <v>15</v>
      </c>
      <c r="F2" s="7" t="s">
        <v>16</v>
      </c>
      <c r="G2" s="7" t="s">
        <v>17</v>
      </c>
      <c r="H2" s="7" t="s">
        <v>18</v>
      </c>
      <c r="I2" s="24" t="s">
        <v>19</v>
      </c>
    </row>
    <row r="3" spans="1:10" ht="18" customHeight="1" x14ac:dyDescent="0.25">
      <c r="A3" s="8" t="s">
        <v>20</v>
      </c>
      <c r="B3" s="10" t="s">
        <v>21</v>
      </c>
      <c r="C3" s="31" t="s">
        <v>86</v>
      </c>
      <c r="D3" s="11">
        <v>358490.56599999999</v>
      </c>
      <c r="E3" s="11">
        <v>21509.434000000001</v>
      </c>
      <c r="F3" s="11">
        <f t="shared" ref="F3:F21" si="0">+D3+E3</f>
        <v>380000</v>
      </c>
      <c r="G3" s="15">
        <f>+E3/D3</f>
        <v>6.0000000111579001E-2</v>
      </c>
      <c r="H3" s="9" t="s">
        <v>20</v>
      </c>
      <c r="I3" s="25" t="s">
        <v>20</v>
      </c>
    </row>
    <row r="4" spans="1:10" ht="18" customHeight="1" x14ac:dyDescent="0.25">
      <c r="A4" s="32">
        <v>45510</v>
      </c>
      <c r="B4" s="14" t="s">
        <v>23</v>
      </c>
      <c r="C4" s="33" t="s">
        <v>226</v>
      </c>
      <c r="D4" s="14">
        <v>71698.11</v>
      </c>
      <c r="E4" s="14">
        <v>4301.8900000000003</v>
      </c>
      <c r="F4" s="14">
        <f t="shared" si="0"/>
        <v>76000</v>
      </c>
      <c r="G4" s="15">
        <f t="shared" ref="G4:G21" si="1">+E4/D4</f>
        <v>6.0000047421054803E-2</v>
      </c>
      <c r="H4" s="14" t="s">
        <v>228</v>
      </c>
      <c r="I4" s="26"/>
    </row>
    <row r="5" spans="1:10" ht="18" customHeight="1" x14ac:dyDescent="0.25">
      <c r="A5" s="32">
        <v>45617</v>
      </c>
      <c r="B5" s="14" t="s">
        <v>23</v>
      </c>
      <c r="C5" s="33" t="s">
        <v>229</v>
      </c>
      <c r="D5" s="14">
        <v>286792.45</v>
      </c>
      <c r="E5" s="14">
        <v>17207.55</v>
      </c>
      <c r="F5" s="14">
        <f t="shared" si="0"/>
        <v>304000</v>
      </c>
      <c r="G5" s="15">
        <f t="shared" si="1"/>
        <v>6.0000010460526401E-2</v>
      </c>
      <c r="H5" s="14" t="s">
        <v>230</v>
      </c>
      <c r="I5" s="26"/>
    </row>
    <row r="6" spans="1:10" ht="18" customHeight="1" x14ac:dyDescent="0.25">
      <c r="A6" s="13"/>
      <c r="B6" s="14"/>
      <c r="C6" s="33"/>
      <c r="D6" s="14"/>
      <c r="E6" s="14"/>
      <c r="F6" s="14">
        <f t="shared" si="0"/>
        <v>0</v>
      </c>
      <c r="G6" s="15" t="e">
        <f t="shared" si="1"/>
        <v>#DIV/0!</v>
      </c>
      <c r="H6" s="14"/>
      <c r="I6" s="26"/>
    </row>
    <row r="7" spans="1:10" ht="18" customHeight="1" x14ac:dyDescent="0.25">
      <c r="A7" s="13"/>
      <c r="B7" s="14"/>
      <c r="C7" s="33"/>
      <c r="D7" s="14"/>
      <c r="E7" s="14"/>
      <c r="F7" s="14">
        <f t="shared" si="0"/>
        <v>0</v>
      </c>
      <c r="G7" s="15" t="e">
        <f t="shared" si="1"/>
        <v>#DIV/0!</v>
      </c>
      <c r="H7" s="14"/>
      <c r="I7" s="26"/>
    </row>
    <row r="8" spans="1:10" ht="18" customHeight="1" x14ac:dyDescent="0.25">
      <c r="A8" s="13"/>
      <c r="B8" s="14"/>
      <c r="C8" s="33"/>
      <c r="D8" s="14"/>
      <c r="E8" s="14"/>
      <c r="F8" s="14">
        <f t="shared" si="0"/>
        <v>0</v>
      </c>
      <c r="G8" s="15" t="e">
        <f t="shared" si="1"/>
        <v>#DIV/0!</v>
      </c>
      <c r="H8" s="14"/>
      <c r="I8" s="26"/>
    </row>
    <row r="9" spans="1:10" ht="18" customHeight="1" x14ac:dyDescent="0.25">
      <c r="A9" s="13"/>
      <c r="B9" s="14"/>
      <c r="C9" s="33"/>
      <c r="D9" s="14"/>
      <c r="E9" s="14"/>
      <c r="F9" s="14">
        <f t="shared" si="0"/>
        <v>0</v>
      </c>
      <c r="G9" s="15" t="e">
        <f t="shared" si="1"/>
        <v>#DIV/0!</v>
      </c>
      <c r="H9" s="14"/>
      <c r="I9" s="26"/>
    </row>
    <row r="10" spans="1:10" ht="18" customHeight="1" x14ac:dyDescent="0.25">
      <c r="A10" s="13"/>
      <c r="B10" s="14"/>
      <c r="C10" s="33"/>
      <c r="D10" s="14"/>
      <c r="E10" s="14"/>
      <c r="F10" s="14">
        <f t="shared" si="0"/>
        <v>0</v>
      </c>
      <c r="G10" s="15" t="e">
        <f t="shared" si="1"/>
        <v>#DIV/0!</v>
      </c>
      <c r="H10" s="14"/>
      <c r="I10" s="26"/>
    </row>
    <row r="11" spans="1:10" ht="18" customHeight="1" x14ac:dyDescent="0.25">
      <c r="A11" s="13"/>
      <c r="B11" s="14"/>
      <c r="C11" s="33"/>
      <c r="D11" s="14"/>
      <c r="E11" s="14"/>
      <c r="F11" s="14">
        <f t="shared" si="0"/>
        <v>0</v>
      </c>
      <c r="G11" s="15" t="e">
        <f t="shared" si="1"/>
        <v>#DIV/0!</v>
      </c>
      <c r="H11" s="14"/>
      <c r="I11" s="26"/>
    </row>
    <row r="12" spans="1:10" ht="18" customHeight="1" x14ac:dyDescent="0.25">
      <c r="A12" s="13"/>
      <c r="B12" s="14"/>
      <c r="C12" s="33"/>
      <c r="D12" s="14"/>
      <c r="E12" s="14"/>
      <c r="F12" s="14">
        <f t="shared" si="0"/>
        <v>0</v>
      </c>
      <c r="G12" s="15" t="e">
        <f t="shared" si="1"/>
        <v>#DIV/0!</v>
      </c>
      <c r="H12" s="14"/>
      <c r="I12" s="26"/>
    </row>
    <row r="13" spans="1:10" ht="18" customHeight="1" x14ac:dyDescent="0.25">
      <c r="A13" s="13"/>
      <c r="B13" s="14"/>
      <c r="C13" s="33"/>
      <c r="D13" s="14"/>
      <c r="E13" s="14"/>
      <c r="F13" s="14">
        <f t="shared" si="0"/>
        <v>0</v>
      </c>
      <c r="G13" s="15" t="e">
        <f t="shared" si="1"/>
        <v>#DIV/0!</v>
      </c>
      <c r="H13" s="14"/>
      <c r="I13" s="26"/>
    </row>
    <row r="14" spans="1:10" ht="18" customHeight="1" x14ac:dyDescent="0.25">
      <c r="A14" s="13"/>
      <c r="B14" s="14"/>
      <c r="C14" s="33"/>
      <c r="D14" s="14"/>
      <c r="E14" s="14"/>
      <c r="F14" s="14">
        <f t="shared" si="0"/>
        <v>0</v>
      </c>
      <c r="G14" s="15" t="e">
        <f t="shared" si="1"/>
        <v>#DIV/0!</v>
      </c>
      <c r="H14" s="14"/>
      <c r="I14" s="26"/>
    </row>
    <row r="15" spans="1:10" ht="18" customHeight="1" x14ac:dyDescent="0.25">
      <c r="A15" s="13"/>
      <c r="B15" s="14"/>
      <c r="C15" s="33"/>
      <c r="D15" s="14"/>
      <c r="E15" s="14"/>
      <c r="F15" s="14">
        <f t="shared" si="0"/>
        <v>0</v>
      </c>
      <c r="G15" s="15" t="e">
        <f t="shared" si="1"/>
        <v>#DIV/0!</v>
      </c>
      <c r="H15" s="14"/>
      <c r="I15" s="26"/>
    </row>
    <row r="16" spans="1:10" ht="18" customHeight="1" x14ac:dyDescent="0.25">
      <c r="A16" s="13"/>
      <c r="B16" s="14"/>
      <c r="C16" s="33"/>
      <c r="D16" s="14"/>
      <c r="E16" s="14"/>
      <c r="F16" s="14">
        <f t="shared" si="0"/>
        <v>0</v>
      </c>
      <c r="G16" s="15" t="e">
        <f t="shared" si="1"/>
        <v>#DIV/0!</v>
      </c>
      <c r="H16" s="14"/>
      <c r="I16" s="26"/>
    </row>
    <row r="17" spans="1:9" ht="18" customHeight="1" x14ac:dyDescent="0.25">
      <c r="A17" s="13"/>
      <c r="B17" s="14"/>
      <c r="C17" s="33"/>
      <c r="D17" s="14"/>
      <c r="E17" s="14"/>
      <c r="F17" s="14">
        <f t="shared" si="0"/>
        <v>0</v>
      </c>
      <c r="G17" s="15" t="e">
        <f t="shared" si="1"/>
        <v>#DIV/0!</v>
      </c>
      <c r="H17" s="14"/>
      <c r="I17" s="26"/>
    </row>
    <row r="18" spans="1:9" ht="18" customHeight="1" x14ac:dyDescent="0.25">
      <c r="A18" s="13"/>
      <c r="B18" s="14"/>
      <c r="C18" s="33"/>
      <c r="D18" s="14"/>
      <c r="E18" s="14"/>
      <c r="F18" s="14">
        <f t="shared" si="0"/>
        <v>0</v>
      </c>
      <c r="G18" s="15" t="e">
        <f t="shared" si="1"/>
        <v>#DIV/0!</v>
      </c>
      <c r="H18" s="14"/>
      <c r="I18" s="26"/>
    </row>
    <row r="19" spans="1:9" ht="18" customHeight="1" x14ac:dyDescent="0.25">
      <c r="A19" s="13"/>
      <c r="B19" s="14"/>
      <c r="C19" s="33"/>
      <c r="D19" s="14"/>
      <c r="E19" s="14"/>
      <c r="F19" s="14">
        <f t="shared" si="0"/>
        <v>0</v>
      </c>
      <c r="G19" s="15" t="e">
        <f t="shared" si="1"/>
        <v>#DIV/0!</v>
      </c>
      <c r="H19" s="14"/>
      <c r="I19" s="26"/>
    </row>
    <row r="20" spans="1:9" ht="18" customHeight="1" x14ac:dyDescent="0.25">
      <c r="A20" s="13"/>
      <c r="B20" s="14"/>
      <c r="C20" s="33"/>
      <c r="D20" s="14"/>
      <c r="E20" s="14"/>
      <c r="F20" s="14">
        <f t="shared" si="0"/>
        <v>0</v>
      </c>
      <c r="G20" s="15" t="e">
        <f t="shared" si="1"/>
        <v>#DIV/0!</v>
      </c>
      <c r="H20" s="14"/>
      <c r="I20" s="26"/>
    </row>
    <row r="21" spans="1:9" ht="18" customHeight="1" x14ac:dyDescent="0.25">
      <c r="A21" s="16"/>
      <c r="B21" s="17"/>
      <c r="C21" s="34"/>
      <c r="D21" s="17"/>
      <c r="E21" s="17"/>
      <c r="F21" s="17">
        <f t="shared" si="0"/>
        <v>0</v>
      </c>
      <c r="G21" s="18" t="e">
        <f t="shared" si="1"/>
        <v>#DIV/0!</v>
      </c>
      <c r="H21" s="17"/>
      <c r="I21" s="27"/>
    </row>
    <row r="24" spans="1:9" s="3" customFormat="1" ht="23" customHeight="1" x14ac:dyDescent="0.25">
      <c r="B24" s="19" t="s">
        <v>24</v>
      </c>
      <c r="C24" s="35"/>
      <c r="D24" s="19" t="s">
        <v>25</v>
      </c>
      <c r="E24" s="20"/>
      <c r="F24" s="21" t="s">
        <v>26</v>
      </c>
      <c r="G24" s="20"/>
      <c r="H24" s="21" t="s">
        <v>27</v>
      </c>
    </row>
    <row r="25" spans="1:9" x14ac:dyDescent="0.25">
      <c r="B25" s="22">
        <f>SUMIF($B$3:$B$21,"有票付款",$F$3:$F$21)+SUMIF($B$3:$B$21,"付款",$F$3:$F$21)</f>
        <v>380000</v>
      </c>
      <c r="D25" s="22">
        <f>SUMIF(B3:B21,"发票挂账",F3:F21)+SUMIF(B3:B21,"有票付款",F3:F21)</f>
        <v>380000</v>
      </c>
      <c r="F25" s="22">
        <f>IF(B25=0,"",F3-B25)</f>
        <v>0</v>
      </c>
      <c r="H25" s="23" t="str">
        <f>IF(F25=0,"结清","未结清")</f>
        <v>结清</v>
      </c>
    </row>
  </sheetData>
  <phoneticPr fontId="20" type="noConversion"/>
  <dataValidations count="1">
    <dataValidation type="list" allowBlank="1" showInputMessage="1" showErrorMessage="1" sqref="B4:B21" xr:uid="{00000000-0002-0000-0800-000000000000}">
      <formula1>"付款,发票挂账,有票付款"</formula1>
    </dataValidation>
  </dataValidations>
  <hyperlinks>
    <hyperlink ref="J1" location="支出合同目录!A1" display="返回目录" xr:uid="{00000000-0004-0000-0800-000000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37</vt:i4>
      </vt:variant>
    </vt:vector>
  </HeadingPairs>
  <TitlesOfParts>
    <vt:vector size="37" baseType="lpstr">
      <vt:lpstr>基础数据</vt:lpstr>
      <vt:lpstr>模板</vt:lpstr>
      <vt:lpstr>领导表</vt:lpstr>
      <vt:lpstr>收入合同目录</vt:lpstr>
      <vt:lpstr>支出合同目录</vt:lpstr>
      <vt:lpstr>SR1</vt:lpstr>
      <vt:lpstr>ZC9</vt:lpstr>
      <vt:lpstr>ZC10</vt:lpstr>
      <vt:lpstr>ZC12</vt:lpstr>
      <vt:lpstr>ZC15</vt:lpstr>
      <vt:lpstr>ZC17</vt:lpstr>
      <vt:lpstr>ZC22</vt:lpstr>
      <vt:lpstr>ZC23</vt:lpstr>
      <vt:lpstr>ZC24</vt:lpstr>
      <vt:lpstr>ZC25</vt:lpstr>
      <vt:lpstr>ZC26</vt:lpstr>
      <vt:lpstr>ZC30</vt:lpstr>
      <vt:lpstr>ZC31</vt:lpstr>
      <vt:lpstr>ZC32</vt:lpstr>
      <vt:lpstr>ZC34</vt:lpstr>
      <vt:lpstr>ZC37</vt:lpstr>
      <vt:lpstr>Sheet3 (17)</vt:lpstr>
      <vt:lpstr>Sheet3 (18)</vt:lpstr>
      <vt:lpstr>Sheet3 (19)</vt:lpstr>
      <vt:lpstr>Sheet3 (20)</vt:lpstr>
      <vt:lpstr>Sheet3 (21)</vt:lpstr>
      <vt:lpstr>Sheet3 (22)</vt:lpstr>
      <vt:lpstr>Sheet3 (23)</vt:lpstr>
      <vt:lpstr>Sheet3 (24)</vt:lpstr>
      <vt:lpstr>Sheet3 (25)</vt:lpstr>
      <vt:lpstr>Sheet3 (26)</vt:lpstr>
      <vt:lpstr>Sheet3 (27)</vt:lpstr>
      <vt:lpstr>Sheet3 (28)</vt:lpstr>
      <vt:lpstr>Sheet3 (29)</vt:lpstr>
      <vt:lpstr>Sheet3 (30)</vt:lpstr>
      <vt:lpstr>Sheet3 (31)</vt:lpstr>
      <vt:lpstr>Sheet3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Lenovo05</dc:creator>
  <cp:lastModifiedBy>徐坤</cp:lastModifiedBy>
  <dcterms:created xsi:type="dcterms:W3CDTF">2023-05-12T11:15:00Z</dcterms:created>
  <dcterms:modified xsi:type="dcterms:W3CDTF">2025-07-03T15:46:03Z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2052-12.1.0.21541</vt:lpwstr>
  </property>
  <property fmtid="{D5CDD505-2E9C-101B-9397-08002B2CF9AE}" pid="3" name="ICV">
    <vt:lpwstr>16A9C5C064B844FE90F5184AE35CA2DD_12</vt:lpwstr>
  </property>
  <property fmtid="{D5CDD505-2E9C-101B-9397-08002B2CF9AE}" pid="4" name="KSOReadingLayout">
    <vt:bool>true</vt:bool>
  </property>
</Properties>
</file>