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name="qtd_anos">'Página1'!$D$9</definedName>
    <definedName name="taxa_mensal">'Página1'!$D$10</definedName>
    <definedName name="salario">'Página1'!$D$3</definedName>
    <definedName name="rendimento_carteira">'Página1'!$D$4</definedName>
    <definedName name="aporte">'Página1'!$D$8</definedName>
    <definedName name="patrimonio">'Página1'!$D$11</definedName>
    <definedName name="perfis">'Página1'!$C$21</definedName>
  </definedNames>
  <calcPr/>
</workbook>
</file>

<file path=xl/sharedStrings.xml><?xml version="1.0" encoding="utf-8"?>
<sst xmlns="http://schemas.openxmlformats.org/spreadsheetml/2006/main" count="72" uniqueCount="36">
  <si>
    <r>
      <rPr>
        <rFont val="Arial"/>
        <b/>
        <color theme="1"/>
      </rPr>
      <t xml:space="preserve"> </t>
    </r>
    <r>
      <rPr>
        <rFont val="Arial"/>
        <b/>
        <color rgb="FFFFFFFF"/>
        <sz val="14.0"/>
      </rPr>
      <t>CONFIGURAÇÕES</t>
    </r>
  </si>
  <si>
    <t>Salário</t>
  </si>
  <si>
    <t>Rendimento da carteira</t>
  </si>
  <si>
    <t>Sugestão de investimento</t>
  </si>
  <si>
    <t>INVESTIMENTO MENSAL</t>
  </si>
  <si>
    <t>Quanto investir por mês?</t>
  </si>
  <si>
    <t>Por quanto tempo?</t>
  </si>
  <si>
    <t>Taxa de rendimento mensal</t>
  </si>
  <si>
    <t>Patrimônio acumulado</t>
  </si>
  <si>
    <t>Dividendos mensais</t>
  </si>
  <si>
    <t>CENÁRIOS</t>
  </si>
  <si>
    <t>dividendos</t>
  </si>
  <si>
    <t>Quanto em 2 anos</t>
  </si>
  <si>
    <t>Quanto em 5 anos</t>
  </si>
  <si>
    <t>Quanto em 10 anos</t>
  </si>
  <si>
    <t>Quanto em 20 anos</t>
  </si>
  <si>
    <t>Quanto em 30 anos</t>
  </si>
  <si>
    <t>PERFIL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</si>
  <si>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</si>
  <si>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</si>
  <si>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</si>
  <si>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</si>
  <si>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</si>
  <si>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</si>
  <si>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</si>
  <si>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</si>
  <si>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FOOFs</t>
  </si>
  <si>
    <t>DESENVOLVIMENTO</t>
  </si>
  <si>
    <t>HOTELARIAS</t>
  </si>
  <si>
    <t>TOTAL</t>
  </si>
  <si>
    <t>CHAVE</t>
  </si>
  <si>
    <t>TIPOS DE FII</t>
  </si>
  <si>
    <t>%</t>
  </si>
  <si>
    <t>MODERADO-TIJOLO</t>
  </si>
  <si>
    <t>MODERADO</t>
  </si>
  <si>
    <t>AGRESSIVO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</si>
</sst>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/>
    <font>
      <sz val="12.0"/>
      <color theme="1"/>
      <name val="Arial"/>
      <scheme val="minor"/>
    </font>
    <font>
      <color theme="1"/>
      <name val="Arial"/>
      <scheme val="minor"/>
    </font>
    <font>
      <b/>
      <sz val="20.0"/>
      <color rgb="FFFFFFFF"/>
      <name val="Arial"/>
      <scheme val="minor"/>
    </font>
    <font>
      <b/>
      <sz val="14.0"/>
      <color rgb="FFFFFFFF"/>
      <name val="Arial"/>
      <scheme val="minor"/>
    </font>
    <font>
      <color rgb="FFFFFFFF"/>
      <name val="Arial"/>
      <scheme val="minor"/>
    </font>
    <font>
      <b/>
      <sz val="12.0"/>
      <color rgb="FFFFFFFF"/>
      <name val="Arial"/>
      <scheme val="minor"/>
    </font>
    <font>
      <sz val="20.0"/>
      <color theme="1"/>
      <name val="Arial"/>
      <scheme val="minor"/>
    </font>
    <font>
      <b/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  <fill>
      <patternFill patternType="solid">
        <fgColor rgb="FFF1C232"/>
        <bgColor rgb="FFF1C232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</fills>
  <borders count="34">
    <border/>
    <border>
      <left style="thick">
        <color rgb="FF000000"/>
      </left>
      <top style="thick">
        <color rgb="FF000000"/>
      </top>
      <bottom style="thin">
        <color rgb="FF434343"/>
      </bottom>
    </border>
    <border>
      <top style="thick">
        <color rgb="FF000000"/>
      </top>
      <bottom style="thin">
        <color rgb="FF434343"/>
      </bottom>
    </border>
    <border>
      <right style="thick">
        <color rgb="FF000000"/>
      </right>
      <top style="thick">
        <color rgb="FF000000"/>
      </top>
      <bottom style="thin">
        <color rgb="FF434343"/>
      </bottom>
    </border>
    <border>
      <left style="thick">
        <color rgb="FF000000"/>
      </left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ck">
        <color rgb="FF000000"/>
      </right>
      <top style="thin">
        <color rgb="FF434343"/>
      </top>
      <bottom style="thin">
        <color rgb="FF434343"/>
      </bottom>
    </border>
    <border>
      <left style="thick">
        <color rgb="FF000000"/>
      </left>
      <top style="thin">
        <color rgb="FF434343"/>
      </top>
      <bottom style="thick">
        <color rgb="FF000000"/>
      </bottom>
    </border>
    <border>
      <right style="thin">
        <color rgb="FF434343"/>
      </right>
      <top style="thin">
        <color rgb="FF434343"/>
      </top>
      <bottom style="thick">
        <color rgb="FF000000"/>
      </bottom>
    </border>
    <border>
      <left style="thin">
        <color rgb="FF434343"/>
      </left>
      <right style="thick">
        <color rgb="FF000000"/>
      </right>
      <top style="thin">
        <color rgb="FF434343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434343"/>
      </right>
      <top style="thick">
        <color rgb="FF000000"/>
      </top>
      <bottom style="thin">
        <color rgb="FF434343"/>
      </bottom>
    </border>
    <border>
      <left style="thin">
        <color rgb="FF434343"/>
      </left>
      <right style="thick">
        <color rgb="FF000000"/>
      </right>
      <top style="thick">
        <color rgb="FF000000"/>
      </top>
      <bottom style="thin">
        <color rgb="FF434343"/>
      </bottom>
    </border>
    <border>
      <left style="thick">
        <color rgb="FF000000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ck">
        <color rgb="FF000000"/>
      </left>
      <right style="thin">
        <color rgb="FF434343"/>
      </right>
      <top style="thin">
        <color rgb="FF434343"/>
      </top>
      <bottom style="thick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top style="thick">
        <color rgb="FF000000"/>
      </top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/>
    </xf>
    <xf borderId="5" fillId="0" fontId="2" numFmtId="0" xfId="0" applyBorder="1" applyFont="1"/>
    <xf borderId="6" fillId="0" fontId="3" numFmtId="164" xfId="0" applyAlignment="1" applyBorder="1" applyFont="1" applyNumberFormat="1">
      <alignment horizontal="center" readingOrder="0"/>
    </xf>
    <xf borderId="6" fillId="0" fontId="3" numFmtId="9" xfId="0" applyAlignment="1" applyBorder="1" applyFont="1" applyNumberFormat="1">
      <alignment horizontal="center" readingOrder="0"/>
    </xf>
    <xf borderId="7" fillId="0" fontId="3" numFmtId="0" xfId="0" applyAlignment="1" applyBorder="1" applyFont="1">
      <alignment horizontal="center" readingOrder="0"/>
    </xf>
    <xf borderId="8" fillId="0" fontId="2" numFmtId="0" xfId="0" applyBorder="1" applyFont="1"/>
    <xf borderId="9" fillId="0" fontId="3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10" fillId="3" fontId="5" numFmtId="0" xfId="0" applyAlignment="1" applyBorder="1" applyFill="1" applyFont="1">
      <alignment horizontal="center" readingOrder="0"/>
    </xf>
    <xf borderId="11" fillId="0" fontId="2" numFmtId="0" xfId="0" applyBorder="1" applyFont="1"/>
    <xf borderId="12" fillId="0" fontId="2" numFmtId="0" xfId="0" applyBorder="1" applyFont="1"/>
    <xf borderId="13" fillId="0" fontId="3" numFmtId="0" xfId="0" applyAlignment="1" applyBorder="1" applyFont="1">
      <alignment horizontal="center"/>
    </xf>
    <xf borderId="14" fillId="0" fontId="2" numFmtId="0" xfId="0" applyBorder="1" applyFont="1"/>
    <xf borderId="15" fillId="0" fontId="3" numFmtId="164" xfId="0" applyAlignment="1" applyBorder="1" applyFont="1" applyNumberFormat="1">
      <alignment horizontal="center" readingOrder="0"/>
    </xf>
    <xf borderId="13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/>
    </xf>
    <xf borderId="15" fillId="0" fontId="3" numFmtId="10" xfId="0" applyAlignment="1" applyBorder="1" applyFont="1" applyNumberFormat="1">
      <alignment horizontal="center" readingOrder="0"/>
    </xf>
    <xf borderId="13" fillId="4" fontId="3" numFmtId="0" xfId="0" applyAlignment="1" applyBorder="1" applyFill="1" applyFont="1">
      <alignment horizontal="center" readingOrder="0"/>
    </xf>
    <xf borderId="15" fillId="4" fontId="3" numFmtId="164" xfId="0" applyAlignment="1" applyBorder="1" applyFont="1" applyNumberFormat="1">
      <alignment horizontal="center"/>
    </xf>
    <xf borderId="16" fillId="4" fontId="3" numFmtId="0" xfId="0" applyAlignment="1" applyBorder="1" applyFont="1">
      <alignment horizontal="center" readingOrder="0"/>
    </xf>
    <xf borderId="17" fillId="0" fontId="2" numFmtId="0" xfId="0" applyBorder="1" applyFont="1"/>
    <xf borderId="18" fillId="4" fontId="3" numFmtId="164" xfId="0" applyAlignment="1" applyBorder="1" applyFont="1" applyNumberFormat="1">
      <alignment horizontal="center"/>
    </xf>
    <xf borderId="1" fillId="5" fontId="5" numFmtId="0" xfId="0" applyAlignment="1" applyBorder="1" applyFill="1" applyFont="1">
      <alignment horizontal="center" readingOrder="0"/>
    </xf>
    <xf borderId="19" fillId="0" fontId="2" numFmtId="0" xfId="0" applyBorder="1" applyFont="1"/>
    <xf borderId="20" fillId="6" fontId="6" numFmtId="0" xfId="0" applyAlignment="1" applyBorder="1" applyFill="1" applyFont="1">
      <alignment horizontal="center" readingOrder="0" vertical="bottom"/>
    </xf>
    <xf borderId="21" fillId="4" fontId="3" numFmtId="0" xfId="0" applyAlignment="1" applyBorder="1" applyFont="1">
      <alignment horizontal="center" readingOrder="0"/>
    </xf>
    <xf borderId="22" fillId="4" fontId="3" numFmtId="164" xfId="0" applyAlignment="1" applyBorder="1" applyFont="1" applyNumberFormat="1">
      <alignment horizontal="center"/>
    </xf>
    <xf borderId="6" fillId="4" fontId="3" numFmtId="164" xfId="0" applyAlignment="1" applyBorder="1" applyFont="1" applyNumberFormat="1">
      <alignment horizontal="center"/>
    </xf>
    <xf borderId="0" fillId="0" fontId="7" numFmtId="0" xfId="0" applyAlignment="1" applyFont="1">
      <alignment readingOrder="0"/>
    </xf>
    <xf borderId="23" fillId="4" fontId="3" numFmtId="0" xfId="0" applyAlignment="1" applyBorder="1" applyFont="1">
      <alignment horizontal="center" readingOrder="0"/>
    </xf>
    <xf borderId="24" fillId="4" fontId="3" numFmtId="164" xfId="0" applyAlignment="1" applyBorder="1" applyFont="1" applyNumberFormat="1">
      <alignment horizontal="center"/>
    </xf>
    <xf borderId="9" fillId="4" fontId="3" numFmtId="164" xfId="0" applyAlignment="1" applyBorder="1" applyFont="1" applyNumberFormat="1">
      <alignment horizontal="center"/>
    </xf>
    <xf borderId="25" fillId="7" fontId="5" numFmtId="0" xfId="0" applyAlignment="1" applyBorder="1" applyFill="1" applyFont="1">
      <alignment horizontal="center" readingOrder="0"/>
    </xf>
    <xf borderId="26" fillId="7" fontId="8" numFmtId="0" xfId="0" applyAlignment="1" applyBorder="1" applyFont="1">
      <alignment horizontal="center" readingOrder="0" vertical="center"/>
    </xf>
    <xf borderId="27" fillId="7" fontId="9" numFmtId="0" xfId="0" applyBorder="1" applyFont="1"/>
    <xf borderId="28" fillId="8" fontId="10" numFmtId="0" xfId="0" applyAlignment="1" applyBorder="1" applyFill="1" applyFont="1">
      <alignment horizontal="center" readingOrder="0"/>
    </xf>
    <xf borderId="29" fillId="8" fontId="10" numFmtId="164" xfId="0" applyAlignment="1" applyBorder="1" applyFont="1" applyNumberFormat="1">
      <alignment horizontal="center" readingOrder="0"/>
    </xf>
    <xf borderId="15" fillId="8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15" fillId="0" fontId="4" numFmtId="0" xfId="0" applyBorder="1" applyFont="1"/>
    <xf borderId="28" fillId="0" fontId="10" numFmtId="0" xfId="0" applyAlignment="1" applyBorder="1" applyFont="1">
      <alignment horizontal="center" readingOrder="0"/>
    </xf>
    <xf borderId="29" fillId="0" fontId="10" numFmtId="0" xfId="0" applyAlignment="1" applyBorder="1" applyFont="1">
      <alignment horizontal="center" readingOrder="0"/>
    </xf>
    <xf borderId="15" fillId="0" fontId="10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 readingOrder="0"/>
    </xf>
    <xf borderId="29" fillId="0" fontId="4" numFmtId="9" xfId="0" applyAlignment="1" applyBorder="1" applyFont="1" applyNumberFormat="1">
      <alignment horizontal="center" readingOrder="0"/>
    </xf>
    <xf borderId="15" fillId="0" fontId="4" numFmtId="164" xfId="0" applyAlignment="1" applyBorder="1" applyFont="1" applyNumberFormat="1">
      <alignment horizontal="center"/>
    </xf>
    <xf borderId="30" fillId="8" fontId="10" numFmtId="0" xfId="0" applyAlignment="1" applyBorder="1" applyFont="1">
      <alignment horizontal="center" readingOrder="0"/>
    </xf>
    <xf borderId="31" fillId="8" fontId="4" numFmtId="0" xfId="0" applyBorder="1" applyFont="1"/>
    <xf borderId="18" fillId="8" fontId="4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horizontal="center" readingOrder="0"/>
    </xf>
    <xf borderId="0" fillId="0" fontId="4" numFmtId="9" xfId="0" applyAlignment="1" applyFont="1" applyNumberFormat="1">
      <alignment readingOrder="0"/>
    </xf>
    <xf borderId="0" fillId="9" fontId="4" numFmtId="0" xfId="0" applyFill="1" applyFont="1"/>
    <xf borderId="0" fillId="9" fontId="4" numFmtId="10" xfId="0" applyFont="1" applyNumberFormat="1"/>
    <xf borderId="32" fillId="0" fontId="4" numFmtId="0" xfId="0" applyBorder="1" applyFont="1"/>
    <xf borderId="32" fillId="0" fontId="3" numFmtId="0" xfId="0" applyAlignment="1" applyBorder="1" applyFont="1">
      <alignment horizontal="center" readingOrder="0"/>
    </xf>
    <xf borderId="32" fillId="0" fontId="4" numFmtId="9" xfId="0" applyAlignment="1" applyBorder="1" applyFont="1" applyNumberFormat="1">
      <alignment readingOrder="0"/>
    </xf>
    <xf borderId="33" fillId="0" fontId="4" numFmtId="0" xfId="0" applyAlignment="1" applyBorder="1" applyFont="1">
      <alignment readingOrder="0"/>
    </xf>
    <xf borderId="32" fillId="0" fontId="4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PERCENTUAL SUGERIDO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'Página1'!$C$24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'Página1'!$B$25:$B$30</c:f>
            </c:strRef>
          </c:cat>
          <c:val>
            <c:numRef>
              <c:f>'Página1'!$C$25:$C$30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31</xdr:row>
      <xdr:rowOff>47625</xdr:rowOff>
    </xdr:from>
    <xdr:ext cx="5105400" cy="3152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88"/>
    <col customWidth="1" min="2" max="2" width="41.13"/>
    <col customWidth="1" min="3" max="3" width="25.88"/>
    <col customWidth="1" min="4" max="4" width="13.25"/>
    <col customWidth="1" min="5" max="5" width="20.75"/>
    <col customWidth="1" min="6" max="6" width="10.13"/>
    <col hidden="1" min="8" max="26" width="12.63"/>
  </cols>
  <sheetData>
    <row r="2">
      <c r="B2" s="1" t="s">
        <v>0</v>
      </c>
      <c r="C2" s="2"/>
      <c r="D2" s="3"/>
    </row>
    <row r="3">
      <c r="B3" s="4" t="s">
        <v>1</v>
      </c>
      <c r="C3" s="5"/>
      <c r="D3" s="6">
        <v>5000.0</v>
      </c>
    </row>
    <row r="4">
      <c r="B4" s="4" t="s">
        <v>2</v>
      </c>
      <c r="C4" s="5"/>
      <c r="D4" s="7">
        <v>0.01</v>
      </c>
    </row>
    <row r="5">
      <c r="B5" s="8" t="s">
        <v>3</v>
      </c>
      <c r="C5" s="9"/>
      <c r="D5" s="10">
        <f>D3*30%</f>
        <v>1500</v>
      </c>
    </row>
    <row r="6">
      <c r="B6" s="11"/>
      <c r="C6" s="11"/>
      <c r="D6" s="11"/>
    </row>
    <row r="7">
      <c r="B7" s="12" t="s">
        <v>4</v>
      </c>
      <c r="C7" s="13"/>
      <c r="D7" s="14"/>
    </row>
    <row r="8">
      <c r="B8" s="15" t="s">
        <v>5</v>
      </c>
      <c r="C8" s="16"/>
      <c r="D8" s="17">
        <v>100.0</v>
      </c>
    </row>
    <row r="9">
      <c r="B9" s="18" t="s">
        <v>6</v>
      </c>
      <c r="C9" s="16"/>
      <c r="D9" s="19">
        <v>5.0</v>
      </c>
    </row>
    <row r="10">
      <c r="B10" s="18" t="s">
        <v>7</v>
      </c>
      <c r="C10" s="16"/>
      <c r="D10" s="20">
        <v>0.01079</v>
      </c>
    </row>
    <row r="11">
      <c r="B11" s="21" t="s">
        <v>8</v>
      </c>
      <c r="C11" s="16"/>
      <c r="D11" s="22">
        <f>FV(taxa_mensal,qtd_anos*12,aporte*(-1))</f>
        <v>8377.6914</v>
      </c>
    </row>
    <row r="12">
      <c r="B12" s="23" t="s">
        <v>9</v>
      </c>
      <c r="C12" s="24"/>
      <c r="D12" s="25">
        <f>patrimonio*rendimento_carteira</f>
        <v>83.776914</v>
      </c>
    </row>
    <row r="13">
      <c r="B13" s="11"/>
      <c r="C13" s="11"/>
      <c r="D13" s="11"/>
    </row>
    <row r="14">
      <c r="B14" s="26" t="s">
        <v>10</v>
      </c>
      <c r="C14" s="27"/>
      <c r="D14" s="28" t="s">
        <v>11</v>
      </c>
    </row>
    <row r="15">
      <c r="B15" s="29" t="s">
        <v>12</v>
      </c>
      <c r="C15" s="30">
        <f t="shared" ref="C15:C19" si="1">FV($D$10,$A19*12,$D$8*(-1))</f>
        <v>2722.76273</v>
      </c>
      <c r="D15" s="31">
        <f>C15*rendimento_carteira</f>
        <v>27.2276273</v>
      </c>
    </row>
    <row r="16">
      <c r="B16" s="29" t="s">
        <v>13</v>
      </c>
      <c r="C16" s="30">
        <f t="shared" si="1"/>
        <v>8377.6914</v>
      </c>
      <c r="D16" s="31">
        <f>C16*rendimento_carteira</f>
        <v>83.776914</v>
      </c>
    </row>
    <row r="17">
      <c r="B17" s="29" t="s">
        <v>14</v>
      </c>
      <c r="C17" s="30">
        <f t="shared" si="1"/>
        <v>24328.42125</v>
      </c>
      <c r="D17" s="31">
        <f>C17*rendimento_carteira</f>
        <v>243.2842125</v>
      </c>
    </row>
    <row r="18">
      <c r="B18" s="29" t="s">
        <v>15</v>
      </c>
      <c r="C18" s="30">
        <f t="shared" si="1"/>
        <v>112519.84</v>
      </c>
      <c r="D18" s="31">
        <f>C18*rendimento_carteira</f>
        <v>1125.1984</v>
      </c>
    </row>
    <row r="19">
      <c r="A19" s="32">
        <v>2.0</v>
      </c>
      <c r="B19" s="33" t="s">
        <v>16</v>
      </c>
      <c r="C19" s="34">
        <f t="shared" si="1"/>
        <v>432216.9655</v>
      </c>
      <c r="D19" s="35">
        <f>C19*rendimento_carteira</f>
        <v>4322.169655</v>
      </c>
    </row>
    <row r="20">
      <c r="A20" s="32">
        <v>5.0</v>
      </c>
    </row>
    <row r="21">
      <c r="A21" s="32">
        <v>10.0</v>
      </c>
      <c r="B21" s="36" t="s">
        <v>17</v>
      </c>
      <c r="C21" s="37" t="s">
        <v>18</v>
      </c>
      <c r="D21" s="38"/>
    </row>
    <row r="22">
      <c r="A22" s="32">
        <v>20.0</v>
      </c>
      <c r="B22" s="39" t="s">
        <v>19</v>
      </c>
      <c r="C22" s="40">
        <v>500.0</v>
      </c>
      <c r="D22" s="41"/>
    </row>
    <row r="23">
      <c r="A23" s="32">
        <v>30.0</v>
      </c>
      <c r="B23" s="42"/>
      <c r="C23" s="43"/>
      <c r="D23" s="44"/>
    </row>
    <row r="24">
      <c r="B24" s="45" t="s">
        <v>20</v>
      </c>
      <c r="C24" s="46" t="s">
        <v>21</v>
      </c>
      <c r="D24" s="47" t="s">
        <v>22</v>
      </c>
    </row>
    <row r="25">
      <c r="B25" s="48" t="s">
        <v>23</v>
      </c>
      <c r="C25" s="49">
        <f>VLOOKUP(perfis&amp;"-"&amp;B25,'Página2'!$A:$D,4,FALSE)</f>
        <v>0.3</v>
      </c>
      <c r="D25" s="50">
        <f t="shared" ref="D25:D30" si="2">C25*$C$22</f>
        <v>150</v>
      </c>
    </row>
    <row r="26">
      <c r="B26" s="48" t="s">
        <v>24</v>
      </c>
      <c r="C26" s="49">
        <f>VLOOKUP(perfis&amp;"-"&amp;B26,'Página2'!$A:$D,4,FALSE)</f>
        <v>0.5</v>
      </c>
      <c r="D26" s="50">
        <f t="shared" si="2"/>
        <v>250</v>
      </c>
    </row>
    <row r="27">
      <c r="B27" s="48" t="s">
        <v>25</v>
      </c>
      <c r="C27" s="49">
        <f>VLOOKUP(perfis&amp;"-"&amp;B27,'Página2'!$A:$D,4,FALSE)</f>
        <v>0.1</v>
      </c>
      <c r="D27" s="50">
        <f t="shared" si="2"/>
        <v>50</v>
      </c>
    </row>
    <row r="28">
      <c r="B28" s="48" t="s">
        <v>26</v>
      </c>
      <c r="C28" s="49">
        <f>VLOOKUP(perfis&amp;"-"&amp;B28,'Página2'!$A:$D,4,FALSE)</f>
        <v>0.1</v>
      </c>
      <c r="D28" s="50">
        <f t="shared" si="2"/>
        <v>50</v>
      </c>
    </row>
    <row r="29">
      <c r="B29" s="48" t="s">
        <v>27</v>
      </c>
      <c r="C29" s="49">
        <f>VLOOKUP(perfis&amp;"-"&amp;B29,'Página2'!$A:$D,4,FALSE)</f>
        <v>0</v>
      </c>
      <c r="D29" s="50">
        <f t="shared" si="2"/>
        <v>0</v>
      </c>
    </row>
    <row r="30">
      <c r="B30" s="48" t="s">
        <v>28</v>
      </c>
      <c r="C30" s="49">
        <f>VLOOKUP(perfis&amp;"-"&amp;B30,'Página2'!$A:$D,4,FALSE)</f>
        <v>0</v>
      </c>
      <c r="D30" s="50">
        <f t="shared" si="2"/>
        <v>0</v>
      </c>
    </row>
    <row r="31">
      <c r="B31" s="51" t="s">
        <v>29</v>
      </c>
      <c r="C31" s="52"/>
      <c r="D31" s="53">
        <f>SUM(D25:D30)</f>
        <v>500</v>
      </c>
    </row>
  </sheetData>
  <mergeCells count="11">
    <mergeCell ref="B10:C10"/>
    <mergeCell ref="B11:C11"/>
    <mergeCell ref="B8:C8"/>
    <mergeCell ref="B7:D7"/>
    <mergeCell ref="B3:C3"/>
    <mergeCell ref="B4:C4"/>
    <mergeCell ref="B5:C5"/>
    <mergeCell ref="B2:D2"/>
    <mergeCell ref="B14:C14"/>
    <mergeCell ref="B9:C9"/>
    <mergeCell ref="B12:C12"/>
  </mergeCells>
  <conditionalFormatting sqref="B7 D7 B14:C14">
    <cfRule type="notContainsBlanks" dxfId="0" priority="1">
      <formula>LEN(TRIM(B7))&gt;0</formula>
    </cfRule>
  </conditionalFormatting>
  <dataValidations>
    <dataValidation type="list" allowBlank="1" showErrorMessage="1" sqref="C21">
      <formula1>"CONSERVADOR,MODERADO,AGRESSIVO"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2" max="2" width="13.88"/>
    <col customWidth="1" min="3" max="3" width="20.88"/>
    <col customWidth="1" min="7" max="7" width="17.25"/>
  </cols>
  <sheetData>
    <row r="2">
      <c r="A2" s="54" t="s">
        <v>30</v>
      </c>
      <c r="B2" s="55" t="s">
        <v>17</v>
      </c>
      <c r="C2" s="55" t="s">
        <v>31</v>
      </c>
      <c r="D2" s="55" t="s">
        <v>32</v>
      </c>
    </row>
    <row r="3">
      <c r="A3" s="56" t="str">
        <f t="shared" ref="A3:A20" si="1">B3&amp;"-"&amp;C3</f>
        <v>CONSERVADOR-PAPEL</v>
      </c>
      <c r="B3" s="55" t="s">
        <v>18</v>
      </c>
      <c r="C3" s="57" t="s">
        <v>23</v>
      </c>
      <c r="D3" s="58">
        <v>0.3</v>
      </c>
    </row>
    <row r="4">
      <c r="A4" s="56" t="str">
        <f t="shared" si="1"/>
        <v>CONSERVADOR-TIJOLO</v>
      </c>
      <c r="B4" s="55" t="s">
        <v>18</v>
      </c>
      <c r="C4" s="57" t="s">
        <v>24</v>
      </c>
      <c r="D4" s="58">
        <v>0.5</v>
      </c>
    </row>
    <row r="5">
      <c r="A5" s="56" t="str">
        <f t="shared" si="1"/>
        <v>CONSERVADOR-HÍBRIDOS</v>
      </c>
      <c r="B5" s="55" t="s">
        <v>18</v>
      </c>
      <c r="C5" s="57" t="s">
        <v>25</v>
      </c>
      <c r="D5" s="58">
        <v>0.1</v>
      </c>
      <c r="H5" s="55" t="s">
        <v>32</v>
      </c>
    </row>
    <row r="6">
      <c r="A6" s="56" t="str">
        <f t="shared" si="1"/>
        <v>CONSERVADOR-FOOFs</v>
      </c>
      <c r="B6" s="55" t="s">
        <v>18</v>
      </c>
      <c r="C6" s="57" t="s">
        <v>26</v>
      </c>
      <c r="D6" s="58">
        <v>0.1</v>
      </c>
      <c r="G6" s="59" t="s">
        <v>33</v>
      </c>
      <c r="H6" s="60">
        <f>VLOOKUP(G6,$A:$D,4,FALSE())</f>
        <v>0.4</v>
      </c>
    </row>
    <row r="7">
      <c r="A7" s="56" t="str">
        <f t="shared" si="1"/>
        <v>CONSERVADOR-DESENVOLVIMENTO</v>
      </c>
      <c r="B7" s="55" t="s">
        <v>18</v>
      </c>
      <c r="C7" s="57" t="s">
        <v>27</v>
      </c>
      <c r="D7" s="58">
        <v>0.0</v>
      </c>
    </row>
    <row r="8">
      <c r="A8" s="61" t="str">
        <f t="shared" si="1"/>
        <v>CONSERVADOR-HOTELARIAS</v>
      </c>
      <c r="B8" s="55" t="s">
        <v>18</v>
      </c>
      <c r="C8" s="62" t="s">
        <v>28</v>
      </c>
      <c r="D8" s="63">
        <v>0.0</v>
      </c>
    </row>
    <row r="9">
      <c r="A9" s="56" t="str">
        <f t="shared" si="1"/>
        <v>MODERADO-PAPEL</v>
      </c>
      <c r="B9" s="64" t="s">
        <v>34</v>
      </c>
      <c r="C9" s="57" t="s">
        <v>23</v>
      </c>
      <c r="D9" s="58">
        <v>0.22</v>
      </c>
    </row>
    <row r="10">
      <c r="A10" s="56" t="str">
        <f t="shared" si="1"/>
        <v>MODERADO-TIJOLO</v>
      </c>
      <c r="B10" s="55" t="s">
        <v>34</v>
      </c>
      <c r="C10" s="57" t="s">
        <v>24</v>
      </c>
      <c r="D10" s="58">
        <v>0.4</v>
      </c>
    </row>
    <row r="11">
      <c r="A11" s="56" t="str">
        <f t="shared" si="1"/>
        <v>MODERADO-HÍBRIDOS</v>
      </c>
      <c r="B11" s="55" t="s">
        <v>34</v>
      </c>
      <c r="C11" s="57" t="s">
        <v>25</v>
      </c>
      <c r="D11" s="58">
        <v>0.08</v>
      </c>
    </row>
    <row r="12">
      <c r="A12" s="56" t="str">
        <f t="shared" si="1"/>
        <v>MODERADO-FOOFs</v>
      </c>
      <c r="B12" s="55" t="s">
        <v>34</v>
      </c>
      <c r="C12" s="57" t="s">
        <v>26</v>
      </c>
      <c r="D12" s="58">
        <v>0.1</v>
      </c>
    </row>
    <row r="13">
      <c r="A13" s="56" t="str">
        <f t="shared" si="1"/>
        <v>MODERADO-DESENVOLVIMENTO</v>
      </c>
      <c r="B13" s="55" t="s">
        <v>34</v>
      </c>
      <c r="C13" s="57" t="s">
        <v>27</v>
      </c>
      <c r="D13" s="58">
        <v>0.1</v>
      </c>
    </row>
    <row r="14">
      <c r="A14" s="61" t="str">
        <f t="shared" si="1"/>
        <v>MODERADO-HOTELARIAS</v>
      </c>
      <c r="B14" s="65" t="s">
        <v>34</v>
      </c>
      <c r="C14" s="62" t="s">
        <v>28</v>
      </c>
      <c r="D14" s="63">
        <v>0.1</v>
      </c>
    </row>
    <row r="15">
      <c r="A15" s="56" t="str">
        <f t="shared" si="1"/>
        <v>AGRESSIVO-PAPEL</v>
      </c>
      <c r="B15" s="55" t="s">
        <v>35</v>
      </c>
      <c r="C15" s="57" t="s">
        <v>23</v>
      </c>
      <c r="D15" s="58">
        <v>0.5</v>
      </c>
    </row>
    <row r="16">
      <c r="A16" s="56" t="str">
        <f t="shared" si="1"/>
        <v>AGRESSIVO-TIJOLO</v>
      </c>
      <c r="B16" s="55" t="s">
        <v>35</v>
      </c>
      <c r="C16" s="57" t="s">
        <v>24</v>
      </c>
      <c r="D16" s="58">
        <v>0.1</v>
      </c>
    </row>
    <row r="17">
      <c r="A17" s="56" t="str">
        <f t="shared" si="1"/>
        <v>AGRESSIVO-HÍBRIDOS</v>
      </c>
      <c r="B17" s="55" t="s">
        <v>35</v>
      </c>
      <c r="C17" s="57" t="s">
        <v>25</v>
      </c>
      <c r="D17" s="58">
        <v>0.05</v>
      </c>
    </row>
    <row r="18">
      <c r="A18" s="56" t="str">
        <f t="shared" si="1"/>
        <v>AGRESSIVO-FOOFs</v>
      </c>
      <c r="B18" s="55" t="s">
        <v>35</v>
      </c>
      <c r="C18" s="57" t="s">
        <v>26</v>
      </c>
      <c r="D18" s="58">
        <v>0.05</v>
      </c>
    </row>
    <row r="19">
      <c r="A19" s="56" t="str">
        <f t="shared" si="1"/>
        <v>AGRESSIVO-DESENVOLVIMENTO</v>
      </c>
      <c r="B19" s="55" t="s">
        <v>35</v>
      </c>
      <c r="C19" s="57" t="s">
        <v>27</v>
      </c>
      <c r="D19" s="58">
        <v>0.2</v>
      </c>
    </row>
    <row r="20">
      <c r="A20" s="61" t="str">
        <f t="shared" si="1"/>
        <v>AGRESSIVO-HOTELARIAS</v>
      </c>
      <c r="B20" s="65" t="s">
        <v>35</v>
      </c>
      <c r="C20" s="62" t="s">
        <v>28</v>
      </c>
      <c r="D20" s="63">
        <v>0.1</v>
      </c>
    </row>
  </sheetData>
  <drawing r:id="rId1"/>
</worksheet>
</file>