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ösung - 5.2.2" sheetId="1" state="visible" r:id="rId3"/>
    <sheet name="Programm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<sst xmlns="http://schemas.openxmlformats.org/spreadsheetml/2006/main" count="116" uniqueCount="73">
  <si>
    <t xml:space="preserve">First-Level-Cache - Größen</t>
  </si>
  <si>
    <t xml:space="preserve">Second-Level-Cache - Größen</t>
  </si>
  <si>
    <t xml:space="preserve">Cache-
größe</t>
  </si>
  <si>
    <t xml:space="preserve">Block-
größe</t>
  </si>
  <si>
    <t xml:space="preserve">Block-
anzahl</t>
  </si>
  <si>
    <t xml:space="preserve">Penalty in Takten/Prozedur</t>
  </si>
  <si>
    <t xml:space="preserve">FLC</t>
  </si>
  <si>
    <t xml:space="preserve">SLC</t>
  </si>
  <si>
    <t xml:space="preserve">WB</t>
  </si>
  <si>
    <t xml:space="preserve">Values for 2. Iteration</t>
  </si>
  <si>
    <t xml:space="preserve">Values for 3. Iteration</t>
  </si>
  <si>
    <t xml:space="preserve">Value A</t>
  </si>
  <si>
    <t xml:space="preserve">Value B</t>
  </si>
  <si>
    <t xml:space="preserve">Value C</t>
  </si>
  <si>
    <t xml:space="preserve">Blocknummer</t>
  </si>
  <si>
    <t xml:space="preserve">Programmablauf</t>
  </si>
  <si>
    <t xml:space="preserve">First-Level-Cache</t>
  </si>
  <si>
    <t xml:space="preserve">Second-Level-Cache</t>
  </si>
  <si>
    <t xml:space="preserve">Write-Back</t>
  </si>
  <si>
    <t xml:space="preserve">Schleife</t>
  </si>
  <si>
    <t xml:space="preserve">Zeile</t>
  </si>
  <si>
    <t xml:space="preserve">Adresse</t>
  </si>
  <si>
    <t xml:space="preserve">Block</t>
  </si>
  <si>
    <t xml:space="preserve">Index</t>
  </si>
  <si>
    <t xml:space="preserve">Tag</t>
  </si>
  <si>
    <t xml:space="preserve">Offset</t>
  </si>
  <si>
    <t xml:space="preserve">Hit/Miss</t>
  </si>
  <si>
    <t xml:space="preserve">Dirty</t>
  </si>
  <si>
    <t xml:space="preserve">Cache
Level</t>
  </si>
  <si>
    <t xml:space="preserve">Penalty</t>
  </si>
  <si>
    <t xml:space="preserve">IDX1_SLC</t>
  </si>
  <si>
    <t xml:space="preserve">Hit</t>
  </si>
  <si>
    <t xml:space="preserve">Hit </t>
  </si>
  <si>
    <t xml:space="preserve">Anzahl Blöcke</t>
  </si>
  <si>
    <t xml:space="preserve">TAG1</t>
  </si>
  <si>
    <t xml:space="preserve">Blockgröße</t>
  </si>
  <si>
    <t xml:space="preserve">Miss</t>
  </si>
  <si>
    <t xml:space="preserve">Storage</t>
  </si>
  <si>
    <t xml:space="preserve">OFFSET2</t>
  </si>
  <si>
    <t xml:space="preserve">LEN(Offset)</t>
  </si>
  <si>
    <t xml:space="preserve">IDX2_FLC</t>
  </si>
  <si>
    <t xml:space="preserve">Misses</t>
  </si>
  <si>
    <t xml:space="preserve">Summe</t>
  </si>
  <si>
    <t xml:space="preserve">LEN(IDX)</t>
  </si>
  <si>
    <t xml:space="preserve">TAG2</t>
  </si>
  <si>
    <t xml:space="preserve">IDX2_SLC</t>
  </si>
  <si>
    <t xml:space="preserve">CPI-Berechnung</t>
  </si>
  <si>
    <t xml:space="preserve">Takte</t>
  </si>
  <si>
    <t xml:space="preserve">Prozeduren</t>
  </si>
  <si>
    <t xml:space="preserve">Miss-Penalty (FLC)</t>
  </si>
  <si>
    <t xml:space="preserve">Miss-Penatly (SLC)</t>
  </si>
  <si>
    <t xml:space="preserve">Miss-Penalty (WB)</t>
  </si>
  <si>
    <t xml:space="preserve">OFFSET3</t>
  </si>
  <si>
    <t xml:space="preserve">CPI</t>
  </si>
  <si>
    <t xml:space="preserve">IDX3_FLC</t>
  </si>
  <si>
    <t xml:space="preserve">TAG3</t>
  </si>
  <si>
    <t xml:space="preserve">IDX3_SLC</t>
  </si>
  <si>
    <t xml:space="preserve">Spalte1</t>
  </si>
  <si>
    <t xml:space="preserve">Spalte2</t>
  </si>
  <si>
    <t xml:space="preserve">Spalte3</t>
  </si>
  <si>
    <t xml:space="preserve">ARRSUM:</t>
  </si>
  <si>
    <t xml:space="preserve">beq $a3,$zero,BACK</t>
  </si>
  <si>
    <t xml:space="preserve">lw $s0,0($a0)</t>
  </si>
  <si>
    <t xml:space="preserve">lw $s1,0($a1)</t>
  </si>
  <si>
    <t xml:space="preserve">add $s2,$s0,$s1</t>
  </si>
  <si>
    <t xml:space="preserve">sw $s2,0($a2)</t>
  </si>
  <si>
    <t xml:space="preserve">addi $a0,$a0,4</t>
  </si>
  <si>
    <t xml:space="preserve">addi $a1,$a1,4</t>
  </si>
  <si>
    <t xml:space="preserve">addi $a2,$a2,4</t>
  </si>
  <si>
    <t xml:space="preserve">addi $a3,$a3,-1</t>
  </si>
  <si>
    <t xml:space="preserve">j ARRSUM</t>
  </si>
  <si>
    <t xml:space="preserve">BACK:</t>
  </si>
  <si>
    <t xml:space="preserve">jr $ra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</si>
</sst>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2"/>
      <color theme="1"/>
      <name val="Calibri"/>
      <family val="2"/>
    </font>
    <font>
      <sz val="11"/>
      <color theme="1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theme="0" tint="-0.05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2" displayName="Tabelle2" ref="A1:C12" headerRowCount="1" totalsRowCount="0" totalsRowShown="0">
  <autoFilter ref="A1:C12"/>
  <tableColumns count="3">
    <tableColumn id="1" name="Spalte1"/>
    <tableColumn id="2" name="Spalte2"/>
    <tableColumn id="3" name="Spalte3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23" activeCellId="0" sqref="E23"/>
    </sheetView>
  </sheetViews>
  <sheetFormatPr defaultColWidth="10.34375" defaultRowHeight="15" customHeight="true" zeroHeight="false" outlineLevelRow="0" outlineLevelCol="0"/>
  <cols>
    <col collapsed="false" customWidth="true" hidden="false" outlineLevel="0" max="7" min="1" style="0" width="8.71"/>
    <col collapsed="false" customWidth="true" hidden="false" outlineLevel="0" max="8" min="8" style="0" width="12.42"/>
    <col collapsed="false" customWidth="true" hidden="false" outlineLevel="0" max="18" min="9" style="0" width="8.71"/>
    <col collapsed="false" customWidth="true" hidden="false" outlineLevel="0" max="19" min="19" style="0" width="7.86"/>
    <col collapsed="false" customWidth="true" hidden="false" outlineLevel="0" max="20" min="20" style="0" width="13.29"/>
    <col collapsed="false" customWidth="true" hidden="false" outlineLevel="0" max="22" min="21" style="0" width="8.71"/>
    <col collapsed="false" customWidth="true" hidden="false" outlineLevel="0" max="24" min="23" style="0" width="20.29"/>
    <col collapsed="false" customWidth="true" hidden="false" outlineLevel="0" max="25" min="25" style="0" width="8.71"/>
    <col collapsed="false" customWidth="true" hidden="false" outlineLevel="0" max="27" min="26" style="0" width="17.42"/>
    <col collapsed="false" customWidth="true" hidden="false" outlineLevel="0" max="28" min="28" style="0" width="19.57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 t="s">
        <v>1</v>
      </c>
      <c r="K1" s="1"/>
      <c r="L1" s="1"/>
      <c r="M1" s="1"/>
      <c r="N1" s="1"/>
    </row>
    <row r="2" customFormat="false" ht="23.3" hidden="false" customHeight="false" outlineLevel="0" collapsed="false">
      <c r="E2" s="2" t="s">
        <v>2</v>
      </c>
      <c r="F2" s="3" t="s">
        <v>3</v>
      </c>
      <c r="G2" s="3" t="s">
        <v>4</v>
      </c>
      <c r="H2" s="4"/>
      <c r="I2" s="4"/>
      <c r="J2" s="2" t="s">
        <v>2</v>
      </c>
      <c r="K2" s="3" t="s">
        <v>3</v>
      </c>
      <c r="L2" s="3" t="s">
        <v>4</v>
      </c>
      <c r="M2" s="4"/>
      <c r="N2" s="4"/>
      <c r="S2" s="5" t="s">
        <v>5</v>
      </c>
      <c r="Z2" s="0" t="e">
        <f aca="false" t="array" ref="Z2:Z2">_xlfn._xlws.py(0,1,Z4)</f>
        <v>#NAME?</v>
      </c>
      <c r="AA2" s="0" t="e">
        <f aca="false" t="array" ref="AA2:AA2">_xlfn._xlws.py(0,1,AA4)</f>
        <v>#NAME?</v>
      </c>
      <c r="AB2" s="0" t="e">
        <f aca="false" t="array" ref="AB2:AB2">_xlfn._xlws.py(0,1,AB4)</f>
        <v>#NAME?</v>
      </c>
    </row>
    <row r="3" customFormat="false" ht="15" hidden="false" customHeight="false" outlineLevel="0" collapsed="false">
      <c r="E3" s="6" t="n">
        <v>512</v>
      </c>
      <c r="F3" s="7" t="n">
        <v>8</v>
      </c>
      <c r="G3" s="7" t="n">
        <v>64</v>
      </c>
      <c r="H3" s="4"/>
      <c r="I3" s="4"/>
      <c r="J3" s="6" t="n">
        <v>2048</v>
      </c>
      <c r="K3" s="7" t="n">
        <v>8</v>
      </c>
      <c r="L3" s="7" t="n">
        <f aca="false">J3/K3</f>
        <v>256</v>
      </c>
      <c r="M3" s="4"/>
      <c r="N3" s="4"/>
      <c r="S3" s="0" t="s">
        <v>6</v>
      </c>
      <c r="T3" s="0" t="s">
        <v>7</v>
      </c>
      <c r="U3" s="0" t="s">
        <v>8</v>
      </c>
      <c r="W3" s="0" t="s">
        <v>9</v>
      </c>
      <c r="X3" s="0" t="s">
        <v>10</v>
      </c>
      <c r="Z3" s="0" t="s">
        <v>11</v>
      </c>
      <c r="AA3" s="0" t="s">
        <v>12</v>
      </c>
      <c r="AB3" s="0" t="s">
        <v>13</v>
      </c>
      <c r="AC3" s="0" t="s">
        <v>14</v>
      </c>
    </row>
    <row r="4" customFormat="false" ht="15" hidden="false" customHeight="false" outlineLevel="0" collapsed="false">
      <c r="A4" s="8" t="s">
        <v>15</v>
      </c>
      <c r="B4" s="8"/>
      <c r="C4" s="8"/>
      <c r="D4" s="8"/>
      <c r="E4" s="8" t="s">
        <v>16</v>
      </c>
      <c r="F4" s="8"/>
      <c r="G4" s="8"/>
      <c r="H4" s="8"/>
      <c r="I4" s="8"/>
      <c r="J4" s="9" t="s">
        <v>17</v>
      </c>
      <c r="K4" s="9"/>
      <c r="L4" s="9"/>
      <c r="M4" s="9"/>
      <c r="N4" s="9"/>
      <c r="O4" s="9" t="s">
        <v>18</v>
      </c>
      <c r="P4" s="9"/>
      <c r="S4" s="0" t="n">
        <v>1</v>
      </c>
      <c r="T4" s="0" t="n">
        <v>10</v>
      </c>
      <c r="U4" s="0" t="n">
        <v>100</v>
      </c>
      <c r="W4" s="0" t="e">
        <f aca="false" t="array" ref="W4:W4">_xlfn._xlws.py(1,1)</f>
        <v>#NAME?</v>
      </c>
      <c r="Z4" s="0" t="n">
        <f aca="false">HEX2DEC("3e8")</f>
        <v>1000</v>
      </c>
      <c r="AA4" s="0" t="n">
        <f aca="false">HEX2DEC("be0")</f>
        <v>3040</v>
      </c>
      <c r="AB4" s="0" t="n">
        <f aca="false">SUM(Z4,AA4)</f>
        <v>4040</v>
      </c>
      <c r="AC4" s="0" t="n">
        <f aca="false">ROUND(Z4/S9,2)</f>
        <v>125</v>
      </c>
      <c r="AD4" s="0" t="n">
        <f aca="false">MOD(AC4,S7)</f>
        <v>61</v>
      </c>
    </row>
    <row r="5" customFormat="false" ht="23.3" hidden="false" customHeight="false" outlineLevel="0" collapsed="false">
      <c r="A5" s="10" t="s">
        <v>19</v>
      </c>
      <c r="B5" s="11" t="s">
        <v>20</v>
      </c>
      <c r="C5" s="11" t="s">
        <v>21</v>
      </c>
      <c r="D5" s="12" t="s">
        <v>22</v>
      </c>
      <c r="E5" s="13" t="s">
        <v>23</v>
      </c>
      <c r="F5" s="14" t="s">
        <v>24</v>
      </c>
      <c r="G5" s="14" t="s">
        <v>25</v>
      </c>
      <c r="H5" s="14" t="s">
        <v>26</v>
      </c>
      <c r="I5" s="15" t="s">
        <v>27</v>
      </c>
      <c r="J5" s="10" t="s">
        <v>23</v>
      </c>
      <c r="K5" s="11" t="s">
        <v>24</v>
      </c>
      <c r="L5" s="11" t="s">
        <v>25</v>
      </c>
      <c r="M5" s="11" t="s">
        <v>26</v>
      </c>
      <c r="N5" s="16" t="s">
        <v>27</v>
      </c>
      <c r="O5" s="17" t="s">
        <v>28</v>
      </c>
      <c r="P5" s="18" t="s">
        <v>29</v>
      </c>
      <c r="W5" s="0" t="e">
        <f aca="false" t="array" ref="W5:W5">_xlfn._xlws.py(2,1,W4)</f>
        <v>#NAME?</v>
      </c>
      <c r="Z5" s="0" t="s">
        <v>30</v>
      </c>
      <c r="AA5" s="0" t="s">
        <v>30</v>
      </c>
      <c r="AB5" s="0" t="s">
        <v>30</v>
      </c>
      <c r="AC5" s="0" t="n">
        <f aca="false">ROUND(AB4/S9,2)</f>
        <v>505</v>
      </c>
    </row>
    <row r="6" customFormat="false" ht="15" hidden="false" customHeight="false" outlineLevel="0" collapsed="false">
      <c r="A6" s="19" t="n">
        <v>1</v>
      </c>
      <c r="B6" s="20" t="n">
        <v>5</v>
      </c>
      <c r="C6" s="20" t="n">
        <v>4040</v>
      </c>
      <c r="D6" s="21" t="n">
        <f aca="false">AC5</f>
        <v>505</v>
      </c>
      <c r="E6" s="22" t="n">
        <v>57</v>
      </c>
      <c r="F6" s="23" t="n">
        <v>7</v>
      </c>
      <c r="G6" s="23" t="n">
        <v>0</v>
      </c>
      <c r="H6" s="24" t="s">
        <v>31</v>
      </c>
      <c r="I6" s="25" t="n">
        <v>0</v>
      </c>
      <c r="J6" s="26" t="n">
        <f aca="false">AB6</f>
        <v>121</v>
      </c>
      <c r="K6" s="27" t="n">
        <f aca="false">AB8</f>
        <v>3</v>
      </c>
      <c r="L6" s="27" t="n">
        <v>0</v>
      </c>
      <c r="M6" s="27" t="s">
        <v>32</v>
      </c>
      <c r="N6" s="28" t="n">
        <v>1</v>
      </c>
      <c r="O6" s="29" t="n">
        <v>1</v>
      </c>
      <c r="P6" s="30" t="n">
        <f aca="false">PRODUCT(S4,U4)</f>
        <v>100</v>
      </c>
      <c r="S6" s="0" t="s">
        <v>33</v>
      </c>
      <c r="Z6" s="0" t="n">
        <f aca="false">BIN2DEC(1111101)</f>
        <v>125</v>
      </c>
      <c r="AA6" s="0" t="n">
        <f aca="false">BIN2DEC(1111100)</f>
        <v>124</v>
      </c>
      <c r="AB6" s="0" t="n">
        <f aca="false">BIN2DEC(1111001)</f>
        <v>121</v>
      </c>
      <c r="AC6" s="0" t="n">
        <f aca="false">C8/S9</f>
        <v>380</v>
      </c>
    </row>
    <row r="7" customFormat="false" ht="15" hidden="false" customHeight="false" outlineLevel="0" collapsed="false">
      <c r="A7" s="19"/>
      <c r="B7" s="20" t="n">
        <v>6</v>
      </c>
      <c r="C7" s="20" t="n">
        <v>1000</v>
      </c>
      <c r="D7" s="21" t="n">
        <f aca="false">AC4</f>
        <v>125</v>
      </c>
      <c r="E7" s="22" t="n">
        <v>61</v>
      </c>
      <c r="F7" s="23" t="n">
        <v>1</v>
      </c>
      <c r="G7" s="23" t="n">
        <v>0</v>
      </c>
      <c r="H7" s="24" t="s">
        <v>31</v>
      </c>
      <c r="I7" s="25" t="n">
        <v>0</v>
      </c>
      <c r="J7" s="26" t="n">
        <f aca="false">Z6</f>
        <v>125</v>
      </c>
      <c r="K7" s="27" t="n">
        <f aca="false">Z8</f>
        <v>0</v>
      </c>
      <c r="L7" s="27" t="n">
        <v>0</v>
      </c>
      <c r="M7" s="27" t="s">
        <v>31</v>
      </c>
      <c r="N7" s="28" t="n">
        <v>0</v>
      </c>
      <c r="O7" s="29"/>
      <c r="P7" s="30"/>
      <c r="S7" s="0" t="n">
        <v>64</v>
      </c>
      <c r="T7" s="0" t="n">
        <f aca="false">QUOTIENT(T11,T9)</f>
        <v>256</v>
      </c>
      <c r="Z7" s="0" t="s">
        <v>34</v>
      </c>
      <c r="AA7" s="0" t="s">
        <v>34</v>
      </c>
      <c r="AB7" s="0" t="s">
        <v>34</v>
      </c>
      <c r="AC7" s="0" t="n">
        <f aca="false">ROUND(C9/S9,2)</f>
        <v>885</v>
      </c>
    </row>
    <row r="8" customFormat="false" ht="15" hidden="false" customHeight="false" outlineLevel="0" collapsed="false">
      <c r="A8" s="19"/>
      <c r="B8" s="20" t="n">
        <v>7</v>
      </c>
      <c r="C8" s="20" t="n">
        <v>3040</v>
      </c>
      <c r="D8" s="21" t="n">
        <f aca="false">AC6</f>
        <v>380</v>
      </c>
      <c r="E8" s="22" t="n">
        <v>60</v>
      </c>
      <c r="F8" s="23" t="n">
        <v>5</v>
      </c>
      <c r="G8" s="23" t="n">
        <v>0</v>
      </c>
      <c r="H8" s="24" t="s">
        <v>31</v>
      </c>
      <c r="I8" s="25" t="n">
        <v>0</v>
      </c>
      <c r="J8" s="26" t="n">
        <f aca="false">AA6</f>
        <v>124</v>
      </c>
      <c r="K8" s="27" t="n">
        <f aca="false">AA8</f>
        <v>2</v>
      </c>
      <c r="L8" s="27" t="n">
        <v>0</v>
      </c>
      <c r="M8" s="27" t="s">
        <v>31</v>
      </c>
      <c r="N8" s="28" t="n">
        <v>0</v>
      </c>
      <c r="O8" s="29"/>
      <c r="P8" s="30"/>
      <c r="S8" s="0" t="s">
        <v>35</v>
      </c>
      <c r="Z8" s="0" t="n">
        <f aca="false">BIN2DEC(0)</f>
        <v>0</v>
      </c>
      <c r="AA8" s="0" t="n">
        <f aca="false">BIN2DEC(10)</f>
        <v>2</v>
      </c>
      <c r="AB8" s="0" t="n">
        <f aca="false">BIN2DEC(11)</f>
        <v>3</v>
      </c>
      <c r="AC8" s="0" t="e">
        <f aca="false">ROUND(AC21/S9,2)</f>
        <v>#NAME?</v>
      </c>
    </row>
    <row r="9" customFormat="false" ht="15" hidden="false" customHeight="false" outlineLevel="0" collapsed="false">
      <c r="A9" s="19" t="n">
        <v>2</v>
      </c>
      <c r="B9" s="20" t="n">
        <v>5</v>
      </c>
      <c r="C9" s="20" t="n">
        <f aca="false">AB9</f>
        <v>7080</v>
      </c>
      <c r="D9" s="21" t="n">
        <f aca="false">AC7</f>
        <v>885</v>
      </c>
      <c r="E9" s="22" t="n">
        <f aca="false">AB14</f>
        <v>53</v>
      </c>
      <c r="F9" s="23" t="n">
        <f aca="false">AB16</f>
        <v>13</v>
      </c>
      <c r="G9" s="23" t="n">
        <v>0</v>
      </c>
      <c r="H9" s="24" t="s">
        <v>31</v>
      </c>
      <c r="I9" s="25" t="n">
        <v>0</v>
      </c>
      <c r="J9" s="26" t="n">
        <f aca="false">AB18</f>
        <v>117</v>
      </c>
      <c r="K9" s="27" t="n">
        <f aca="false">AB16</f>
        <v>13</v>
      </c>
      <c r="L9" s="27" t="n">
        <v>0</v>
      </c>
      <c r="M9" s="27" t="s">
        <v>31</v>
      </c>
      <c r="N9" s="28" t="n">
        <v>1</v>
      </c>
      <c r="O9" s="29" t="n">
        <v>1</v>
      </c>
      <c r="P9" s="30" t="n">
        <f aca="false">PRODUCT(S4,U4)</f>
        <v>100</v>
      </c>
      <c r="S9" s="0" t="n">
        <v>8</v>
      </c>
      <c r="T9" s="0" t="n">
        <v>8</v>
      </c>
      <c r="Z9" s="0" t="n">
        <f aca="false">AA4</f>
        <v>3040</v>
      </c>
      <c r="AA9" s="0" t="n">
        <f aca="false">AB4</f>
        <v>4040</v>
      </c>
      <c r="AB9" s="0" t="n">
        <f aca="false">SUM(Z9,AA9)</f>
        <v>7080</v>
      </c>
    </row>
    <row r="10" customFormat="false" ht="15" hidden="false" customHeight="false" outlineLevel="0" collapsed="false">
      <c r="A10" s="19"/>
      <c r="B10" s="20" t="n">
        <v>6</v>
      </c>
      <c r="C10" s="20" t="n">
        <f aca="false">Z9</f>
        <v>3040</v>
      </c>
      <c r="D10" s="21" t="n">
        <f aca="false">D8</f>
        <v>380</v>
      </c>
      <c r="E10" s="22" t="n">
        <f aca="false">Z14</f>
        <v>60</v>
      </c>
      <c r="F10" s="23" t="n">
        <f aca="false">Z16</f>
        <v>5</v>
      </c>
      <c r="G10" s="23" t="n">
        <v>0</v>
      </c>
      <c r="H10" s="24" t="s">
        <v>36</v>
      </c>
      <c r="I10" s="25" t="n">
        <v>1</v>
      </c>
      <c r="J10" s="26" t="n">
        <f aca="false">Z18</f>
        <v>124</v>
      </c>
      <c r="K10" s="27" t="n">
        <f aca="false">K8</f>
        <v>2</v>
      </c>
      <c r="L10" s="27" t="n">
        <v>0</v>
      </c>
      <c r="M10" s="27" t="s">
        <v>31</v>
      </c>
      <c r="N10" s="28" t="n">
        <v>0</v>
      </c>
      <c r="O10" s="29"/>
      <c r="P10" s="30"/>
      <c r="S10" s="0" t="s">
        <v>37</v>
      </c>
      <c r="Z10" s="0" t="e">
        <f aca="false" t="array" ref="Z10:Z10">_xlfn._xlws.py(0,1,Z9)</f>
        <v>#NAME?</v>
      </c>
      <c r="AA10" s="0" t="e">
        <f aca="false" t="array" ref="AA10:AA10">_xlfn._xlws.py(0,1,AA9)</f>
        <v>#NAME?</v>
      </c>
      <c r="AB10" s="0" t="e">
        <f aca="false" t="array" ref="AB10:AB10">_xlfn._xlws.py(0,1,AB9)</f>
        <v>#NAME?</v>
      </c>
    </row>
    <row r="11" customFormat="false" ht="15" hidden="false" customHeight="false" outlineLevel="0" collapsed="false">
      <c r="A11" s="19"/>
      <c r="B11" s="20" t="n">
        <v>7</v>
      </c>
      <c r="C11" s="20" t="n">
        <f aca="false">AA9</f>
        <v>4040</v>
      </c>
      <c r="D11" s="21" t="n">
        <f aca="false">D6</f>
        <v>505</v>
      </c>
      <c r="E11" s="22" t="n">
        <f aca="false">AA14</f>
        <v>57</v>
      </c>
      <c r="F11" s="23" t="n">
        <f aca="false">AA16</f>
        <v>7</v>
      </c>
      <c r="G11" s="23" t="n">
        <v>0</v>
      </c>
      <c r="H11" s="24" t="s">
        <v>36</v>
      </c>
      <c r="I11" s="25" t="n">
        <v>1</v>
      </c>
      <c r="J11" s="26" t="n">
        <f aca="false">AA18</f>
        <v>121</v>
      </c>
      <c r="K11" s="27" t="n">
        <f aca="false">K6</f>
        <v>3</v>
      </c>
      <c r="L11" s="27" t="n">
        <v>0</v>
      </c>
      <c r="M11" s="27" t="s">
        <v>31</v>
      </c>
      <c r="N11" s="28" t="n">
        <v>0</v>
      </c>
      <c r="O11" s="29"/>
      <c r="P11" s="30"/>
      <c r="S11" s="0" t="n">
        <f aca="false">PRODUCT(S7,S9)</f>
        <v>512</v>
      </c>
      <c r="T11" s="0" t="n">
        <v>2048</v>
      </c>
      <c r="Z11" s="0" t="s">
        <v>38</v>
      </c>
      <c r="AA11" s="0" t="s">
        <v>38</v>
      </c>
      <c r="AB11" s="0" t="s">
        <v>38</v>
      </c>
    </row>
    <row r="12" customFormat="false" ht="15" hidden="false" customHeight="false" outlineLevel="0" collapsed="false">
      <c r="A12" s="31" t="n">
        <v>3</v>
      </c>
      <c r="B12" s="20" t="n">
        <v>5</v>
      </c>
      <c r="C12" s="20" t="n">
        <f aca="false">SUM(C13,C14)</f>
        <v>11120</v>
      </c>
      <c r="D12" s="21" t="e">
        <f aca="false">AC8</f>
        <v>#NAME?</v>
      </c>
      <c r="E12" s="22" t="n">
        <f aca="false">AB25</f>
        <v>46</v>
      </c>
      <c r="F12" s="23" t="n">
        <f aca="false">AB27</f>
        <v>21</v>
      </c>
      <c r="G12" s="23" t="n">
        <v>0</v>
      </c>
      <c r="H12" s="24" t="s">
        <v>31</v>
      </c>
      <c r="I12" s="25" t="n">
        <v>0</v>
      </c>
      <c r="J12" s="26" t="n">
        <f aca="false">AB29</f>
        <v>110</v>
      </c>
      <c r="K12" s="27" t="n">
        <f aca="false">AB31</f>
        <v>10</v>
      </c>
      <c r="L12" s="27" t="n">
        <v>0</v>
      </c>
      <c r="M12" s="27" t="s">
        <v>31</v>
      </c>
      <c r="N12" s="28" t="n">
        <v>1</v>
      </c>
      <c r="O12" s="29" t="n">
        <v>1</v>
      </c>
      <c r="P12" s="30" t="n">
        <f aca="false">PRODUCT(S4,U4)</f>
        <v>100</v>
      </c>
      <c r="Z12" s="0" t="n">
        <f aca="false">G8</f>
        <v>0</v>
      </c>
      <c r="AA12" s="0" t="n">
        <f aca="false">G6</f>
        <v>0</v>
      </c>
      <c r="AB12" s="0" t="n">
        <v>0</v>
      </c>
    </row>
    <row r="13" customFormat="false" ht="15" hidden="false" customHeight="false" outlineLevel="0" collapsed="false">
      <c r="A13" s="31"/>
      <c r="B13" s="20" t="n">
        <v>6</v>
      </c>
      <c r="C13" s="20" t="n">
        <f aca="false">C11</f>
        <v>4040</v>
      </c>
      <c r="D13" s="21" t="n">
        <f aca="false">D11</f>
        <v>505</v>
      </c>
      <c r="E13" s="22" t="n">
        <v>53</v>
      </c>
      <c r="F13" s="23" t="n">
        <v>13</v>
      </c>
      <c r="G13" s="23" t="n">
        <v>0</v>
      </c>
      <c r="H13" s="24" t="s">
        <v>36</v>
      </c>
      <c r="I13" s="25" t="n">
        <v>1</v>
      </c>
      <c r="J13" s="26" t="n">
        <v>117</v>
      </c>
      <c r="K13" s="27" t="n">
        <v>13</v>
      </c>
      <c r="L13" s="27" t="n">
        <v>0</v>
      </c>
      <c r="M13" s="27" t="s">
        <v>31</v>
      </c>
      <c r="N13" s="28" t="n">
        <v>0</v>
      </c>
      <c r="O13" s="29"/>
      <c r="P13" s="30"/>
      <c r="S13" s="0" t="s">
        <v>39</v>
      </c>
      <c r="Z13" s="0" t="s">
        <v>40</v>
      </c>
      <c r="AA13" s="0" t="s">
        <v>40</v>
      </c>
      <c r="AB13" s="0" t="s">
        <v>40</v>
      </c>
    </row>
    <row r="14" customFormat="false" ht="15" hidden="false" customHeight="false" outlineLevel="0" collapsed="false">
      <c r="A14" s="31"/>
      <c r="B14" s="20" t="n">
        <v>7</v>
      </c>
      <c r="C14" s="32" t="n">
        <f aca="false">C9</f>
        <v>7080</v>
      </c>
      <c r="D14" s="33" t="n">
        <f aca="false">D9</f>
        <v>885</v>
      </c>
      <c r="E14" s="22" t="n">
        <v>57</v>
      </c>
      <c r="F14" s="23" t="n">
        <v>7</v>
      </c>
      <c r="G14" s="23" t="n">
        <v>0</v>
      </c>
      <c r="H14" s="24" t="s">
        <v>36</v>
      </c>
      <c r="I14" s="25" t="n">
        <v>1</v>
      </c>
      <c r="J14" s="26" t="n">
        <v>121</v>
      </c>
      <c r="K14" s="27" t="n">
        <v>3</v>
      </c>
      <c r="L14" s="27" t="n">
        <v>0</v>
      </c>
      <c r="M14" s="27" t="s">
        <v>36</v>
      </c>
      <c r="N14" s="28" t="n">
        <v>1</v>
      </c>
      <c r="O14" s="34"/>
      <c r="P14" s="35"/>
      <c r="S14" s="0" t="n">
        <f aca="false">LOG(S9,2)</f>
        <v>3</v>
      </c>
      <c r="T14" s="0" t="n">
        <f aca="false">LOG(T9,2)</f>
        <v>3</v>
      </c>
      <c r="Z14" s="0" t="n">
        <f aca="false">E8</f>
        <v>60</v>
      </c>
      <c r="AA14" s="0" t="n">
        <f aca="false">E6</f>
        <v>57</v>
      </c>
      <c r="AB14" s="0" t="n">
        <f aca="false">BIN2DEC(110101)</f>
        <v>53</v>
      </c>
    </row>
    <row r="15" customFormat="false" ht="15" hidden="false" customHeight="false" outlineLevel="0" collapsed="false">
      <c r="F15" s="36"/>
      <c r="G15" s="37" t="s">
        <v>41</v>
      </c>
      <c r="H15" s="37" t="n">
        <f aca="false" t="array" ref="H15:H15">SUM(IF(H6:H14="Miss",1,0))</f>
        <v>4</v>
      </c>
      <c r="J15" s="36"/>
      <c r="L15" s="37" t="s">
        <v>41</v>
      </c>
      <c r="M15" s="37" t="n">
        <f aca="false" t="array" ref="M15:M15">SUM(IF(M6:M14="Miss",1,0))</f>
        <v>1</v>
      </c>
      <c r="O15" s="38" t="s">
        <v>42</v>
      </c>
      <c r="P15" s="38" t="n">
        <f aca="false">SUM(P6:P14)</f>
        <v>300</v>
      </c>
      <c r="S15" s="0" t="s">
        <v>43</v>
      </c>
      <c r="Z15" s="0" t="s">
        <v>44</v>
      </c>
      <c r="AA15" s="0" t="s">
        <v>44</v>
      </c>
      <c r="AB15" s="0" t="s">
        <v>44</v>
      </c>
    </row>
    <row r="16" customFormat="false" ht="15" hidden="false" customHeight="false" outlineLevel="0" collapsed="false">
      <c r="F16" s="36"/>
      <c r="G16" s="39" t="s">
        <v>29</v>
      </c>
      <c r="H16" s="39" t="n">
        <f aca="false">PRODUCT(H15,S4)</f>
        <v>4</v>
      </c>
      <c r="J16" s="36"/>
      <c r="L16" s="39" t="s">
        <v>29</v>
      </c>
      <c r="M16" s="39" t="n">
        <f aca="false">PRODUCT(M15,T4)</f>
        <v>10</v>
      </c>
      <c r="S16" s="0" t="n">
        <f aca="false">LOG(S7,2)</f>
        <v>6</v>
      </c>
      <c r="T16" s="0" t="n">
        <f aca="false">LOG(T7,2)-1</f>
        <v>7</v>
      </c>
      <c r="Z16" s="0" t="n">
        <f aca="false">F8</f>
        <v>5</v>
      </c>
      <c r="AA16" s="0" t="n">
        <f aca="false">F6</f>
        <v>7</v>
      </c>
      <c r="AB16" s="0" t="n">
        <f aca="false">BIN2DEC(1101)</f>
        <v>13</v>
      </c>
    </row>
    <row r="17" customFormat="false" ht="15" hidden="false" customHeight="false" outlineLevel="0" collapsed="false">
      <c r="D17" s="36"/>
      <c r="E17" s="36"/>
      <c r="F17" s="36"/>
      <c r="G17" s="36"/>
      <c r="H17" s="36"/>
      <c r="I17" s="36"/>
      <c r="Z17" s="0" t="s">
        <v>45</v>
      </c>
      <c r="AA17" s="0" t="s">
        <v>45</v>
      </c>
      <c r="AB17" s="0" t="s">
        <v>45</v>
      </c>
    </row>
    <row r="18" customFormat="false" ht="15" hidden="false" customHeight="false" outlineLevel="0" collapsed="false">
      <c r="A18" s="40" t="s">
        <v>46</v>
      </c>
      <c r="B18" s="40"/>
      <c r="C18" s="40"/>
      <c r="D18" s="41" t="s">
        <v>47</v>
      </c>
      <c r="E18" s="36"/>
      <c r="F18" s="36"/>
      <c r="G18" s="36"/>
      <c r="H18" s="36"/>
      <c r="I18" s="36"/>
      <c r="Z18" s="0" t="n">
        <f aca="false">BIN2DEC(1111100)</f>
        <v>124</v>
      </c>
      <c r="AA18" s="0" t="n">
        <f aca="false">BIN2DEC(1111001)</f>
        <v>121</v>
      </c>
      <c r="AB18" s="0" t="n">
        <f aca="false">BIN2DEC(1110101)</f>
        <v>117</v>
      </c>
    </row>
    <row r="19" customFormat="false" ht="15" hidden="false" customHeight="false" outlineLevel="0" collapsed="false">
      <c r="A19" s="42" t="s">
        <v>48</v>
      </c>
      <c r="B19" s="42"/>
      <c r="C19" s="42"/>
      <c r="D19" s="43" t="n">
        <f aca="false">SUM(PRODUCT(9,S4),PRODUCT(3,T4),P15)</f>
        <v>339</v>
      </c>
      <c r="E19" s="36"/>
      <c r="F19" s="36"/>
      <c r="G19" s="36"/>
      <c r="H19" s="36"/>
      <c r="I19" s="36"/>
      <c r="Z19" s="0" t="s">
        <v>44</v>
      </c>
      <c r="AA19" s="0" t="s">
        <v>44</v>
      </c>
      <c r="AB19" s="0" t="s">
        <v>44</v>
      </c>
    </row>
    <row r="20" customFormat="false" ht="15" hidden="false" customHeight="false" outlineLevel="0" collapsed="false">
      <c r="A20" s="42" t="s">
        <v>49</v>
      </c>
      <c r="B20" s="42"/>
      <c r="C20" s="42"/>
      <c r="D20" s="43" t="n">
        <f aca="false">H16</f>
        <v>4</v>
      </c>
      <c r="E20" s="36"/>
      <c r="F20" s="36"/>
      <c r="G20" s="36"/>
      <c r="H20" s="36"/>
      <c r="I20" s="36"/>
      <c r="Z20" s="0" t="n">
        <f aca="false">BIN2DEC(10)</f>
        <v>2</v>
      </c>
      <c r="AA20" s="0" t="n">
        <f aca="false">BIN2DEC(11)</f>
        <v>3</v>
      </c>
      <c r="AB20" s="0" t="n">
        <f aca="false">BIN2DEC(110)</f>
        <v>6</v>
      </c>
    </row>
    <row r="21" customFormat="false" ht="15" hidden="false" customHeight="false" outlineLevel="0" collapsed="false">
      <c r="A21" s="42" t="s">
        <v>50</v>
      </c>
      <c r="B21" s="42"/>
      <c r="C21" s="42"/>
      <c r="D21" s="43" t="n">
        <f aca="false">M16</f>
        <v>10</v>
      </c>
      <c r="E21" s="36"/>
      <c r="F21" s="36"/>
      <c r="G21" s="36"/>
      <c r="H21" s="36"/>
      <c r="I21" s="36"/>
      <c r="AB21" s="0" t="e">
        <f aca="false" t="array" ref="AB21:AB21">_xlfn._xlws.py(3,1)</f>
        <v>#NAME?</v>
      </c>
      <c r="AC21" s="0" t="e">
        <f aca="false" t="array" ref="AC21:AC21">_xlfn._xlws.py(2,1,AB21)</f>
        <v>#NAME?</v>
      </c>
    </row>
    <row r="22" customFormat="false" ht="15" hidden="false" customHeight="false" outlineLevel="0" collapsed="false">
      <c r="A22" s="42" t="s">
        <v>51</v>
      </c>
      <c r="B22" s="42"/>
      <c r="C22" s="42"/>
      <c r="D22" s="43" t="n">
        <f aca="false">P15</f>
        <v>300</v>
      </c>
      <c r="E22" s="36"/>
      <c r="F22" s="36"/>
      <c r="G22" s="36"/>
      <c r="H22" s="36"/>
      <c r="I22" s="36"/>
      <c r="AB22" s="0" t="s">
        <v>52</v>
      </c>
    </row>
    <row r="23" customFormat="false" ht="15" hidden="false" customHeight="false" outlineLevel="0" collapsed="false">
      <c r="A23" s="42" t="s">
        <v>42</v>
      </c>
      <c r="B23" s="42"/>
      <c r="C23" s="42"/>
      <c r="D23" s="43" t="n">
        <f aca="false">SUM(D20:D22)</f>
        <v>314</v>
      </c>
      <c r="E23" s="36"/>
      <c r="F23" s="36"/>
      <c r="G23" s="36"/>
      <c r="H23" s="36"/>
      <c r="I23" s="36"/>
      <c r="AB23" s="0" t="n">
        <v>0</v>
      </c>
    </row>
    <row r="24" customFormat="false" ht="15" hidden="false" customHeight="false" outlineLevel="0" collapsed="false">
      <c r="A24" s="44" t="s">
        <v>53</v>
      </c>
      <c r="B24" s="44"/>
      <c r="C24" s="44"/>
      <c r="D24" s="45" t="n">
        <f aca="false">QUOTIENT(SUM(D19,D23),COUNTA(H6:H14,M10,M11,M13,M12,M14,P6:P14))</f>
        <v>38</v>
      </c>
      <c r="E24" s="36"/>
      <c r="F24" s="36"/>
      <c r="G24" s="36"/>
      <c r="H24" s="36"/>
      <c r="I24" s="36"/>
      <c r="AB24" s="0" t="s">
        <v>54</v>
      </c>
    </row>
    <row r="25" customFormat="false" ht="15" hidden="false" customHeight="false" outlineLevel="0" collapsed="false">
      <c r="AB25" s="0" t="n">
        <f aca="false">BIN2DEC(101110)</f>
        <v>46</v>
      </c>
    </row>
    <row r="26" customFormat="false" ht="15" hidden="false" customHeight="false" outlineLevel="0" collapsed="false">
      <c r="AB26" s="0" t="s">
        <v>55</v>
      </c>
    </row>
    <row r="27" customFormat="false" ht="15" hidden="false" customHeight="false" outlineLevel="0" collapsed="false">
      <c r="AB27" s="0" t="n">
        <f aca="false">BIN2DEC(10101)</f>
        <v>21</v>
      </c>
    </row>
    <row r="28" customFormat="false" ht="15" hidden="false" customHeight="false" outlineLevel="0" collapsed="false">
      <c r="AB28" s="0" t="s">
        <v>56</v>
      </c>
    </row>
    <row r="29" customFormat="false" ht="15" hidden="false" customHeight="false" outlineLevel="0" collapsed="false">
      <c r="AB29" s="0" t="n">
        <f aca="false">BIN2DEC(1101110)</f>
        <v>110</v>
      </c>
    </row>
    <row r="30" customFormat="false" ht="15" hidden="false" customHeight="false" outlineLevel="0" collapsed="false">
      <c r="AB30" s="0" t="s">
        <v>55</v>
      </c>
    </row>
    <row r="31" customFormat="false" ht="15" hidden="false" customHeight="false" outlineLevel="0" collapsed="false">
      <c r="AB31" s="0" t="n">
        <f aca="false">BIN2DEC(1010)</f>
        <v>10</v>
      </c>
    </row>
  </sheetData>
  <mergeCells count="18">
    <mergeCell ref="E1:I1"/>
    <mergeCell ref="J1:N1"/>
    <mergeCell ref="H2:I3"/>
    <mergeCell ref="M2:N3"/>
    <mergeCell ref="A4:D4"/>
    <mergeCell ref="E4:I4"/>
    <mergeCell ref="J4:N4"/>
    <mergeCell ref="O4:P4"/>
    <mergeCell ref="A6:A8"/>
    <mergeCell ref="A9:A11"/>
    <mergeCell ref="A12:A14"/>
    <mergeCell ref="A18:C18"/>
    <mergeCell ref="A19:C19"/>
    <mergeCell ref="A20:C20"/>
    <mergeCell ref="A21:C21"/>
    <mergeCell ref="A22:C22"/>
    <mergeCell ref="A23:C23"/>
    <mergeCell ref="A24:C24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34375" defaultRowHeight="15" customHeight="true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46" width="14.42"/>
    <col collapsed="false" customWidth="true" hidden="false" outlineLevel="0" max="3" min="3" style="0" width="30.85"/>
  </cols>
  <sheetData>
    <row r="1" customFormat="false" ht="15" hidden="false" customHeight="false" outlineLevel="0" collapsed="false">
      <c r="A1" s="47" t="s">
        <v>57</v>
      </c>
      <c r="B1" s="48" t="s">
        <v>58</v>
      </c>
      <c r="C1" s="47" t="s">
        <v>59</v>
      </c>
    </row>
    <row r="2" customFormat="false" ht="15" hidden="false" customHeight="false" outlineLevel="0" collapsed="false">
      <c r="A2" s="47" t="n">
        <v>1</v>
      </c>
      <c r="B2" s="48" t="s">
        <v>60</v>
      </c>
      <c r="C2" s="47" t="s">
        <v>61</v>
      </c>
    </row>
    <row r="3" customFormat="false" ht="15" hidden="false" customHeight="false" outlineLevel="0" collapsed="false">
      <c r="A3" s="47" t="n">
        <v>2</v>
      </c>
      <c r="B3" s="48"/>
      <c r="C3" s="47" t="s">
        <v>62</v>
      </c>
    </row>
    <row r="4" customFormat="false" ht="15" hidden="false" customHeight="false" outlineLevel="0" collapsed="false">
      <c r="A4" s="47" t="n">
        <v>3</v>
      </c>
      <c r="B4" s="48"/>
      <c r="C4" s="47" t="s">
        <v>63</v>
      </c>
    </row>
    <row r="5" customFormat="false" ht="15" hidden="false" customHeight="false" outlineLevel="0" collapsed="false">
      <c r="A5" s="47" t="n">
        <v>4</v>
      </c>
      <c r="B5" s="48"/>
      <c r="C5" s="47" t="s">
        <v>64</v>
      </c>
    </row>
    <row r="6" customFormat="false" ht="15" hidden="false" customHeight="false" outlineLevel="0" collapsed="false">
      <c r="A6" s="47" t="n">
        <v>5</v>
      </c>
      <c r="B6" s="48"/>
      <c r="C6" s="47" t="s">
        <v>65</v>
      </c>
    </row>
    <row r="7" customFormat="false" ht="15" hidden="false" customHeight="false" outlineLevel="0" collapsed="false">
      <c r="A7" s="47" t="n">
        <v>6</v>
      </c>
      <c r="B7" s="48"/>
      <c r="C7" s="47" t="s">
        <v>66</v>
      </c>
    </row>
    <row r="8" customFormat="false" ht="15" hidden="false" customHeight="false" outlineLevel="0" collapsed="false">
      <c r="A8" s="47" t="n">
        <v>7</v>
      </c>
      <c r="B8" s="48"/>
      <c r="C8" s="47" t="s">
        <v>67</v>
      </c>
    </row>
    <row r="9" customFormat="false" ht="15" hidden="false" customHeight="false" outlineLevel="0" collapsed="false">
      <c r="A9" s="47" t="n">
        <v>8</v>
      </c>
      <c r="B9" s="48"/>
      <c r="C9" s="47" t="s">
        <v>68</v>
      </c>
    </row>
    <row r="10" customFormat="false" ht="15" hidden="false" customHeight="false" outlineLevel="0" collapsed="false">
      <c r="A10" s="47" t="n">
        <v>9</v>
      </c>
      <c r="B10" s="48"/>
      <c r="C10" s="47" t="s">
        <v>69</v>
      </c>
    </row>
    <row r="11" customFormat="false" ht="15" hidden="false" customHeight="false" outlineLevel="0" collapsed="false">
      <c r="A11" s="47" t="n">
        <v>10</v>
      </c>
      <c r="B11" s="48"/>
      <c r="C11" s="47" t="s">
        <v>70</v>
      </c>
    </row>
    <row r="12" customFormat="false" ht="15" hidden="false" customHeight="false" outlineLevel="0" collapsed="false">
      <c r="A12" s="47" t="n">
        <v>11</v>
      </c>
      <c r="B12" s="48" t="s">
        <v>71</v>
      </c>
      <c r="C12" s="47" t="s">
        <v>72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2018-01-31T14:31:31Z</dcterms:created>
  <dc:creator>dstaehle</dc:creator>
  <dc:description/>
  <dc:language>en-US</dc:language>
  <cp:lastModifiedBy/>
  <dcterms:modified xsi:type="dcterms:W3CDTF">2025-06-30T21:02:44Z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