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nle\Dropbox\PresupuestoGuate\"/>
    </mc:Choice>
  </mc:AlternateContent>
  <xr:revisionPtr revIDLastSave="0" documentId="13_ncr:1_{315D1654-65C6-4181-B683-BC8A3FE0B8F6}" xr6:coauthVersionLast="45" xr6:coauthVersionMax="45" xr10:uidLastSave="{00000000-0000-0000-0000-000000000000}"/>
  <bookViews>
    <workbookView xWindow="-120" yWindow="-120" windowWidth="20730" windowHeight="11160" xr2:uid="{45E960F5-556F-4C50-8041-710F498FC6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6" i="1" l="1"/>
  <c r="E72" i="1" l="1"/>
  <c r="E61" i="1"/>
  <c r="E250" i="1"/>
  <c r="E81" i="1"/>
  <c r="E227" i="1"/>
  <c r="E91" i="1"/>
  <c r="E74" i="1"/>
  <c r="E44" i="1"/>
  <c r="E16" i="1"/>
  <c r="E168" i="1" l="1"/>
  <c r="E145" i="1"/>
  <c r="E143" i="1"/>
  <c r="E140" i="1"/>
  <c r="E135" i="1"/>
  <c r="E133" i="1"/>
  <c r="E124" i="1"/>
  <c r="E112" i="1"/>
  <c r="E110" i="1"/>
  <c r="E58" i="1"/>
  <c r="E25" i="1"/>
  <c r="H203" i="1"/>
  <c r="H204" i="1"/>
  <c r="H196" i="1"/>
  <c r="H197" i="1"/>
  <c r="H198" i="1"/>
  <c r="H199" i="1"/>
  <c r="H200" i="1"/>
  <c r="H201" i="1"/>
  <c r="H202" i="1"/>
  <c r="F223" i="1" l="1"/>
  <c r="F222" i="1"/>
  <c r="I322" i="1" l="1"/>
  <c r="G322" i="1"/>
  <c r="H322" i="1" s="1"/>
  <c r="F321" i="1"/>
  <c r="I321" i="1" s="1"/>
  <c r="G320" i="1"/>
  <c r="I320" i="1" s="1"/>
  <c r="G319" i="1"/>
  <c r="I319" i="1" s="1"/>
  <c r="H318" i="1"/>
  <c r="G318" i="1"/>
  <c r="I318" i="1" s="1"/>
  <c r="I317" i="1"/>
  <c r="H317" i="1"/>
  <c r="G317" i="1"/>
  <c r="H316" i="1"/>
  <c r="G316" i="1"/>
  <c r="I316" i="1" s="1"/>
  <c r="G315" i="1"/>
  <c r="I315" i="1" s="1"/>
  <c r="I314" i="1"/>
  <c r="H314" i="1"/>
  <c r="I313" i="1"/>
  <c r="G313" i="1"/>
  <c r="H313" i="1" s="1"/>
  <c r="I312" i="1"/>
  <c r="G312" i="1"/>
  <c r="H312" i="1" s="1"/>
  <c r="I311" i="1"/>
  <c r="H311" i="1"/>
  <c r="I310" i="1"/>
  <c r="H310" i="1"/>
  <c r="G309" i="1"/>
  <c r="I309" i="1" s="1"/>
  <c r="I308" i="1"/>
  <c r="H308" i="1"/>
  <c r="G308" i="1"/>
  <c r="I307" i="1"/>
  <c r="H307" i="1"/>
  <c r="G306" i="1"/>
  <c r="H306" i="1" s="1"/>
  <c r="G305" i="1"/>
  <c r="I305" i="1" s="1"/>
  <c r="G304" i="1"/>
  <c r="I304" i="1" s="1"/>
  <c r="I303" i="1"/>
  <c r="H303" i="1"/>
  <c r="G303" i="1"/>
  <c r="I302" i="1"/>
  <c r="H302" i="1"/>
  <c r="I301" i="1"/>
  <c r="H301" i="1"/>
  <c r="I300" i="1"/>
  <c r="H300" i="1"/>
  <c r="G299" i="1"/>
  <c r="I299" i="1" s="1"/>
  <c r="I298" i="1"/>
  <c r="H298" i="1"/>
  <c r="I297" i="1"/>
  <c r="H297" i="1"/>
  <c r="I296" i="1"/>
  <c r="H296" i="1"/>
  <c r="G296" i="1"/>
  <c r="G295" i="1"/>
  <c r="I295" i="1" s="1"/>
  <c r="G294" i="1"/>
  <c r="H294" i="1" s="1"/>
  <c r="G293" i="1"/>
  <c r="I293" i="1" s="1"/>
  <c r="I292" i="1"/>
  <c r="H292" i="1"/>
  <c r="G292" i="1"/>
  <c r="I291" i="1"/>
  <c r="H291" i="1"/>
  <c r="G291" i="1"/>
  <c r="H290" i="1"/>
  <c r="G290" i="1"/>
  <c r="I290" i="1" s="1"/>
  <c r="G289" i="1"/>
  <c r="I289" i="1" s="1"/>
  <c r="I288" i="1"/>
  <c r="H288" i="1"/>
  <c r="G288" i="1"/>
  <c r="G287" i="1"/>
  <c r="I287" i="1" s="1"/>
  <c r="I286" i="1"/>
  <c r="H286" i="1"/>
  <c r="I285" i="1"/>
  <c r="H285" i="1"/>
  <c r="H284" i="1"/>
  <c r="G284" i="1"/>
  <c r="I284" i="1" s="1"/>
  <c r="G283" i="1"/>
  <c r="I283" i="1" s="1"/>
  <c r="I282" i="1"/>
  <c r="H282" i="1"/>
  <c r="G282" i="1"/>
  <c r="G281" i="1"/>
  <c r="I281" i="1" s="1"/>
  <c r="I280" i="1"/>
  <c r="H280" i="1"/>
  <c r="I279" i="1"/>
  <c r="H279" i="1"/>
  <c r="G279" i="1"/>
  <c r="G278" i="1"/>
  <c r="I278" i="1" s="1"/>
  <c r="I277" i="1"/>
  <c r="H277" i="1"/>
  <c r="I276" i="1"/>
  <c r="H276" i="1"/>
  <c r="H275" i="1"/>
  <c r="G275" i="1"/>
  <c r="I275" i="1" s="1"/>
  <c r="G274" i="1"/>
  <c r="I274" i="1" s="1"/>
  <c r="I273" i="1"/>
  <c r="H273" i="1"/>
  <c r="H272" i="1"/>
  <c r="G272" i="1"/>
  <c r="I272" i="1" s="1"/>
  <c r="G271" i="1"/>
  <c r="I271" i="1" s="1"/>
  <c r="I270" i="1"/>
  <c r="H270" i="1"/>
  <c r="G270" i="1"/>
  <c r="H315" i="1" l="1"/>
  <c r="H320" i="1"/>
  <c r="H271" i="1"/>
  <c r="H274" i="1"/>
  <c r="H283" i="1"/>
  <c r="H289" i="1"/>
  <c r="I294" i="1"/>
  <c r="H299" i="1"/>
  <c r="H304" i="1"/>
  <c r="I306" i="1"/>
  <c r="H278" i="1"/>
  <c r="H281" i="1"/>
  <c r="H287" i="1"/>
  <c r="H295" i="1"/>
  <c r="H309" i="1"/>
  <c r="H321" i="1"/>
  <c r="H305" i="1"/>
  <c r="H293" i="1"/>
  <c r="H319" i="1"/>
  <c r="I269" i="1" l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6" i="1" l="1"/>
  <c r="I202" i="1"/>
  <c r="I203" i="1"/>
  <c r="I204" i="1"/>
  <c r="I2" i="1"/>
  <c r="D58" i="1"/>
  <c r="D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7" i="1"/>
  <c r="H248" i="1"/>
  <c r="H2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7" i="1"/>
  <c r="I248" i="1"/>
  <c r="I249" i="1"/>
  <c r="H2" i="1"/>
  <c r="D168" i="1"/>
  <c r="F145" i="1"/>
  <c r="F143" i="1"/>
  <c r="F140" i="1"/>
  <c r="F135" i="1"/>
  <c r="G133" i="1"/>
  <c r="F133" i="1"/>
  <c r="F124" i="1"/>
  <c r="F112" i="1"/>
  <c r="F110" i="1"/>
  <c r="F168" i="1"/>
  <c r="F58" i="1"/>
  <c r="G168" i="1"/>
  <c r="G167" i="1"/>
  <c r="G58" i="1"/>
  <c r="G223" i="1" l="1"/>
  <c r="G222" i="1"/>
  <c r="D110" i="1" l="1"/>
  <c r="G110" i="1"/>
  <c r="D112" i="1"/>
  <c r="G112" i="1"/>
  <c r="D124" i="1"/>
  <c r="G124" i="1"/>
  <c r="G42" i="1" l="1"/>
  <c r="G41" i="1"/>
  <c r="G40" i="1"/>
  <c r="G39" i="1"/>
  <c r="G36" i="1"/>
  <c r="G35" i="1"/>
  <c r="G34" i="1"/>
  <c r="G33" i="1"/>
  <c r="G32" i="1"/>
  <c r="G30" i="1"/>
  <c r="G29" i="1"/>
  <c r="G28" i="1"/>
  <c r="G22" i="1"/>
  <c r="G21" i="1"/>
  <c r="G19" i="1"/>
  <c r="G18" i="1"/>
  <c r="G17" i="1"/>
  <c r="G16" i="1"/>
  <c r="G14" i="1"/>
  <c r="G13" i="1"/>
  <c r="G12" i="1"/>
  <c r="G11" i="1"/>
  <c r="D145" i="1" l="1"/>
  <c r="D143" i="1"/>
  <c r="D140" i="1"/>
  <c r="D135" i="1"/>
  <c r="D133" i="1"/>
  <c r="G145" i="1" l="1"/>
  <c r="G143" i="1"/>
  <c r="G140" i="1"/>
  <c r="G139" i="1"/>
  <c r="G135" i="1"/>
</calcChain>
</file>

<file path=xl/sharedStrings.xml><?xml version="1.0" encoding="utf-8"?>
<sst xmlns="http://schemas.openxmlformats.org/spreadsheetml/2006/main" count="1001" uniqueCount="277">
  <si>
    <t>Institución</t>
  </si>
  <si>
    <t>Unidad</t>
  </si>
  <si>
    <t>Variación</t>
  </si>
  <si>
    <t>Presidencia de la República</t>
  </si>
  <si>
    <t>Dirección y Coordinación Ejecutiva</t>
  </si>
  <si>
    <t>Servicios Administrativos y de Seguridad</t>
  </si>
  <si>
    <t>Seguridad Perimetral al Binomio Presidencial</t>
  </si>
  <si>
    <t>Servicio de Gobierno Abierto y Electrónico</t>
  </si>
  <si>
    <t>Aporte a la Comisión Trinacional del Plan Trifinio</t>
  </si>
  <si>
    <t>P2020</t>
  </si>
  <si>
    <t>P2021</t>
  </si>
  <si>
    <t>Notas</t>
  </si>
  <si>
    <t>Obligaciones del Estado a Cargo del Tesoro</t>
  </si>
  <si>
    <t>Asociación Nacional de Bomberos Municipales Departamentales</t>
  </si>
  <si>
    <t>Comité Pro-Mejoramiento del Cuerpo de Bomberos Municipales</t>
  </si>
  <si>
    <t>Contraloría General de Cuentas</t>
  </si>
  <si>
    <t>Cuerpo de Bomberos Municipales</t>
  </si>
  <si>
    <t>Probosque</t>
  </si>
  <si>
    <t>Pinpep</t>
  </si>
  <si>
    <t>Inacif</t>
  </si>
  <si>
    <t>Conadi</t>
  </si>
  <si>
    <t>CVB</t>
  </si>
  <si>
    <t>Infom</t>
  </si>
  <si>
    <t>IDPP</t>
  </si>
  <si>
    <t>Anadie</t>
  </si>
  <si>
    <t>Ministerio Público</t>
  </si>
  <si>
    <t>Organismo Judicial</t>
  </si>
  <si>
    <t>RIC</t>
  </si>
  <si>
    <t>Renap</t>
  </si>
  <si>
    <t>USAC</t>
  </si>
  <si>
    <t>Conred</t>
  </si>
  <si>
    <t>Ingecop</t>
  </si>
  <si>
    <t>INAP</t>
  </si>
  <si>
    <t>Inacop</t>
  </si>
  <si>
    <t>INDE</t>
  </si>
  <si>
    <t>Servicios de la Deuda Pública</t>
  </si>
  <si>
    <t>Ministerio de Relaciones Exteriores</t>
  </si>
  <si>
    <t>Administración Institucional</t>
  </si>
  <si>
    <t>Servicios Consulares y de Atención al Migrante</t>
  </si>
  <si>
    <t>Servicios de Política Exterior</t>
  </si>
  <si>
    <t>Conservación y Demarcación de Límites Internacionales del Territorio Nacional</t>
  </si>
  <si>
    <t>Aporte y Cuotas a Organismos Nacionales, Regionales e Internacionales</t>
  </si>
  <si>
    <t>Ministerio de Gobernación</t>
  </si>
  <si>
    <t>Servicios de Inteligencia Civil</t>
  </si>
  <si>
    <t>Servicios de Seguridad a las Personas y su Patrimonio</t>
  </si>
  <si>
    <t>Servicios Migratorios y Extranjería</t>
  </si>
  <si>
    <t>Servicios de Divulgación Oficial</t>
  </si>
  <si>
    <t>Servicios de Gobierno Departamental y Registro de Personas Jurídicas</t>
  </si>
  <si>
    <t>Servicios de Educación y Seguridad Vial a las Personas</t>
  </si>
  <si>
    <t>Aportes y Cuotas a Organismos Nacionales, e Internacionales</t>
  </si>
  <si>
    <t>Ministerio de la Defensa Nacional</t>
  </si>
  <si>
    <t>Servicios de Educación y Salud</t>
  </si>
  <si>
    <t>Defensa de la Soberanía e Integridad Territorial</t>
  </si>
  <si>
    <t>Capacidades Aéreas y Movilidad</t>
  </si>
  <si>
    <t>Gestión de Riesgos y Protección Ambiental</t>
  </si>
  <si>
    <t>Protección de Espacios Acuáticos</t>
  </si>
  <si>
    <t>Seguridad Interior y Exterior</t>
  </si>
  <si>
    <t>Organismos Regionales e Internacionales</t>
  </si>
  <si>
    <t>Ministerio de Finanzas Públicas</t>
  </si>
  <si>
    <t>Administración del Patrimonio</t>
  </si>
  <si>
    <t>Administración Financiera</t>
  </si>
  <si>
    <t>Servicios de Imprenta</t>
  </si>
  <si>
    <t>Clases Pasivas Civiles del Estado</t>
  </si>
  <si>
    <t>Colegio de Abogados y Notarios de Guatemala</t>
  </si>
  <si>
    <t>Comisión a Patentados por la compra de Especies Fiscales</t>
  </si>
  <si>
    <t>Conformación del Fondo para Emergencias y Calamidades Públicas</t>
  </si>
  <si>
    <t>Congreso de la República de Guatemala</t>
  </si>
  <si>
    <t>CES</t>
  </si>
  <si>
    <t>CNA</t>
  </si>
  <si>
    <t>Devolución de Impuestos</t>
  </si>
  <si>
    <t>Emergencias y Calamidades Públicas</t>
  </si>
  <si>
    <t>Flacso</t>
  </si>
  <si>
    <t>Fundación para la Conservación de los Recursos Naturales y Ambiente en Guatemala</t>
  </si>
  <si>
    <t>IGSS, aportes varios</t>
  </si>
  <si>
    <t>Inguat</t>
  </si>
  <si>
    <t>Instituto para la Asistencia y Atención a la Víctima del Delito</t>
  </si>
  <si>
    <t>Intereses en Devolución de Impuestos</t>
  </si>
  <si>
    <t>Oficina Nacional de Prevención de la Tortura y Otros Tratos o Penas Crueles, Inhumanos o Degradantes</t>
  </si>
  <si>
    <t>Previsión Protección Financiera ante Desastres</t>
  </si>
  <si>
    <t>SEICMSJ</t>
  </si>
  <si>
    <t>Senabed</t>
  </si>
  <si>
    <t>SAT</t>
  </si>
  <si>
    <t>TSE</t>
  </si>
  <si>
    <t>Cooperativas de las Verapaces, RL</t>
  </si>
  <si>
    <t>EPSUM-DIGEU</t>
  </si>
  <si>
    <t>ALMG</t>
  </si>
  <si>
    <t>COG</t>
  </si>
  <si>
    <t>CDAG</t>
  </si>
  <si>
    <t>Parlacen</t>
  </si>
  <si>
    <t>PDH</t>
  </si>
  <si>
    <t>Corte de Constitucionalidad</t>
  </si>
  <si>
    <t>Corte Centroamericana de Justicia</t>
  </si>
  <si>
    <t>Fondo para el Plan de Desarrollo Vial</t>
  </si>
  <si>
    <t>Fortalecimiento a la Preinversión Pública</t>
  </si>
  <si>
    <t>Previsión para la Atención y Respuesta de Emergencias</t>
  </si>
  <si>
    <t>Servicios de Custodia y Rehabilitación de Privados de Libertad</t>
  </si>
  <si>
    <t>No existe en 2021 original</t>
  </si>
  <si>
    <t>Cambió de nombre en 2021 original</t>
  </si>
  <si>
    <t>Ministero de Educación</t>
  </si>
  <si>
    <t>Educación Escolar de Preprimaria</t>
  </si>
  <si>
    <t>Educación Escolar de Primaria</t>
  </si>
  <si>
    <t>Educación Escolar Básica</t>
  </si>
  <si>
    <t>Educación Escolar Diversificada</t>
  </si>
  <si>
    <t>Educación Extraescolar</t>
  </si>
  <si>
    <t>Educación Inicial</t>
  </si>
  <si>
    <t>Apoyo para el Consumo Adecuado de Alimentos</t>
  </si>
  <si>
    <t>Aporte al Comité Nacional de Alfabetización</t>
  </si>
  <si>
    <t>Aportes a Instituos Básicos y Diversificados por Cooperativa</t>
  </si>
  <si>
    <t>Aportes y Cuotas a Entidades y Organismos Nacionales, Regionales e Internacionales</t>
  </si>
  <si>
    <t>Implementación del Seguro Educativo</t>
  </si>
  <si>
    <t>Se eliminó en presupuesto 2021</t>
  </si>
  <si>
    <t>Asignación Especial para Fortalecer la Ampliación de Cobertura de Becas de Básico y Diversificado</t>
  </si>
  <si>
    <t>Ministero de Salud Pública y Asistencia Social</t>
  </si>
  <si>
    <t>Adminstración Institucional</t>
  </si>
  <si>
    <t>Servicio de Formación del Recurso Humano</t>
  </si>
  <si>
    <t>Fomento de la Salud y Medicina Preventiva</t>
  </si>
  <si>
    <t>Recuperación de la Salud</t>
  </si>
  <si>
    <t>Prevención de la Mortalidad de la Niñez y de la Desnutrición Crónica</t>
  </si>
  <si>
    <t>Prevención de la Mortalidad Materna y Neonatal</t>
  </si>
  <si>
    <t>Prevención y Control de ITS, VIH/SIDA</t>
  </si>
  <si>
    <t>Prevención y Control de la Tuberculosis</t>
  </si>
  <si>
    <t>Prevención y Control de las Enfermedades Vectoriales y Zoonóticas</t>
  </si>
  <si>
    <t>Atención por Desastres Naturales y Calamidades Públicas</t>
  </si>
  <si>
    <t>No existió en presupuesto 2020</t>
  </si>
  <si>
    <t>Aportes y Cuotas a Entidades y Organismos</t>
  </si>
  <si>
    <t>Ministerio de Trabajo y Previsión Social</t>
  </si>
  <si>
    <t xml:space="preserve">Administración Institucional </t>
  </si>
  <si>
    <t>Gestión de Asuntos Laborales</t>
  </si>
  <si>
    <t>Promoción de la Formalidad del Empleo</t>
  </si>
  <si>
    <t>Recreación de los Trabajadores del Estado</t>
  </si>
  <si>
    <t>Atención al Adulto Mayor</t>
  </si>
  <si>
    <t>Aportes y Cuotas a Organismos Nacionales, Regionales e Internacionales</t>
  </si>
  <si>
    <t>Ministerio de Economía</t>
  </si>
  <si>
    <t>Servicios Registrales</t>
  </si>
  <si>
    <t>Promoción de la Inversión y Competencia</t>
  </si>
  <si>
    <t>Gestión de la Integración Económica y Comercio Exterior</t>
  </si>
  <si>
    <t>Desarrollo de la Micro, Pequeña y Mediana Empresa</t>
  </si>
  <si>
    <t>Asistencia y Protección al Consumidor y Supervisión del Comercio Interno</t>
  </si>
  <si>
    <t>Asignación para la mejora de la Competitividad a través de Becas del Idioma Inglés</t>
  </si>
  <si>
    <t>Conamigua</t>
  </si>
  <si>
    <t>IPM</t>
  </si>
  <si>
    <t>Educación Física, Recreación y Deportes</t>
  </si>
  <si>
    <t>INE</t>
  </si>
  <si>
    <t>Corfina</t>
  </si>
  <si>
    <t>Atención a la Conflictividad Social</t>
  </si>
  <si>
    <t>Ministerio de Comunicaciones, Infraestructura y Vivienda</t>
  </si>
  <si>
    <t>Dirección General de Caminos</t>
  </si>
  <si>
    <t>Unidad Ejecutora de Conservación Vial</t>
  </si>
  <si>
    <t>Dirección General de Transportes</t>
  </si>
  <si>
    <t>Dirección general de Aeronáutica Civil</t>
  </si>
  <si>
    <t>Unidad de Construcción de Edificios del Estado</t>
  </si>
  <si>
    <t xml:space="preserve">Dirección General de Radiodifusión y Televisión Nacional </t>
  </si>
  <si>
    <t>Unidad de Control y Supervisión de Cable</t>
  </si>
  <si>
    <t>Instituto Nacional de Sismología, Vulcanología, Meteorología e Hidrología</t>
  </si>
  <si>
    <t>Dirección General de Correos y Telégrafos</t>
  </si>
  <si>
    <t xml:space="preserve">Superintendencia de Telecomunicaciones </t>
  </si>
  <si>
    <t>Fondo para el Desarrollo de la Telefonía</t>
  </si>
  <si>
    <t>Unidad para el Desarrollo de Vivienda Popular</t>
  </si>
  <si>
    <t>Dirección General de Protección y Seguridad Vial</t>
  </si>
  <si>
    <t>Fondo Social de Solidaridad</t>
  </si>
  <si>
    <t>Fondo para la Vivienda</t>
  </si>
  <si>
    <t>Aporte a la Empresa Portuaria Nacional de Champerico</t>
  </si>
  <si>
    <t>Aporte a la Empresa Ferrocarriles de Guatemala</t>
  </si>
  <si>
    <t>Aporte a la Empresa Telecomunicaciones de Guatemala</t>
  </si>
  <si>
    <t>Ministerio de Energía y Minas</t>
  </si>
  <si>
    <t>Desarrollo Sostenible del Sector Energético, Minero y de Hidrocarburos</t>
  </si>
  <si>
    <t>Exploración, Explotación y Comercialización Petrolera</t>
  </si>
  <si>
    <t>Exploración y Explotación Minera</t>
  </si>
  <si>
    <t>Seguridad Radiológica</t>
  </si>
  <si>
    <t xml:space="preserve">Servicios Técnicos de Laboratorio </t>
  </si>
  <si>
    <t>Incremento de la Energía Renovable en la Matriz Energética</t>
  </si>
  <si>
    <t>Ampliación de Cobertura de Consultas Comunitarias para Impulsar Proyectos Energéticos Mineros</t>
  </si>
  <si>
    <t>Cuotas a Organismos Internacionales</t>
  </si>
  <si>
    <t>Ministerio de Cultura y Deportes</t>
  </si>
  <si>
    <t>Formación, Fomento y Difusión de las Artes</t>
  </si>
  <si>
    <t>Restauración, Preservación y Protección del Patrimonio Cultural y Nacional</t>
  </si>
  <si>
    <t>Fomento al Deporte no Federado y a la Recreación</t>
  </si>
  <si>
    <t>Gestión del Desarrollo Cultural</t>
  </si>
  <si>
    <t>Aportes y Cuotas a Organizaciones Nacionales, Regionales e Internacionales</t>
  </si>
  <si>
    <t>Funcionamiento</t>
  </si>
  <si>
    <t>Tipo</t>
  </si>
  <si>
    <t>Inversión</t>
  </si>
  <si>
    <t>Ministerio de Agricultura Ganadería y Alimentación</t>
  </si>
  <si>
    <t xml:space="preserve">Adminitración Institucional </t>
  </si>
  <si>
    <t>Atención en Crisis e Impulso a la Restauración Alimentaria</t>
  </si>
  <si>
    <t>Fomento a la Producción Comunitaria y Familiar</t>
  </si>
  <si>
    <t>Apoyo a Agricultores Familiares en el Prevención de la Desnutrición Crónica</t>
  </si>
  <si>
    <t>Producción y Comercialización de Alimentos Agropecuarios</t>
  </si>
  <si>
    <t>Desarrollo Sostenible de los Recursos Naturales Renovables</t>
  </si>
  <si>
    <t>Regulación del Patrimonio Productivo Agropecuario; Fomento de la Pesca y Agricultura y Apoyo para la Producción Agrpecuaria Comercial Competitiva</t>
  </si>
  <si>
    <t>Previsión para la Estructuración del Seguro Agrícola</t>
  </si>
  <si>
    <t xml:space="preserve">Fortalecimiento de la Administración del Agua para la Producción Sostenible </t>
  </si>
  <si>
    <t>Servicios de Formación y Capacitación Agrícola y Forestal</t>
  </si>
  <si>
    <t>Apoyo a la Protección y Bienestar Animal</t>
  </si>
  <si>
    <t>Asistencia Técnica a Productores en la Gestión de Servicios de Garantía y Seguro Agropecuario</t>
  </si>
  <si>
    <t>Aportes a Entidades Descentralizadas y Autónomas no Financieras</t>
  </si>
  <si>
    <t>Fonagro</t>
  </si>
  <si>
    <t>Filgua</t>
  </si>
  <si>
    <t>Adesca</t>
  </si>
  <si>
    <t>Ícaro</t>
  </si>
  <si>
    <t>CNPAG</t>
  </si>
  <si>
    <t>Deuda Pública</t>
  </si>
  <si>
    <t>Equipamiento</t>
  </si>
  <si>
    <t>Construcción y Ampliación de Infraestructura para Servicios de Seguridad Policial</t>
  </si>
  <si>
    <t>Construcción, Mejoramiento y Ampliación de Infraestructura de Centros de Detención</t>
  </si>
  <si>
    <t>Equipamiento y otros bienes</t>
  </si>
  <si>
    <t>Aporte Extraordinario al Instituto de Previsión Militar para Capitalización</t>
  </si>
  <si>
    <t>Infraestructura Educativa del Nivel Diversificado</t>
  </si>
  <si>
    <t>Construcción, Ampliación y Mejoramiento de Infraestructura de Salud</t>
  </si>
  <si>
    <t>Apoyo Financiero para Productores del Sector Cafetalero</t>
  </si>
  <si>
    <t>Construcción, Ampliación, Mejoramiento y Reposición de Infraestructura de Riego</t>
  </si>
  <si>
    <t>Construcción, Ampliación y Mejoramiento de Infraestructura de Centros de Acopio</t>
  </si>
  <si>
    <t>Infraestructura Deportiva y Recreativa</t>
  </si>
  <si>
    <t>CHN</t>
  </si>
  <si>
    <t>Fidemuni</t>
  </si>
  <si>
    <t>Garantía Fondo de Tierras</t>
  </si>
  <si>
    <t>FHA</t>
  </si>
  <si>
    <t>Consejos Departamentales de Desarrollo, aportes varios</t>
  </si>
  <si>
    <t>Municipalidades, aportes varios</t>
  </si>
  <si>
    <t>Cambio</t>
  </si>
  <si>
    <t>Estado de Calamidad Pública, Erupción del Volcán de Fuego</t>
  </si>
  <si>
    <t>Procuradoría General de la Nación</t>
  </si>
  <si>
    <t>Representación y Defensa de los Intereses del Estado</t>
  </si>
  <si>
    <t>Consultoría y Asesoría del Estado</t>
  </si>
  <si>
    <t>Protección de los Derechos de la Familia</t>
  </si>
  <si>
    <t>No está en presupuesto 2020</t>
  </si>
  <si>
    <t>Ministerio de Desarrollo Social</t>
  </si>
  <si>
    <t>Servicios de Apoyo a los Programas Sociales</t>
  </si>
  <si>
    <t>Prevención de la Delincuencia en Adolescentes y Jóvenes</t>
  </si>
  <si>
    <t>Dotaciones, Servicios e Infraestructura para el Desarrollo Social</t>
  </si>
  <si>
    <t>Asignaciones Especiales para el Desarrollo Social</t>
  </si>
  <si>
    <t>Transferencias Monetarias y Dotaciones en Salud y Educación</t>
  </si>
  <si>
    <t>Aporte al Transporte Urbano del Adulto Mayor</t>
  </si>
  <si>
    <t>Infraestructura Educativa</t>
  </si>
  <si>
    <t>Infraestructura de Cultura, Recreación y Deporte</t>
  </si>
  <si>
    <t>Infraestructura de Agua, Saneamiento y Ambiente</t>
  </si>
  <si>
    <t>Infraestructura Comunitaria</t>
  </si>
  <si>
    <t>Infraestructura Vial</t>
  </si>
  <si>
    <t>No está en presupuesto 2021</t>
  </si>
  <si>
    <t>Solo aparece en presupuesto 2021 final</t>
  </si>
  <si>
    <t>Secretarías y Otras Dependencias del Ejecutivo</t>
  </si>
  <si>
    <t>No existe en 2021</t>
  </si>
  <si>
    <t>Secretaría de Asuntos Agrarios de la Presidencia de la República</t>
  </si>
  <si>
    <t>Secretaría de Bienestar Social de la Presidencia de la República</t>
  </si>
  <si>
    <t>Secretaría de Comunicación Social de la Presidencia</t>
  </si>
  <si>
    <t>Secretaría de Coordinación Ejecutiva de la Presidencia</t>
  </si>
  <si>
    <t>Secretaría General de la Presidencia de la República</t>
  </si>
  <si>
    <t>Secretaría Privada de la Presidencia</t>
  </si>
  <si>
    <t>Secretaría Técnica del Consejo Nacional de Seguridad</t>
  </si>
  <si>
    <t>No hay inversión en 2021</t>
  </si>
  <si>
    <t>No hay inversión en 2020</t>
  </si>
  <si>
    <t>Ministerio de Ambiente y Recursos Naturales</t>
  </si>
  <si>
    <t>Gestión Ambiental con Énfasis en el Cambio Climático</t>
  </si>
  <si>
    <t>Conservación y Protección de los Recursos Naturales y Ambiente</t>
  </si>
  <si>
    <t>Sensibilización Socio Ambiental y Participación Ciudadana</t>
  </si>
  <si>
    <t xml:space="preserve">Cambió de nombre en 2021 </t>
  </si>
  <si>
    <t>Equipamiento y Otros Bienes</t>
  </si>
  <si>
    <t>Fodigua</t>
  </si>
  <si>
    <t>Conjuve</t>
  </si>
  <si>
    <t>Conap</t>
  </si>
  <si>
    <t>Demi</t>
  </si>
  <si>
    <t>Onsec</t>
  </si>
  <si>
    <t>Svet</t>
  </si>
  <si>
    <t>SIE</t>
  </si>
  <si>
    <t>Sepaz</t>
  </si>
  <si>
    <t>Sosep</t>
  </si>
  <si>
    <t>Segeplan</t>
  </si>
  <si>
    <t>Sesan</t>
  </si>
  <si>
    <t>Seccatid</t>
  </si>
  <si>
    <t>Senacyt</t>
  </si>
  <si>
    <t>Seprem</t>
  </si>
  <si>
    <t>Amsclae</t>
  </si>
  <si>
    <t>Amsa</t>
  </si>
  <si>
    <t>Codisra</t>
  </si>
  <si>
    <t>Copredeh</t>
  </si>
  <si>
    <t>P2021F</t>
  </si>
  <si>
    <t>P2020F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</si>
</sst>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3" fontId="0" fillId="0" borderId="0" xfId="0" applyNumberFormat="1" applyBorder="1"/>
    <xf numFmtId="9" fontId="0" fillId="0" borderId="0" xfId="1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1" fontId="0" fillId="0" borderId="0" xfId="0" applyNumberFormat="1" applyBorder="1"/>
    <xf numFmtId="0" fontId="0" fillId="0" borderId="5" xfId="0" applyFill="1" applyBorder="1"/>
    <xf numFmtId="3" fontId="0" fillId="0" borderId="0" xfId="0" applyNumberFormat="1" applyFill="1" applyBorder="1"/>
    <xf numFmtId="3" fontId="0" fillId="0" borderId="0" xfId="0" applyNumberFormat="1"/>
    <xf numFmtId="9" fontId="0" fillId="0" borderId="0" xfId="1" applyFont="1" applyFill="1" applyBorder="1"/>
    <xf numFmtId="3" fontId="0" fillId="0" borderId="2" xfId="0" applyNumberFormat="1" applyBorder="1"/>
    <xf numFmtId="9" fontId="0" fillId="0" borderId="8" xfId="1" applyFont="1" applyFill="1" applyBorder="1"/>
    <xf numFmtId="9" fontId="0" fillId="0" borderId="9" xfId="1" applyFont="1" applyFill="1" applyBorder="1"/>
    <xf numFmtId="3" fontId="0" fillId="0" borderId="5" xfId="0" applyNumberFormat="1" applyBorder="1"/>
    <xf numFmtId="9" fontId="0" fillId="0" borderId="10" xfId="1" applyFont="1" applyFill="1" applyBorder="1"/>
    <xf numFmtId="0" fontId="0" fillId="0" borderId="0" xfId="0" applyAlignment="1">
      <alignment wrapText="1"/>
    </xf>
    <xf numFmtId="9" fontId="0" fillId="0" borderId="5" xfId="1" applyFont="1" applyFill="1" applyBorder="1"/>
    <xf numFmtId="9" fontId="0" fillId="2" borderId="0" xfId="1" applyFont="1" applyFill="1" applyBorder="1"/>
    <xf numFmtId="9" fontId="0" fillId="2" borderId="9" xfId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34A9-74E3-4BF9-9FF9-DC5F753BDDC5}">
  <sheetPr codeName="Hoja1"/>
  <dimension ref="A1:K322"/>
  <sheetViews>
    <sheetView tabSelected="1" topLeftCell="A144" zoomScale="85" zoomScaleNormal="85" workbookViewId="0">
      <selection activeCell="E156" sqref="E156"/>
    </sheetView>
  </sheetViews>
  <sheetFormatPr baseColWidth="10" defaultColWidth="11.42578125" defaultRowHeight="15" x14ac:dyDescent="0.25"/>
  <cols>
    <col min="1" max="1" width="45.28515625" style="4" customWidth="1"/>
    <col min="2" max="2" width="39.28515625" style="4" customWidth="1"/>
    <col min="3" max="3" width="93.42578125" style="4" bestFit="1" customWidth="1"/>
    <col min="4" max="4" width="13.7109375" style="4" bestFit="1" customWidth="1"/>
    <col min="5" max="5" width="13.7109375" style="4" customWidth="1"/>
    <col min="6" max="7" width="13.7109375" style="4" bestFit="1" customWidth="1"/>
    <col min="8" max="8" width="11.42578125" style="4"/>
    <col min="9" max="9" width="13.42578125" bestFit="1" customWidth="1"/>
    <col min="10" max="10" width="11.42578125" style="4"/>
    <col min="11" max="11" width="18.28515625" style="4" bestFit="1" customWidth="1"/>
    <col min="12" max="16384" width="11.42578125" style="4"/>
  </cols>
  <sheetData>
    <row r="1" spans="1:11" ht="15.75" thickBot="1" x14ac:dyDescent="0.3">
      <c r="A1" s="4" t="s">
        <v>0</v>
      </c>
      <c r="B1" s="4" t="s">
        <v>180</v>
      </c>
      <c r="C1" s="4" t="s">
        <v>1</v>
      </c>
      <c r="D1" s="4" t="s">
        <v>9</v>
      </c>
      <c r="E1" s="4" t="s">
        <v>276</v>
      </c>
      <c r="F1" s="4" t="s">
        <v>10</v>
      </c>
      <c r="G1" s="4" t="s">
        <v>275</v>
      </c>
      <c r="H1" s="4" t="s">
        <v>2</v>
      </c>
      <c r="I1" s="12" t="s">
        <v>219</v>
      </c>
      <c r="J1" s="4" t="s">
        <v>11</v>
      </c>
    </row>
    <row r="2" spans="1:11" x14ac:dyDescent="0.25">
      <c r="A2" s="1" t="s">
        <v>3</v>
      </c>
      <c r="B2" s="2" t="s">
        <v>179</v>
      </c>
      <c r="C2" s="2" t="s">
        <v>4</v>
      </c>
      <c r="D2" s="5">
        <v>29888682</v>
      </c>
      <c r="E2" s="5">
        <v>29888682</v>
      </c>
      <c r="F2" s="5">
        <v>29857032</v>
      </c>
      <c r="G2" s="5">
        <v>29857032</v>
      </c>
      <c r="H2" s="6">
        <f>(G2-F2)/F2</f>
        <v>0</v>
      </c>
      <c r="I2" s="16">
        <f>G2-F2</f>
        <v>0</v>
      </c>
    </row>
    <row r="3" spans="1:11" x14ac:dyDescent="0.25">
      <c r="A3" s="3" t="s">
        <v>3</v>
      </c>
      <c r="B3" s="4" t="s">
        <v>179</v>
      </c>
      <c r="C3" s="4" t="s">
        <v>5</v>
      </c>
      <c r="D3" s="5">
        <v>158487356.77280998</v>
      </c>
      <c r="E3" s="5">
        <v>158487356.77280998</v>
      </c>
      <c r="F3" s="5">
        <v>150346568</v>
      </c>
      <c r="G3" s="5">
        <v>150346568</v>
      </c>
      <c r="H3" s="6">
        <f t="shared" ref="H3:H66" si="0">(G3-F3)/F3</f>
        <v>0</v>
      </c>
      <c r="I3" s="16">
        <f t="shared" ref="I3:I66" si="1">G3-F3</f>
        <v>0</v>
      </c>
    </row>
    <row r="4" spans="1:11" x14ac:dyDescent="0.25">
      <c r="A4" s="3" t="s">
        <v>3</v>
      </c>
      <c r="B4" s="4" t="s">
        <v>179</v>
      </c>
      <c r="C4" s="4" t="s">
        <v>6</v>
      </c>
      <c r="D4" s="5">
        <v>21978961.227190021</v>
      </c>
      <c r="E4" s="5">
        <v>21978961.227190021</v>
      </c>
      <c r="F4" s="5">
        <v>20850000</v>
      </c>
      <c r="G4" s="5">
        <v>20850000</v>
      </c>
      <c r="H4" s="6">
        <f t="shared" si="0"/>
        <v>0</v>
      </c>
      <c r="I4" s="16">
        <f t="shared" si="1"/>
        <v>0</v>
      </c>
    </row>
    <row r="5" spans="1:11" x14ac:dyDescent="0.25">
      <c r="A5" s="3" t="s">
        <v>3</v>
      </c>
      <c r="B5" s="4" t="s">
        <v>179</v>
      </c>
      <c r="C5" s="4" t="s">
        <v>7</v>
      </c>
      <c r="D5" s="5">
        <v>10500000</v>
      </c>
      <c r="E5" s="5">
        <v>10500000</v>
      </c>
      <c r="F5" s="5">
        <v>10500000</v>
      </c>
      <c r="G5" s="5">
        <v>10500000</v>
      </c>
      <c r="H5" s="6">
        <f t="shared" si="0"/>
        <v>0</v>
      </c>
      <c r="I5" s="16">
        <f t="shared" si="1"/>
        <v>0</v>
      </c>
      <c r="K5" s="13"/>
    </row>
    <row r="6" spans="1:11" x14ac:dyDescent="0.25">
      <c r="A6" s="3" t="s">
        <v>3</v>
      </c>
      <c r="B6" s="4" t="s">
        <v>179</v>
      </c>
      <c r="C6" s="4" t="s">
        <v>144</v>
      </c>
      <c r="D6" s="5">
        <v>10500000</v>
      </c>
      <c r="E6" s="5">
        <v>10500000</v>
      </c>
      <c r="F6" s="5">
        <v>10500000</v>
      </c>
      <c r="G6" s="5">
        <v>10500000</v>
      </c>
      <c r="H6" s="6">
        <f t="shared" si="0"/>
        <v>0</v>
      </c>
      <c r="I6" s="16">
        <f t="shared" si="1"/>
        <v>0</v>
      </c>
    </row>
    <row r="7" spans="1:11" x14ac:dyDescent="0.25">
      <c r="A7" s="3" t="s">
        <v>3</v>
      </c>
      <c r="B7" s="4" t="s">
        <v>179</v>
      </c>
      <c r="C7" s="4" t="s">
        <v>8</v>
      </c>
      <c r="D7" s="5">
        <v>2400000</v>
      </c>
      <c r="E7" s="5">
        <v>2400000</v>
      </c>
      <c r="F7" s="5">
        <v>2400000</v>
      </c>
      <c r="G7" s="5">
        <v>2400000</v>
      </c>
      <c r="H7" s="6">
        <f t="shared" si="0"/>
        <v>0</v>
      </c>
      <c r="I7" s="16">
        <f t="shared" si="1"/>
        <v>0</v>
      </c>
    </row>
    <row r="8" spans="1:11" ht="15.75" thickBot="1" x14ac:dyDescent="0.3">
      <c r="A8" s="7" t="s">
        <v>3</v>
      </c>
      <c r="B8" s="14" t="s">
        <v>181</v>
      </c>
      <c r="C8" s="14" t="s">
        <v>202</v>
      </c>
      <c r="D8" s="5">
        <v>245000</v>
      </c>
      <c r="E8" s="5">
        <v>245000</v>
      </c>
      <c r="F8" s="5">
        <v>546400</v>
      </c>
      <c r="G8" s="5">
        <v>546400</v>
      </c>
      <c r="H8" s="6">
        <f t="shared" si="0"/>
        <v>0</v>
      </c>
      <c r="I8" s="16">
        <f t="shared" si="1"/>
        <v>0</v>
      </c>
    </row>
    <row r="9" spans="1:11" x14ac:dyDescent="0.25">
      <c r="A9" s="1" t="s">
        <v>36</v>
      </c>
      <c r="B9" s="2" t="s">
        <v>179</v>
      </c>
      <c r="C9" s="2" t="s">
        <v>37</v>
      </c>
      <c r="D9" s="5">
        <v>95704463</v>
      </c>
      <c r="E9" s="5">
        <v>95704463</v>
      </c>
      <c r="F9" s="5">
        <v>74349303</v>
      </c>
      <c r="G9" s="5">
        <v>74349303</v>
      </c>
      <c r="H9" s="6">
        <f t="shared" si="0"/>
        <v>0</v>
      </c>
      <c r="I9" s="16">
        <f t="shared" si="1"/>
        <v>0</v>
      </c>
    </row>
    <row r="10" spans="1:11" x14ac:dyDescent="0.25">
      <c r="A10" s="3" t="s">
        <v>36</v>
      </c>
      <c r="B10" s="4" t="s">
        <v>179</v>
      </c>
      <c r="C10" s="4" t="s">
        <v>38</v>
      </c>
      <c r="D10" s="5">
        <v>208639398</v>
      </c>
      <c r="E10" s="5">
        <v>208639398</v>
      </c>
      <c r="F10" s="5">
        <v>206990941</v>
      </c>
      <c r="G10" s="5">
        <v>206990941</v>
      </c>
      <c r="H10" s="6">
        <f t="shared" si="0"/>
        <v>0</v>
      </c>
      <c r="I10" s="16">
        <f t="shared" si="1"/>
        <v>0</v>
      </c>
    </row>
    <row r="11" spans="1:11" x14ac:dyDescent="0.25">
      <c r="A11" s="3" t="s">
        <v>36</v>
      </c>
      <c r="B11" s="4" t="s">
        <v>179</v>
      </c>
      <c r="C11" s="4" t="s">
        <v>39</v>
      </c>
      <c r="D11" s="5">
        <v>244994712</v>
      </c>
      <c r="E11" s="5">
        <v>244994712</v>
      </c>
      <c r="F11" s="5">
        <v>238157269</v>
      </c>
      <c r="G11" s="5">
        <f t="shared" ref="G11:G19" si="2">F11</f>
        <v>238157269</v>
      </c>
      <c r="H11" s="6">
        <f t="shared" si="0"/>
        <v>0</v>
      </c>
      <c r="I11" s="16">
        <f t="shared" si="1"/>
        <v>0</v>
      </c>
    </row>
    <row r="12" spans="1:11" x14ac:dyDescent="0.25">
      <c r="A12" s="3" t="s">
        <v>36</v>
      </c>
      <c r="B12" s="4" t="s">
        <v>179</v>
      </c>
      <c r="C12" s="4" t="s">
        <v>40</v>
      </c>
      <c r="D12" s="5">
        <v>17063743</v>
      </c>
      <c r="E12" s="5">
        <v>17063743</v>
      </c>
      <c r="F12" s="5">
        <v>16071793</v>
      </c>
      <c r="G12" s="5">
        <f t="shared" si="2"/>
        <v>16071793</v>
      </c>
      <c r="H12" s="6">
        <f t="shared" si="0"/>
        <v>0</v>
      </c>
      <c r="I12" s="16">
        <f t="shared" si="1"/>
        <v>0</v>
      </c>
    </row>
    <row r="13" spans="1:11" x14ac:dyDescent="0.25">
      <c r="A13" s="3" t="s">
        <v>36</v>
      </c>
      <c r="B13" s="4" t="s">
        <v>179</v>
      </c>
      <c r="C13" s="4" t="s">
        <v>139</v>
      </c>
      <c r="D13" s="5">
        <v>39812451</v>
      </c>
      <c r="E13" s="5">
        <v>39812451</v>
      </c>
      <c r="F13" s="5">
        <v>45388933</v>
      </c>
      <c r="G13" s="5">
        <f t="shared" si="2"/>
        <v>45388933</v>
      </c>
      <c r="H13" s="6">
        <f t="shared" si="0"/>
        <v>0</v>
      </c>
      <c r="I13" s="16">
        <f t="shared" si="1"/>
        <v>0</v>
      </c>
    </row>
    <row r="14" spans="1:11" x14ac:dyDescent="0.25">
      <c r="A14" s="3" t="s">
        <v>36</v>
      </c>
      <c r="B14" s="4" t="s">
        <v>179</v>
      </c>
      <c r="C14" s="4" t="s">
        <v>41</v>
      </c>
      <c r="D14" s="5">
        <v>16000000</v>
      </c>
      <c r="E14" s="5">
        <v>16000000</v>
      </c>
      <c r="F14" s="5">
        <v>16000000</v>
      </c>
      <c r="G14" s="5">
        <f t="shared" si="2"/>
        <v>16000000</v>
      </c>
      <c r="H14" s="6">
        <f t="shared" si="0"/>
        <v>0</v>
      </c>
      <c r="I14" s="16">
        <f t="shared" si="1"/>
        <v>0</v>
      </c>
    </row>
    <row r="15" spans="1:11" ht="15.75" thickBot="1" x14ac:dyDescent="0.3">
      <c r="A15" s="7" t="s">
        <v>36</v>
      </c>
      <c r="B15" s="14" t="s">
        <v>181</v>
      </c>
      <c r="C15" s="14" t="s">
        <v>202</v>
      </c>
      <c r="D15" s="5">
        <v>10738278</v>
      </c>
      <c r="E15" s="5">
        <v>10738278</v>
      </c>
      <c r="F15" s="5">
        <v>4541761</v>
      </c>
      <c r="G15" s="5">
        <v>4541761</v>
      </c>
      <c r="H15" s="6">
        <f t="shared" si="0"/>
        <v>0</v>
      </c>
      <c r="I15" s="16">
        <f t="shared" si="1"/>
        <v>0</v>
      </c>
    </row>
    <row r="16" spans="1:11" x14ac:dyDescent="0.25">
      <c r="A16" s="1" t="s">
        <v>42</v>
      </c>
      <c r="B16" s="2" t="s">
        <v>179</v>
      </c>
      <c r="C16" s="2" t="s">
        <v>37</v>
      </c>
      <c r="D16" s="5">
        <v>174406703</v>
      </c>
      <c r="E16" s="5">
        <f>D16+450000000</f>
        <v>624406703</v>
      </c>
      <c r="F16" s="5">
        <v>159754532</v>
      </c>
      <c r="G16" s="5">
        <f>F16</f>
        <v>159754532</v>
      </c>
      <c r="H16" s="6">
        <f t="shared" si="0"/>
        <v>0</v>
      </c>
      <c r="I16" s="16">
        <f t="shared" si="1"/>
        <v>0</v>
      </c>
    </row>
    <row r="17" spans="1:10" x14ac:dyDescent="0.25">
      <c r="A17" s="3" t="s">
        <v>42</v>
      </c>
      <c r="B17" s="4" t="s">
        <v>179</v>
      </c>
      <c r="C17" s="4" t="s">
        <v>43</v>
      </c>
      <c r="D17" s="5">
        <v>50628000</v>
      </c>
      <c r="E17" s="5">
        <v>50628000</v>
      </c>
      <c r="F17" s="5">
        <v>80724540</v>
      </c>
      <c r="G17" s="5">
        <f t="shared" si="2"/>
        <v>80724540</v>
      </c>
      <c r="H17" s="6">
        <f t="shared" si="0"/>
        <v>0</v>
      </c>
      <c r="I17" s="16">
        <f t="shared" si="1"/>
        <v>0</v>
      </c>
    </row>
    <row r="18" spans="1:10" x14ac:dyDescent="0.25">
      <c r="A18" s="3" t="s">
        <v>42</v>
      </c>
      <c r="B18" s="4" t="s">
        <v>179</v>
      </c>
      <c r="C18" s="4" t="s">
        <v>44</v>
      </c>
      <c r="D18" s="5">
        <v>4010144592</v>
      </c>
      <c r="E18" s="5">
        <v>4010144592</v>
      </c>
      <c r="F18" s="5">
        <v>4693072603</v>
      </c>
      <c r="G18" s="5">
        <f t="shared" si="2"/>
        <v>4693072603</v>
      </c>
      <c r="H18" s="6">
        <f t="shared" si="0"/>
        <v>0</v>
      </c>
      <c r="I18" s="16">
        <f t="shared" si="1"/>
        <v>0</v>
      </c>
    </row>
    <row r="19" spans="1:10" x14ac:dyDescent="0.25">
      <c r="A19" s="3" t="s">
        <v>42</v>
      </c>
      <c r="B19" s="4" t="s">
        <v>179</v>
      </c>
      <c r="C19" s="4" t="s">
        <v>95</v>
      </c>
      <c r="D19" s="5">
        <v>517888414</v>
      </c>
      <c r="E19" s="5">
        <v>517888414</v>
      </c>
      <c r="F19" s="5">
        <v>559354111</v>
      </c>
      <c r="G19" s="5">
        <f t="shared" si="2"/>
        <v>559354111</v>
      </c>
      <c r="H19" s="6">
        <f t="shared" si="0"/>
        <v>0</v>
      </c>
      <c r="I19" s="16">
        <f t="shared" si="1"/>
        <v>0</v>
      </c>
    </row>
    <row r="20" spans="1:10" x14ac:dyDescent="0.25">
      <c r="A20" s="3" t="s">
        <v>42</v>
      </c>
      <c r="B20" s="4" t="s">
        <v>179</v>
      </c>
      <c r="C20" s="4" t="s">
        <v>45</v>
      </c>
      <c r="D20" s="5">
        <v>195421599</v>
      </c>
      <c r="E20" s="5">
        <v>195421599</v>
      </c>
      <c r="F20" s="5"/>
      <c r="G20" s="5">
        <v>0</v>
      </c>
      <c r="H20" s="6" t="e">
        <f t="shared" si="0"/>
        <v>#DIV/0!</v>
      </c>
      <c r="I20" s="16">
        <f t="shared" si="1"/>
        <v>0</v>
      </c>
      <c r="J20" s="4" t="s">
        <v>96</v>
      </c>
    </row>
    <row r="21" spans="1:10" x14ac:dyDescent="0.25">
      <c r="A21" s="3" t="s">
        <v>42</v>
      </c>
      <c r="B21" s="4" t="s">
        <v>179</v>
      </c>
      <c r="C21" s="4" t="s">
        <v>46</v>
      </c>
      <c r="D21" s="5">
        <v>69109900</v>
      </c>
      <c r="E21" s="5">
        <v>69109900</v>
      </c>
      <c r="F21" s="5">
        <v>59163172</v>
      </c>
      <c r="G21" s="5">
        <f>F21</f>
        <v>59163172</v>
      </c>
      <c r="H21" s="6">
        <f t="shared" si="0"/>
        <v>0</v>
      </c>
      <c r="I21" s="16">
        <f t="shared" si="1"/>
        <v>0</v>
      </c>
    </row>
    <row r="22" spans="1:10" x14ac:dyDescent="0.25">
      <c r="A22" s="3" t="s">
        <v>42</v>
      </c>
      <c r="B22" s="4" t="s">
        <v>179</v>
      </c>
      <c r="C22" s="4" t="s">
        <v>47</v>
      </c>
      <c r="D22" s="5">
        <v>70156222</v>
      </c>
      <c r="E22" s="5">
        <v>70156222</v>
      </c>
      <c r="F22" s="5">
        <v>75764305</v>
      </c>
      <c r="G22" s="5">
        <f>F22</f>
        <v>75764305</v>
      </c>
      <c r="H22" s="6">
        <f t="shared" si="0"/>
        <v>0</v>
      </c>
      <c r="I22" s="16">
        <f t="shared" si="1"/>
        <v>0</v>
      </c>
    </row>
    <row r="23" spans="1:10" x14ac:dyDescent="0.25">
      <c r="A23" s="3" t="s">
        <v>42</v>
      </c>
      <c r="B23" s="4" t="s">
        <v>179</v>
      </c>
      <c r="C23" s="4" t="s">
        <v>48</v>
      </c>
      <c r="D23" s="5">
        <v>217076800</v>
      </c>
      <c r="E23" s="5">
        <v>217076800</v>
      </c>
      <c r="F23" s="5"/>
      <c r="G23" s="5">
        <v>0</v>
      </c>
      <c r="H23" s="6" t="e">
        <f t="shared" si="0"/>
        <v>#DIV/0!</v>
      </c>
      <c r="I23" s="16">
        <f t="shared" si="1"/>
        <v>0</v>
      </c>
      <c r="J23" s="4" t="s">
        <v>96</v>
      </c>
    </row>
    <row r="24" spans="1:10" x14ac:dyDescent="0.25">
      <c r="A24" s="3" t="s">
        <v>42</v>
      </c>
      <c r="B24" s="4" t="s">
        <v>179</v>
      </c>
      <c r="C24" s="4" t="s">
        <v>49</v>
      </c>
      <c r="D24" s="5">
        <v>13375000</v>
      </c>
      <c r="E24" s="5">
        <v>13375000</v>
      </c>
      <c r="F24" s="5">
        <v>25001978</v>
      </c>
      <c r="G24" s="5">
        <v>18101978</v>
      </c>
      <c r="H24" s="6">
        <f t="shared" si="0"/>
        <v>-0.27597816460761626</v>
      </c>
      <c r="I24" s="16">
        <f t="shared" si="1"/>
        <v>-6900000</v>
      </c>
      <c r="J24" s="4" t="s">
        <v>97</v>
      </c>
    </row>
    <row r="25" spans="1:10" x14ac:dyDescent="0.25">
      <c r="A25" s="3" t="s">
        <v>42</v>
      </c>
      <c r="B25" s="12" t="s">
        <v>181</v>
      </c>
      <c r="C25" s="12" t="s">
        <v>203</v>
      </c>
      <c r="D25" s="5">
        <f>41038837+75500000</f>
        <v>116538837</v>
      </c>
      <c r="E25" s="5">
        <f>41038837+75500000</f>
        <v>116538837</v>
      </c>
      <c r="F25" s="5">
        <v>108200000</v>
      </c>
      <c r="G25" s="5">
        <v>108200000</v>
      </c>
      <c r="H25" s="6">
        <f t="shared" si="0"/>
        <v>0</v>
      </c>
      <c r="I25" s="16">
        <f t="shared" si="1"/>
        <v>0</v>
      </c>
    </row>
    <row r="26" spans="1:10" x14ac:dyDescent="0.25">
      <c r="A26" s="3" t="s">
        <v>42</v>
      </c>
      <c r="B26" s="12" t="s">
        <v>181</v>
      </c>
      <c r="C26" s="12" t="s">
        <v>204</v>
      </c>
      <c r="D26" s="5"/>
      <c r="E26" s="5"/>
      <c r="F26" s="5">
        <v>60000000</v>
      </c>
      <c r="G26" s="5">
        <v>60000000</v>
      </c>
      <c r="H26" s="6">
        <f t="shared" si="0"/>
        <v>0</v>
      </c>
      <c r="I26" s="16">
        <f t="shared" si="1"/>
        <v>0</v>
      </c>
    </row>
    <row r="27" spans="1:10" ht="15.75" thickBot="1" x14ac:dyDescent="0.3">
      <c r="A27" s="7" t="s">
        <v>42</v>
      </c>
      <c r="B27" s="14" t="s">
        <v>181</v>
      </c>
      <c r="C27" s="14" t="s">
        <v>205</v>
      </c>
      <c r="D27" s="5">
        <v>34424533</v>
      </c>
      <c r="E27" s="5">
        <v>34424533</v>
      </c>
      <c r="F27" s="5">
        <v>87724859</v>
      </c>
      <c r="G27" s="5">
        <v>87724859</v>
      </c>
      <c r="H27" s="6">
        <f t="shared" si="0"/>
        <v>0</v>
      </c>
      <c r="I27" s="16">
        <f t="shared" si="1"/>
        <v>0</v>
      </c>
    </row>
    <row r="28" spans="1:10" x14ac:dyDescent="0.25">
      <c r="A28" s="1" t="s">
        <v>50</v>
      </c>
      <c r="B28" s="2" t="s">
        <v>179</v>
      </c>
      <c r="C28" s="2" t="s">
        <v>37</v>
      </c>
      <c r="D28" s="5">
        <v>709556283</v>
      </c>
      <c r="E28" s="5">
        <v>709556283</v>
      </c>
      <c r="F28" s="5">
        <v>690665554</v>
      </c>
      <c r="G28" s="5">
        <f>F28</f>
        <v>690665554</v>
      </c>
      <c r="H28" s="6">
        <f t="shared" si="0"/>
        <v>0</v>
      </c>
      <c r="I28" s="16">
        <f t="shared" si="1"/>
        <v>0</v>
      </c>
    </row>
    <row r="29" spans="1:10" x14ac:dyDescent="0.25">
      <c r="A29" s="3" t="s">
        <v>50</v>
      </c>
      <c r="B29" s="4" t="s">
        <v>179</v>
      </c>
      <c r="C29" s="4" t="s">
        <v>51</v>
      </c>
      <c r="D29" s="5">
        <v>331478987</v>
      </c>
      <c r="E29" s="5">
        <v>331478987</v>
      </c>
      <c r="F29" s="5">
        <v>310802035</v>
      </c>
      <c r="G29" s="5">
        <f>F29</f>
        <v>310802035</v>
      </c>
      <c r="H29" s="6">
        <f t="shared" si="0"/>
        <v>0</v>
      </c>
      <c r="I29" s="16">
        <f t="shared" si="1"/>
        <v>0</v>
      </c>
    </row>
    <row r="30" spans="1:10" x14ac:dyDescent="0.25">
      <c r="A30" s="3" t="s">
        <v>50</v>
      </c>
      <c r="B30" s="4" t="s">
        <v>179</v>
      </c>
      <c r="C30" s="4" t="s">
        <v>52</v>
      </c>
      <c r="D30" s="5">
        <v>998226800</v>
      </c>
      <c r="E30" s="5">
        <v>998226800</v>
      </c>
      <c r="F30" s="5">
        <v>958885856</v>
      </c>
      <c r="G30" s="5">
        <f>F30</f>
        <v>958885856</v>
      </c>
      <c r="H30" s="6">
        <f t="shared" si="0"/>
        <v>0</v>
      </c>
      <c r="I30" s="16">
        <f t="shared" si="1"/>
        <v>0</v>
      </c>
    </row>
    <row r="31" spans="1:10" x14ac:dyDescent="0.25">
      <c r="A31" s="3" t="s">
        <v>50</v>
      </c>
      <c r="B31" s="4" t="s">
        <v>179</v>
      </c>
      <c r="C31" s="4" t="s">
        <v>53</v>
      </c>
      <c r="D31" s="5">
        <v>200000000</v>
      </c>
      <c r="E31" s="5">
        <v>200000000</v>
      </c>
      <c r="F31" s="5"/>
      <c r="G31" s="5">
        <v>0</v>
      </c>
      <c r="H31" s="6" t="e">
        <f t="shared" si="0"/>
        <v>#DIV/0!</v>
      </c>
      <c r="I31" s="16">
        <f t="shared" si="1"/>
        <v>0</v>
      </c>
      <c r="J31" s="4" t="s">
        <v>96</v>
      </c>
    </row>
    <row r="32" spans="1:10" x14ac:dyDescent="0.25">
      <c r="A32" s="3" t="s">
        <v>50</v>
      </c>
      <c r="B32" s="4" t="s">
        <v>179</v>
      </c>
      <c r="C32" s="4" t="s">
        <v>54</v>
      </c>
      <c r="D32" s="5">
        <v>166605849</v>
      </c>
      <c r="E32" s="5">
        <v>166605849</v>
      </c>
      <c r="F32" s="5">
        <v>161650895</v>
      </c>
      <c r="G32" s="5">
        <f t="shared" ref="G32:G42" si="3">F32</f>
        <v>161650895</v>
      </c>
      <c r="H32" s="6">
        <f t="shared" si="0"/>
        <v>0</v>
      </c>
      <c r="I32" s="16">
        <f t="shared" si="1"/>
        <v>0</v>
      </c>
    </row>
    <row r="33" spans="1:10" x14ac:dyDescent="0.25">
      <c r="A33" s="3" t="s">
        <v>50</v>
      </c>
      <c r="B33" s="4" t="s">
        <v>179</v>
      </c>
      <c r="C33" s="4" t="s">
        <v>55</v>
      </c>
      <c r="D33" s="5">
        <v>10250808</v>
      </c>
      <c r="E33" s="5">
        <v>10250808</v>
      </c>
      <c r="F33" s="5">
        <v>10420561</v>
      </c>
      <c r="G33" s="5">
        <f t="shared" si="3"/>
        <v>10420561</v>
      </c>
      <c r="H33" s="6">
        <f t="shared" si="0"/>
        <v>0</v>
      </c>
      <c r="I33" s="16">
        <f t="shared" si="1"/>
        <v>0</v>
      </c>
    </row>
    <row r="34" spans="1:10" x14ac:dyDescent="0.25">
      <c r="A34" s="3" t="s">
        <v>50</v>
      </c>
      <c r="B34" s="4" t="s">
        <v>179</v>
      </c>
      <c r="C34" s="4" t="s">
        <v>56</v>
      </c>
      <c r="D34" s="5">
        <v>148600118</v>
      </c>
      <c r="E34" s="5">
        <v>148600118</v>
      </c>
      <c r="F34" s="5">
        <v>147218783</v>
      </c>
      <c r="G34" s="5">
        <f t="shared" si="3"/>
        <v>147218783</v>
      </c>
      <c r="H34" s="6">
        <f t="shared" si="0"/>
        <v>0</v>
      </c>
      <c r="I34" s="16">
        <f t="shared" si="1"/>
        <v>0</v>
      </c>
    </row>
    <row r="35" spans="1:10" x14ac:dyDescent="0.25">
      <c r="A35" s="3" t="s">
        <v>50</v>
      </c>
      <c r="B35" s="4" t="s">
        <v>179</v>
      </c>
      <c r="C35" s="9" t="s">
        <v>140</v>
      </c>
      <c r="D35" s="5">
        <v>162631257</v>
      </c>
      <c r="E35" s="5">
        <v>162631257</v>
      </c>
      <c r="F35" s="5">
        <v>139832398</v>
      </c>
      <c r="G35" s="5">
        <f t="shared" si="3"/>
        <v>139832398</v>
      </c>
      <c r="H35" s="6">
        <f t="shared" si="0"/>
        <v>0</v>
      </c>
      <c r="I35" s="16">
        <f t="shared" si="1"/>
        <v>0</v>
      </c>
    </row>
    <row r="36" spans="1:10" x14ac:dyDescent="0.25">
      <c r="A36" s="3" t="s">
        <v>50</v>
      </c>
      <c r="B36" s="4" t="s">
        <v>179</v>
      </c>
      <c r="C36" s="4" t="s">
        <v>57</v>
      </c>
      <c r="D36" s="5">
        <v>324731</v>
      </c>
      <c r="E36" s="5">
        <v>324731</v>
      </c>
      <c r="F36" s="5">
        <v>324731</v>
      </c>
      <c r="G36" s="5">
        <f t="shared" si="3"/>
        <v>324731</v>
      </c>
      <c r="H36" s="6">
        <f t="shared" si="0"/>
        <v>0</v>
      </c>
      <c r="I36" s="16">
        <f t="shared" si="1"/>
        <v>0</v>
      </c>
      <c r="J36" s="4" t="s">
        <v>97</v>
      </c>
    </row>
    <row r="37" spans="1:10" x14ac:dyDescent="0.25">
      <c r="A37" s="3" t="s">
        <v>50</v>
      </c>
      <c r="B37" s="12" t="s">
        <v>181</v>
      </c>
      <c r="C37" s="12" t="s">
        <v>202</v>
      </c>
      <c r="D37" s="5">
        <v>75468567</v>
      </c>
      <c r="E37" s="5">
        <v>75468567</v>
      </c>
      <c r="F37" s="5">
        <v>185195187</v>
      </c>
      <c r="G37" s="5">
        <v>185195187</v>
      </c>
      <c r="H37" s="6">
        <f t="shared" si="0"/>
        <v>0</v>
      </c>
      <c r="I37" s="16">
        <f t="shared" si="1"/>
        <v>0</v>
      </c>
    </row>
    <row r="38" spans="1:10" ht="15.75" thickBot="1" x14ac:dyDescent="0.3">
      <c r="A38" s="7" t="s">
        <v>50</v>
      </c>
      <c r="B38" s="14" t="s">
        <v>181</v>
      </c>
      <c r="C38" s="14" t="s">
        <v>206</v>
      </c>
      <c r="D38" s="5">
        <v>25000000</v>
      </c>
      <c r="E38" s="5">
        <v>25000000</v>
      </c>
      <c r="F38" s="5">
        <v>25000</v>
      </c>
      <c r="G38" s="5">
        <v>25000</v>
      </c>
      <c r="H38" s="6">
        <f t="shared" si="0"/>
        <v>0</v>
      </c>
      <c r="I38" s="16">
        <f t="shared" si="1"/>
        <v>0</v>
      </c>
    </row>
    <row r="39" spans="1:10" x14ac:dyDescent="0.25">
      <c r="A39" s="1" t="s">
        <v>58</v>
      </c>
      <c r="B39" s="2" t="s">
        <v>179</v>
      </c>
      <c r="C39" s="2" t="s">
        <v>37</v>
      </c>
      <c r="D39" s="5">
        <v>188399303</v>
      </c>
      <c r="E39" s="5">
        <v>188399303</v>
      </c>
      <c r="F39" s="5">
        <v>186923244</v>
      </c>
      <c r="G39" s="5">
        <f t="shared" si="3"/>
        <v>186923244</v>
      </c>
      <c r="H39" s="6">
        <f t="shared" si="0"/>
        <v>0</v>
      </c>
      <c r="I39" s="16">
        <f t="shared" si="1"/>
        <v>0</v>
      </c>
    </row>
    <row r="40" spans="1:10" x14ac:dyDescent="0.25">
      <c r="A40" s="3" t="s">
        <v>58</v>
      </c>
      <c r="B40" s="4" t="s">
        <v>179</v>
      </c>
      <c r="C40" s="4" t="s">
        <v>59</v>
      </c>
      <c r="D40" s="5">
        <v>29416321</v>
      </c>
      <c r="E40" s="5">
        <v>29416321</v>
      </c>
      <c r="F40" s="5">
        <v>24873295</v>
      </c>
      <c r="G40" s="5">
        <f t="shared" si="3"/>
        <v>24873295</v>
      </c>
      <c r="H40" s="6">
        <f t="shared" si="0"/>
        <v>0</v>
      </c>
      <c r="I40" s="16">
        <f t="shared" si="1"/>
        <v>0</v>
      </c>
      <c r="J40" s="4" t="s">
        <v>97</v>
      </c>
    </row>
    <row r="41" spans="1:10" x14ac:dyDescent="0.25">
      <c r="A41" s="3" t="s">
        <v>58</v>
      </c>
      <c r="B41" s="4" t="s">
        <v>179</v>
      </c>
      <c r="C41" s="4" t="s">
        <v>60</v>
      </c>
      <c r="D41" s="5">
        <v>133405066</v>
      </c>
      <c r="E41" s="5">
        <v>133405066</v>
      </c>
      <c r="F41" s="5">
        <v>129918311</v>
      </c>
      <c r="G41" s="5">
        <f t="shared" si="3"/>
        <v>129918311</v>
      </c>
      <c r="H41" s="6">
        <f t="shared" si="0"/>
        <v>0</v>
      </c>
      <c r="I41" s="16">
        <f t="shared" si="1"/>
        <v>0</v>
      </c>
    </row>
    <row r="42" spans="1:10" x14ac:dyDescent="0.25">
      <c r="A42" s="3" t="s">
        <v>58</v>
      </c>
      <c r="B42" s="4" t="s">
        <v>179</v>
      </c>
      <c r="C42" s="4" t="s">
        <v>61</v>
      </c>
      <c r="D42" s="5">
        <v>23747220</v>
      </c>
      <c r="E42" s="5">
        <v>23747220</v>
      </c>
      <c r="F42" s="5">
        <v>23534653</v>
      </c>
      <c r="G42" s="5">
        <f t="shared" si="3"/>
        <v>23534653</v>
      </c>
      <c r="H42" s="6">
        <f t="shared" si="0"/>
        <v>0</v>
      </c>
      <c r="I42" s="16">
        <f t="shared" si="1"/>
        <v>0</v>
      </c>
    </row>
    <row r="43" spans="1:10" ht="15.75" thickBot="1" x14ac:dyDescent="0.3">
      <c r="A43" s="7" t="s">
        <v>58</v>
      </c>
      <c r="B43" s="14" t="s">
        <v>181</v>
      </c>
      <c r="C43" s="14" t="s">
        <v>202</v>
      </c>
      <c r="D43" s="5">
        <v>11277090</v>
      </c>
      <c r="E43" s="5">
        <v>11277090</v>
      </c>
      <c r="F43" s="5">
        <v>10315497</v>
      </c>
      <c r="G43" s="5">
        <v>10315497</v>
      </c>
      <c r="H43" s="6">
        <f t="shared" si="0"/>
        <v>0</v>
      </c>
      <c r="I43" s="16">
        <f t="shared" si="1"/>
        <v>0</v>
      </c>
    </row>
    <row r="44" spans="1:10" x14ac:dyDescent="0.25">
      <c r="A44" s="1" t="s">
        <v>98</v>
      </c>
      <c r="B44" s="2" t="s">
        <v>179</v>
      </c>
      <c r="C44" s="2" t="s">
        <v>37</v>
      </c>
      <c r="D44" s="5">
        <v>1152724180</v>
      </c>
      <c r="E44" s="5">
        <f>D44+567500000</f>
        <v>1720224180</v>
      </c>
      <c r="F44" s="5">
        <v>1267589328</v>
      </c>
      <c r="G44" s="5">
        <v>1267589328</v>
      </c>
      <c r="H44" s="6">
        <f t="shared" si="0"/>
        <v>0</v>
      </c>
      <c r="I44" s="16">
        <f t="shared" si="1"/>
        <v>0</v>
      </c>
    </row>
    <row r="45" spans="1:10" x14ac:dyDescent="0.25">
      <c r="A45" s="3" t="s">
        <v>98</v>
      </c>
      <c r="B45" s="4" t="s">
        <v>179</v>
      </c>
      <c r="C45" s="4" t="s">
        <v>141</v>
      </c>
      <c r="D45" s="5">
        <v>235980954</v>
      </c>
      <c r="E45" s="5">
        <v>235980954</v>
      </c>
      <c r="F45" s="5">
        <v>194069750</v>
      </c>
      <c r="G45" s="5">
        <v>194069750</v>
      </c>
      <c r="H45" s="6">
        <f t="shared" si="0"/>
        <v>0</v>
      </c>
      <c r="I45" s="16">
        <f t="shared" si="1"/>
        <v>0</v>
      </c>
    </row>
    <row r="46" spans="1:10" x14ac:dyDescent="0.25">
      <c r="A46" s="3" t="s">
        <v>98</v>
      </c>
      <c r="B46" s="4" t="s">
        <v>179</v>
      </c>
      <c r="C46" s="4" t="s">
        <v>99</v>
      </c>
      <c r="D46" s="5">
        <v>2112601045</v>
      </c>
      <c r="E46" s="5">
        <v>2112601045</v>
      </c>
      <c r="F46" s="5">
        <v>2302871770</v>
      </c>
      <c r="G46" s="5">
        <v>2302871770</v>
      </c>
      <c r="H46" s="6">
        <f t="shared" si="0"/>
        <v>0</v>
      </c>
      <c r="I46" s="16">
        <f t="shared" si="1"/>
        <v>0</v>
      </c>
    </row>
    <row r="47" spans="1:10" x14ac:dyDescent="0.25">
      <c r="A47" s="3" t="s">
        <v>98</v>
      </c>
      <c r="B47" s="4" t="s">
        <v>179</v>
      </c>
      <c r="C47" s="4" t="s">
        <v>100</v>
      </c>
      <c r="D47" s="5">
        <v>9506415920</v>
      </c>
      <c r="E47" s="5">
        <v>9506415920</v>
      </c>
      <c r="F47" s="5">
        <v>10243156909</v>
      </c>
      <c r="G47" s="5">
        <v>10243156909</v>
      </c>
      <c r="H47" s="6">
        <f t="shared" si="0"/>
        <v>0</v>
      </c>
      <c r="I47" s="16">
        <f t="shared" si="1"/>
        <v>0</v>
      </c>
    </row>
    <row r="48" spans="1:10" x14ac:dyDescent="0.25">
      <c r="A48" s="3" t="s">
        <v>98</v>
      </c>
      <c r="B48" s="4" t="s">
        <v>179</v>
      </c>
      <c r="C48" s="4" t="s">
        <v>101</v>
      </c>
      <c r="D48" s="5">
        <v>1085508150</v>
      </c>
      <c r="E48" s="5">
        <v>1085508150</v>
      </c>
      <c r="F48" s="5">
        <v>1166516248</v>
      </c>
      <c r="G48" s="5">
        <v>1166516248</v>
      </c>
      <c r="H48" s="6">
        <f t="shared" si="0"/>
        <v>0</v>
      </c>
      <c r="I48" s="16">
        <f t="shared" si="1"/>
        <v>0</v>
      </c>
    </row>
    <row r="49" spans="1:10" x14ac:dyDescent="0.25">
      <c r="A49" s="3" t="s">
        <v>98</v>
      </c>
      <c r="B49" s="4" t="s">
        <v>179</v>
      </c>
      <c r="C49" s="4" t="s">
        <v>102</v>
      </c>
      <c r="D49" s="5">
        <v>494903037</v>
      </c>
      <c r="E49" s="5">
        <v>494903037</v>
      </c>
      <c r="F49" s="5">
        <v>561531515</v>
      </c>
      <c r="G49" s="5">
        <v>561531515</v>
      </c>
      <c r="H49" s="6">
        <f t="shared" si="0"/>
        <v>0</v>
      </c>
      <c r="I49" s="16">
        <f t="shared" si="1"/>
        <v>0</v>
      </c>
    </row>
    <row r="50" spans="1:10" x14ac:dyDescent="0.25">
      <c r="A50" s="3" t="s">
        <v>98</v>
      </c>
      <c r="B50" s="4" t="s">
        <v>179</v>
      </c>
      <c r="C50" s="4" t="s">
        <v>103</v>
      </c>
      <c r="D50" s="5">
        <v>39833989</v>
      </c>
      <c r="E50" s="5">
        <v>39833989</v>
      </c>
      <c r="F50" s="5">
        <v>99825119</v>
      </c>
      <c r="G50" s="5">
        <v>99825119</v>
      </c>
      <c r="H50" s="6">
        <f t="shared" si="0"/>
        <v>0</v>
      </c>
      <c r="I50" s="16">
        <f t="shared" si="1"/>
        <v>0</v>
      </c>
    </row>
    <row r="51" spans="1:10" x14ac:dyDescent="0.25">
      <c r="A51" s="3" t="s">
        <v>98</v>
      </c>
      <c r="B51" s="4" t="s">
        <v>179</v>
      </c>
      <c r="C51" s="4" t="s">
        <v>104</v>
      </c>
      <c r="D51" s="5">
        <v>8726740</v>
      </c>
      <c r="E51" s="5">
        <v>8726740</v>
      </c>
      <c r="F51" s="5">
        <v>12671952</v>
      </c>
      <c r="G51" s="5">
        <v>12671952</v>
      </c>
      <c r="H51" s="6">
        <f t="shared" si="0"/>
        <v>0</v>
      </c>
      <c r="I51" s="16">
        <f t="shared" si="1"/>
        <v>0</v>
      </c>
    </row>
    <row r="52" spans="1:10" x14ac:dyDescent="0.25">
      <c r="A52" s="3" t="s">
        <v>98</v>
      </c>
      <c r="B52" s="4" t="s">
        <v>179</v>
      </c>
      <c r="C52" s="4" t="s">
        <v>105</v>
      </c>
      <c r="D52" s="5">
        <v>2071400000</v>
      </c>
      <c r="E52" s="5">
        <v>2071400000</v>
      </c>
      <c r="F52" s="5">
        <v>1921520000</v>
      </c>
      <c r="G52" s="5">
        <v>1921520000</v>
      </c>
      <c r="H52" s="6">
        <f t="shared" si="0"/>
        <v>0</v>
      </c>
      <c r="I52" s="16">
        <f t="shared" si="1"/>
        <v>0</v>
      </c>
    </row>
    <row r="53" spans="1:10" x14ac:dyDescent="0.25">
      <c r="A53" s="3" t="s">
        <v>98</v>
      </c>
      <c r="B53" s="4" t="s">
        <v>179</v>
      </c>
      <c r="C53" s="4" t="s">
        <v>106</v>
      </c>
      <c r="D53" s="5">
        <v>286783263</v>
      </c>
      <c r="E53" s="5">
        <v>286783263</v>
      </c>
      <c r="F53" s="5">
        <v>244435069</v>
      </c>
      <c r="G53" s="5">
        <v>244435069</v>
      </c>
      <c r="H53" s="6">
        <f t="shared" si="0"/>
        <v>0</v>
      </c>
      <c r="I53" s="16">
        <f t="shared" si="1"/>
        <v>0</v>
      </c>
    </row>
    <row r="54" spans="1:10" x14ac:dyDescent="0.25">
      <c r="A54" s="3" t="s">
        <v>98</v>
      </c>
      <c r="B54" s="4" t="s">
        <v>179</v>
      </c>
      <c r="C54" s="4" t="s">
        <v>107</v>
      </c>
      <c r="D54" s="5">
        <v>189542282</v>
      </c>
      <c r="E54" s="5">
        <v>189542282</v>
      </c>
      <c r="F54" s="5">
        <v>195000000</v>
      </c>
      <c r="G54" s="5">
        <v>195000000</v>
      </c>
      <c r="H54" s="6">
        <f t="shared" si="0"/>
        <v>0</v>
      </c>
      <c r="I54" s="16">
        <f t="shared" si="1"/>
        <v>0</v>
      </c>
    </row>
    <row r="55" spans="1:10" x14ac:dyDescent="0.25">
      <c r="A55" s="3" t="s">
        <v>98</v>
      </c>
      <c r="B55" s="4" t="s">
        <v>179</v>
      </c>
      <c r="C55" s="4" t="s">
        <v>108</v>
      </c>
      <c r="D55" s="5">
        <v>144788942</v>
      </c>
      <c r="E55" s="5">
        <v>144788942</v>
      </c>
      <c r="F55" s="5">
        <v>152324784</v>
      </c>
      <c r="G55" s="5">
        <v>160324784</v>
      </c>
      <c r="H55" s="6">
        <f t="shared" si="0"/>
        <v>5.2519358898286704E-2</v>
      </c>
      <c r="I55" s="16">
        <f t="shared" si="1"/>
        <v>8000000</v>
      </c>
    </row>
    <row r="56" spans="1:10" x14ac:dyDescent="0.25">
      <c r="A56" s="3" t="s">
        <v>98</v>
      </c>
      <c r="B56" s="4" t="s">
        <v>179</v>
      </c>
      <c r="C56" s="4" t="s">
        <v>109</v>
      </c>
      <c r="D56" s="5">
        <v>180000000</v>
      </c>
      <c r="E56" s="5">
        <v>180000000</v>
      </c>
      <c r="F56" s="5"/>
      <c r="G56" s="5">
        <v>0</v>
      </c>
      <c r="H56" s="6" t="e">
        <f t="shared" si="0"/>
        <v>#DIV/0!</v>
      </c>
      <c r="I56" s="16">
        <f t="shared" si="1"/>
        <v>0</v>
      </c>
      <c r="J56" s="4" t="s">
        <v>110</v>
      </c>
    </row>
    <row r="57" spans="1:10" x14ac:dyDescent="0.25">
      <c r="A57" s="3" t="s">
        <v>98</v>
      </c>
      <c r="B57" s="4" t="s">
        <v>179</v>
      </c>
      <c r="C57" s="4" t="s">
        <v>111</v>
      </c>
      <c r="D57" s="5">
        <v>30000000</v>
      </c>
      <c r="E57" s="5">
        <v>30000000</v>
      </c>
      <c r="F57" s="5"/>
      <c r="G57" s="5">
        <v>0</v>
      </c>
      <c r="H57" s="6" t="e">
        <f t="shared" si="0"/>
        <v>#DIV/0!</v>
      </c>
      <c r="I57" s="16">
        <f t="shared" si="1"/>
        <v>0</v>
      </c>
      <c r="J57" s="4" t="s">
        <v>110</v>
      </c>
    </row>
    <row r="58" spans="1:10" x14ac:dyDescent="0.25">
      <c r="A58" s="3" t="s">
        <v>98</v>
      </c>
      <c r="B58" s="12" t="s">
        <v>181</v>
      </c>
      <c r="C58" s="12" t="s">
        <v>202</v>
      </c>
      <c r="D58" s="5">
        <f>5114046+177561858</f>
        <v>182675904</v>
      </c>
      <c r="E58" s="5">
        <f>5114046+177561858</f>
        <v>182675904</v>
      </c>
      <c r="F58" s="5">
        <f>250375441+5726250</f>
        <v>256101691</v>
      </c>
      <c r="G58" s="5">
        <f>250375441+5726250</f>
        <v>256101691</v>
      </c>
      <c r="H58" s="6">
        <f t="shared" si="0"/>
        <v>0</v>
      </c>
      <c r="I58" s="16">
        <f t="shared" si="1"/>
        <v>0</v>
      </c>
    </row>
    <row r="59" spans="1:10" x14ac:dyDescent="0.25">
      <c r="A59" s="3" t="s">
        <v>98</v>
      </c>
      <c r="B59" s="12" t="s">
        <v>181</v>
      </c>
      <c r="C59" s="12" t="s">
        <v>207</v>
      </c>
      <c r="D59" s="5">
        <v>49641919</v>
      </c>
      <c r="E59" s="5">
        <v>49641919</v>
      </c>
      <c r="F59" s="5">
        <v>60628140</v>
      </c>
      <c r="G59" s="5">
        <v>60628140</v>
      </c>
      <c r="H59" s="6">
        <f t="shared" si="0"/>
        <v>0</v>
      </c>
      <c r="I59" s="16">
        <f t="shared" si="1"/>
        <v>0</v>
      </c>
    </row>
    <row r="60" spans="1:10" ht="15.75" thickBot="1" x14ac:dyDescent="0.3">
      <c r="A60" s="7" t="s">
        <v>98</v>
      </c>
      <c r="B60" s="14" t="s">
        <v>181</v>
      </c>
      <c r="C60" s="14" t="s">
        <v>106</v>
      </c>
      <c r="D60" s="5"/>
      <c r="E60" s="5"/>
      <c r="F60" s="5">
        <v>3829650</v>
      </c>
      <c r="G60" s="5">
        <v>3829650</v>
      </c>
      <c r="H60" s="6">
        <f t="shared" si="0"/>
        <v>0</v>
      </c>
      <c r="I60" s="16">
        <f t="shared" si="1"/>
        <v>0</v>
      </c>
    </row>
    <row r="61" spans="1:10" x14ac:dyDescent="0.25">
      <c r="A61" s="1" t="s">
        <v>112</v>
      </c>
      <c r="B61" s="2" t="s">
        <v>179</v>
      </c>
      <c r="C61" s="2" t="s">
        <v>113</v>
      </c>
      <c r="D61" s="5">
        <v>346000024</v>
      </c>
      <c r="E61" s="5">
        <f>D61+1122338166</f>
        <v>1468338190</v>
      </c>
      <c r="F61" s="5">
        <v>465233809</v>
      </c>
      <c r="G61" s="5">
        <v>465233809</v>
      </c>
      <c r="H61" s="6">
        <f t="shared" si="0"/>
        <v>0</v>
      </c>
      <c r="I61" s="16">
        <f t="shared" si="1"/>
        <v>0</v>
      </c>
    </row>
    <row r="62" spans="1:10" x14ac:dyDescent="0.25">
      <c r="A62" s="3" t="s">
        <v>112</v>
      </c>
      <c r="B62" s="4" t="s">
        <v>179</v>
      </c>
      <c r="C62" s="4" t="s">
        <v>114</v>
      </c>
      <c r="D62" s="5">
        <v>368706456</v>
      </c>
      <c r="E62" s="5">
        <v>368706456</v>
      </c>
      <c r="F62" s="5">
        <v>382881328</v>
      </c>
      <c r="G62" s="5">
        <v>382881328</v>
      </c>
      <c r="H62" s="6">
        <f t="shared" si="0"/>
        <v>0</v>
      </c>
      <c r="I62" s="16">
        <f t="shared" si="1"/>
        <v>0</v>
      </c>
    </row>
    <row r="63" spans="1:10" x14ac:dyDescent="0.25">
      <c r="A63" s="3" t="s">
        <v>112</v>
      </c>
      <c r="B63" s="4" t="s">
        <v>179</v>
      </c>
      <c r="C63" s="4" t="s">
        <v>115</v>
      </c>
      <c r="D63" s="5">
        <v>1313008506</v>
      </c>
      <c r="E63" s="5">
        <v>1313008506</v>
      </c>
      <c r="F63" s="5">
        <v>1350033593</v>
      </c>
      <c r="G63" s="5">
        <v>1350033593</v>
      </c>
      <c r="H63" s="6">
        <f t="shared" si="0"/>
        <v>0</v>
      </c>
      <c r="I63" s="16">
        <f t="shared" si="1"/>
        <v>0</v>
      </c>
    </row>
    <row r="64" spans="1:10" x14ac:dyDescent="0.25">
      <c r="A64" s="3" t="s">
        <v>112</v>
      </c>
      <c r="B64" s="4" t="s">
        <v>179</v>
      </c>
      <c r="C64" s="4" t="s">
        <v>116</v>
      </c>
      <c r="D64" s="5">
        <v>3498536904</v>
      </c>
      <c r="E64" s="5">
        <v>3498536904</v>
      </c>
      <c r="F64" s="5">
        <v>3618236893</v>
      </c>
      <c r="G64" s="5">
        <v>3618236893</v>
      </c>
      <c r="H64" s="6">
        <f t="shared" si="0"/>
        <v>0</v>
      </c>
      <c r="I64" s="16">
        <f t="shared" si="1"/>
        <v>0</v>
      </c>
    </row>
    <row r="65" spans="1:10" x14ac:dyDescent="0.25">
      <c r="A65" s="3" t="s">
        <v>112</v>
      </c>
      <c r="B65" s="4" t="s">
        <v>179</v>
      </c>
      <c r="C65" s="4" t="s">
        <v>117</v>
      </c>
      <c r="D65" s="5">
        <v>963736915</v>
      </c>
      <c r="E65" s="5">
        <v>963736915</v>
      </c>
      <c r="F65" s="5">
        <v>1016709585</v>
      </c>
      <c r="G65" s="5">
        <v>1016709585</v>
      </c>
      <c r="H65" s="6">
        <f t="shared" si="0"/>
        <v>0</v>
      </c>
      <c r="I65" s="16">
        <f t="shared" si="1"/>
        <v>0</v>
      </c>
    </row>
    <row r="66" spans="1:10" x14ac:dyDescent="0.25">
      <c r="A66" s="3" t="s">
        <v>112</v>
      </c>
      <c r="B66" s="4" t="s">
        <v>179</v>
      </c>
      <c r="C66" s="4" t="s">
        <v>118</v>
      </c>
      <c r="D66" s="5">
        <v>432460802</v>
      </c>
      <c r="E66" s="5">
        <v>432460802</v>
      </c>
      <c r="F66" s="5">
        <v>775874434</v>
      </c>
      <c r="G66" s="5">
        <v>775874434</v>
      </c>
      <c r="H66" s="6">
        <f t="shared" si="0"/>
        <v>0</v>
      </c>
      <c r="I66" s="16">
        <f t="shared" si="1"/>
        <v>0</v>
      </c>
    </row>
    <row r="67" spans="1:10" x14ac:dyDescent="0.25">
      <c r="A67" s="3" t="s">
        <v>112</v>
      </c>
      <c r="B67" s="4" t="s">
        <v>179</v>
      </c>
      <c r="C67" s="4" t="s">
        <v>119</v>
      </c>
      <c r="D67" s="5">
        <v>126443140</v>
      </c>
      <c r="E67" s="5">
        <v>126443140</v>
      </c>
      <c r="F67" s="5">
        <v>133660121</v>
      </c>
      <c r="G67" s="5">
        <v>133660121</v>
      </c>
      <c r="H67" s="6">
        <f t="shared" ref="H67:H130" si="4">(G67-F67)/F67</f>
        <v>0</v>
      </c>
      <c r="I67" s="16">
        <f t="shared" ref="I67:I130" si="5">G67-F67</f>
        <v>0</v>
      </c>
    </row>
    <row r="68" spans="1:10" x14ac:dyDescent="0.25">
      <c r="A68" s="3" t="s">
        <v>112</v>
      </c>
      <c r="B68" s="4" t="s">
        <v>179</v>
      </c>
      <c r="C68" s="4" t="s">
        <v>120</v>
      </c>
      <c r="D68" s="5">
        <v>42373283</v>
      </c>
      <c r="E68" s="5">
        <v>42373283</v>
      </c>
      <c r="F68" s="5">
        <v>40640417</v>
      </c>
      <c r="G68" s="5">
        <v>40640417</v>
      </c>
      <c r="H68" s="6">
        <f t="shared" si="4"/>
        <v>0</v>
      </c>
      <c r="I68" s="16">
        <f t="shared" si="5"/>
        <v>0</v>
      </c>
    </row>
    <row r="69" spans="1:10" x14ac:dyDescent="0.25">
      <c r="A69" s="3" t="s">
        <v>112</v>
      </c>
      <c r="B69" s="4" t="s">
        <v>179</v>
      </c>
      <c r="C69" s="4" t="s">
        <v>121</v>
      </c>
      <c r="D69" s="5">
        <v>223475283</v>
      </c>
      <c r="E69" s="5">
        <v>223475283</v>
      </c>
      <c r="F69" s="5">
        <v>223817895</v>
      </c>
      <c r="G69" s="5">
        <v>223817895</v>
      </c>
      <c r="H69" s="6">
        <f t="shared" si="4"/>
        <v>0</v>
      </c>
      <c r="I69" s="16">
        <f t="shared" si="5"/>
        <v>0</v>
      </c>
    </row>
    <row r="70" spans="1:10" x14ac:dyDescent="0.25">
      <c r="A70" s="3" t="s">
        <v>112</v>
      </c>
      <c r="B70" s="4" t="s">
        <v>179</v>
      </c>
      <c r="C70" s="4" t="s">
        <v>122</v>
      </c>
      <c r="D70" s="5"/>
      <c r="E70" s="5"/>
      <c r="F70" s="5">
        <v>700373984</v>
      </c>
      <c r="G70" s="5">
        <v>700373894</v>
      </c>
      <c r="H70" s="6">
        <f t="shared" si="4"/>
        <v>-1.2850277431207383E-7</v>
      </c>
      <c r="I70" s="16">
        <f t="shared" si="5"/>
        <v>-90</v>
      </c>
      <c r="J70" s="4" t="s">
        <v>123</v>
      </c>
    </row>
    <row r="71" spans="1:10" x14ac:dyDescent="0.25">
      <c r="A71" s="3" t="s">
        <v>112</v>
      </c>
      <c r="B71" s="4" t="s">
        <v>179</v>
      </c>
      <c r="C71" s="4" t="s">
        <v>124</v>
      </c>
      <c r="D71" s="5">
        <v>668240135</v>
      </c>
      <c r="E71" s="5">
        <v>668240135</v>
      </c>
      <c r="F71" s="5">
        <v>520150000</v>
      </c>
      <c r="G71" s="5">
        <v>535350000</v>
      </c>
      <c r="H71" s="6">
        <f t="shared" si="4"/>
        <v>2.9222339709699126E-2</v>
      </c>
      <c r="I71" s="16">
        <f t="shared" si="5"/>
        <v>15200000</v>
      </c>
    </row>
    <row r="72" spans="1:10" x14ac:dyDescent="0.25">
      <c r="A72" s="3" t="s">
        <v>112</v>
      </c>
      <c r="B72" s="12" t="s">
        <v>181</v>
      </c>
      <c r="C72" s="12" t="s">
        <v>202</v>
      </c>
      <c r="D72" s="5">
        <v>148580997</v>
      </c>
      <c r="E72" s="5">
        <f>D72+77661834</f>
        <v>226242831</v>
      </c>
      <c r="F72" s="5">
        <v>192365031</v>
      </c>
      <c r="G72" s="5">
        <v>192365031</v>
      </c>
      <c r="H72" s="6">
        <f t="shared" si="4"/>
        <v>0</v>
      </c>
      <c r="I72" s="16">
        <f t="shared" si="5"/>
        <v>0</v>
      </c>
    </row>
    <row r="73" spans="1:10" ht="15.75" thickBot="1" x14ac:dyDescent="0.3">
      <c r="A73" s="7" t="s">
        <v>112</v>
      </c>
      <c r="B73" s="14" t="s">
        <v>181</v>
      </c>
      <c r="C73" s="14" t="s">
        <v>208</v>
      </c>
      <c r="D73" s="5">
        <v>66800000</v>
      </c>
      <c r="E73" s="5">
        <v>66800000</v>
      </c>
      <c r="F73" s="5">
        <v>474400000</v>
      </c>
      <c r="G73" s="5">
        <v>474400000</v>
      </c>
      <c r="H73" s="6">
        <f t="shared" si="4"/>
        <v>0</v>
      </c>
      <c r="I73" s="16">
        <f t="shared" si="5"/>
        <v>0</v>
      </c>
    </row>
    <row r="74" spans="1:10" x14ac:dyDescent="0.25">
      <c r="A74" s="1" t="s">
        <v>125</v>
      </c>
      <c r="B74" s="2" t="s">
        <v>179</v>
      </c>
      <c r="C74" s="2" t="s">
        <v>126</v>
      </c>
      <c r="D74" s="5">
        <v>54169843</v>
      </c>
      <c r="E74" s="5">
        <f>D74+50000000</f>
        <v>104169843</v>
      </c>
      <c r="F74" s="5">
        <v>69729754</v>
      </c>
      <c r="G74" s="5">
        <v>69729754</v>
      </c>
      <c r="H74" s="6">
        <f t="shared" si="4"/>
        <v>0</v>
      </c>
      <c r="I74" s="16">
        <f t="shared" si="5"/>
        <v>0</v>
      </c>
    </row>
    <row r="75" spans="1:10" x14ac:dyDescent="0.25">
      <c r="A75" s="3" t="s">
        <v>125</v>
      </c>
      <c r="B75" s="4" t="s">
        <v>179</v>
      </c>
      <c r="C75" s="4" t="s">
        <v>127</v>
      </c>
      <c r="D75" s="5">
        <v>13030591</v>
      </c>
      <c r="E75" s="5">
        <v>13030591</v>
      </c>
      <c r="F75" s="5">
        <v>12676716</v>
      </c>
      <c r="G75" s="5">
        <v>12676716</v>
      </c>
      <c r="H75" s="6">
        <f t="shared" si="4"/>
        <v>0</v>
      </c>
      <c r="I75" s="16">
        <f t="shared" si="5"/>
        <v>0</v>
      </c>
    </row>
    <row r="76" spans="1:10" x14ac:dyDescent="0.25">
      <c r="A76" s="3" t="s">
        <v>125</v>
      </c>
      <c r="B76" s="4" t="s">
        <v>179</v>
      </c>
      <c r="C76" s="4" t="s">
        <v>128</v>
      </c>
      <c r="D76" s="5">
        <v>40475886</v>
      </c>
      <c r="E76" s="5">
        <v>40475886</v>
      </c>
      <c r="F76" s="5">
        <v>49555160</v>
      </c>
      <c r="G76" s="5">
        <v>49555160</v>
      </c>
      <c r="H76" s="6">
        <f t="shared" si="4"/>
        <v>0</v>
      </c>
      <c r="I76" s="16">
        <f t="shared" si="5"/>
        <v>0</v>
      </c>
    </row>
    <row r="77" spans="1:10" x14ac:dyDescent="0.25">
      <c r="A77" s="3" t="s">
        <v>125</v>
      </c>
      <c r="B77" s="4" t="s">
        <v>179</v>
      </c>
      <c r="C77" s="4" t="s">
        <v>129</v>
      </c>
      <c r="D77" s="5">
        <v>46722429</v>
      </c>
      <c r="E77" s="5">
        <v>46722429</v>
      </c>
      <c r="F77" s="5">
        <v>60168176</v>
      </c>
      <c r="G77" s="5">
        <v>60168176</v>
      </c>
      <c r="H77" s="6">
        <f t="shared" si="4"/>
        <v>0</v>
      </c>
      <c r="I77" s="16">
        <f t="shared" si="5"/>
        <v>0</v>
      </c>
    </row>
    <row r="78" spans="1:10" x14ac:dyDescent="0.25">
      <c r="A78" s="3" t="s">
        <v>125</v>
      </c>
      <c r="B78" s="4" t="s">
        <v>179</v>
      </c>
      <c r="C78" s="4" t="s">
        <v>130</v>
      </c>
      <c r="D78" s="5">
        <v>505000000</v>
      </c>
      <c r="E78" s="5">
        <v>505000000</v>
      </c>
      <c r="F78" s="5">
        <v>550000000</v>
      </c>
      <c r="G78" s="5">
        <v>550000000</v>
      </c>
      <c r="H78" s="6">
        <f t="shared" si="4"/>
        <v>0</v>
      </c>
      <c r="I78" s="16">
        <f t="shared" si="5"/>
        <v>0</v>
      </c>
    </row>
    <row r="79" spans="1:10" x14ac:dyDescent="0.25">
      <c r="A79" s="3" t="s">
        <v>125</v>
      </c>
      <c r="B79" s="4" t="s">
        <v>179</v>
      </c>
      <c r="C79" s="4" t="s">
        <v>131</v>
      </c>
      <c r="D79" s="5">
        <v>2964000</v>
      </c>
      <c r="E79" s="5">
        <v>2964000</v>
      </c>
      <c r="F79" s="5">
        <v>964000</v>
      </c>
      <c r="G79" s="5">
        <v>8964000</v>
      </c>
      <c r="H79" s="6">
        <f t="shared" si="4"/>
        <v>8.2987551867219924</v>
      </c>
      <c r="I79" s="16">
        <f t="shared" si="5"/>
        <v>8000000</v>
      </c>
    </row>
    <row r="80" spans="1:10" ht="15.75" thickBot="1" x14ac:dyDescent="0.3">
      <c r="A80" s="7" t="s">
        <v>125</v>
      </c>
      <c r="B80" s="14" t="s">
        <v>181</v>
      </c>
      <c r="C80" s="8" t="s">
        <v>202</v>
      </c>
      <c r="D80" s="5">
        <v>1914251</v>
      </c>
      <c r="E80" s="5">
        <v>1914251</v>
      </c>
      <c r="F80" s="5">
        <v>2526194</v>
      </c>
      <c r="G80" s="5">
        <v>2526194</v>
      </c>
      <c r="H80" s="6">
        <f t="shared" si="4"/>
        <v>0</v>
      </c>
      <c r="I80" s="16">
        <f t="shared" si="5"/>
        <v>0</v>
      </c>
    </row>
    <row r="81" spans="1:11" x14ac:dyDescent="0.25">
      <c r="A81" s="1" t="s">
        <v>132</v>
      </c>
      <c r="B81" s="2" t="s">
        <v>179</v>
      </c>
      <c r="C81" s="2" t="s">
        <v>37</v>
      </c>
      <c r="D81" s="5">
        <v>62467551</v>
      </c>
      <c r="E81" s="5">
        <f>D81+2000000000</f>
        <v>2062467551</v>
      </c>
      <c r="F81" s="5">
        <v>55591543</v>
      </c>
      <c r="G81" s="5">
        <v>55591543</v>
      </c>
      <c r="H81" s="6">
        <f t="shared" si="4"/>
        <v>0</v>
      </c>
      <c r="I81" s="16">
        <f t="shared" si="5"/>
        <v>0</v>
      </c>
    </row>
    <row r="82" spans="1:11" x14ac:dyDescent="0.25">
      <c r="A82" s="3" t="s">
        <v>132</v>
      </c>
      <c r="B82" s="4" t="s">
        <v>179</v>
      </c>
      <c r="C82" s="4" t="s">
        <v>133</v>
      </c>
      <c r="D82" s="5">
        <v>52932836</v>
      </c>
      <c r="E82" s="5">
        <v>52932836</v>
      </c>
      <c r="F82" s="5">
        <v>49821096</v>
      </c>
      <c r="G82" s="5">
        <v>49821096</v>
      </c>
      <c r="H82" s="6">
        <f t="shared" si="4"/>
        <v>0</v>
      </c>
      <c r="I82" s="16">
        <f t="shared" si="5"/>
        <v>0</v>
      </c>
    </row>
    <row r="83" spans="1:11" x14ac:dyDescent="0.25">
      <c r="A83" s="3" t="s">
        <v>132</v>
      </c>
      <c r="B83" s="4" t="s">
        <v>179</v>
      </c>
      <c r="C83" s="4" t="s">
        <v>134</v>
      </c>
      <c r="D83" s="5">
        <v>37196461</v>
      </c>
      <c r="E83" s="5">
        <v>37196461</v>
      </c>
      <c r="F83" s="5">
        <v>80655315</v>
      </c>
      <c r="G83" s="5">
        <v>80655315</v>
      </c>
      <c r="H83" s="6">
        <f t="shared" si="4"/>
        <v>0</v>
      </c>
      <c r="I83" s="16">
        <f t="shared" si="5"/>
        <v>0</v>
      </c>
    </row>
    <row r="84" spans="1:11" x14ac:dyDescent="0.25">
      <c r="A84" s="3" t="s">
        <v>132</v>
      </c>
      <c r="B84" s="4" t="s">
        <v>179</v>
      </c>
      <c r="C84" s="4" t="s">
        <v>135</v>
      </c>
      <c r="D84" s="5">
        <v>71958209</v>
      </c>
      <c r="E84" s="5">
        <v>71958209</v>
      </c>
      <c r="F84" s="5">
        <v>71894655</v>
      </c>
      <c r="G84" s="5">
        <v>71894655</v>
      </c>
      <c r="H84" s="6">
        <f t="shared" si="4"/>
        <v>0</v>
      </c>
      <c r="I84" s="16">
        <f t="shared" si="5"/>
        <v>0</v>
      </c>
    </row>
    <row r="85" spans="1:11" x14ac:dyDescent="0.25">
      <c r="A85" s="3" t="s">
        <v>132</v>
      </c>
      <c r="B85" s="4" t="s">
        <v>179</v>
      </c>
      <c r="C85" s="4" t="s">
        <v>136</v>
      </c>
      <c r="D85" s="5">
        <v>42563368</v>
      </c>
      <c r="E85" s="5">
        <v>42563368</v>
      </c>
      <c r="F85" s="5">
        <v>56577299</v>
      </c>
      <c r="G85" s="5">
        <v>56577299</v>
      </c>
      <c r="H85" s="6">
        <f t="shared" si="4"/>
        <v>0</v>
      </c>
      <c r="I85" s="16">
        <f t="shared" si="5"/>
        <v>0</v>
      </c>
    </row>
    <row r="86" spans="1:11" x14ac:dyDescent="0.25">
      <c r="A86" s="3" t="s">
        <v>132</v>
      </c>
      <c r="B86" s="4" t="s">
        <v>179</v>
      </c>
      <c r="C86" s="4" t="s">
        <v>137</v>
      </c>
      <c r="D86" s="5">
        <v>23266628</v>
      </c>
      <c r="E86" s="5">
        <v>23266628</v>
      </c>
      <c r="F86" s="5">
        <v>29082318</v>
      </c>
      <c r="G86" s="5">
        <v>29082318</v>
      </c>
      <c r="H86" s="6">
        <f t="shared" si="4"/>
        <v>0</v>
      </c>
      <c r="I86" s="16">
        <f t="shared" si="5"/>
        <v>0</v>
      </c>
    </row>
    <row r="87" spans="1:11" x14ac:dyDescent="0.25">
      <c r="A87" s="3" t="s">
        <v>132</v>
      </c>
      <c r="B87" s="4" t="s">
        <v>179</v>
      </c>
      <c r="C87" s="4" t="s">
        <v>138</v>
      </c>
      <c r="D87" s="5">
        <v>20000000</v>
      </c>
      <c r="E87" s="5">
        <v>20000000</v>
      </c>
      <c r="F87" s="5"/>
      <c r="G87" s="5">
        <v>0</v>
      </c>
      <c r="H87" s="6" t="e">
        <f t="shared" si="4"/>
        <v>#DIV/0!</v>
      </c>
      <c r="I87" s="16">
        <f t="shared" si="5"/>
        <v>0</v>
      </c>
      <c r="J87" s="4" t="s">
        <v>110</v>
      </c>
    </row>
    <row r="88" spans="1:11" x14ac:dyDescent="0.25">
      <c r="A88" s="3" t="s">
        <v>132</v>
      </c>
      <c r="B88" s="4" t="s">
        <v>179</v>
      </c>
      <c r="C88" s="4" t="s">
        <v>142</v>
      </c>
      <c r="D88" s="5">
        <v>104002500</v>
      </c>
      <c r="E88" s="5">
        <v>104002500</v>
      </c>
      <c r="F88" s="5">
        <v>84002500</v>
      </c>
      <c r="G88" s="5">
        <v>84002500</v>
      </c>
      <c r="H88" s="6">
        <f t="shared" si="4"/>
        <v>0</v>
      </c>
      <c r="I88" s="16">
        <f t="shared" si="5"/>
        <v>0</v>
      </c>
    </row>
    <row r="89" spans="1:11" x14ac:dyDescent="0.25">
      <c r="A89" s="3" t="s">
        <v>132</v>
      </c>
      <c r="B89" s="4" t="s">
        <v>179</v>
      </c>
      <c r="C89" s="4" t="s">
        <v>143</v>
      </c>
      <c r="D89" s="5">
        <v>4592000</v>
      </c>
      <c r="E89" s="5">
        <v>4592000</v>
      </c>
      <c r="F89" s="5">
        <v>1500000</v>
      </c>
      <c r="G89" s="5">
        <v>1500000</v>
      </c>
      <c r="H89" s="6">
        <f t="shared" si="4"/>
        <v>0</v>
      </c>
      <c r="I89" s="16">
        <f t="shared" si="5"/>
        <v>0</v>
      </c>
      <c r="K89" s="6"/>
    </row>
    <row r="90" spans="1:11" x14ac:dyDescent="0.25">
      <c r="A90" s="3" t="s">
        <v>132</v>
      </c>
      <c r="B90" s="4" t="s">
        <v>179</v>
      </c>
      <c r="C90" s="4" t="s">
        <v>131</v>
      </c>
      <c r="D90" s="5">
        <v>8575962</v>
      </c>
      <c r="E90" s="5">
        <v>8575962</v>
      </c>
      <c r="F90" s="5">
        <v>6802650</v>
      </c>
      <c r="G90" s="5">
        <v>10802650</v>
      </c>
      <c r="H90" s="6">
        <f t="shared" si="4"/>
        <v>0.58800614466421175</v>
      </c>
      <c r="I90" s="16">
        <f t="shared" si="5"/>
        <v>4000000</v>
      </c>
      <c r="K90" s="6"/>
    </row>
    <row r="91" spans="1:11" ht="15.75" thickBot="1" x14ac:dyDescent="0.3">
      <c r="A91" s="7" t="s">
        <v>132</v>
      </c>
      <c r="B91" s="14" t="s">
        <v>181</v>
      </c>
      <c r="C91" s="8" t="s">
        <v>202</v>
      </c>
      <c r="D91" s="5">
        <v>3677325</v>
      </c>
      <c r="E91" s="5">
        <f>D91+400000000</f>
        <v>403677325</v>
      </c>
      <c r="F91" s="5">
        <v>2772624</v>
      </c>
      <c r="G91" s="5">
        <v>2772624</v>
      </c>
      <c r="H91" s="6">
        <f t="shared" si="4"/>
        <v>0</v>
      </c>
      <c r="I91" s="16">
        <f t="shared" si="5"/>
        <v>0</v>
      </c>
      <c r="K91" s="6"/>
    </row>
    <row r="92" spans="1:11" x14ac:dyDescent="0.25">
      <c r="A92" s="1" t="s">
        <v>12</v>
      </c>
      <c r="B92" s="2" t="s">
        <v>179</v>
      </c>
      <c r="C92" s="2" t="s">
        <v>85</v>
      </c>
      <c r="D92" s="5">
        <v>32000000</v>
      </c>
      <c r="E92" s="5">
        <v>32000000</v>
      </c>
      <c r="F92" s="5">
        <v>30000000</v>
      </c>
      <c r="G92" s="5">
        <v>30000000</v>
      </c>
      <c r="H92" s="6">
        <f t="shared" si="4"/>
        <v>0</v>
      </c>
      <c r="I92" s="16">
        <f t="shared" si="5"/>
        <v>0</v>
      </c>
    </row>
    <row r="93" spans="1:11" x14ac:dyDescent="0.25">
      <c r="A93" s="3" t="s">
        <v>12</v>
      </c>
      <c r="B93" s="4" t="s">
        <v>179</v>
      </c>
      <c r="C93" s="4" t="s">
        <v>24</v>
      </c>
      <c r="D93" s="5">
        <v>19940000</v>
      </c>
      <c r="E93" s="5">
        <v>19940000</v>
      </c>
      <c r="F93" s="5">
        <v>11905000</v>
      </c>
      <c r="G93" s="5">
        <v>11905000</v>
      </c>
      <c r="H93" s="6">
        <f t="shared" si="4"/>
        <v>0</v>
      </c>
      <c r="I93" s="16">
        <f t="shared" si="5"/>
        <v>0</v>
      </c>
    </row>
    <row r="94" spans="1:11" x14ac:dyDescent="0.25">
      <c r="A94" s="3" t="s">
        <v>12</v>
      </c>
      <c r="B94" s="4" t="s">
        <v>179</v>
      </c>
      <c r="C94" s="4" t="s">
        <v>13</v>
      </c>
      <c r="D94" s="5">
        <v>50000000</v>
      </c>
      <c r="E94" s="5">
        <v>50000000</v>
      </c>
      <c r="F94" s="5">
        <v>35000000</v>
      </c>
      <c r="G94" s="5">
        <v>35000000</v>
      </c>
      <c r="H94" s="6">
        <f t="shared" si="4"/>
        <v>0</v>
      </c>
      <c r="I94" s="16">
        <f t="shared" si="5"/>
        <v>0</v>
      </c>
    </row>
    <row r="95" spans="1:11" x14ac:dyDescent="0.25">
      <c r="A95" s="3" t="s">
        <v>12</v>
      </c>
      <c r="B95" s="4" t="s">
        <v>179</v>
      </c>
      <c r="C95" s="4" t="s">
        <v>21</v>
      </c>
      <c r="D95" s="5">
        <v>90000000</v>
      </c>
      <c r="E95" s="5">
        <v>90000000</v>
      </c>
      <c r="F95" s="5">
        <v>60000000</v>
      </c>
      <c r="G95" s="5">
        <v>60000000</v>
      </c>
      <c r="H95" s="6">
        <f t="shared" si="4"/>
        <v>0</v>
      </c>
      <c r="I95" s="16">
        <f t="shared" si="5"/>
        <v>0</v>
      </c>
    </row>
    <row r="96" spans="1:11" x14ac:dyDescent="0.25">
      <c r="A96" s="3" t="s">
        <v>12</v>
      </c>
      <c r="B96" s="4" t="s">
        <v>179</v>
      </c>
      <c r="C96" s="4" t="s">
        <v>62</v>
      </c>
      <c r="D96" s="5">
        <v>6300566990</v>
      </c>
      <c r="E96" s="5">
        <v>6300566990</v>
      </c>
      <c r="F96" s="5">
        <v>5677100000</v>
      </c>
      <c r="G96" s="5">
        <v>5677100000</v>
      </c>
      <c r="H96" s="6">
        <f t="shared" si="4"/>
        <v>0</v>
      </c>
      <c r="I96" s="16">
        <f t="shared" si="5"/>
        <v>0</v>
      </c>
    </row>
    <row r="97" spans="1:9" x14ac:dyDescent="0.25">
      <c r="A97" s="3" t="s">
        <v>12</v>
      </c>
      <c r="B97" s="4" t="s">
        <v>179</v>
      </c>
      <c r="C97" s="4" t="s">
        <v>63</v>
      </c>
      <c r="D97" s="5">
        <v>8262000</v>
      </c>
      <c r="E97" s="5">
        <v>8262000</v>
      </c>
      <c r="F97" s="5">
        <v>10074000</v>
      </c>
      <c r="G97" s="5">
        <v>10074000</v>
      </c>
      <c r="H97" s="6">
        <f t="shared" si="4"/>
        <v>0</v>
      </c>
      <c r="I97" s="16">
        <f t="shared" si="5"/>
        <v>0</v>
      </c>
    </row>
    <row r="98" spans="1:9" x14ac:dyDescent="0.25">
      <c r="A98" s="3" t="s">
        <v>12</v>
      </c>
      <c r="B98" s="4" t="s">
        <v>179</v>
      </c>
      <c r="C98" s="4" t="s">
        <v>64</v>
      </c>
      <c r="D98" s="5">
        <v>16267000</v>
      </c>
      <c r="E98" s="5">
        <v>16267000</v>
      </c>
      <c r="F98" s="5">
        <v>19835000</v>
      </c>
      <c r="G98" s="5">
        <v>19835000</v>
      </c>
      <c r="H98" s="6">
        <f t="shared" si="4"/>
        <v>0</v>
      </c>
      <c r="I98" s="16">
        <f t="shared" si="5"/>
        <v>0</v>
      </c>
    </row>
    <row r="99" spans="1:9" x14ac:dyDescent="0.25">
      <c r="A99" s="3" t="s">
        <v>12</v>
      </c>
      <c r="B99" s="4" t="s">
        <v>179</v>
      </c>
      <c r="C99" s="4" t="s">
        <v>86</v>
      </c>
      <c r="D99" s="5">
        <v>96437800</v>
      </c>
      <c r="E99" s="5">
        <v>96437800</v>
      </c>
      <c r="F99" s="5">
        <v>79918400</v>
      </c>
      <c r="G99" s="5">
        <v>79918400</v>
      </c>
      <c r="H99" s="6">
        <f t="shared" si="4"/>
        <v>0</v>
      </c>
      <c r="I99" s="16">
        <f t="shared" si="5"/>
        <v>0</v>
      </c>
    </row>
    <row r="100" spans="1:9" x14ac:dyDescent="0.25">
      <c r="A100" s="3" t="s">
        <v>12</v>
      </c>
      <c r="B100" s="4" t="s">
        <v>179</v>
      </c>
      <c r="C100" s="4" t="s">
        <v>14</v>
      </c>
      <c r="D100" s="5">
        <v>8000000</v>
      </c>
      <c r="E100" s="5">
        <v>8000000</v>
      </c>
      <c r="F100" s="5">
        <v>7000000</v>
      </c>
      <c r="G100" s="5">
        <v>7000000</v>
      </c>
      <c r="H100" s="6">
        <f t="shared" si="4"/>
        <v>0</v>
      </c>
      <c r="I100" s="16">
        <f t="shared" si="5"/>
        <v>0</v>
      </c>
    </row>
    <row r="101" spans="1:9" x14ac:dyDescent="0.25">
      <c r="A101" s="3" t="s">
        <v>12</v>
      </c>
      <c r="B101" s="4" t="s">
        <v>179</v>
      </c>
      <c r="C101" s="4" t="s">
        <v>87</v>
      </c>
      <c r="D101" s="5">
        <v>385751200</v>
      </c>
      <c r="E101" s="5">
        <v>385751200</v>
      </c>
      <c r="F101" s="5">
        <v>319673600</v>
      </c>
      <c r="G101" s="5">
        <v>319673600</v>
      </c>
      <c r="H101" s="6">
        <f t="shared" si="4"/>
        <v>0</v>
      </c>
      <c r="I101" s="16">
        <f t="shared" si="5"/>
        <v>0</v>
      </c>
    </row>
    <row r="102" spans="1:9" x14ac:dyDescent="0.25">
      <c r="A102" s="3" t="s">
        <v>12</v>
      </c>
      <c r="B102" s="4" t="s">
        <v>179</v>
      </c>
      <c r="C102" s="4" t="s">
        <v>65</v>
      </c>
      <c r="D102" s="5">
        <v>150000000</v>
      </c>
      <c r="E102" s="5">
        <v>150000000</v>
      </c>
      <c r="F102" s="5">
        <v>230000000</v>
      </c>
      <c r="G102" s="5">
        <v>230000000</v>
      </c>
      <c r="H102" s="6">
        <f t="shared" si="4"/>
        <v>0</v>
      </c>
      <c r="I102" s="16">
        <f t="shared" si="5"/>
        <v>0</v>
      </c>
    </row>
    <row r="103" spans="1:9" x14ac:dyDescent="0.25">
      <c r="A103" s="3" t="s">
        <v>12</v>
      </c>
      <c r="B103" s="4" t="s">
        <v>179</v>
      </c>
      <c r="C103" s="4" t="s">
        <v>66</v>
      </c>
      <c r="D103" s="5">
        <v>620000000</v>
      </c>
      <c r="E103" s="5">
        <v>620000000</v>
      </c>
      <c r="F103" s="5">
        <v>584600000</v>
      </c>
      <c r="G103" s="5">
        <v>805000000</v>
      </c>
      <c r="H103" s="6">
        <f t="shared" si="4"/>
        <v>0.3770099213137188</v>
      </c>
      <c r="I103" s="16">
        <f t="shared" si="5"/>
        <v>220400000</v>
      </c>
    </row>
    <row r="104" spans="1:9" x14ac:dyDescent="0.25">
      <c r="A104" s="3" t="s">
        <v>12</v>
      </c>
      <c r="B104" s="4" t="s">
        <v>179</v>
      </c>
      <c r="C104" s="4" t="s">
        <v>89</v>
      </c>
      <c r="D104" s="5">
        <v>125000000</v>
      </c>
      <c r="E104" s="5">
        <v>125000000</v>
      </c>
      <c r="F104" s="5">
        <v>120000000</v>
      </c>
      <c r="G104" s="5">
        <v>120000000</v>
      </c>
      <c r="H104" s="6">
        <f t="shared" si="4"/>
        <v>0</v>
      </c>
      <c r="I104" s="16">
        <f t="shared" si="5"/>
        <v>0</v>
      </c>
    </row>
    <row r="105" spans="1:9" x14ac:dyDescent="0.25">
      <c r="A105" s="3" t="s">
        <v>12</v>
      </c>
      <c r="B105" s="4" t="s">
        <v>179</v>
      </c>
      <c r="C105" s="4" t="s">
        <v>88</v>
      </c>
      <c r="D105" s="5">
        <v>14500000</v>
      </c>
      <c r="E105" s="5">
        <v>14500000</v>
      </c>
      <c r="F105" s="5">
        <v>13000000</v>
      </c>
      <c r="G105" s="5">
        <v>13000000</v>
      </c>
      <c r="H105" s="6">
        <f t="shared" si="4"/>
        <v>0</v>
      </c>
      <c r="I105" s="16">
        <f t="shared" si="5"/>
        <v>0</v>
      </c>
    </row>
    <row r="106" spans="1:9" x14ac:dyDescent="0.25">
      <c r="A106" s="3" t="s">
        <v>12</v>
      </c>
      <c r="B106" s="4" t="s">
        <v>179</v>
      </c>
      <c r="C106" s="4" t="s">
        <v>91</v>
      </c>
      <c r="D106" s="5">
        <v>2400000</v>
      </c>
      <c r="E106" s="5">
        <v>2400000</v>
      </c>
      <c r="F106" s="5">
        <v>2400000</v>
      </c>
      <c r="G106" s="5">
        <v>0</v>
      </c>
      <c r="H106" s="6">
        <f t="shared" si="4"/>
        <v>-1</v>
      </c>
      <c r="I106" s="16">
        <f t="shared" si="5"/>
        <v>-2400000</v>
      </c>
    </row>
    <row r="107" spans="1:9" x14ac:dyDescent="0.25">
      <c r="A107" s="3" t="s">
        <v>12</v>
      </c>
      <c r="B107" s="4" t="s">
        <v>179</v>
      </c>
      <c r="C107" s="4" t="s">
        <v>67</v>
      </c>
      <c r="D107" s="5">
        <v>10000000</v>
      </c>
      <c r="E107" s="5">
        <v>10000000</v>
      </c>
      <c r="F107" s="5">
        <v>8000000</v>
      </c>
      <c r="G107" s="5">
        <v>8000000</v>
      </c>
      <c r="H107" s="6">
        <f t="shared" si="4"/>
        <v>0</v>
      </c>
      <c r="I107" s="16">
        <f t="shared" si="5"/>
        <v>0</v>
      </c>
    </row>
    <row r="108" spans="1:9" x14ac:dyDescent="0.25">
      <c r="A108" s="3" t="s">
        <v>12</v>
      </c>
      <c r="B108" s="4" t="s">
        <v>179</v>
      </c>
      <c r="C108" s="4" t="s">
        <v>68</v>
      </c>
      <c r="D108" s="5">
        <v>18000000</v>
      </c>
      <c r="E108" s="5">
        <v>18000000</v>
      </c>
      <c r="F108" s="5">
        <v>20000000</v>
      </c>
      <c r="G108" s="5">
        <v>20000000</v>
      </c>
      <c r="H108" s="6">
        <f t="shared" si="4"/>
        <v>0</v>
      </c>
      <c r="I108" s="16">
        <f t="shared" si="5"/>
        <v>0</v>
      </c>
    </row>
    <row r="109" spans="1:9" x14ac:dyDescent="0.25">
      <c r="A109" s="3" t="s">
        <v>12</v>
      </c>
      <c r="B109" s="4" t="s">
        <v>179</v>
      </c>
      <c r="C109" s="4" t="s">
        <v>20</v>
      </c>
      <c r="D109" s="5">
        <v>20000000</v>
      </c>
      <c r="E109" s="5">
        <v>20000000</v>
      </c>
      <c r="F109" s="5">
        <v>17000000</v>
      </c>
      <c r="G109" s="5">
        <v>17000000</v>
      </c>
      <c r="H109" s="6">
        <f t="shared" si="4"/>
        <v>0</v>
      </c>
      <c r="I109" s="16">
        <f t="shared" si="5"/>
        <v>0</v>
      </c>
    </row>
    <row r="110" spans="1:9" x14ac:dyDescent="0.25">
      <c r="A110" s="3" t="s">
        <v>12</v>
      </c>
      <c r="B110" s="4" t="s">
        <v>179</v>
      </c>
      <c r="C110" s="4" t="s">
        <v>15</v>
      </c>
      <c r="D110" s="5">
        <f>62500000+321459000</f>
        <v>383959000</v>
      </c>
      <c r="E110" s="5">
        <f>62500000+321459000</f>
        <v>383959000</v>
      </c>
      <c r="F110" s="5">
        <f>134317000+266395000</f>
        <v>400712000</v>
      </c>
      <c r="G110" s="5">
        <f>284317000+266395000</f>
        <v>550712000</v>
      </c>
      <c r="H110" s="6">
        <f t="shared" si="4"/>
        <v>0.37433368603885087</v>
      </c>
      <c r="I110" s="16">
        <f t="shared" si="5"/>
        <v>150000000</v>
      </c>
    </row>
    <row r="111" spans="1:9" x14ac:dyDescent="0.25">
      <c r="A111" s="3" t="s">
        <v>12</v>
      </c>
      <c r="B111" s="4" t="s">
        <v>179</v>
      </c>
      <c r="C111" s="4" t="s">
        <v>30</v>
      </c>
      <c r="D111" s="5">
        <v>100000000</v>
      </c>
      <c r="E111" s="5">
        <v>100000000</v>
      </c>
      <c r="F111" s="5">
        <v>95000000</v>
      </c>
      <c r="G111" s="5">
        <v>95000000</v>
      </c>
      <c r="H111" s="6">
        <f t="shared" si="4"/>
        <v>0</v>
      </c>
      <c r="I111" s="16">
        <f t="shared" si="5"/>
        <v>0</v>
      </c>
    </row>
    <row r="112" spans="1:9" x14ac:dyDescent="0.25">
      <c r="A112" s="3" t="s">
        <v>12</v>
      </c>
      <c r="B112" s="4" t="s">
        <v>179</v>
      </c>
      <c r="C112" s="4" t="s">
        <v>90</v>
      </c>
      <c r="D112" s="5">
        <f>64292000+75000000</f>
        <v>139292000</v>
      </c>
      <c r="E112" s="5">
        <f>64292000+75000000</f>
        <v>139292000</v>
      </c>
      <c r="F112" s="5">
        <f>53279000+60000000</f>
        <v>113279000</v>
      </c>
      <c r="G112" s="5">
        <f>53279000+60000000</f>
        <v>113279000</v>
      </c>
      <c r="H112" s="6">
        <f t="shared" si="4"/>
        <v>0</v>
      </c>
      <c r="I112" s="16">
        <f t="shared" si="5"/>
        <v>0</v>
      </c>
    </row>
    <row r="113" spans="1:9" x14ac:dyDescent="0.25">
      <c r="A113" s="3" t="s">
        <v>12</v>
      </c>
      <c r="B113" s="4" t="s">
        <v>179</v>
      </c>
      <c r="C113" s="4" t="s">
        <v>16</v>
      </c>
      <c r="D113" s="5">
        <v>12500000</v>
      </c>
      <c r="E113" s="5">
        <v>12500000</v>
      </c>
      <c r="F113" s="5">
        <v>12500000</v>
      </c>
      <c r="G113" s="5">
        <v>12500000</v>
      </c>
      <c r="H113" s="6">
        <f t="shared" si="4"/>
        <v>0</v>
      </c>
      <c r="I113" s="16">
        <f t="shared" si="5"/>
        <v>0</v>
      </c>
    </row>
    <row r="114" spans="1:9" x14ac:dyDescent="0.25">
      <c r="A114" s="3" t="s">
        <v>12</v>
      </c>
      <c r="B114" s="4" t="s">
        <v>179</v>
      </c>
      <c r="C114" s="4" t="s">
        <v>69</v>
      </c>
      <c r="D114" s="5">
        <v>200000000</v>
      </c>
      <c r="E114" s="5">
        <v>200000000</v>
      </c>
      <c r="F114" s="5">
        <v>200000000</v>
      </c>
      <c r="G114" s="5">
        <v>200000000</v>
      </c>
      <c r="H114" s="6">
        <f t="shared" si="4"/>
        <v>0</v>
      </c>
      <c r="I114" s="16">
        <f t="shared" si="5"/>
        <v>0</v>
      </c>
    </row>
    <row r="115" spans="1:9" x14ac:dyDescent="0.25">
      <c r="A115" s="3" t="s">
        <v>12</v>
      </c>
      <c r="B115" s="4" t="s">
        <v>179</v>
      </c>
      <c r="C115" s="4" t="s">
        <v>76</v>
      </c>
      <c r="D115" s="5">
        <v>1500000</v>
      </c>
      <c r="E115" s="5">
        <v>1500000</v>
      </c>
      <c r="F115" s="5">
        <v>1500000</v>
      </c>
      <c r="G115" s="5">
        <v>1500000</v>
      </c>
      <c r="H115" s="6">
        <f t="shared" si="4"/>
        <v>0</v>
      </c>
      <c r="I115" s="16">
        <f t="shared" si="5"/>
        <v>0</v>
      </c>
    </row>
    <row r="116" spans="1:9" x14ac:dyDescent="0.25">
      <c r="A116" s="3" t="s">
        <v>12</v>
      </c>
      <c r="B116" s="4" t="s">
        <v>179</v>
      </c>
      <c r="C116" s="4" t="s">
        <v>70</v>
      </c>
      <c r="D116" s="5">
        <v>8000000</v>
      </c>
      <c r="E116" s="5">
        <v>8000000</v>
      </c>
      <c r="F116" s="5">
        <v>10000000</v>
      </c>
      <c r="G116" s="5">
        <v>10000000</v>
      </c>
      <c r="H116" s="6">
        <f t="shared" si="4"/>
        <v>0</v>
      </c>
      <c r="I116" s="16">
        <f t="shared" si="5"/>
        <v>0</v>
      </c>
    </row>
    <row r="117" spans="1:9" x14ac:dyDescent="0.25">
      <c r="A117" s="3" t="s">
        <v>12</v>
      </c>
      <c r="B117" s="4" t="s">
        <v>179</v>
      </c>
      <c r="C117" s="4" t="s">
        <v>92</v>
      </c>
      <c r="D117" s="5">
        <v>25000000</v>
      </c>
      <c r="E117" s="5">
        <v>25000000</v>
      </c>
      <c r="F117" s="5"/>
      <c r="G117" s="5">
        <v>0</v>
      </c>
      <c r="H117" s="6" t="e">
        <f t="shared" si="4"/>
        <v>#DIV/0!</v>
      </c>
      <c r="I117" s="16">
        <f t="shared" si="5"/>
        <v>0</v>
      </c>
    </row>
    <row r="118" spans="1:9" x14ac:dyDescent="0.25">
      <c r="A118" s="3" t="s">
        <v>12</v>
      </c>
      <c r="B118" s="4" t="s">
        <v>179</v>
      </c>
      <c r="C118" s="4" t="s">
        <v>93</v>
      </c>
      <c r="D118" s="5">
        <v>20000000</v>
      </c>
      <c r="E118" s="5">
        <v>20000000</v>
      </c>
      <c r="F118" s="5"/>
      <c r="G118" s="5">
        <v>0</v>
      </c>
      <c r="H118" s="6" t="e">
        <f t="shared" si="4"/>
        <v>#DIV/0!</v>
      </c>
      <c r="I118" s="16">
        <f t="shared" si="5"/>
        <v>0</v>
      </c>
    </row>
    <row r="119" spans="1:9" x14ac:dyDescent="0.25">
      <c r="A119" s="3" t="s">
        <v>12</v>
      </c>
      <c r="B119" s="4" t="s">
        <v>179</v>
      </c>
      <c r="C119" s="4" t="s">
        <v>71</v>
      </c>
      <c r="D119" s="5"/>
      <c r="E119" s="5"/>
      <c r="F119" s="5">
        <v>1500000</v>
      </c>
      <c r="G119" s="5">
        <v>1500000</v>
      </c>
      <c r="H119" s="6">
        <f t="shared" si="4"/>
        <v>0</v>
      </c>
      <c r="I119" s="16">
        <f t="shared" si="5"/>
        <v>0</v>
      </c>
    </row>
    <row r="120" spans="1:9" x14ac:dyDescent="0.25">
      <c r="A120" s="3" t="s">
        <v>12</v>
      </c>
      <c r="B120" s="4" t="s">
        <v>179</v>
      </c>
      <c r="C120" s="4" t="s">
        <v>72</v>
      </c>
      <c r="D120" s="5">
        <v>2000000</v>
      </c>
      <c r="E120" s="5">
        <v>2000000</v>
      </c>
      <c r="F120" s="5">
        <v>2000000</v>
      </c>
      <c r="G120" s="5">
        <v>2000000</v>
      </c>
      <c r="H120" s="6">
        <f t="shared" si="4"/>
        <v>0</v>
      </c>
      <c r="I120" s="16">
        <f t="shared" si="5"/>
        <v>0</v>
      </c>
    </row>
    <row r="121" spans="1:9" x14ac:dyDescent="0.25">
      <c r="A121" s="3" t="s">
        <v>12</v>
      </c>
      <c r="B121" s="4" t="s">
        <v>179</v>
      </c>
      <c r="C121" s="4" t="s">
        <v>31</v>
      </c>
      <c r="D121" s="5">
        <v>20000000</v>
      </c>
      <c r="E121" s="5">
        <v>20000000</v>
      </c>
      <c r="F121" s="5">
        <v>19700000</v>
      </c>
      <c r="G121" s="5">
        <v>34700000</v>
      </c>
      <c r="H121" s="6">
        <f t="shared" si="4"/>
        <v>0.76142131979695427</v>
      </c>
      <c r="I121" s="16">
        <f t="shared" si="5"/>
        <v>15000000</v>
      </c>
    </row>
    <row r="122" spans="1:9" x14ac:dyDescent="0.25">
      <c r="A122" s="3" t="s">
        <v>12</v>
      </c>
      <c r="B122" s="4" t="s">
        <v>179</v>
      </c>
      <c r="C122" s="4" t="s">
        <v>22</v>
      </c>
      <c r="D122" s="5">
        <v>84617000</v>
      </c>
      <c r="E122" s="5">
        <v>84617000</v>
      </c>
      <c r="F122" s="5">
        <v>32497000</v>
      </c>
      <c r="G122" s="5">
        <v>32497000</v>
      </c>
      <c r="H122" s="6">
        <f t="shared" si="4"/>
        <v>0</v>
      </c>
      <c r="I122" s="16">
        <f t="shared" si="5"/>
        <v>0</v>
      </c>
    </row>
    <row r="123" spans="1:9" x14ac:dyDescent="0.25">
      <c r="A123" s="3" t="s">
        <v>12</v>
      </c>
      <c r="B123" s="4" t="s">
        <v>179</v>
      </c>
      <c r="C123" s="4" t="s">
        <v>23</v>
      </c>
      <c r="D123" s="5">
        <v>198000000</v>
      </c>
      <c r="E123" s="5">
        <v>198000000</v>
      </c>
      <c r="F123" s="5">
        <v>211200000</v>
      </c>
      <c r="G123" s="5">
        <v>211200000</v>
      </c>
      <c r="H123" s="6">
        <f t="shared" si="4"/>
        <v>0</v>
      </c>
      <c r="I123" s="16">
        <f t="shared" si="5"/>
        <v>0</v>
      </c>
    </row>
    <row r="124" spans="1:9" x14ac:dyDescent="0.25">
      <c r="A124" s="3" t="s">
        <v>12</v>
      </c>
      <c r="B124" s="4" t="s">
        <v>179</v>
      </c>
      <c r="C124" s="4" t="s">
        <v>73</v>
      </c>
      <c r="D124" s="5">
        <f>254137500+148275000+462825000+34762500</f>
        <v>900000000</v>
      </c>
      <c r="E124" s="5">
        <f>254137500+148275000+462825000+34762500</f>
        <v>900000000</v>
      </c>
      <c r="F124" s="5">
        <f>225900000+131800000+21435+411378565+30900000</f>
        <v>800000000</v>
      </c>
      <c r="G124" s="5">
        <f>225900000+131800000+21435+411378565+30900000</f>
        <v>800000000</v>
      </c>
      <c r="H124" s="6">
        <f t="shared" si="4"/>
        <v>0</v>
      </c>
      <c r="I124" s="16">
        <f t="shared" si="5"/>
        <v>0</v>
      </c>
    </row>
    <row r="125" spans="1:9" x14ac:dyDescent="0.25">
      <c r="A125" s="3" t="s">
        <v>12</v>
      </c>
      <c r="B125" s="4" t="s">
        <v>179</v>
      </c>
      <c r="C125" s="4" t="s">
        <v>74</v>
      </c>
      <c r="D125" s="5">
        <v>112597000</v>
      </c>
      <c r="E125" s="5">
        <v>112597000</v>
      </c>
      <c r="F125" s="5">
        <v>63430000</v>
      </c>
      <c r="G125" s="5">
        <v>63430000</v>
      </c>
      <c r="H125" s="6">
        <f t="shared" si="4"/>
        <v>0</v>
      </c>
      <c r="I125" s="16">
        <f t="shared" si="5"/>
        <v>0</v>
      </c>
    </row>
    <row r="126" spans="1:9" x14ac:dyDescent="0.25">
      <c r="A126" s="3" t="s">
        <v>12</v>
      </c>
      <c r="B126" s="4" t="s">
        <v>179</v>
      </c>
      <c r="C126" s="4" t="s">
        <v>32</v>
      </c>
      <c r="D126" s="5">
        <v>16000000</v>
      </c>
      <c r="E126" s="5">
        <v>16000000</v>
      </c>
      <c r="F126" s="5">
        <v>15830000</v>
      </c>
      <c r="G126" s="5">
        <v>15830000</v>
      </c>
      <c r="H126" s="6">
        <f t="shared" si="4"/>
        <v>0</v>
      </c>
      <c r="I126" s="16">
        <f t="shared" si="5"/>
        <v>0</v>
      </c>
    </row>
    <row r="127" spans="1:9" x14ac:dyDescent="0.25">
      <c r="A127" s="3" t="s">
        <v>12</v>
      </c>
      <c r="B127" s="4" t="s">
        <v>179</v>
      </c>
      <c r="C127" s="4" t="s">
        <v>17</v>
      </c>
      <c r="D127" s="5">
        <v>64292000</v>
      </c>
      <c r="E127" s="5">
        <v>64292000</v>
      </c>
      <c r="F127" s="5">
        <v>58259000</v>
      </c>
      <c r="G127" s="5">
        <v>58259000</v>
      </c>
      <c r="H127" s="6">
        <f t="shared" si="4"/>
        <v>0</v>
      </c>
      <c r="I127" s="16">
        <f t="shared" si="5"/>
        <v>0</v>
      </c>
    </row>
    <row r="128" spans="1:9" x14ac:dyDescent="0.25">
      <c r="A128" s="3" t="s">
        <v>12</v>
      </c>
      <c r="B128" s="4" t="s">
        <v>179</v>
      </c>
      <c r="C128" s="4" t="s">
        <v>18</v>
      </c>
      <c r="D128" s="5">
        <v>24110000</v>
      </c>
      <c r="E128" s="5">
        <v>24110000</v>
      </c>
      <c r="F128" s="5">
        <v>40843000</v>
      </c>
      <c r="G128" s="5">
        <v>40843000</v>
      </c>
      <c r="H128" s="6">
        <f t="shared" si="4"/>
        <v>0</v>
      </c>
      <c r="I128" s="16">
        <f t="shared" si="5"/>
        <v>0</v>
      </c>
    </row>
    <row r="129" spans="1:9" x14ac:dyDescent="0.25">
      <c r="A129" s="3" t="s">
        <v>12</v>
      </c>
      <c r="B129" s="4" t="s">
        <v>179</v>
      </c>
      <c r="C129" s="4" t="s">
        <v>19</v>
      </c>
      <c r="D129" s="5">
        <v>250000000</v>
      </c>
      <c r="E129" s="5">
        <v>250000000</v>
      </c>
      <c r="F129" s="5">
        <v>250000000</v>
      </c>
      <c r="G129" s="5">
        <v>250000000</v>
      </c>
      <c r="H129" s="6">
        <f t="shared" si="4"/>
        <v>0</v>
      </c>
      <c r="I129" s="16">
        <f t="shared" si="5"/>
        <v>0</v>
      </c>
    </row>
    <row r="130" spans="1:9" x14ac:dyDescent="0.25">
      <c r="A130" s="3" t="s">
        <v>12</v>
      </c>
      <c r="B130" s="4" t="s">
        <v>179</v>
      </c>
      <c r="C130" s="4" t="s">
        <v>33</v>
      </c>
      <c r="D130" s="5">
        <v>19000000</v>
      </c>
      <c r="E130" s="5">
        <v>19000000</v>
      </c>
      <c r="F130" s="5">
        <v>17973500</v>
      </c>
      <c r="G130" s="5">
        <v>32973500</v>
      </c>
      <c r="H130" s="6">
        <f t="shared" si="4"/>
        <v>0.8345619940467911</v>
      </c>
      <c r="I130" s="16">
        <f t="shared" si="5"/>
        <v>15000000</v>
      </c>
    </row>
    <row r="131" spans="1:9" x14ac:dyDescent="0.25">
      <c r="A131" s="3" t="s">
        <v>12</v>
      </c>
      <c r="B131" s="4" t="s">
        <v>179</v>
      </c>
      <c r="C131" s="4" t="s">
        <v>34</v>
      </c>
      <c r="D131" s="5"/>
      <c r="E131" s="5">
        <v>270000000</v>
      </c>
      <c r="F131" s="5">
        <v>250000000</v>
      </c>
      <c r="G131" s="5">
        <v>250000000</v>
      </c>
      <c r="H131" s="6">
        <f t="shared" ref="H131:H193" si="6">(G131-F131)/F131</f>
        <v>0</v>
      </c>
      <c r="I131" s="16">
        <f t="shared" ref="I131:I194" si="7">G131-F131</f>
        <v>0</v>
      </c>
    </row>
    <row r="132" spans="1:9" x14ac:dyDescent="0.25">
      <c r="A132" s="3" t="s">
        <v>12</v>
      </c>
      <c r="B132" s="4" t="s">
        <v>179</v>
      </c>
      <c r="C132" s="4" t="s">
        <v>75</v>
      </c>
      <c r="D132" s="5">
        <v>34000000</v>
      </c>
      <c r="E132" s="5">
        <v>34000000</v>
      </c>
      <c r="F132" s="5">
        <v>40000000</v>
      </c>
      <c r="G132" s="5">
        <v>30000000</v>
      </c>
      <c r="H132" s="6">
        <f t="shared" si="6"/>
        <v>-0.25</v>
      </c>
      <c r="I132" s="16">
        <f t="shared" si="7"/>
        <v>-10000000</v>
      </c>
    </row>
    <row r="133" spans="1:9" x14ac:dyDescent="0.25">
      <c r="A133" s="3" t="s">
        <v>12</v>
      </c>
      <c r="B133" s="4" t="s">
        <v>179</v>
      </c>
      <c r="C133" s="4" t="s">
        <v>25</v>
      </c>
      <c r="D133" s="5">
        <f>415000000+1300000000</f>
        <v>1715000000</v>
      </c>
      <c r="E133" s="5">
        <f>415000000+1300000000</f>
        <v>1715000000</v>
      </c>
      <c r="F133" s="5">
        <f>1300000000+305000000</f>
        <v>1605000000</v>
      </c>
      <c r="G133" s="5">
        <f>1300000000+530000000</f>
        <v>1830000000</v>
      </c>
      <c r="H133" s="6">
        <f t="shared" si="6"/>
        <v>0.14018691588785046</v>
      </c>
      <c r="I133" s="16">
        <f t="shared" si="7"/>
        <v>225000000</v>
      </c>
    </row>
    <row r="134" spans="1:9" x14ac:dyDescent="0.25">
      <c r="A134" s="3" t="s">
        <v>12</v>
      </c>
      <c r="B134" s="4" t="s">
        <v>179</v>
      </c>
      <c r="C134" s="4" t="s">
        <v>77</v>
      </c>
      <c r="D134" s="5">
        <v>10000000</v>
      </c>
      <c r="E134" s="5">
        <v>10000000</v>
      </c>
      <c r="F134" s="5">
        <v>9000000</v>
      </c>
      <c r="G134" s="5">
        <v>14000000</v>
      </c>
      <c r="H134" s="6">
        <f t="shared" si="6"/>
        <v>0.55555555555555558</v>
      </c>
      <c r="I134" s="16">
        <f t="shared" si="7"/>
        <v>5000000</v>
      </c>
    </row>
    <row r="135" spans="1:9" x14ac:dyDescent="0.25">
      <c r="A135" s="3" t="s">
        <v>12</v>
      </c>
      <c r="B135" s="4" t="s">
        <v>179</v>
      </c>
      <c r="C135" s="4" t="s">
        <v>26</v>
      </c>
      <c r="D135" s="5">
        <f>1285838000+900000000+117000000</f>
        <v>2302838000</v>
      </c>
      <c r="E135" s="5">
        <f>1285838000+900000000+117000000</f>
        <v>2302838000</v>
      </c>
      <c r="F135" s="5">
        <f>1065579000+717548000</f>
        <v>1783127000</v>
      </c>
      <c r="G135" s="5">
        <f>1065579000+717548000</f>
        <v>1783127000</v>
      </c>
      <c r="H135" s="6">
        <f t="shared" si="6"/>
        <v>0</v>
      </c>
      <c r="I135" s="16">
        <f t="shared" si="7"/>
        <v>0</v>
      </c>
    </row>
    <row r="136" spans="1:9" x14ac:dyDescent="0.25">
      <c r="A136" s="3" t="s">
        <v>12</v>
      </c>
      <c r="B136" s="4" t="s">
        <v>179</v>
      </c>
      <c r="C136" s="4" t="s">
        <v>94</v>
      </c>
      <c r="D136" s="5">
        <v>10000000</v>
      </c>
      <c r="E136" s="5">
        <v>10000000</v>
      </c>
      <c r="F136" s="5"/>
      <c r="G136" s="5">
        <v>0</v>
      </c>
      <c r="H136" s="6" t="e">
        <f t="shared" si="6"/>
        <v>#DIV/0!</v>
      </c>
      <c r="I136" s="16">
        <f t="shared" si="7"/>
        <v>0</v>
      </c>
    </row>
    <row r="137" spans="1:9" x14ac:dyDescent="0.25">
      <c r="A137" s="3" t="s">
        <v>12</v>
      </c>
      <c r="B137" s="4" t="s">
        <v>179</v>
      </c>
      <c r="C137" s="4" t="s">
        <v>78</v>
      </c>
      <c r="D137" s="5">
        <v>20000000</v>
      </c>
      <c r="E137" s="5">
        <v>20000000</v>
      </c>
      <c r="F137" s="5">
        <v>20000000</v>
      </c>
      <c r="G137" s="5">
        <v>20000000</v>
      </c>
      <c r="H137" s="6">
        <f t="shared" si="6"/>
        <v>0</v>
      </c>
      <c r="I137" s="16">
        <f t="shared" si="7"/>
        <v>0</v>
      </c>
    </row>
    <row r="138" spans="1:9" x14ac:dyDescent="0.25">
      <c r="A138" s="3" t="s">
        <v>12</v>
      </c>
      <c r="B138" s="4" t="s">
        <v>179</v>
      </c>
      <c r="C138" s="4" t="s">
        <v>27</v>
      </c>
      <c r="D138" s="5">
        <v>65000000</v>
      </c>
      <c r="E138" s="5">
        <v>65000000</v>
      </c>
      <c r="F138" s="5">
        <v>55000000</v>
      </c>
      <c r="G138" s="5">
        <v>55000000</v>
      </c>
      <c r="H138" s="6">
        <f t="shared" si="6"/>
        <v>0</v>
      </c>
      <c r="I138" s="16">
        <f t="shared" si="7"/>
        <v>0</v>
      </c>
    </row>
    <row r="139" spans="1:9" x14ac:dyDescent="0.25">
      <c r="A139" s="3" t="s">
        <v>12</v>
      </c>
      <c r="B139" s="4" t="s">
        <v>179</v>
      </c>
      <c r="C139" s="4" t="s">
        <v>28</v>
      </c>
      <c r="D139" s="5">
        <v>210000000</v>
      </c>
      <c r="E139" s="5">
        <v>210000000</v>
      </c>
      <c r="F139" s="5">
        <v>160000000</v>
      </c>
      <c r="G139" s="5">
        <f>160000000+100000000</f>
        <v>260000000</v>
      </c>
      <c r="H139" s="6">
        <f t="shared" si="6"/>
        <v>0.625</v>
      </c>
      <c r="I139" s="16">
        <f t="shared" si="7"/>
        <v>100000000</v>
      </c>
    </row>
    <row r="140" spans="1:9" x14ac:dyDescent="0.25">
      <c r="A140" s="3" t="s">
        <v>12</v>
      </c>
      <c r="B140" s="4" t="s">
        <v>179</v>
      </c>
      <c r="C140" s="4" t="s">
        <v>79</v>
      </c>
      <c r="D140" s="5">
        <f>30000000</f>
        <v>30000000</v>
      </c>
      <c r="E140" s="5">
        <f>30000000</f>
        <v>30000000</v>
      </c>
      <c r="F140" s="5">
        <f>10000000+28400000</f>
        <v>38400000</v>
      </c>
      <c r="G140" s="5">
        <f>10000000+28400000</f>
        <v>38400000</v>
      </c>
      <c r="H140" s="6">
        <f t="shared" si="6"/>
        <v>0</v>
      </c>
      <c r="I140" s="16">
        <f t="shared" si="7"/>
        <v>0</v>
      </c>
    </row>
    <row r="141" spans="1:9" x14ac:dyDescent="0.25">
      <c r="A141" s="3" t="s">
        <v>12</v>
      </c>
      <c r="B141" s="4" t="s">
        <v>179</v>
      </c>
      <c r="C141" s="4" t="s">
        <v>80</v>
      </c>
      <c r="D141" s="5">
        <v>11000000</v>
      </c>
      <c r="E141" s="5">
        <v>11000000</v>
      </c>
      <c r="F141" s="5">
        <v>11000000</v>
      </c>
      <c r="G141" s="5">
        <v>11000000</v>
      </c>
      <c r="H141" s="6">
        <f t="shared" si="6"/>
        <v>0</v>
      </c>
      <c r="I141" s="16">
        <f t="shared" si="7"/>
        <v>0</v>
      </c>
    </row>
    <row r="142" spans="1:9" x14ac:dyDescent="0.25">
      <c r="A142" s="3" t="s">
        <v>12</v>
      </c>
      <c r="B142" s="4" t="s">
        <v>179</v>
      </c>
      <c r="C142" s="4" t="s">
        <v>81</v>
      </c>
      <c r="D142" s="5">
        <v>1388000000</v>
      </c>
      <c r="E142" s="5">
        <v>1388000000</v>
      </c>
      <c r="F142" s="5">
        <v>1249400000</v>
      </c>
      <c r="G142" s="5">
        <v>1249400000</v>
      </c>
      <c r="H142" s="6">
        <f t="shared" si="6"/>
        <v>0</v>
      </c>
      <c r="I142" s="16">
        <f t="shared" si="7"/>
        <v>0</v>
      </c>
    </row>
    <row r="143" spans="1:9" x14ac:dyDescent="0.25">
      <c r="A143" s="3" t="s">
        <v>12</v>
      </c>
      <c r="B143" s="4" t="s">
        <v>179</v>
      </c>
      <c r="C143" s="4" t="s">
        <v>82</v>
      </c>
      <c r="D143" s="5">
        <f>160730000+20000000</f>
        <v>180730000</v>
      </c>
      <c r="E143" s="5">
        <f>160730000+20000000</f>
        <v>180730000</v>
      </c>
      <c r="F143" s="5">
        <f>133197000+15000000</f>
        <v>148197000</v>
      </c>
      <c r="G143" s="5">
        <f>133197000+40000000</f>
        <v>173197000</v>
      </c>
      <c r="H143" s="6">
        <f t="shared" si="6"/>
        <v>0.1686943730304932</v>
      </c>
      <c r="I143" s="16">
        <f t="shared" si="7"/>
        <v>25000000</v>
      </c>
    </row>
    <row r="144" spans="1:9" x14ac:dyDescent="0.25">
      <c r="A144" s="3" t="s">
        <v>12</v>
      </c>
      <c r="B144" s="4" t="s">
        <v>179</v>
      </c>
      <c r="C144" s="4" t="s">
        <v>83</v>
      </c>
      <c r="D144" s="5"/>
      <c r="E144" s="5"/>
      <c r="F144" s="5"/>
      <c r="G144" s="5">
        <v>20000000</v>
      </c>
      <c r="H144" s="25">
        <v>1</v>
      </c>
      <c r="I144" s="16">
        <f t="shared" si="7"/>
        <v>20000000</v>
      </c>
    </row>
    <row r="145" spans="1:9" x14ac:dyDescent="0.25">
      <c r="A145" s="3" t="s">
        <v>12</v>
      </c>
      <c r="B145" s="4" t="s">
        <v>179</v>
      </c>
      <c r="C145" s="4" t="s">
        <v>29</v>
      </c>
      <c r="D145" s="5">
        <f>1607297000+400000000+10000000</f>
        <v>2017297000</v>
      </c>
      <c r="E145" s="5">
        <f>1607297000+400000000+10000000</f>
        <v>2017297000</v>
      </c>
      <c r="F145" s="5">
        <f>1331974000+521385000</f>
        <v>1853359000</v>
      </c>
      <c r="G145" s="5">
        <f>1331974000+690585000</f>
        <v>2022559000</v>
      </c>
      <c r="H145" s="6">
        <f t="shared" si="6"/>
        <v>9.129369970955438E-2</v>
      </c>
      <c r="I145" s="16">
        <f t="shared" si="7"/>
        <v>169200000</v>
      </c>
    </row>
    <row r="146" spans="1:9" x14ac:dyDescent="0.25">
      <c r="A146" s="3" t="s">
        <v>12</v>
      </c>
      <c r="B146" s="4" t="s">
        <v>179</v>
      </c>
      <c r="C146" s="4" t="s">
        <v>84</v>
      </c>
      <c r="D146" s="5">
        <v>10000000</v>
      </c>
      <c r="E146" s="5">
        <v>10000000</v>
      </c>
      <c r="F146" s="5"/>
      <c r="G146" s="5">
        <v>10000000</v>
      </c>
      <c r="H146" s="25">
        <v>1</v>
      </c>
      <c r="I146" s="16">
        <f t="shared" si="7"/>
        <v>10000000</v>
      </c>
    </row>
    <row r="147" spans="1:9" x14ac:dyDescent="0.25">
      <c r="A147" s="3" t="s">
        <v>12</v>
      </c>
      <c r="B147" s="12" t="s">
        <v>181</v>
      </c>
      <c r="C147" s="12" t="s">
        <v>24</v>
      </c>
      <c r="D147" s="5">
        <v>60000</v>
      </c>
      <c r="E147" s="5">
        <v>60000</v>
      </c>
      <c r="F147" s="5">
        <v>95000</v>
      </c>
      <c r="G147" s="5">
        <v>95000</v>
      </c>
      <c r="H147" s="6">
        <f t="shared" si="6"/>
        <v>0</v>
      </c>
      <c r="I147" s="16">
        <f t="shared" si="7"/>
        <v>0</v>
      </c>
    </row>
    <row r="148" spans="1:9" x14ac:dyDescent="0.25">
      <c r="A148" s="3" t="s">
        <v>12</v>
      </c>
      <c r="B148" s="12" t="s">
        <v>181</v>
      </c>
      <c r="C148" s="12" t="s">
        <v>13</v>
      </c>
      <c r="D148" s="5"/>
      <c r="E148" s="5"/>
      <c r="F148" s="5">
        <v>15000000</v>
      </c>
      <c r="G148" s="5">
        <v>15000000</v>
      </c>
      <c r="H148" s="6">
        <f t="shared" si="6"/>
        <v>0</v>
      </c>
      <c r="I148" s="16">
        <f t="shared" si="7"/>
        <v>0</v>
      </c>
    </row>
    <row r="149" spans="1:9" x14ac:dyDescent="0.25">
      <c r="A149" s="3" t="s">
        <v>12</v>
      </c>
      <c r="B149" s="12" t="s">
        <v>181</v>
      </c>
      <c r="C149" s="12" t="s">
        <v>21</v>
      </c>
      <c r="D149" s="5">
        <v>20000000</v>
      </c>
      <c r="E149" s="5">
        <v>20000000</v>
      </c>
      <c r="F149" s="5">
        <v>40000000</v>
      </c>
      <c r="G149" s="5">
        <v>40000000</v>
      </c>
      <c r="H149" s="6">
        <f t="shared" si="6"/>
        <v>0</v>
      </c>
      <c r="I149" s="16">
        <f t="shared" si="7"/>
        <v>0</v>
      </c>
    </row>
    <row r="150" spans="1:9" x14ac:dyDescent="0.25">
      <c r="A150" s="3" t="s">
        <v>12</v>
      </c>
      <c r="B150" s="12" t="s">
        <v>181</v>
      </c>
      <c r="C150" s="12" t="s">
        <v>14</v>
      </c>
      <c r="D150" s="5"/>
      <c r="E150" s="5"/>
      <c r="F150" s="5">
        <v>1000000</v>
      </c>
      <c r="G150" s="5">
        <v>1000000</v>
      </c>
      <c r="H150" s="6">
        <f t="shared" si="6"/>
        <v>0</v>
      </c>
      <c r="I150" s="16">
        <f t="shared" si="7"/>
        <v>0</v>
      </c>
    </row>
    <row r="151" spans="1:9" x14ac:dyDescent="0.25">
      <c r="A151" s="3" t="s">
        <v>12</v>
      </c>
      <c r="B151" s="12" t="s">
        <v>181</v>
      </c>
      <c r="C151" s="12" t="s">
        <v>217</v>
      </c>
      <c r="D151" s="5">
        <v>2669622000</v>
      </c>
      <c r="E151" s="5">
        <v>2669622000</v>
      </c>
      <c r="F151" s="5">
        <v>2482322000</v>
      </c>
      <c r="G151" s="5">
        <v>2482322000</v>
      </c>
      <c r="H151" s="6">
        <f t="shared" si="6"/>
        <v>0</v>
      </c>
      <c r="I151" s="16">
        <f t="shared" si="7"/>
        <v>0</v>
      </c>
    </row>
    <row r="152" spans="1:9" x14ac:dyDescent="0.25">
      <c r="A152" s="3" t="s">
        <v>12</v>
      </c>
      <c r="B152" s="12" t="s">
        <v>181</v>
      </c>
      <c r="C152" s="12" t="s">
        <v>20</v>
      </c>
      <c r="D152" s="5">
        <v>1000000</v>
      </c>
      <c r="E152" s="5">
        <v>1000000</v>
      </c>
      <c r="F152" s="5">
        <v>1000000</v>
      </c>
      <c r="G152" s="5">
        <v>1000000</v>
      </c>
      <c r="H152" s="6">
        <f t="shared" si="6"/>
        <v>0</v>
      </c>
      <c r="I152" s="16">
        <f t="shared" si="7"/>
        <v>0</v>
      </c>
    </row>
    <row r="153" spans="1:9" x14ac:dyDescent="0.25">
      <c r="A153" s="3" t="s">
        <v>12</v>
      </c>
      <c r="B153" s="12" t="s">
        <v>181</v>
      </c>
      <c r="C153" s="12" t="s">
        <v>15</v>
      </c>
      <c r="D153" s="5">
        <v>2500000</v>
      </c>
      <c r="E153" s="5">
        <v>2500000</v>
      </c>
      <c r="F153" s="5">
        <v>1000000</v>
      </c>
      <c r="G153" s="5">
        <v>61000000</v>
      </c>
      <c r="H153" s="6">
        <f t="shared" si="6"/>
        <v>60</v>
      </c>
      <c r="I153" s="16">
        <f t="shared" si="7"/>
        <v>60000000</v>
      </c>
    </row>
    <row r="154" spans="1:9" x14ac:dyDescent="0.25">
      <c r="A154" s="3" t="s">
        <v>12</v>
      </c>
      <c r="B154" s="12" t="s">
        <v>181</v>
      </c>
      <c r="C154" s="12" t="s">
        <v>30</v>
      </c>
      <c r="D154" s="5"/>
      <c r="E154" s="5"/>
      <c r="F154" s="5">
        <v>5000000</v>
      </c>
      <c r="G154" s="5">
        <v>5000000</v>
      </c>
      <c r="H154" s="6">
        <f t="shared" si="6"/>
        <v>0</v>
      </c>
      <c r="I154" s="16">
        <f t="shared" si="7"/>
        <v>0</v>
      </c>
    </row>
    <row r="155" spans="1:9" x14ac:dyDescent="0.25">
      <c r="A155" s="3" t="s">
        <v>12</v>
      </c>
      <c r="B155" s="12" t="s">
        <v>181</v>
      </c>
      <c r="C155" s="12" t="s">
        <v>16</v>
      </c>
      <c r="D155" s="5">
        <v>5000000</v>
      </c>
      <c r="E155" s="5">
        <v>5000000</v>
      </c>
      <c r="F155" s="5">
        <v>5000000</v>
      </c>
      <c r="G155" s="5">
        <v>5000000</v>
      </c>
      <c r="H155" s="6">
        <f t="shared" si="6"/>
        <v>0</v>
      </c>
      <c r="I155" s="16">
        <f t="shared" si="7"/>
        <v>0</v>
      </c>
    </row>
    <row r="156" spans="1:9" x14ac:dyDescent="0.25">
      <c r="A156" s="3" t="s">
        <v>12</v>
      </c>
      <c r="B156" s="12" t="s">
        <v>181</v>
      </c>
      <c r="C156" s="12" t="s">
        <v>213</v>
      </c>
      <c r="D156" s="5">
        <v>1000000</v>
      </c>
      <c r="E156" s="5">
        <f>1000000+250000000+2730000000</f>
        <v>2981000000</v>
      </c>
      <c r="F156" s="5">
        <v>100000000</v>
      </c>
      <c r="G156" s="5">
        <v>100000000</v>
      </c>
      <c r="H156" s="6">
        <f t="shared" si="6"/>
        <v>0</v>
      </c>
      <c r="I156" s="16">
        <f t="shared" si="7"/>
        <v>0</v>
      </c>
    </row>
    <row r="157" spans="1:9" x14ac:dyDescent="0.25">
      <c r="A157" s="3" t="s">
        <v>12</v>
      </c>
      <c r="B157" s="12" t="s">
        <v>181</v>
      </c>
      <c r="C157" s="12" t="s">
        <v>214</v>
      </c>
      <c r="D157" s="5">
        <v>226000000</v>
      </c>
      <c r="E157" s="5">
        <v>226000000</v>
      </c>
      <c r="F157" s="5">
        <v>190000000</v>
      </c>
      <c r="G157" s="5">
        <v>190000000</v>
      </c>
      <c r="H157" s="6">
        <f t="shared" si="6"/>
        <v>0</v>
      </c>
      <c r="I157" s="16">
        <f t="shared" si="7"/>
        <v>0</v>
      </c>
    </row>
    <row r="158" spans="1:9" x14ac:dyDescent="0.25">
      <c r="A158" s="3" t="s">
        <v>12</v>
      </c>
      <c r="B158" s="12" t="s">
        <v>181</v>
      </c>
      <c r="C158" s="12" t="s">
        <v>215</v>
      </c>
      <c r="D158" s="5">
        <v>5000000</v>
      </c>
      <c r="E158" s="5">
        <v>5000000</v>
      </c>
      <c r="F158" s="5">
        <v>5000000</v>
      </c>
      <c r="G158" s="5">
        <v>5000000</v>
      </c>
      <c r="H158" s="6">
        <f t="shared" si="6"/>
        <v>0</v>
      </c>
      <c r="I158" s="16">
        <f t="shared" si="7"/>
        <v>0</v>
      </c>
    </row>
    <row r="159" spans="1:9" x14ac:dyDescent="0.25">
      <c r="A159" s="3" t="s">
        <v>12</v>
      </c>
      <c r="B159" s="12" t="s">
        <v>181</v>
      </c>
      <c r="C159" s="12" t="s">
        <v>31</v>
      </c>
      <c r="D159" s="5"/>
      <c r="E159" s="5"/>
      <c r="F159" s="5">
        <v>300000</v>
      </c>
      <c r="G159" s="5">
        <v>300000</v>
      </c>
      <c r="H159" s="6">
        <f t="shared" si="6"/>
        <v>0</v>
      </c>
      <c r="I159" s="16">
        <f t="shared" si="7"/>
        <v>0</v>
      </c>
    </row>
    <row r="160" spans="1:9" x14ac:dyDescent="0.25">
      <c r="A160" s="3" t="s">
        <v>12</v>
      </c>
      <c r="B160" s="12" t="s">
        <v>181</v>
      </c>
      <c r="C160" s="12" t="s">
        <v>216</v>
      </c>
      <c r="D160" s="5"/>
      <c r="E160" s="5"/>
      <c r="F160" s="5">
        <v>200000000</v>
      </c>
      <c r="G160" s="5">
        <v>0</v>
      </c>
      <c r="H160" s="6">
        <f t="shared" si="6"/>
        <v>-1</v>
      </c>
      <c r="I160" s="16">
        <f t="shared" si="7"/>
        <v>-200000000</v>
      </c>
    </row>
    <row r="161" spans="1:9" x14ac:dyDescent="0.25">
      <c r="A161" s="3" t="s">
        <v>12</v>
      </c>
      <c r="B161" s="12" t="s">
        <v>181</v>
      </c>
      <c r="C161" s="12" t="s">
        <v>22</v>
      </c>
      <c r="D161" s="5">
        <v>136180000</v>
      </c>
      <c r="E161" s="5">
        <v>136180000</v>
      </c>
      <c r="F161" s="5">
        <v>10303000</v>
      </c>
      <c r="G161" s="5">
        <v>60303000</v>
      </c>
      <c r="H161" s="6">
        <f t="shared" si="6"/>
        <v>4.8529554498689702</v>
      </c>
      <c r="I161" s="16">
        <f t="shared" si="7"/>
        <v>50000000</v>
      </c>
    </row>
    <row r="162" spans="1:9" x14ac:dyDescent="0.25">
      <c r="A162" s="3" t="s">
        <v>12</v>
      </c>
      <c r="B162" s="12" t="s">
        <v>181</v>
      </c>
      <c r="C162" s="12" t="s">
        <v>23</v>
      </c>
      <c r="D162" s="5">
        <v>24000000</v>
      </c>
      <c r="E162" s="5">
        <v>24000000</v>
      </c>
      <c r="F162" s="5">
        <v>28800000</v>
      </c>
      <c r="G162" s="5">
        <v>28800000</v>
      </c>
      <c r="H162" s="6">
        <f t="shared" si="6"/>
        <v>0</v>
      </c>
      <c r="I162" s="16">
        <f t="shared" si="7"/>
        <v>0</v>
      </c>
    </row>
    <row r="163" spans="1:9" x14ac:dyDescent="0.25">
      <c r="A163" s="3" t="s">
        <v>12</v>
      </c>
      <c r="B163" s="12" t="s">
        <v>181</v>
      </c>
      <c r="C163" s="12" t="s">
        <v>32</v>
      </c>
      <c r="D163" s="5"/>
      <c r="E163" s="5"/>
      <c r="F163" s="5">
        <v>170000</v>
      </c>
      <c r="G163" s="5">
        <v>170000</v>
      </c>
      <c r="H163" s="6">
        <f t="shared" si="6"/>
        <v>0</v>
      </c>
      <c r="I163" s="16">
        <f t="shared" si="7"/>
        <v>0</v>
      </c>
    </row>
    <row r="164" spans="1:9" x14ac:dyDescent="0.25">
      <c r="A164" s="3" t="s">
        <v>12</v>
      </c>
      <c r="B164" s="12" t="s">
        <v>181</v>
      </c>
      <c r="C164" s="12" t="s">
        <v>19</v>
      </c>
      <c r="D164" s="5">
        <v>1527000</v>
      </c>
      <c r="E164" s="5">
        <v>1527000</v>
      </c>
      <c r="F164" s="5">
        <v>24000000</v>
      </c>
      <c r="G164" s="5">
        <v>24000000</v>
      </c>
      <c r="H164" s="6">
        <f t="shared" si="6"/>
        <v>0</v>
      </c>
      <c r="I164" s="16">
        <f t="shared" si="7"/>
        <v>0</v>
      </c>
    </row>
    <row r="165" spans="1:9" x14ac:dyDescent="0.25">
      <c r="A165" s="3" t="s">
        <v>12</v>
      </c>
      <c r="B165" s="12" t="s">
        <v>181</v>
      </c>
      <c r="C165" s="12" t="s">
        <v>33</v>
      </c>
      <c r="D165" s="5"/>
      <c r="E165" s="5"/>
      <c r="F165" s="5">
        <v>1026500</v>
      </c>
      <c r="G165" s="5">
        <v>1026500</v>
      </c>
      <c r="H165" s="6">
        <f t="shared" si="6"/>
        <v>0</v>
      </c>
      <c r="I165" s="16">
        <f t="shared" si="7"/>
        <v>0</v>
      </c>
    </row>
    <row r="166" spans="1:9" x14ac:dyDescent="0.25">
      <c r="A166" s="3" t="s">
        <v>12</v>
      </c>
      <c r="B166" s="12" t="s">
        <v>181</v>
      </c>
      <c r="C166" s="12" t="s">
        <v>34</v>
      </c>
      <c r="D166" s="5"/>
      <c r="E166" s="5"/>
      <c r="F166" s="5">
        <v>235840000</v>
      </c>
      <c r="G166" s="5">
        <v>135840000</v>
      </c>
      <c r="H166" s="6">
        <f t="shared" si="6"/>
        <v>-0.42401628222523746</v>
      </c>
      <c r="I166" s="16">
        <f t="shared" si="7"/>
        <v>-100000000</v>
      </c>
    </row>
    <row r="167" spans="1:9" x14ac:dyDescent="0.25">
      <c r="A167" s="3" t="s">
        <v>12</v>
      </c>
      <c r="B167" s="12" t="s">
        <v>181</v>
      </c>
      <c r="C167" s="12" t="s">
        <v>25</v>
      </c>
      <c r="D167" s="5">
        <v>100000000</v>
      </c>
      <c r="E167" s="5">
        <v>100000000</v>
      </c>
      <c r="F167" s="5">
        <v>143600000</v>
      </c>
      <c r="G167" s="5">
        <f>143600000+25000000</f>
        <v>168600000</v>
      </c>
      <c r="H167" s="6">
        <f t="shared" si="6"/>
        <v>0.17409470752089137</v>
      </c>
      <c r="I167" s="16">
        <f t="shared" si="7"/>
        <v>25000000</v>
      </c>
    </row>
    <row r="168" spans="1:9" x14ac:dyDescent="0.25">
      <c r="A168" s="3" t="s">
        <v>12</v>
      </c>
      <c r="B168" s="12" t="s">
        <v>181</v>
      </c>
      <c r="C168" s="12" t="s">
        <v>218</v>
      </c>
      <c r="D168" s="5">
        <f>3214594000+676067200+3883800000</f>
        <v>7774461200</v>
      </c>
      <c r="E168" s="5">
        <f>3214594000+676067200+3883800000</f>
        <v>7774461200</v>
      </c>
      <c r="F168" s="5">
        <f>2663949000+587308000+3602850000</f>
        <v>6854107000</v>
      </c>
      <c r="G168" s="5">
        <f>2663949000+587308000+3602850000</f>
        <v>6854107000</v>
      </c>
      <c r="H168" s="6">
        <f t="shared" si="6"/>
        <v>0</v>
      </c>
      <c r="I168" s="16">
        <f t="shared" si="7"/>
        <v>0</v>
      </c>
    </row>
    <row r="169" spans="1:9" x14ac:dyDescent="0.25">
      <c r="A169" s="3" t="s">
        <v>12</v>
      </c>
      <c r="B169" s="12" t="s">
        <v>181</v>
      </c>
      <c r="C169" s="12" t="s">
        <v>26</v>
      </c>
      <c r="D169" s="5">
        <v>10784000</v>
      </c>
      <c r="E169" s="5">
        <v>10784000</v>
      </c>
      <c r="F169" s="5">
        <v>136000000</v>
      </c>
      <c r="G169" s="5">
        <v>136000000</v>
      </c>
      <c r="H169" s="6">
        <f t="shared" si="6"/>
        <v>0</v>
      </c>
      <c r="I169" s="16">
        <f t="shared" si="7"/>
        <v>0</v>
      </c>
    </row>
    <row r="170" spans="1:9" x14ac:dyDescent="0.25">
      <c r="A170" s="3" t="s">
        <v>12</v>
      </c>
      <c r="B170" s="12" t="s">
        <v>181</v>
      </c>
      <c r="C170" s="12" t="s">
        <v>17</v>
      </c>
      <c r="D170" s="5">
        <v>257167000</v>
      </c>
      <c r="E170" s="5">
        <v>257167000</v>
      </c>
      <c r="F170" s="5">
        <v>233034600</v>
      </c>
      <c r="G170" s="5">
        <v>233034600</v>
      </c>
      <c r="H170" s="6">
        <f t="shared" si="6"/>
        <v>0</v>
      </c>
      <c r="I170" s="16">
        <f t="shared" si="7"/>
        <v>0</v>
      </c>
    </row>
    <row r="171" spans="1:9" x14ac:dyDescent="0.25">
      <c r="A171" s="3" t="s">
        <v>12</v>
      </c>
      <c r="B171" s="12" t="s">
        <v>181</v>
      </c>
      <c r="C171" s="12" t="s">
        <v>18</v>
      </c>
      <c r="D171" s="5">
        <v>136620000</v>
      </c>
      <c r="E171" s="5">
        <v>136620000</v>
      </c>
      <c r="F171" s="5">
        <v>124413150</v>
      </c>
      <c r="G171" s="5">
        <v>124413150</v>
      </c>
      <c r="H171" s="6">
        <f t="shared" si="6"/>
        <v>0</v>
      </c>
      <c r="I171" s="16">
        <f t="shared" si="7"/>
        <v>0</v>
      </c>
    </row>
    <row r="172" spans="1:9" x14ac:dyDescent="0.25">
      <c r="A172" s="3" t="s">
        <v>12</v>
      </c>
      <c r="B172" s="12" t="s">
        <v>181</v>
      </c>
      <c r="C172" s="12" t="s">
        <v>27</v>
      </c>
      <c r="D172" s="5">
        <v>40000000</v>
      </c>
      <c r="E172" s="5">
        <v>40000000</v>
      </c>
      <c r="F172" s="5"/>
      <c r="G172" s="5">
        <v>0</v>
      </c>
      <c r="H172" s="6" t="e">
        <f t="shared" si="6"/>
        <v>#DIV/0!</v>
      </c>
      <c r="I172" s="16">
        <f t="shared" si="7"/>
        <v>0</v>
      </c>
    </row>
    <row r="173" spans="1:9" x14ac:dyDescent="0.25">
      <c r="A173" s="3" t="s">
        <v>12</v>
      </c>
      <c r="B173" s="12" t="s">
        <v>181</v>
      </c>
      <c r="C173" s="12" t="s">
        <v>28</v>
      </c>
      <c r="D173" s="5">
        <v>50000000</v>
      </c>
      <c r="E173" s="5">
        <v>50000000</v>
      </c>
      <c r="F173" s="5"/>
      <c r="G173" s="5">
        <v>0</v>
      </c>
      <c r="H173" s="6" t="e">
        <f t="shared" si="6"/>
        <v>#DIV/0!</v>
      </c>
      <c r="I173" s="16">
        <f t="shared" si="7"/>
        <v>0</v>
      </c>
    </row>
    <row r="174" spans="1:9" ht="15.75" thickBot="1" x14ac:dyDescent="0.3">
      <c r="A174" s="7" t="s">
        <v>12</v>
      </c>
      <c r="B174" s="14" t="s">
        <v>181</v>
      </c>
      <c r="C174" s="8" t="s">
        <v>29</v>
      </c>
      <c r="D174" s="5">
        <v>200000000</v>
      </c>
      <c r="E174" s="5">
        <v>200000000</v>
      </c>
      <c r="F174" s="5">
        <v>218800000</v>
      </c>
      <c r="G174" s="5">
        <v>218800000</v>
      </c>
      <c r="H174" s="6">
        <f t="shared" si="6"/>
        <v>0</v>
      </c>
      <c r="I174" s="16">
        <f t="shared" si="7"/>
        <v>0</v>
      </c>
    </row>
    <row r="175" spans="1:9" ht="15.75" thickBot="1" x14ac:dyDescent="0.3">
      <c r="A175" s="10" t="s">
        <v>35</v>
      </c>
      <c r="B175" s="11" t="s">
        <v>201</v>
      </c>
      <c r="C175" s="11" t="s">
        <v>35</v>
      </c>
      <c r="D175" s="5">
        <v>14906000000</v>
      </c>
      <c r="E175" s="5">
        <v>14906000000</v>
      </c>
      <c r="F175" s="5">
        <v>16227326825</v>
      </c>
      <c r="G175" s="5">
        <v>15905326825</v>
      </c>
      <c r="H175" s="6">
        <f t="shared" si="6"/>
        <v>-1.9843071102994193E-2</v>
      </c>
      <c r="I175" s="16">
        <f t="shared" si="7"/>
        <v>-322000000</v>
      </c>
    </row>
    <row r="176" spans="1:9" x14ac:dyDescent="0.25">
      <c r="A176" s="1" t="s">
        <v>145</v>
      </c>
      <c r="B176" s="2" t="s">
        <v>179</v>
      </c>
      <c r="C176" s="2" t="s">
        <v>37</v>
      </c>
      <c r="D176" s="5">
        <v>46166729</v>
      </c>
      <c r="E176" s="5">
        <v>46166729</v>
      </c>
      <c r="F176" s="16">
        <v>67170321</v>
      </c>
      <c r="G176" s="5">
        <v>67170321</v>
      </c>
      <c r="H176" s="6">
        <f t="shared" si="6"/>
        <v>0</v>
      </c>
      <c r="I176" s="16">
        <f t="shared" si="7"/>
        <v>0</v>
      </c>
    </row>
    <row r="177" spans="1:9" x14ac:dyDescent="0.25">
      <c r="A177" s="3" t="s">
        <v>145</v>
      </c>
      <c r="B177" s="4" t="s">
        <v>179</v>
      </c>
      <c r="C177" s="4" t="s">
        <v>146</v>
      </c>
      <c r="D177" s="5">
        <v>206500000</v>
      </c>
      <c r="E177" s="5">
        <v>206500000</v>
      </c>
      <c r="F177" s="16">
        <v>218400000</v>
      </c>
      <c r="G177" s="5">
        <v>218400000</v>
      </c>
      <c r="H177" s="6">
        <f t="shared" si="6"/>
        <v>0</v>
      </c>
      <c r="I177" s="16">
        <f t="shared" si="7"/>
        <v>0</v>
      </c>
    </row>
    <row r="178" spans="1:9" x14ac:dyDescent="0.25">
      <c r="A178" s="3" t="s">
        <v>145</v>
      </c>
      <c r="B178" s="4" t="s">
        <v>179</v>
      </c>
      <c r="C178" s="4" t="s">
        <v>147</v>
      </c>
      <c r="D178" s="5">
        <v>1229223200</v>
      </c>
      <c r="E178" s="5">
        <v>1229223200</v>
      </c>
      <c r="F178" s="16">
        <v>1729649000</v>
      </c>
      <c r="G178" s="5">
        <v>1729649000</v>
      </c>
      <c r="H178" s="6">
        <f t="shared" si="6"/>
        <v>0</v>
      </c>
      <c r="I178" s="16">
        <f t="shared" si="7"/>
        <v>0</v>
      </c>
    </row>
    <row r="179" spans="1:9" x14ac:dyDescent="0.25">
      <c r="A179" s="3" t="s">
        <v>145</v>
      </c>
      <c r="B179" s="4" t="s">
        <v>179</v>
      </c>
      <c r="C179" s="4" t="s">
        <v>148</v>
      </c>
      <c r="D179" s="5">
        <v>14878943</v>
      </c>
      <c r="E179" s="5">
        <v>14878943</v>
      </c>
      <c r="F179" s="16">
        <v>19890000</v>
      </c>
      <c r="G179" s="5">
        <v>19890000</v>
      </c>
      <c r="H179" s="6">
        <f t="shared" si="6"/>
        <v>0</v>
      </c>
      <c r="I179" s="16">
        <f t="shared" si="7"/>
        <v>0</v>
      </c>
    </row>
    <row r="180" spans="1:9" x14ac:dyDescent="0.25">
      <c r="A180" s="3" t="s">
        <v>145</v>
      </c>
      <c r="B180" s="4" t="s">
        <v>179</v>
      </c>
      <c r="C180" s="4" t="s">
        <v>149</v>
      </c>
      <c r="D180" s="5">
        <v>224488650</v>
      </c>
      <c r="E180" s="5">
        <v>224488650</v>
      </c>
      <c r="F180" s="16">
        <v>266936000</v>
      </c>
      <c r="G180" s="5">
        <v>266936000</v>
      </c>
      <c r="H180" s="6">
        <f t="shared" si="6"/>
        <v>0</v>
      </c>
      <c r="I180" s="16">
        <f t="shared" si="7"/>
        <v>0</v>
      </c>
    </row>
    <row r="181" spans="1:9" x14ac:dyDescent="0.25">
      <c r="A181" s="3" t="s">
        <v>145</v>
      </c>
      <c r="B181" s="4" t="s">
        <v>179</v>
      </c>
      <c r="C181" s="4" t="s">
        <v>150</v>
      </c>
      <c r="D181" s="5">
        <v>32445000</v>
      </c>
      <c r="E181" s="5">
        <v>32445000</v>
      </c>
      <c r="F181" s="16">
        <v>146475175</v>
      </c>
      <c r="G181" s="5">
        <v>146475175</v>
      </c>
      <c r="H181" s="6">
        <f t="shared" si="6"/>
        <v>0</v>
      </c>
      <c r="I181" s="16">
        <f t="shared" si="7"/>
        <v>0</v>
      </c>
    </row>
    <row r="182" spans="1:9" x14ac:dyDescent="0.25">
      <c r="A182" s="3" t="s">
        <v>145</v>
      </c>
      <c r="B182" s="4" t="s">
        <v>179</v>
      </c>
      <c r="C182" s="4" t="s">
        <v>151</v>
      </c>
      <c r="D182" s="5">
        <v>11043000</v>
      </c>
      <c r="E182" s="5">
        <v>11043000</v>
      </c>
      <c r="F182" s="16">
        <v>13732600</v>
      </c>
      <c r="G182" s="5">
        <v>13732600</v>
      </c>
      <c r="H182" s="6">
        <f t="shared" si="6"/>
        <v>0</v>
      </c>
      <c r="I182" s="16">
        <f t="shared" si="7"/>
        <v>0</v>
      </c>
    </row>
    <row r="183" spans="1:9" x14ac:dyDescent="0.25">
      <c r="A183" s="3" t="s">
        <v>145</v>
      </c>
      <c r="B183" s="4" t="s">
        <v>179</v>
      </c>
      <c r="C183" s="4" t="s">
        <v>152</v>
      </c>
      <c r="D183" s="5">
        <v>7117000</v>
      </c>
      <c r="E183" s="5">
        <v>7117000</v>
      </c>
      <c r="F183" s="16">
        <v>7249000</v>
      </c>
      <c r="G183" s="5">
        <v>7249000</v>
      </c>
      <c r="H183" s="6">
        <f t="shared" si="6"/>
        <v>0</v>
      </c>
      <c r="I183" s="16">
        <f t="shared" si="7"/>
        <v>0</v>
      </c>
    </row>
    <row r="184" spans="1:9" x14ac:dyDescent="0.25">
      <c r="A184" s="3" t="s">
        <v>145</v>
      </c>
      <c r="B184" s="4" t="s">
        <v>179</v>
      </c>
      <c r="C184" s="4" t="s">
        <v>153</v>
      </c>
      <c r="D184" s="5">
        <v>42750172</v>
      </c>
      <c r="E184" s="5">
        <v>42750172</v>
      </c>
      <c r="F184" s="16">
        <v>66594350</v>
      </c>
      <c r="G184" s="5">
        <v>66594350</v>
      </c>
      <c r="H184" s="6">
        <f t="shared" si="6"/>
        <v>0</v>
      </c>
      <c r="I184" s="16">
        <f t="shared" si="7"/>
        <v>0</v>
      </c>
    </row>
    <row r="185" spans="1:9" x14ac:dyDescent="0.25">
      <c r="A185" s="3" t="s">
        <v>145</v>
      </c>
      <c r="B185" s="4" t="s">
        <v>179</v>
      </c>
      <c r="C185" s="4" t="s">
        <v>154</v>
      </c>
      <c r="D185" s="5">
        <v>28252820</v>
      </c>
      <c r="E185" s="5">
        <v>28252820</v>
      </c>
      <c r="F185" s="16">
        <v>42585551</v>
      </c>
      <c r="G185" s="5">
        <v>59585551</v>
      </c>
      <c r="H185" s="6">
        <f t="shared" si="6"/>
        <v>0.39919643167232943</v>
      </c>
      <c r="I185" s="16">
        <f t="shared" si="7"/>
        <v>17000000</v>
      </c>
    </row>
    <row r="186" spans="1:9" x14ac:dyDescent="0.25">
      <c r="A186" s="3" t="s">
        <v>145</v>
      </c>
      <c r="B186" s="4" t="s">
        <v>179</v>
      </c>
      <c r="C186" s="4" t="s">
        <v>155</v>
      </c>
      <c r="D186" s="5">
        <v>15689750</v>
      </c>
      <c r="E186" s="5">
        <v>15689750</v>
      </c>
      <c r="F186" s="16">
        <v>14360000</v>
      </c>
      <c r="G186" s="5">
        <v>14360000</v>
      </c>
      <c r="H186" s="6">
        <f t="shared" si="6"/>
        <v>0</v>
      </c>
      <c r="I186" s="16">
        <f t="shared" si="7"/>
        <v>0</v>
      </c>
    </row>
    <row r="187" spans="1:9" x14ac:dyDescent="0.25">
      <c r="A187" s="3" t="s">
        <v>145</v>
      </c>
      <c r="B187" s="4" t="s">
        <v>179</v>
      </c>
      <c r="C187" s="4" t="s">
        <v>156</v>
      </c>
      <c r="D187" s="5">
        <v>7415000</v>
      </c>
      <c r="E187" s="5">
        <v>7415000</v>
      </c>
      <c r="F187" s="16">
        <v>8855175</v>
      </c>
      <c r="G187" s="5">
        <v>8855175</v>
      </c>
      <c r="H187" s="6">
        <f t="shared" si="6"/>
        <v>0</v>
      </c>
      <c r="I187" s="16">
        <f t="shared" si="7"/>
        <v>0</v>
      </c>
    </row>
    <row r="188" spans="1:9" x14ac:dyDescent="0.25">
      <c r="A188" s="3" t="s">
        <v>145</v>
      </c>
      <c r="B188" s="4" t="s">
        <v>179</v>
      </c>
      <c r="C188" s="4" t="s">
        <v>157</v>
      </c>
      <c r="D188" s="5">
        <v>8454000</v>
      </c>
      <c r="E188" s="5">
        <v>8454000</v>
      </c>
      <c r="F188" s="16">
        <v>15960000</v>
      </c>
      <c r="G188" s="5">
        <v>15960000</v>
      </c>
      <c r="H188" s="6">
        <f t="shared" si="6"/>
        <v>0</v>
      </c>
      <c r="I188" s="16">
        <f t="shared" si="7"/>
        <v>0</v>
      </c>
    </row>
    <row r="189" spans="1:9" x14ac:dyDescent="0.25">
      <c r="A189" s="3" t="s">
        <v>145</v>
      </c>
      <c r="B189" s="4" t="s">
        <v>179</v>
      </c>
      <c r="C189" s="4" t="s">
        <v>158</v>
      </c>
      <c r="D189" s="5">
        <v>68565000</v>
      </c>
      <c r="E189" s="5">
        <v>68565000</v>
      </c>
      <c r="F189" s="16">
        <v>70838700</v>
      </c>
      <c r="G189" s="5">
        <v>70838700</v>
      </c>
      <c r="H189" s="6">
        <f t="shared" si="6"/>
        <v>0</v>
      </c>
      <c r="I189" s="16">
        <f t="shared" si="7"/>
        <v>0</v>
      </c>
    </row>
    <row r="190" spans="1:9" x14ac:dyDescent="0.25">
      <c r="A190" s="3" t="s">
        <v>145</v>
      </c>
      <c r="B190" s="4" t="s">
        <v>179</v>
      </c>
      <c r="C190" s="4" t="s">
        <v>159</v>
      </c>
      <c r="D190" s="5">
        <v>62251640</v>
      </c>
      <c r="E190" s="5">
        <v>62251640</v>
      </c>
      <c r="F190" s="16">
        <v>77348416</v>
      </c>
      <c r="G190" s="5">
        <v>77348416</v>
      </c>
      <c r="H190" s="6">
        <f t="shared" si="6"/>
        <v>0</v>
      </c>
      <c r="I190" s="16">
        <f t="shared" si="7"/>
        <v>0</v>
      </c>
    </row>
    <row r="191" spans="1:9" x14ac:dyDescent="0.25">
      <c r="A191" s="3" t="s">
        <v>145</v>
      </c>
      <c r="B191" s="4" t="s">
        <v>179</v>
      </c>
      <c r="C191" s="4" t="s">
        <v>160</v>
      </c>
      <c r="D191" s="5">
        <v>49120050</v>
      </c>
      <c r="E191" s="5">
        <v>49120050</v>
      </c>
      <c r="F191" s="16">
        <v>49129050</v>
      </c>
      <c r="G191" s="5">
        <v>99129050</v>
      </c>
      <c r="H191" s="6">
        <f t="shared" si="6"/>
        <v>1.0177278005579184</v>
      </c>
      <c r="I191" s="16">
        <f t="shared" si="7"/>
        <v>50000000</v>
      </c>
    </row>
    <row r="192" spans="1:9" x14ac:dyDescent="0.25">
      <c r="A192" s="3" t="s">
        <v>145</v>
      </c>
      <c r="B192" s="4" t="s">
        <v>179</v>
      </c>
      <c r="C192" s="4" t="s">
        <v>161</v>
      </c>
      <c r="D192" s="5">
        <v>4624520</v>
      </c>
      <c r="E192" s="5">
        <v>4624520</v>
      </c>
      <c r="F192" s="16">
        <v>4624520</v>
      </c>
      <c r="G192" s="5">
        <v>4624520</v>
      </c>
      <c r="H192" s="6">
        <f t="shared" si="6"/>
        <v>0</v>
      </c>
      <c r="I192" s="16">
        <f t="shared" si="7"/>
        <v>0</v>
      </c>
    </row>
    <row r="193" spans="1:9" x14ac:dyDescent="0.25">
      <c r="A193" s="3" t="s">
        <v>145</v>
      </c>
      <c r="B193" s="4" t="s">
        <v>179</v>
      </c>
      <c r="C193" s="4" t="s">
        <v>162</v>
      </c>
      <c r="D193" s="5">
        <v>750000</v>
      </c>
      <c r="E193" s="5">
        <v>750000</v>
      </c>
      <c r="F193" s="16">
        <v>1456000</v>
      </c>
      <c r="G193" s="5">
        <v>1456000</v>
      </c>
      <c r="H193" s="6">
        <f t="shared" si="6"/>
        <v>0</v>
      </c>
      <c r="I193" s="16">
        <f t="shared" si="7"/>
        <v>0</v>
      </c>
    </row>
    <row r="194" spans="1:9" x14ac:dyDescent="0.25">
      <c r="A194" s="3" t="s">
        <v>145</v>
      </c>
      <c r="B194" s="4" t="s">
        <v>179</v>
      </c>
      <c r="C194" s="4" t="s">
        <v>163</v>
      </c>
      <c r="D194" s="5">
        <v>0</v>
      </c>
      <c r="E194" s="5">
        <v>0</v>
      </c>
      <c r="F194" s="16">
        <v>0</v>
      </c>
      <c r="G194" s="5">
        <v>33000000</v>
      </c>
      <c r="H194" s="25">
        <v>1</v>
      </c>
      <c r="I194" s="16">
        <f t="shared" si="7"/>
        <v>33000000</v>
      </c>
    </row>
    <row r="195" spans="1:9" x14ac:dyDescent="0.25">
      <c r="A195" s="3" t="s">
        <v>145</v>
      </c>
      <c r="B195" s="4" t="s">
        <v>179</v>
      </c>
      <c r="C195" s="4" t="s">
        <v>131</v>
      </c>
      <c r="D195" s="5">
        <v>2809931</v>
      </c>
      <c r="E195" s="5">
        <v>2809931</v>
      </c>
      <c r="F195" s="16">
        <v>2843589</v>
      </c>
      <c r="G195" s="5">
        <v>3843589</v>
      </c>
      <c r="H195" s="6">
        <f t="shared" ref="H195:H258" si="8">(G195-F195)/F195</f>
        <v>0.35166826148223251</v>
      </c>
      <c r="I195" s="16">
        <f t="shared" ref="I195:I258" si="9">G195-F195</f>
        <v>1000000</v>
      </c>
    </row>
    <row r="196" spans="1:9" x14ac:dyDescent="0.25">
      <c r="A196" s="3" t="s">
        <v>145</v>
      </c>
      <c r="B196" s="12" t="s">
        <v>181</v>
      </c>
      <c r="C196" s="12" t="s">
        <v>202</v>
      </c>
      <c r="D196" s="5">
        <v>22658461</v>
      </c>
      <c r="E196" s="5">
        <v>22658461</v>
      </c>
      <c r="F196" s="5">
        <v>771129117</v>
      </c>
      <c r="G196" s="5">
        <v>771129117</v>
      </c>
      <c r="H196" s="6">
        <f t="shared" si="8"/>
        <v>0</v>
      </c>
      <c r="I196" s="16">
        <f t="shared" si="9"/>
        <v>0</v>
      </c>
    </row>
    <row r="197" spans="1:9" x14ac:dyDescent="0.25">
      <c r="A197" s="4" t="s">
        <v>145</v>
      </c>
      <c r="B197" s="12" t="s">
        <v>181</v>
      </c>
      <c r="C197" s="12" t="s">
        <v>146</v>
      </c>
      <c r="D197" s="5">
        <v>2240230670</v>
      </c>
      <c r="E197" s="5">
        <v>2240230670</v>
      </c>
      <c r="F197" s="5">
        <v>5060801011</v>
      </c>
      <c r="G197" s="5">
        <v>3430801011</v>
      </c>
      <c r="H197" s="6">
        <f t="shared" si="8"/>
        <v>-0.32208340072195735</v>
      </c>
      <c r="I197" s="16">
        <f t="shared" si="9"/>
        <v>-1630000000</v>
      </c>
    </row>
    <row r="198" spans="1:9" x14ac:dyDescent="0.25">
      <c r="A198" s="4" t="s">
        <v>145</v>
      </c>
      <c r="B198" s="12" t="s">
        <v>181</v>
      </c>
      <c r="C198" s="12" t="s">
        <v>150</v>
      </c>
      <c r="D198" s="5">
        <v>29105000</v>
      </c>
      <c r="E198" s="5">
        <v>29105000</v>
      </c>
      <c r="F198" s="5">
        <v>193159825</v>
      </c>
      <c r="G198" s="5">
        <v>193159825</v>
      </c>
      <c r="H198" s="6">
        <f t="shared" si="8"/>
        <v>0</v>
      </c>
      <c r="I198" s="16">
        <f t="shared" si="9"/>
        <v>0</v>
      </c>
    </row>
    <row r="199" spans="1:9" x14ac:dyDescent="0.25">
      <c r="A199" s="4" t="s">
        <v>145</v>
      </c>
      <c r="B199" s="12" t="s">
        <v>181</v>
      </c>
      <c r="C199" s="12" t="s">
        <v>157</v>
      </c>
      <c r="D199" s="5">
        <v>10000000</v>
      </c>
      <c r="E199" s="5">
        <v>10000000</v>
      </c>
      <c r="F199" s="5">
        <v>20000000</v>
      </c>
      <c r="G199" s="5">
        <v>20000000</v>
      </c>
      <c r="H199" s="6">
        <f t="shared" si="8"/>
        <v>0</v>
      </c>
      <c r="I199" s="16">
        <f t="shared" si="9"/>
        <v>0</v>
      </c>
    </row>
    <row r="200" spans="1:9" x14ac:dyDescent="0.25">
      <c r="A200" s="4" t="s">
        <v>145</v>
      </c>
      <c r="B200" s="12" t="s">
        <v>181</v>
      </c>
      <c r="C200" s="12" t="s">
        <v>158</v>
      </c>
      <c r="D200" s="5"/>
      <c r="E200" s="5"/>
      <c r="F200" s="5">
        <v>14563983</v>
      </c>
      <c r="G200" s="5">
        <v>14563983</v>
      </c>
      <c r="H200" s="6">
        <f t="shared" si="8"/>
        <v>0</v>
      </c>
      <c r="I200" s="16">
        <f t="shared" si="9"/>
        <v>0</v>
      </c>
    </row>
    <row r="201" spans="1:9" x14ac:dyDescent="0.25">
      <c r="A201" s="4" t="s">
        <v>145</v>
      </c>
      <c r="B201" s="12" t="s">
        <v>181</v>
      </c>
      <c r="C201" s="12" t="s">
        <v>159</v>
      </c>
      <c r="D201" s="5">
        <v>302041734</v>
      </c>
      <c r="E201" s="5">
        <v>302041734</v>
      </c>
      <c r="F201" s="5">
        <v>799013617</v>
      </c>
      <c r="G201" s="5">
        <v>799013617</v>
      </c>
      <c r="H201" s="6">
        <f t="shared" si="8"/>
        <v>0</v>
      </c>
      <c r="I201" s="16">
        <f t="shared" si="9"/>
        <v>0</v>
      </c>
    </row>
    <row r="202" spans="1:9" x14ac:dyDescent="0.25">
      <c r="A202" s="4" t="s">
        <v>145</v>
      </c>
      <c r="B202" s="12" t="s">
        <v>181</v>
      </c>
      <c r="C202" s="12" t="s">
        <v>160</v>
      </c>
      <c r="D202" s="5">
        <v>350731000</v>
      </c>
      <c r="E202" s="5">
        <v>350731000</v>
      </c>
      <c r="F202" s="5">
        <v>559400000</v>
      </c>
      <c r="G202" s="5">
        <v>559400000</v>
      </c>
      <c r="H202" s="6">
        <f t="shared" si="8"/>
        <v>0</v>
      </c>
      <c r="I202" s="16">
        <f t="shared" si="9"/>
        <v>0</v>
      </c>
    </row>
    <row r="203" spans="1:9" x14ac:dyDescent="0.25">
      <c r="A203" s="4" t="s">
        <v>145</v>
      </c>
      <c r="B203" s="12" t="s">
        <v>181</v>
      </c>
      <c r="C203" s="12" t="s">
        <v>220</v>
      </c>
      <c r="D203" s="5">
        <v>31746330</v>
      </c>
      <c r="E203" s="5">
        <v>31746330</v>
      </c>
      <c r="F203" s="5"/>
      <c r="G203" s="5">
        <v>0</v>
      </c>
      <c r="H203" s="6" t="e">
        <f t="shared" si="8"/>
        <v>#DIV/0!</v>
      </c>
      <c r="I203" s="16">
        <f t="shared" si="9"/>
        <v>0</v>
      </c>
    </row>
    <row r="204" spans="1:9" ht="15.75" thickBot="1" x14ac:dyDescent="0.3">
      <c r="A204" s="4" t="s">
        <v>145</v>
      </c>
      <c r="B204" s="12" t="s">
        <v>181</v>
      </c>
      <c r="C204" s="12" t="s">
        <v>156</v>
      </c>
      <c r="D204" s="5">
        <v>500000</v>
      </c>
      <c r="E204" s="5">
        <v>500000</v>
      </c>
      <c r="G204" s="15">
        <v>0</v>
      </c>
      <c r="H204" s="6" t="e">
        <f t="shared" si="8"/>
        <v>#DIV/0!</v>
      </c>
      <c r="I204" s="16">
        <f t="shared" si="9"/>
        <v>0</v>
      </c>
    </row>
    <row r="205" spans="1:9" x14ac:dyDescent="0.25">
      <c r="A205" s="1" t="s">
        <v>164</v>
      </c>
      <c r="B205" s="2" t="s">
        <v>179</v>
      </c>
      <c r="C205" s="2" t="s">
        <v>126</v>
      </c>
      <c r="D205" s="5">
        <v>30387754</v>
      </c>
      <c r="E205" s="5">
        <v>30387754</v>
      </c>
      <c r="F205" s="16">
        <v>30099456</v>
      </c>
      <c r="G205" s="5">
        <v>30099456</v>
      </c>
      <c r="H205" s="6">
        <f t="shared" si="8"/>
        <v>0</v>
      </c>
      <c r="I205" s="16">
        <f t="shared" si="9"/>
        <v>0</v>
      </c>
    </row>
    <row r="206" spans="1:9" x14ac:dyDescent="0.25">
      <c r="A206" s="3" t="s">
        <v>164</v>
      </c>
      <c r="B206" s="4" t="s">
        <v>179</v>
      </c>
      <c r="C206" s="4" t="s">
        <v>165</v>
      </c>
      <c r="D206" s="5">
        <v>5565108</v>
      </c>
      <c r="E206" s="5">
        <v>5565108</v>
      </c>
      <c r="F206" s="16">
        <v>4771654</v>
      </c>
      <c r="G206" s="5">
        <v>4771654</v>
      </c>
      <c r="H206" s="6">
        <f t="shared" si="8"/>
        <v>0</v>
      </c>
      <c r="I206" s="16">
        <f t="shared" si="9"/>
        <v>0</v>
      </c>
    </row>
    <row r="207" spans="1:9" x14ac:dyDescent="0.25">
      <c r="A207" s="3" t="s">
        <v>164</v>
      </c>
      <c r="B207" s="4" t="s">
        <v>179</v>
      </c>
      <c r="C207" s="4" t="s">
        <v>166</v>
      </c>
      <c r="D207" s="5">
        <v>16982875</v>
      </c>
      <c r="E207" s="5">
        <v>16982875</v>
      </c>
      <c r="F207" s="16">
        <v>25413202</v>
      </c>
      <c r="G207" s="5">
        <v>25413202</v>
      </c>
      <c r="H207" s="6">
        <f t="shared" si="8"/>
        <v>0</v>
      </c>
      <c r="I207" s="16">
        <f t="shared" si="9"/>
        <v>0</v>
      </c>
    </row>
    <row r="208" spans="1:9" x14ac:dyDescent="0.25">
      <c r="A208" s="3" t="s">
        <v>164</v>
      </c>
      <c r="B208" s="4" t="s">
        <v>179</v>
      </c>
      <c r="C208" s="4" t="s">
        <v>167</v>
      </c>
      <c r="D208" s="5">
        <v>12173116</v>
      </c>
      <c r="E208" s="5">
        <v>12173116</v>
      </c>
      <c r="F208" s="16">
        <v>12190070</v>
      </c>
      <c r="G208" s="5">
        <v>12190070</v>
      </c>
      <c r="H208" s="6">
        <f t="shared" si="8"/>
        <v>0</v>
      </c>
      <c r="I208" s="16">
        <f t="shared" si="9"/>
        <v>0</v>
      </c>
    </row>
    <row r="209" spans="1:9" x14ac:dyDescent="0.25">
      <c r="A209" s="3" t="s">
        <v>164</v>
      </c>
      <c r="B209" s="4" t="s">
        <v>179</v>
      </c>
      <c r="C209" s="4" t="s">
        <v>168</v>
      </c>
      <c r="D209" s="5">
        <v>3936894</v>
      </c>
      <c r="E209" s="5">
        <v>3936894</v>
      </c>
      <c r="F209" s="16">
        <v>4337788</v>
      </c>
      <c r="G209" s="5">
        <v>4337788</v>
      </c>
      <c r="H209" s="6">
        <f t="shared" si="8"/>
        <v>0</v>
      </c>
      <c r="I209" s="16">
        <f t="shared" si="9"/>
        <v>0</v>
      </c>
    </row>
    <row r="210" spans="1:9" x14ac:dyDescent="0.25">
      <c r="A210" s="3" t="s">
        <v>164</v>
      </c>
      <c r="B210" s="4" t="s">
        <v>179</v>
      </c>
      <c r="C210" s="4" t="s">
        <v>169</v>
      </c>
      <c r="D210" s="5">
        <v>4341102</v>
      </c>
      <c r="E210" s="5">
        <v>4341102</v>
      </c>
      <c r="F210" s="16">
        <v>4580830</v>
      </c>
      <c r="G210" s="5">
        <v>4580830</v>
      </c>
      <c r="H210" s="6">
        <f t="shared" si="8"/>
        <v>0</v>
      </c>
      <c r="I210" s="16">
        <f t="shared" si="9"/>
        <v>0</v>
      </c>
    </row>
    <row r="211" spans="1:9" x14ac:dyDescent="0.25">
      <c r="A211" s="3" t="s">
        <v>164</v>
      </c>
      <c r="B211" s="4" t="s">
        <v>179</v>
      </c>
      <c r="C211" s="4" t="s">
        <v>170</v>
      </c>
      <c r="D211" s="5">
        <v>8158901</v>
      </c>
      <c r="E211" s="5">
        <v>8158901</v>
      </c>
      <c r="F211" s="16">
        <v>8328340</v>
      </c>
      <c r="G211" s="5">
        <v>8328340</v>
      </c>
      <c r="H211" s="6">
        <f t="shared" si="8"/>
        <v>0</v>
      </c>
      <c r="I211" s="16">
        <f t="shared" si="9"/>
        <v>0</v>
      </c>
    </row>
    <row r="212" spans="1:9" x14ac:dyDescent="0.25">
      <c r="A212" s="3" t="s">
        <v>164</v>
      </c>
      <c r="B212" s="4" t="s">
        <v>179</v>
      </c>
      <c r="C212" s="4" t="s">
        <v>171</v>
      </c>
      <c r="D212" s="5">
        <v>10000000</v>
      </c>
      <c r="E212" s="5">
        <v>10000000</v>
      </c>
      <c r="F212" s="16">
        <v>0</v>
      </c>
      <c r="G212" s="5">
        <v>0</v>
      </c>
      <c r="H212" s="6" t="e">
        <f t="shared" si="8"/>
        <v>#DIV/0!</v>
      </c>
      <c r="I212" s="16">
        <f t="shared" si="9"/>
        <v>0</v>
      </c>
    </row>
    <row r="213" spans="1:9" x14ac:dyDescent="0.25">
      <c r="A213" s="3" t="s">
        <v>164</v>
      </c>
      <c r="B213" s="4" t="s">
        <v>179</v>
      </c>
      <c r="C213" s="4" t="s">
        <v>172</v>
      </c>
      <c r="D213" s="5">
        <v>262600</v>
      </c>
      <c r="E213" s="5">
        <v>262600</v>
      </c>
      <c r="F213" s="16">
        <v>262600</v>
      </c>
      <c r="G213" s="5">
        <v>262600</v>
      </c>
      <c r="H213" s="6">
        <f t="shared" si="8"/>
        <v>0</v>
      </c>
      <c r="I213" s="16">
        <f t="shared" si="9"/>
        <v>0</v>
      </c>
    </row>
    <row r="214" spans="1:9" ht="15.75" thickBot="1" x14ac:dyDescent="0.3">
      <c r="A214" s="7" t="s">
        <v>164</v>
      </c>
      <c r="B214" s="14" t="s">
        <v>181</v>
      </c>
      <c r="C214" s="14" t="s">
        <v>202</v>
      </c>
      <c r="D214" s="5">
        <v>73650</v>
      </c>
      <c r="E214" s="5">
        <v>73650</v>
      </c>
      <c r="F214" s="16">
        <v>5224060</v>
      </c>
      <c r="G214" s="5">
        <v>5224060</v>
      </c>
      <c r="H214" s="6">
        <f t="shared" si="8"/>
        <v>0</v>
      </c>
      <c r="I214" s="16">
        <f t="shared" si="9"/>
        <v>0</v>
      </c>
    </row>
    <row r="215" spans="1:9" x14ac:dyDescent="0.25">
      <c r="A215" s="1" t="s">
        <v>173</v>
      </c>
      <c r="B215" s="2" t="s">
        <v>179</v>
      </c>
      <c r="C215" s="2" t="s">
        <v>113</v>
      </c>
      <c r="D215" s="5">
        <v>25357600</v>
      </c>
      <c r="E215" s="5">
        <v>25357600</v>
      </c>
      <c r="F215" s="16">
        <v>25857600</v>
      </c>
      <c r="G215" s="5">
        <v>25857600</v>
      </c>
      <c r="H215" s="6">
        <f t="shared" si="8"/>
        <v>0</v>
      </c>
      <c r="I215" s="16">
        <f t="shared" si="9"/>
        <v>0</v>
      </c>
    </row>
    <row r="216" spans="1:9" x14ac:dyDescent="0.25">
      <c r="A216" s="3" t="s">
        <v>173</v>
      </c>
      <c r="B216" s="4" t="s">
        <v>179</v>
      </c>
      <c r="C216" s="4" t="s">
        <v>174</v>
      </c>
      <c r="D216" s="5">
        <v>91696700</v>
      </c>
      <c r="E216" s="5">
        <v>91696700</v>
      </c>
      <c r="F216" s="16">
        <v>104582754</v>
      </c>
      <c r="G216" s="5">
        <v>104582754</v>
      </c>
      <c r="H216" s="6">
        <f t="shared" si="8"/>
        <v>0</v>
      </c>
      <c r="I216" s="16">
        <f t="shared" si="9"/>
        <v>0</v>
      </c>
    </row>
    <row r="217" spans="1:9" x14ac:dyDescent="0.25">
      <c r="A217" s="3" t="s">
        <v>173</v>
      </c>
      <c r="B217" s="4" t="s">
        <v>179</v>
      </c>
      <c r="C217" s="4" t="s">
        <v>175</v>
      </c>
      <c r="D217" s="5">
        <v>164745060</v>
      </c>
      <c r="E217" s="5">
        <v>164745060</v>
      </c>
      <c r="F217" s="16">
        <v>160836205</v>
      </c>
      <c r="G217" s="5">
        <v>160836205</v>
      </c>
      <c r="H217" s="6">
        <f t="shared" si="8"/>
        <v>0</v>
      </c>
      <c r="I217" s="16">
        <f t="shared" si="9"/>
        <v>0</v>
      </c>
    </row>
    <row r="218" spans="1:9" x14ac:dyDescent="0.25">
      <c r="A218" s="3" t="s">
        <v>173</v>
      </c>
      <c r="B218" s="4" t="s">
        <v>179</v>
      </c>
      <c r="C218" s="4" t="s">
        <v>176</v>
      </c>
      <c r="D218" s="5">
        <v>200889308</v>
      </c>
      <c r="E218" s="5">
        <v>200889308</v>
      </c>
      <c r="F218" s="16">
        <v>163933088</v>
      </c>
      <c r="G218" s="5">
        <v>191933088</v>
      </c>
      <c r="H218" s="6">
        <f t="shared" si="8"/>
        <v>0.17080139428594185</v>
      </c>
      <c r="I218" s="16">
        <f t="shared" si="9"/>
        <v>28000000</v>
      </c>
    </row>
    <row r="219" spans="1:9" x14ac:dyDescent="0.25">
      <c r="A219" s="3" t="s">
        <v>173</v>
      </c>
      <c r="B219" s="4" t="s">
        <v>179</v>
      </c>
      <c r="C219" s="4" t="s">
        <v>177</v>
      </c>
      <c r="D219" s="5">
        <v>19000000</v>
      </c>
      <c r="E219" s="5">
        <v>19000000</v>
      </c>
      <c r="F219" s="16">
        <v>21000000</v>
      </c>
      <c r="G219" s="5">
        <v>21000000</v>
      </c>
      <c r="H219" s="6">
        <f t="shared" si="8"/>
        <v>0</v>
      </c>
      <c r="I219" s="16">
        <f t="shared" si="9"/>
        <v>0</v>
      </c>
    </row>
    <row r="220" spans="1:9" x14ac:dyDescent="0.25">
      <c r="A220" s="3" t="s">
        <v>173</v>
      </c>
      <c r="B220" s="4" t="s">
        <v>179</v>
      </c>
      <c r="C220" s="4" t="s">
        <v>200</v>
      </c>
      <c r="D220" s="5">
        <v>6500000</v>
      </c>
      <c r="E220" s="5">
        <v>6500000</v>
      </c>
      <c r="F220" s="16">
        <v>6500000</v>
      </c>
      <c r="G220" s="5">
        <v>10000000</v>
      </c>
      <c r="H220" s="6">
        <f t="shared" si="8"/>
        <v>0.53846153846153844</v>
      </c>
      <c r="I220" s="16">
        <f t="shared" si="9"/>
        <v>3500000</v>
      </c>
    </row>
    <row r="221" spans="1:9" x14ac:dyDescent="0.25">
      <c r="A221" s="3" t="s">
        <v>173</v>
      </c>
      <c r="B221" s="4" t="s">
        <v>179</v>
      </c>
      <c r="C221" s="4" t="s">
        <v>198</v>
      </c>
      <c r="D221" s="5">
        <v>5000000</v>
      </c>
      <c r="E221" s="5">
        <v>5000000</v>
      </c>
      <c r="F221" s="16">
        <v>5000000</v>
      </c>
      <c r="G221" s="5">
        <v>5000000</v>
      </c>
      <c r="H221" s="6">
        <f t="shared" si="8"/>
        <v>0</v>
      </c>
      <c r="I221" s="16">
        <f t="shared" si="9"/>
        <v>0</v>
      </c>
    </row>
    <row r="222" spans="1:9" x14ac:dyDescent="0.25">
      <c r="A222" s="3" t="s">
        <v>173</v>
      </c>
      <c r="B222" s="4" t="s">
        <v>179</v>
      </c>
      <c r="C222" s="4" t="s">
        <v>197</v>
      </c>
      <c r="D222" s="5">
        <v>1000000</v>
      </c>
      <c r="E222" s="5">
        <v>1000000</v>
      </c>
      <c r="F222" s="16">
        <f>2697600*0.5</f>
        <v>1348800</v>
      </c>
      <c r="G222" s="5">
        <f>0.5*2697600</f>
        <v>1348800</v>
      </c>
      <c r="H222" s="6">
        <f t="shared" si="8"/>
        <v>0</v>
      </c>
      <c r="I222" s="16">
        <f t="shared" si="9"/>
        <v>0</v>
      </c>
    </row>
    <row r="223" spans="1:9" x14ac:dyDescent="0.25">
      <c r="A223" s="3" t="s">
        <v>173</v>
      </c>
      <c r="B223" s="4" t="s">
        <v>179</v>
      </c>
      <c r="C223" s="4" t="s">
        <v>199</v>
      </c>
      <c r="D223" s="5">
        <v>1000000</v>
      </c>
      <c r="E223" s="5">
        <v>1000000</v>
      </c>
      <c r="F223" s="16">
        <f>2697600*0.5</f>
        <v>1348800</v>
      </c>
      <c r="G223" s="5">
        <f>0.5*2697600</f>
        <v>1348800</v>
      </c>
      <c r="H223" s="6">
        <f t="shared" si="8"/>
        <v>0</v>
      </c>
      <c r="I223" s="16">
        <f t="shared" si="9"/>
        <v>0</v>
      </c>
    </row>
    <row r="224" spans="1:9" x14ac:dyDescent="0.25">
      <c r="A224" s="3" t="s">
        <v>173</v>
      </c>
      <c r="B224" s="4" t="s">
        <v>179</v>
      </c>
      <c r="C224" s="4" t="s">
        <v>178</v>
      </c>
      <c r="D224" s="5">
        <v>4673150</v>
      </c>
      <c r="E224" s="5">
        <v>4673150</v>
      </c>
      <c r="F224" s="16">
        <v>1562196</v>
      </c>
      <c r="G224" s="5">
        <v>6562196</v>
      </c>
      <c r="H224" s="6">
        <f t="shared" si="8"/>
        <v>3.2006227131550715</v>
      </c>
      <c r="I224" s="16">
        <f t="shared" si="9"/>
        <v>5000000</v>
      </c>
    </row>
    <row r="225" spans="1:9" x14ac:dyDescent="0.25">
      <c r="A225" s="3" t="s">
        <v>173</v>
      </c>
      <c r="B225" s="12" t="s">
        <v>181</v>
      </c>
      <c r="C225" s="12" t="s">
        <v>202</v>
      </c>
      <c r="D225" s="5">
        <v>12792317</v>
      </c>
      <c r="E225" s="5">
        <v>12792317</v>
      </c>
      <c r="F225" s="16">
        <v>31254485</v>
      </c>
      <c r="G225" s="5">
        <v>31254485</v>
      </c>
      <c r="H225" s="6">
        <f t="shared" si="8"/>
        <v>0</v>
      </c>
      <c r="I225" s="16">
        <f t="shared" si="9"/>
        <v>0</v>
      </c>
    </row>
    <row r="226" spans="1:9" ht="15.75" thickBot="1" x14ac:dyDescent="0.3">
      <c r="A226" s="7" t="s">
        <v>173</v>
      </c>
      <c r="B226" s="14" t="s">
        <v>181</v>
      </c>
      <c r="C226" s="8" t="s">
        <v>212</v>
      </c>
      <c r="D226" s="5">
        <v>27618865</v>
      </c>
      <c r="E226" s="5">
        <v>27618865</v>
      </c>
      <c r="F226" s="16">
        <v>28765072</v>
      </c>
      <c r="G226" s="5">
        <v>28765072</v>
      </c>
      <c r="H226" s="6">
        <f t="shared" si="8"/>
        <v>0</v>
      </c>
      <c r="I226" s="16">
        <f t="shared" si="9"/>
        <v>0</v>
      </c>
    </row>
    <row r="227" spans="1:9" x14ac:dyDescent="0.25">
      <c r="A227" s="1" t="s">
        <v>182</v>
      </c>
      <c r="B227" s="2" t="s">
        <v>179</v>
      </c>
      <c r="C227" s="2" t="s">
        <v>183</v>
      </c>
      <c r="D227" s="5">
        <v>174400765</v>
      </c>
      <c r="E227" s="5">
        <f>D227+400000000</f>
        <v>574400765</v>
      </c>
      <c r="F227" s="16">
        <v>260481287</v>
      </c>
      <c r="G227" s="5">
        <v>260481287</v>
      </c>
      <c r="H227" s="6">
        <f t="shared" si="8"/>
        <v>0</v>
      </c>
      <c r="I227" s="16">
        <f t="shared" si="9"/>
        <v>0</v>
      </c>
    </row>
    <row r="228" spans="1:9" x14ac:dyDescent="0.25">
      <c r="A228" s="3" t="s">
        <v>182</v>
      </c>
      <c r="B228" s="4" t="s">
        <v>179</v>
      </c>
      <c r="C228" s="4" t="s">
        <v>105</v>
      </c>
      <c r="D228" s="5">
        <v>148234706</v>
      </c>
      <c r="E228" s="5">
        <v>148234706</v>
      </c>
      <c r="F228" s="16">
        <v>116830100</v>
      </c>
      <c r="G228" s="5">
        <v>0</v>
      </c>
      <c r="H228" s="6">
        <f t="shared" si="8"/>
        <v>-1</v>
      </c>
      <c r="I228" s="16">
        <f t="shared" si="9"/>
        <v>-116830100</v>
      </c>
    </row>
    <row r="229" spans="1:9" x14ac:dyDescent="0.25">
      <c r="A229" s="3" t="s">
        <v>182</v>
      </c>
      <c r="B229" s="4" t="s">
        <v>179</v>
      </c>
      <c r="C229" s="4" t="s">
        <v>184</v>
      </c>
      <c r="D229" s="5"/>
      <c r="E229" s="5"/>
      <c r="F229" s="16">
        <v>116830100</v>
      </c>
      <c r="G229" s="5">
        <v>116830100</v>
      </c>
      <c r="H229" s="6">
        <f t="shared" si="8"/>
        <v>0</v>
      </c>
      <c r="I229" s="16">
        <f t="shared" si="9"/>
        <v>0</v>
      </c>
    </row>
    <row r="230" spans="1:9" x14ac:dyDescent="0.25">
      <c r="A230" s="3" t="s">
        <v>182</v>
      </c>
      <c r="B230" s="4" t="s">
        <v>179</v>
      </c>
      <c r="C230" s="4" t="s">
        <v>185</v>
      </c>
      <c r="D230" s="5">
        <v>314400508</v>
      </c>
      <c r="E230" s="5">
        <v>314400508</v>
      </c>
      <c r="F230" s="16">
        <v>304325672</v>
      </c>
      <c r="G230" s="5">
        <v>304325672</v>
      </c>
      <c r="H230" s="6">
        <f t="shared" si="8"/>
        <v>0</v>
      </c>
      <c r="I230" s="16">
        <f t="shared" si="9"/>
        <v>0</v>
      </c>
    </row>
    <row r="231" spans="1:9" x14ac:dyDescent="0.25">
      <c r="A231" s="3" t="s">
        <v>182</v>
      </c>
      <c r="B231" s="4" t="s">
        <v>179</v>
      </c>
      <c r="C231" s="4" t="s">
        <v>186</v>
      </c>
      <c r="D231" s="5">
        <v>11647045</v>
      </c>
      <c r="E231" s="5">
        <v>11647045</v>
      </c>
      <c r="F231" s="16"/>
      <c r="G231" s="5">
        <v>0</v>
      </c>
      <c r="H231" s="6" t="e">
        <f t="shared" si="8"/>
        <v>#DIV/0!</v>
      </c>
      <c r="I231" s="16">
        <f t="shared" si="9"/>
        <v>0</v>
      </c>
    </row>
    <row r="232" spans="1:9" x14ac:dyDescent="0.25">
      <c r="A232" s="3" t="s">
        <v>182</v>
      </c>
      <c r="B232" s="4" t="s">
        <v>179</v>
      </c>
      <c r="C232" s="4" t="s">
        <v>187</v>
      </c>
      <c r="D232" s="5"/>
      <c r="E232" s="5"/>
      <c r="F232" s="16">
        <v>114610096</v>
      </c>
      <c r="G232" s="5">
        <v>114610096</v>
      </c>
      <c r="H232" s="6">
        <f t="shared" si="8"/>
        <v>0</v>
      </c>
      <c r="I232" s="16">
        <f t="shared" si="9"/>
        <v>0</v>
      </c>
    </row>
    <row r="233" spans="1:9" x14ac:dyDescent="0.25">
      <c r="A233" s="3" t="s">
        <v>182</v>
      </c>
      <c r="B233" s="4" t="s">
        <v>179</v>
      </c>
      <c r="C233" s="4" t="s">
        <v>188</v>
      </c>
      <c r="D233" s="5">
        <v>89021839</v>
      </c>
      <c r="E233" s="5">
        <v>89021839</v>
      </c>
      <c r="F233" s="16">
        <v>63262640</v>
      </c>
      <c r="G233" s="5">
        <v>63262640</v>
      </c>
      <c r="H233" s="6">
        <f t="shared" si="8"/>
        <v>0</v>
      </c>
      <c r="I233" s="16">
        <f t="shared" si="9"/>
        <v>0</v>
      </c>
    </row>
    <row r="234" spans="1:9" x14ac:dyDescent="0.25">
      <c r="A234" s="3" t="s">
        <v>182</v>
      </c>
      <c r="B234" s="4" t="s">
        <v>179</v>
      </c>
      <c r="C234" s="4" t="s">
        <v>189</v>
      </c>
      <c r="D234" s="5">
        <v>73516817</v>
      </c>
      <c r="E234" s="5">
        <v>73516817</v>
      </c>
      <c r="F234" s="16">
        <v>141970529</v>
      </c>
      <c r="G234" s="5">
        <v>141970529</v>
      </c>
      <c r="H234" s="6">
        <f t="shared" si="8"/>
        <v>0</v>
      </c>
      <c r="I234" s="16">
        <f t="shared" si="9"/>
        <v>0</v>
      </c>
    </row>
    <row r="235" spans="1:9" x14ac:dyDescent="0.25">
      <c r="A235" s="3" t="s">
        <v>182</v>
      </c>
      <c r="B235" s="4" t="s">
        <v>179</v>
      </c>
      <c r="C235" s="4" t="s">
        <v>196</v>
      </c>
      <c r="D235" s="5">
        <v>20000000</v>
      </c>
      <c r="E235" s="5">
        <v>20000000</v>
      </c>
      <c r="F235" s="16">
        <v>15000000</v>
      </c>
      <c r="G235" s="5">
        <v>15000000</v>
      </c>
      <c r="H235" s="6">
        <f t="shared" si="8"/>
        <v>0</v>
      </c>
      <c r="I235" s="16">
        <f t="shared" si="9"/>
        <v>0</v>
      </c>
    </row>
    <row r="236" spans="1:9" x14ac:dyDescent="0.25">
      <c r="A236" s="3" t="s">
        <v>182</v>
      </c>
      <c r="B236" s="4" t="s">
        <v>179</v>
      </c>
      <c r="C236" s="4" t="s">
        <v>190</v>
      </c>
      <c r="D236" s="5">
        <v>20000000</v>
      </c>
      <c r="E236" s="5">
        <v>20000000</v>
      </c>
      <c r="F236" s="16"/>
      <c r="G236" s="5">
        <v>0</v>
      </c>
      <c r="H236" s="6" t="e">
        <f t="shared" si="8"/>
        <v>#DIV/0!</v>
      </c>
      <c r="I236" s="16">
        <f t="shared" si="9"/>
        <v>0</v>
      </c>
    </row>
    <row r="237" spans="1:9" x14ac:dyDescent="0.25">
      <c r="A237" s="3" t="s">
        <v>182</v>
      </c>
      <c r="B237" s="4" t="s">
        <v>179</v>
      </c>
      <c r="C237" s="4" t="s">
        <v>191</v>
      </c>
      <c r="D237" s="5">
        <v>68000000</v>
      </c>
      <c r="E237" s="5">
        <v>68000000</v>
      </c>
      <c r="F237" s="16">
        <v>20000000</v>
      </c>
      <c r="G237" s="5">
        <v>20000000</v>
      </c>
      <c r="H237" s="6">
        <f t="shared" si="8"/>
        <v>0</v>
      </c>
      <c r="I237" s="16">
        <f t="shared" si="9"/>
        <v>0</v>
      </c>
    </row>
    <row r="238" spans="1:9" x14ac:dyDescent="0.25">
      <c r="A238" s="3" t="s">
        <v>182</v>
      </c>
      <c r="B238" s="4" t="s">
        <v>179</v>
      </c>
      <c r="C238" s="4" t="s">
        <v>192</v>
      </c>
      <c r="D238" s="5">
        <v>53860000</v>
      </c>
      <c r="E238" s="5">
        <v>53860000</v>
      </c>
      <c r="F238" s="16">
        <v>57667000</v>
      </c>
      <c r="G238" s="5">
        <v>57667000</v>
      </c>
      <c r="H238" s="6">
        <f t="shared" si="8"/>
        <v>0</v>
      </c>
      <c r="I238" s="16">
        <f t="shared" si="9"/>
        <v>0</v>
      </c>
    </row>
    <row r="239" spans="1:9" x14ac:dyDescent="0.25">
      <c r="A239" s="3" t="s">
        <v>182</v>
      </c>
      <c r="B239" s="4" t="s">
        <v>179</v>
      </c>
      <c r="C239" s="4" t="s">
        <v>193</v>
      </c>
      <c r="D239" s="5">
        <v>3200000</v>
      </c>
      <c r="E239" s="5">
        <v>3200000</v>
      </c>
      <c r="F239" s="16">
        <v>5161000</v>
      </c>
      <c r="G239" s="5">
        <v>5161000</v>
      </c>
      <c r="H239" s="6">
        <f t="shared" si="8"/>
        <v>0</v>
      </c>
      <c r="I239" s="16">
        <f t="shared" si="9"/>
        <v>0</v>
      </c>
    </row>
    <row r="240" spans="1:9" x14ac:dyDescent="0.25">
      <c r="A240" s="3" t="s">
        <v>182</v>
      </c>
      <c r="B240" s="4" t="s">
        <v>179</v>
      </c>
      <c r="C240" s="4" t="s">
        <v>194</v>
      </c>
      <c r="D240" s="5"/>
      <c r="E240" s="5"/>
      <c r="F240" s="16">
        <v>126594082</v>
      </c>
      <c r="G240" s="5">
        <v>126594082</v>
      </c>
      <c r="H240" s="6">
        <f t="shared" si="8"/>
        <v>0</v>
      </c>
      <c r="I240" s="16">
        <f t="shared" si="9"/>
        <v>0</v>
      </c>
    </row>
    <row r="241" spans="1:10" x14ac:dyDescent="0.25">
      <c r="A241" s="3" t="s">
        <v>182</v>
      </c>
      <c r="B241" s="4" t="s">
        <v>179</v>
      </c>
      <c r="C241" s="4" t="s">
        <v>195</v>
      </c>
      <c r="D241" s="5">
        <v>174712887</v>
      </c>
      <c r="E241" s="5">
        <v>174712887</v>
      </c>
      <c r="F241" s="16">
        <v>168814087</v>
      </c>
      <c r="G241" s="5">
        <v>168814087</v>
      </c>
      <c r="H241" s="6">
        <f t="shared" si="8"/>
        <v>0</v>
      </c>
      <c r="I241" s="16">
        <f t="shared" si="9"/>
        <v>0</v>
      </c>
    </row>
    <row r="242" spans="1:10" x14ac:dyDescent="0.25">
      <c r="A242" s="3" t="s">
        <v>182</v>
      </c>
      <c r="B242" s="4" t="s">
        <v>179</v>
      </c>
      <c r="C242" s="4" t="s">
        <v>131</v>
      </c>
      <c r="D242" s="5">
        <v>25153573</v>
      </c>
      <c r="E242" s="5">
        <v>25153573</v>
      </c>
      <c r="F242" s="16">
        <v>25125270</v>
      </c>
      <c r="G242" s="5">
        <v>36125270</v>
      </c>
      <c r="H242" s="6">
        <f t="shared" si="8"/>
        <v>0.43780624049015193</v>
      </c>
      <c r="I242" s="16">
        <f t="shared" si="9"/>
        <v>11000000</v>
      </c>
    </row>
    <row r="243" spans="1:10" x14ac:dyDescent="0.25">
      <c r="A243" s="3" t="s">
        <v>182</v>
      </c>
      <c r="B243" s="12" t="s">
        <v>181</v>
      </c>
      <c r="C243" s="12" t="s">
        <v>202</v>
      </c>
      <c r="D243" s="5">
        <v>270860</v>
      </c>
      <c r="E243" s="5">
        <v>270860</v>
      </c>
      <c r="F243" s="16">
        <v>960437</v>
      </c>
      <c r="G243" s="5">
        <v>960437</v>
      </c>
      <c r="H243" s="6">
        <f t="shared" si="8"/>
        <v>0</v>
      </c>
      <c r="I243" s="16">
        <f t="shared" si="9"/>
        <v>0</v>
      </c>
    </row>
    <row r="244" spans="1:10" x14ac:dyDescent="0.25">
      <c r="A244" s="3" t="s">
        <v>182</v>
      </c>
      <c r="B244" s="12" t="s">
        <v>181</v>
      </c>
      <c r="C244" s="12" t="s">
        <v>196</v>
      </c>
      <c r="D244" s="5">
        <v>50366000</v>
      </c>
      <c r="E244" s="5">
        <v>50366000</v>
      </c>
      <c r="F244" s="16">
        <v>27435000</v>
      </c>
      <c r="G244" s="5">
        <v>27435000</v>
      </c>
      <c r="H244" s="6">
        <f t="shared" si="8"/>
        <v>0</v>
      </c>
      <c r="I244" s="16">
        <f t="shared" si="9"/>
        <v>0</v>
      </c>
    </row>
    <row r="245" spans="1:10" x14ac:dyDescent="0.25">
      <c r="A245" s="3" t="s">
        <v>182</v>
      </c>
      <c r="B245" s="12" t="s">
        <v>181</v>
      </c>
      <c r="C245" s="12" t="s">
        <v>209</v>
      </c>
      <c r="D245" s="5">
        <v>8000000</v>
      </c>
      <c r="E245" s="5">
        <v>8000000</v>
      </c>
      <c r="F245" s="16">
        <v>10000000</v>
      </c>
      <c r="G245" s="5">
        <v>10000000</v>
      </c>
      <c r="H245" s="6">
        <f t="shared" si="8"/>
        <v>0</v>
      </c>
      <c r="I245" s="16">
        <f t="shared" si="9"/>
        <v>0</v>
      </c>
    </row>
    <row r="246" spans="1:10" x14ac:dyDescent="0.25">
      <c r="A246" s="3" t="s">
        <v>182</v>
      </c>
      <c r="B246" s="12" t="s">
        <v>181</v>
      </c>
      <c r="C246" s="12" t="s">
        <v>131</v>
      </c>
      <c r="D246" s="15">
        <v>65000000</v>
      </c>
      <c r="E246" s="15">
        <v>65000000</v>
      </c>
      <c r="F246"/>
      <c r="G246" s="15">
        <v>0</v>
      </c>
      <c r="I246" s="16">
        <f t="shared" si="9"/>
        <v>0</v>
      </c>
    </row>
    <row r="247" spans="1:10" x14ac:dyDescent="0.25">
      <c r="A247" s="3" t="s">
        <v>182</v>
      </c>
      <c r="B247" s="12" t="s">
        <v>181</v>
      </c>
      <c r="C247" s="12" t="s">
        <v>210</v>
      </c>
      <c r="D247" s="5"/>
      <c r="E247" s="5"/>
      <c r="F247" s="16">
        <v>274881100</v>
      </c>
      <c r="G247" s="5">
        <v>179881100</v>
      </c>
      <c r="H247" s="6">
        <f>(G247-F247)/F247</f>
        <v>-0.34560397204464038</v>
      </c>
      <c r="I247" s="16">
        <f>G247-F247</f>
        <v>-95000000</v>
      </c>
    </row>
    <row r="248" spans="1:10" x14ac:dyDescent="0.25">
      <c r="A248" s="3" t="s">
        <v>182</v>
      </c>
      <c r="B248" s="12" t="s">
        <v>181</v>
      </c>
      <c r="C248" s="12" t="s">
        <v>211</v>
      </c>
      <c r="D248" s="5"/>
      <c r="E248" s="5"/>
      <c r="F248" s="16">
        <v>25000000</v>
      </c>
      <c r="G248" s="5">
        <v>25000000</v>
      </c>
      <c r="H248" s="6">
        <f t="shared" si="8"/>
        <v>0</v>
      </c>
      <c r="I248" s="16">
        <f t="shared" si="9"/>
        <v>0</v>
      </c>
    </row>
    <row r="249" spans="1:10" ht="15.75" thickBot="1" x14ac:dyDescent="0.3">
      <c r="A249" s="3" t="s">
        <v>182</v>
      </c>
      <c r="B249" s="12" t="s">
        <v>181</v>
      </c>
      <c r="C249" s="12" t="s">
        <v>195</v>
      </c>
      <c r="D249" s="5">
        <v>34747000</v>
      </c>
      <c r="E249" s="5">
        <v>34747000</v>
      </c>
      <c r="F249" s="16">
        <v>29636800</v>
      </c>
      <c r="G249" s="5">
        <v>29636800</v>
      </c>
      <c r="H249" s="6">
        <f t="shared" si="8"/>
        <v>0</v>
      </c>
      <c r="I249" s="16">
        <f t="shared" si="9"/>
        <v>0</v>
      </c>
    </row>
    <row r="250" spans="1:10" x14ac:dyDescent="0.25">
      <c r="A250" s="1" t="s">
        <v>226</v>
      </c>
      <c r="B250" s="2" t="s">
        <v>179</v>
      </c>
      <c r="C250" s="2" t="s">
        <v>37</v>
      </c>
      <c r="D250" s="18">
        <v>95179624</v>
      </c>
      <c r="E250" s="18">
        <f>D250+350000000+6000000000</f>
        <v>6445179624</v>
      </c>
      <c r="F250" s="18">
        <v>95077000</v>
      </c>
      <c r="G250" s="18">
        <v>95077000</v>
      </c>
      <c r="H250" s="19">
        <f t="shared" si="8"/>
        <v>0</v>
      </c>
      <c r="I250" s="16">
        <f t="shared" si="9"/>
        <v>0</v>
      </c>
      <c r="J250"/>
    </row>
    <row r="251" spans="1:10" x14ac:dyDescent="0.25">
      <c r="A251" s="3" t="s">
        <v>226</v>
      </c>
      <c r="B251" s="4" t="s">
        <v>179</v>
      </c>
      <c r="C251" s="4" t="s">
        <v>227</v>
      </c>
      <c r="D251" s="5">
        <v>103988609</v>
      </c>
      <c r="E251" s="5">
        <v>103988609</v>
      </c>
      <c r="F251" s="5">
        <v>101471132</v>
      </c>
      <c r="G251" s="5">
        <v>101471132</v>
      </c>
      <c r="H251" s="20">
        <f t="shared" si="8"/>
        <v>0</v>
      </c>
      <c r="I251" s="16">
        <f t="shared" si="9"/>
        <v>0</v>
      </c>
      <c r="J251"/>
    </row>
    <row r="252" spans="1:10" x14ac:dyDescent="0.25">
      <c r="A252" s="3" t="s">
        <v>226</v>
      </c>
      <c r="B252" s="4" t="s">
        <v>179</v>
      </c>
      <c r="C252" s="4" t="s">
        <v>105</v>
      </c>
      <c r="D252" s="5">
        <v>116229120</v>
      </c>
      <c r="E252" s="5">
        <v>116229120</v>
      </c>
      <c r="F252" s="5">
        <v>157737750</v>
      </c>
      <c r="G252" s="5">
        <v>157737750</v>
      </c>
      <c r="H252" s="20">
        <f t="shared" si="8"/>
        <v>0</v>
      </c>
      <c r="I252" s="16">
        <f t="shared" si="9"/>
        <v>0</v>
      </c>
      <c r="J252"/>
    </row>
    <row r="253" spans="1:10" x14ac:dyDescent="0.25">
      <c r="A253" s="3" t="s">
        <v>226</v>
      </c>
      <c r="B253" s="4" t="s">
        <v>179</v>
      </c>
      <c r="C253" s="4" t="s">
        <v>228</v>
      </c>
      <c r="D253" s="5">
        <v>56921402</v>
      </c>
      <c r="E253" s="5">
        <v>56921402</v>
      </c>
      <c r="F253" s="5">
        <v>63981558</v>
      </c>
      <c r="G253" s="5">
        <v>63981558</v>
      </c>
      <c r="H253" s="20">
        <f t="shared" si="8"/>
        <v>0</v>
      </c>
      <c r="I253" s="16">
        <f t="shared" si="9"/>
        <v>0</v>
      </c>
      <c r="J253"/>
    </row>
    <row r="254" spans="1:10" x14ac:dyDescent="0.25">
      <c r="A254" s="3" t="s">
        <v>226</v>
      </c>
      <c r="B254" s="4" t="s">
        <v>179</v>
      </c>
      <c r="C254" s="4" t="s">
        <v>229</v>
      </c>
      <c r="D254" s="5">
        <v>90287650</v>
      </c>
      <c r="E254" s="5">
        <v>90287650</v>
      </c>
      <c r="F254" s="5">
        <v>343950506</v>
      </c>
      <c r="G254" s="5">
        <v>343950506</v>
      </c>
      <c r="H254" s="20">
        <f t="shared" si="8"/>
        <v>0</v>
      </c>
      <c r="I254" s="16">
        <f t="shared" si="9"/>
        <v>0</v>
      </c>
      <c r="J254"/>
    </row>
    <row r="255" spans="1:10" x14ac:dyDescent="0.25">
      <c r="A255" s="3" t="s">
        <v>226</v>
      </c>
      <c r="B255" s="4" t="s">
        <v>179</v>
      </c>
      <c r="C255" s="4" t="s">
        <v>230</v>
      </c>
      <c r="D255" s="5">
        <v>200000000</v>
      </c>
      <c r="E255" s="5">
        <v>200000000</v>
      </c>
      <c r="H255" s="20" t="e">
        <f t="shared" si="8"/>
        <v>#DIV/0!</v>
      </c>
      <c r="I255" s="16">
        <f t="shared" si="9"/>
        <v>0</v>
      </c>
      <c r="J255" t="s">
        <v>238</v>
      </c>
    </row>
    <row r="256" spans="1:10" x14ac:dyDescent="0.25">
      <c r="A256" s="3" t="s">
        <v>226</v>
      </c>
      <c r="B256" s="4" t="s">
        <v>179</v>
      </c>
      <c r="C256" s="4" t="s">
        <v>231</v>
      </c>
      <c r="D256" s="5">
        <v>358506360</v>
      </c>
      <c r="E256" s="5">
        <v>358506360</v>
      </c>
      <c r="F256" s="5">
        <v>868594154</v>
      </c>
      <c r="G256" s="5">
        <v>368594154</v>
      </c>
      <c r="H256" s="20">
        <f t="shared" si="8"/>
        <v>-0.5756428335344288</v>
      </c>
      <c r="I256" s="16">
        <f t="shared" si="9"/>
        <v>-500000000</v>
      </c>
      <c r="J256"/>
    </row>
    <row r="257" spans="1:10" x14ac:dyDescent="0.25">
      <c r="A257" s="3" t="s">
        <v>226</v>
      </c>
      <c r="B257" s="4" t="s">
        <v>179</v>
      </c>
      <c r="C257" s="4" t="s">
        <v>232</v>
      </c>
      <c r="D257" s="5"/>
      <c r="E257" s="5"/>
      <c r="F257" s="5"/>
      <c r="G257" s="5">
        <v>25000000</v>
      </c>
      <c r="H257" s="26">
        <v>1</v>
      </c>
      <c r="I257" s="16">
        <f t="shared" si="9"/>
        <v>25000000</v>
      </c>
      <c r="J257" t="s">
        <v>239</v>
      </c>
    </row>
    <row r="258" spans="1:10" x14ac:dyDescent="0.25">
      <c r="A258" s="3" t="s">
        <v>226</v>
      </c>
      <c r="B258" s="4" t="s">
        <v>179</v>
      </c>
      <c r="C258" s="4" t="s">
        <v>131</v>
      </c>
      <c r="D258" s="5">
        <v>200000</v>
      </c>
      <c r="E258" s="5">
        <v>200000</v>
      </c>
      <c r="F258" s="5">
        <v>200000</v>
      </c>
      <c r="G258" s="5">
        <v>200000</v>
      </c>
      <c r="H258" s="20">
        <f t="shared" si="8"/>
        <v>0</v>
      </c>
      <c r="I258" s="16">
        <f t="shared" si="9"/>
        <v>0</v>
      </c>
      <c r="J258"/>
    </row>
    <row r="259" spans="1:10" x14ac:dyDescent="0.25">
      <c r="A259" s="3" t="s">
        <v>226</v>
      </c>
      <c r="B259" s="4" t="s">
        <v>181</v>
      </c>
      <c r="C259" s="4" t="s">
        <v>233</v>
      </c>
      <c r="D259" s="5">
        <v>3209609</v>
      </c>
      <c r="E259" s="5">
        <v>3209609</v>
      </c>
      <c r="F259" s="5">
        <v>1238152</v>
      </c>
      <c r="G259" s="5">
        <v>1238152</v>
      </c>
      <c r="H259" s="20">
        <f t="shared" ref="H259:H269" si="10">(G259-F259)/F259</f>
        <v>0</v>
      </c>
      <c r="I259" s="16">
        <f t="shared" ref="I259:I269" si="11">G259-F259</f>
        <v>0</v>
      </c>
      <c r="J259"/>
    </row>
    <row r="260" spans="1:10" x14ac:dyDescent="0.25">
      <c r="A260" s="3" t="s">
        <v>226</v>
      </c>
      <c r="B260" s="4" t="s">
        <v>181</v>
      </c>
      <c r="C260" s="4" t="s">
        <v>234</v>
      </c>
      <c r="D260" s="5">
        <v>1341597</v>
      </c>
      <c r="E260" s="5">
        <v>1341597</v>
      </c>
      <c r="H260" s="20" t="e">
        <f t="shared" si="10"/>
        <v>#DIV/0!</v>
      </c>
      <c r="I260" s="16">
        <f t="shared" si="11"/>
        <v>0</v>
      </c>
      <c r="J260" t="s">
        <v>238</v>
      </c>
    </row>
    <row r="261" spans="1:10" x14ac:dyDescent="0.25">
      <c r="A261" s="3" t="s">
        <v>226</v>
      </c>
      <c r="B261" s="4" t="s">
        <v>181</v>
      </c>
      <c r="C261" s="4" t="s">
        <v>235</v>
      </c>
      <c r="D261" s="5">
        <v>7296876</v>
      </c>
      <c r="E261" s="5">
        <v>7296876</v>
      </c>
      <c r="F261" s="5">
        <v>59506191</v>
      </c>
      <c r="G261" s="5">
        <v>159506191</v>
      </c>
      <c r="H261" s="20">
        <f t="shared" si="10"/>
        <v>1.6804974124457066</v>
      </c>
      <c r="I261" s="16">
        <f t="shared" si="11"/>
        <v>100000000</v>
      </c>
      <c r="J261"/>
    </row>
    <row r="262" spans="1:10" x14ac:dyDescent="0.25">
      <c r="A262" s="3" t="s">
        <v>226</v>
      </c>
      <c r="B262" s="4" t="s">
        <v>181</v>
      </c>
      <c r="C262" s="4" t="s">
        <v>236</v>
      </c>
      <c r="D262" s="5">
        <v>45411014</v>
      </c>
      <c r="E262" s="5">
        <v>45411014</v>
      </c>
      <c r="H262" s="20" t="e">
        <f t="shared" si="10"/>
        <v>#DIV/0!</v>
      </c>
      <c r="I262" s="16">
        <f t="shared" si="11"/>
        <v>0</v>
      </c>
      <c r="J262" t="s">
        <v>238</v>
      </c>
    </row>
    <row r="263" spans="1:10" x14ac:dyDescent="0.25">
      <c r="A263" s="3" t="s">
        <v>226</v>
      </c>
      <c r="B263" s="4" t="s">
        <v>181</v>
      </c>
      <c r="C263" s="4" t="s">
        <v>237</v>
      </c>
      <c r="D263" s="5">
        <v>141817322</v>
      </c>
      <c r="E263" s="5">
        <v>141817322</v>
      </c>
      <c r="F263" s="5">
        <v>91083499</v>
      </c>
      <c r="G263" s="5">
        <v>91083499</v>
      </c>
      <c r="H263" s="20">
        <f t="shared" si="10"/>
        <v>0</v>
      </c>
      <c r="I263" s="16">
        <f t="shared" si="11"/>
        <v>0</v>
      </c>
      <c r="J263"/>
    </row>
    <row r="264" spans="1:10" ht="15.75" thickBot="1" x14ac:dyDescent="0.3">
      <c r="A264" s="7" t="s">
        <v>226</v>
      </c>
      <c r="B264" s="8" t="s">
        <v>181</v>
      </c>
      <c r="C264" s="8" t="s">
        <v>202</v>
      </c>
      <c r="D264" s="21">
        <v>31710817</v>
      </c>
      <c r="E264" s="21">
        <v>31710817</v>
      </c>
      <c r="F264" s="8">
        <v>54198058</v>
      </c>
      <c r="G264" s="8">
        <v>54198058</v>
      </c>
      <c r="H264" s="22">
        <f t="shared" si="10"/>
        <v>0</v>
      </c>
      <c r="I264" s="16">
        <f t="shared" si="11"/>
        <v>0</v>
      </c>
      <c r="J264"/>
    </row>
    <row r="265" spans="1:10" x14ac:dyDescent="0.25">
      <c r="A265" s="1" t="s">
        <v>221</v>
      </c>
      <c r="B265" s="2" t="s">
        <v>179</v>
      </c>
      <c r="C265" s="2" t="s">
        <v>126</v>
      </c>
      <c r="D265" s="18">
        <v>39137610</v>
      </c>
      <c r="E265" s="18">
        <v>39137610</v>
      </c>
      <c r="F265" s="18">
        <v>37513545</v>
      </c>
      <c r="G265" s="18">
        <v>37513545</v>
      </c>
      <c r="H265" s="19">
        <f t="shared" si="10"/>
        <v>0</v>
      </c>
      <c r="I265" s="16">
        <f t="shared" si="11"/>
        <v>0</v>
      </c>
      <c r="J265"/>
    </row>
    <row r="266" spans="1:10" x14ac:dyDescent="0.25">
      <c r="A266" s="3" t="s">
        <v>221</v>
      </c>
      <c r="B266" s="4" t="s">
        <v>179</v>
      </c>
      <c r="C266" s="4" t="s">
        <v>222</v>
      </c>
      <c r="D266" s="5">
        <v>39077609</v>
      </c>
      <c r="E266" s="5">
        <v>39077609</v>
      </c>
      <c r="F266" s="4">
        <v>43634865</v>
      </c>
      <c r="G266" s="4">
        <v>43634865</v>
      </c>
      <c r="H266" s="20">
        <f t="shared" si="10"/>
        <v>0</v>
      </c>
      <c r="I266" s="16">
        <f t="shared" si="11"/>
        <v>0</v>
      </c>
      <c r="J266"/>
    </row>
    <row r="267" spans="1:10" x14ac:dyDescent="0.25">
      <c r="A267" s="3" t="s">
        <v>221</v>
      </c>
      <c r="B267" s="4" t="s">
        <v>179</v>
      </c>
      <c r="C267" s="4" t="s">
        <v>223</v>
      </c>
      <c r="D267" s="5">
        <v>5922155</v>
      </c>
      <c r="E267" s="5">
        <v>5922155</v>
      </c>
      <c r="F267" s="5">
        <v>5333118</v>
      </c>
      <c r="G267" s="5">
        <v>5333118</v>
      </c>
      <c r="H267" s="20">
        <f t="shared" si="10"/>
        <v>0</v>
      </c>
      <c r="I267" s="16">
        <f t="shared" si="11"/>
        <v>0</v>
      </c>
      <c r="J267"/>
    </row>
    <row r="268" spans="1:10" x14ac:dyDescent="0.25">
      <c r="A268" s="3" t="s">
        <v>221</v>
      </c>
      <c r="B268" s="4" t="s">
        <v>179</v>
      </c>
      <c r="C268" s="4" t="s">
        <v>224</v>
      </c>
      <c r="D268" s="5">
        <v>44677626</v>
      </c>
      <c r="E268" s="5">
        <v>44677626</v>
      </c>
      <c r="F268" s="4">
        <v>44948472</v>
      </c>
      <c r="G268" s="4">
        <v>44948472</v>
      </c>
      <c r="H268" s="20">
        <f t="shared" si="10"/>
        <v>0</v>
      </c>
      <c r="I268" s="16">
        <f t="shared" si="11"/>
        <v>0</v>
      </c>
      <c r="J268"/>
    </row>
    <row r="269" spans="1:10" ht="15.75" thickBot="1" x14ac:dyDescent="0.3">
      <c r="A269" s="7" t="s">
        <v>221</v>
      </c>
      <c r="B269" s="8" t="s">
        <v>181</v>
      </c>
      <c r="C269" s="8" t="s">
        <v>202</v>
      </c>
      <c r="D269" s="8"/>
      <c r="E269" s="8"/>
      <c r="F269" s="21">
        <v>920000</v>
      </c>
      <c r="G269" s="21">
        <v>920000</v>
      </c>
      <c r="H269" s="22">
        <f t="shared" si="10"/>
        <v>0</v>
      </c>
      <c r="I269" s="16">
        <f t="shared" si="11"/>
        <v>0</v>
      </c>
      <c r="J269" t="s">
        <v>225</v>
      </c>
    </row>
    <row r="270" spans="1:10" x14ac:dyDescent="0.25">
      <c r="A270" s="3" t="s">
        <v>240</v>
      </c>
      <c r="B270" t="s">
        <v>179</v>
      </c>
      <c r="C270" t="s">
        <v>271</v>
      </c>
      <c r="D270" s="16">
        <v>14148271</v>
      </c>
      <c r="E270" s="16">
        <v>14148271</v>
      </c>
      <c r="F270" s="16">
        <v>12699461</v>
      </c>
      <c r="G270" s="16">
        <f>F270</f>
        <v>12699461</v>
      </c>
      <c r="H270" s="6">
        <f>(G270-F270)/F270</f>
        <v>0</v>
      </c>
      <c r="I270" s="16">
        <f>G270-F270</f>
        <v>0</v>
      </c>
      <c r="J270"/>
    </row>
    <row r="271" spans="1:10" x14ac:dyDescent="0.25">
      <c r="A271" s="3" t="s">
        <v>240</v>
      </c>
      <c r="B271" t="s">
        <v>179</v>
      </c>
      <c r="C271" t="s">
        <v>272</v>
      </c>
      <c r="D271" s="16">
        <v>29041030</v>
      </c>
      <c r="E271" s="16">
        <v>29041030</v>
      </c>
      <c r="F271" s="16">
        <v>33421580</v>
      </c>
      <c r="G271" s="16">
        <f>F271</f>
        <v>33421580</v>
      </c>
      <c r="H271" s="17">
        <f>(G271-F271)/F271</f>
        <v>0</v>
      </c>
      <c r="I271" s="16">
        <f>G271-F271</f>
        <v>0</v>
      </c>
      <c r="J271"/>
    </row>
    <row r="272" spans="1:10" ht="14.25" customHeight="1" x14ac:dyDescent="0.25">
      <c r="A272" s="3" t="s">
        <v>240</v>
      </c>
      <c r="B272" t="s">
        <v>179</v>
      </c>
      <c r="C272" s="23" t="s">
        <v>273</v>
      </c>
      <c r="D272" s="16">
        <v>10472558</v>
      </c>
      <c r="E272" s="16">
        <v>10472558</v>
      </c>
      <c r="F272" s="16">
        <v>9000000</v>
      </c>
      <c r="G272" s="16">
        <f>F272</f>
        <v>9000000</v>
      </c>
      <c r="H272" s="17">
        <f>(G272-F272)/F272</f>
        <v>0</v>
      </c>
      <c r="I272" s="16">
        <f>G272-F272</f>
        <v>0</v>
      </c>
      <c r="J272"/>
    </row>
    <row r="273" spans="1:10" ht="18" customHeight="1" x14ac:dyDescent="0.25">
      <c r="A273" s="3" t="s">
        <v>240</v>
      </c>
      <c r="B273" t="s">
        <v>179</v>
      </c>
      <c r="C273" s="23" t="s">
        <v>274</v>
      </c>
      <c r="D273" s="16">
        <v>138999000</v>
      </c>
      <c r="E273" s="16">
        <v>138999000</v>
      </c>
      <c r="F273"/>
      <c r="G273"/>
      <c r="H273" s="17" t="e">
        <f t="shared" ref="H273:H300" si="12">(G273-F273)/F273</f>
        <v>#DIV/0!</v>
      </c>
      <c r="I273" s="16">
        <f t="shared" ref="I273:I322" si="13">G273-F273</f>
        <v>0</v>
      </c>
      <c r="J273" t="s">
        <v>241</v>
      </c>
    </row>
    <row r="274" spans="1:10" x14ac:dyDescent="0.25">
      <c r="A274" s="3" t="s">
        <v>240</v>
      </c>
      <c r="B274" t="s">
        <v>179</v>
      </c>
      <c r="C274" t="s">
        <v>259</v>
      </c>
      <c r="D274" s="16">
        <v>125898500</v>
      </c>
      <c r="E274" s="16">
        <v>125898500</v>
      </c>
      <c r="F274" s="16">
        <v>126803000</v>
      </c>
      <c r="G274" s="16">
        <f>F274</f>
        <v>126803000</v>
      </c>
      <c r="H274" s="17">
        <f t="shared" si="12"/>
        <v>0</v>
      </c>
      <c r="I274" s="16">
        <f t="shared" si="13"/>
        <v>0</v>
      </c>
      <c r="J274"/>
    </row>
    <row r="275" spans="1:10" x14ac:dyDescent="0.25">
      <c r="A275" s="3" t="s">
        <v>240</v>
      </c>
      <c r="B275" t="s">
        <v>179</v>
      </c>
      <c r="C275" t="s">
        <v>258</v>
      </c>
      <c r="D275" s="16">
        <v>14077500</v>
      </c>
      <c r="E275" s="16">
        <v>14077500</v>
      </c>
      <c r="F275" s="16">
        <v>13000000</v>
      </c>
      <c r="G275" s="16">
        <f>F275</f>
        <v>13000000</v>
      </c>
      <c r="H275" s="17">
        <f t="shared" si="12"/>
        <v>0</v>
      </c>
      <c r="I275" s="16">
        <f t="shared" si="13"/>
        <v>0</v>
      </c>
      <c r="J275"/>
    </row>
    <row r="276" spans="1:10" x14ac:dyDescent="0.25">
      <c r="A276" s="3" t="s">
        <v>240</v>
      </c>
      <c r="B276" t="s">
        <v>179</v>
      </c>
      <c r="C276" t="s">
        <v>260</v>
      </c>
      <c r="D276" s="16">
        <v>18980500</v>
      </c>
      <c r="E276" s="16">
        <v>18980500</v>
      </c>
      <c r="F276" s="16">
        <v>16993752</v>
      </c>
      <c r="G276" s="16">
        <v>24993752</v>
      </c>
      <c r="H276" s="17">
        <f t="shared" si="12"/>
        <v>0.47076125390084544</v>
      </c>
      <c r="I276" s="16">
        <f t="shared" si="13"/>
        <v>8000000</v>
      </c>
      <c r="J276"/>
    </row>
    <row r="277" spans="1:10" x14ac:dyDescent="0.25">
      <c r="A277" s="3" t="s">
        <v>240</v>
      </c>
      <c r="B277" t="s">
        <v>179</v>
      </c>
      <c r="C277" t="s">
        <v>257</v>
      </c>
      <c r="D277" s="16">
        <v>31141644</v>
      </c>
      <c r="E277" s="16">
        <v>31141644</v>
      </c>
      <c r="F277" s="16">
        <v>28815992</v>
      </c>
      <c r="G277">
        <v>30815992</v>
      </c>
      <c r="H277" s="17">
        <f t="shared" si="12"/>
        <v>6.9405904887813688E-2</v>
      </c>
      <c r="I277" s="16">
        <f t="shared" si="13"/>
        <v>2000000</v>
      </c>
      <c r="J277"/>
    </row>
    <row r="278" spans="1:10" x14ac:dyDescent="0.25">
      <c r="A278" s="3" t="s">
        <v>240</v>
      </c>
      <c r="B278" t="s">
        <v>179</v>
      </c>
      <c r="C278" t="s">
        <v>261</v>
      </c>
      <c r="D278" s="16">
        <v>52000000</v>
      </c>
      <c r="E278" s="16">
        <v>52000000</v>
      </c>
      <c r="F278" s="16">
        <v>53497680</v>
      </c>
      <c r="G278" s="16">
        <f>F278</f>
        <v>53497680</v>
      </c>
      <c r="H278" s="17">
        <f t="shared" si="12"/>
        <v>0</v>
      </c>
      <c r="I278" s="16">
        <f t="shared" si="13"/>
        <v>0</v>
      </c>
      <c r="J278"/>
    </row>
    <row r="279" spans="1:10" x14ac:dyDescent="0.25">
      <c r="A279" s="3" t="s">
        <v>240</v>
      </c>
      <c r="B279" t="s">
        <v>179</v>
      </c>
      <c r="C279" t="s">
        <v>262</v>
      </c>
      <c r="D279" s="16">
        <v>19000000</v>
      </c>
      <c r="E279" s="16">
        <v>19000000</v>
      </c>
      <c r="F279" s="16">
        <v>21000000</v>
      </c>
      <c r="G279" s="16">
        <f>F279</f>
        <v>21000000</v>
      </c>
      <c r="H279" s="17">
        <f t="shared" si="12"/>
        <v>0</v>
      </c>
      <c r="I279" s="16">
        <f t="shared" si="13"/>
        <v>0</v>
      </c>
      <c r="J279"/>
    </row>
    <row r="280" spans="1:10" x14ac:dyDescent="0.25">
      <c r="A280" s="3" t="s">
        <v>240</v>
      </c>
      <c r="B280" t="s">
        <v>179</v>
      </c>
      <c r="C280" t="s">
        <v>242</v>
      </c>
      <c r="D280" s="16">
        <v>40000000</v>
      </c>
      <c r="E280" s="16">
        <v>40000000</v>
      </c>
      <c r="F280"/>
      <c r="G280"/>
      <c r="H280" s="17" t="e">
        <f t="shared" si="12"/>
        <v>#DIV/0!</v>
      </c>
      <c r="I280" s="16">
        <f t="shared" si="13"/>
        <v>0</v>
      </c>
      <c r="J280" t="s">
        <v>241</v>
      </c>
    </row>
    <row r="281" spans="1:10" x14ac:dyDescent="0.25">
      <c r="A281" s="3" t="s">
        <v>240</v>
      </c>
      <c r="B281" t="s">
        <v>179</v>
      </c>
      <c r="C281" t="s">
        <v>243</v>
      </c>
      <c r="D281" s="16">
        <v>310156000</v>
      </c>
      <c r="E281" s="16">
        <v>310156000</v>
      </c>
      <c r="F281" s="16">
        <v>295123200</v>
      </c>
      <c r="G281" s="16">
        <f>F281</f>
        <v>295123200</v>
      </c>
      <c r="H281" s="17">
        <f t="shared" si="12"/>
        <v>0</v>
      </c>
      <c r="I281" s="16">
        <f t="shared" si="13"/>
        <v>0</v>
      </c>
      <c r="J281"/>
    </row>
    <row r="282" spans="1:10" x14ac:dyDescent="0.25">
      <c r="A282" s="3" t="s">
        <v>240</v>
      </c>
      <c r="B282" t="s">
        <v>179</v>
      </c>
      <c r="C282" t="s">
        <v>244</v>
      </c>
      <c r="D282" s="16">
        <v>38604890</v>
      </c>
      <c r="E282" s="16">
        <v>38604890</v>
      </c>
      <c r="F282" s="16">
        <v>58229550</v>
      </c>
      <c r="G282" s="16">
        <f>F282</f>
        <v>58229550</v>
      </c>
      <c r="H282" s="17">
        <f t="shared" si="12"/>
        <v>0</v>
      </c>
      <c r="I282" s="16">
        <f t="shared" si="13"/>
        <v>0</v>
      </c>
      <c r="J282"/>
    </row>
    <row r="283" spans="1:10" x14ac:dyDescent="0.25">
      <c r="A283" s="3" t="s">
        <v>240</v>
      </c>
      <c r="B283" t="s">
        <v>179</v>
      </c>
      <c r="C283" t="s">
        <v>245</v>
      </c>
      <c r="D283" s="16">
        <v>62114900</v>
      </c>
      <c r="E283" s="16">
        <v>62114900</v>
      </c>
      <c r="F283" s="16">
        <v>62700760</v>
      </c>
      <c r="G283" s="16">
        <f>F283</f>
        <v>62700760</v>
      </c>
      <c r="H283" s="17">
        <f t="shared" si="12"/>
        <v>0</v>
      </c>
      <c r="I283" s="16">
        <f t="shared" si="13"/>
        <v>0</v>
      </c>
      <c r="J283"/>
    </row>
    <row r="284" spans="1:10" x14ac:dyDescent="0.25">
      <c r="A284" s="3" t="s">
        <v>240</v>
      </c>
      <c r="B284" t="s">
        <v>179</v>
      </c>
      <c r="C284" t="s">
        <v>263</v>
      </c>
      <c r="D284" s="16">
        <v>38721000</v>
      </c>
      <c r="E284" s="16">
        <v>38721000</v>
      </c>
      <c r="F284" s="16">
        <v>32927520</v>
      </c>
      <c r="G284" s="16">
        <f>F284</f>
        <v>32927520</v>
      </c>
      <c r="H284" s="17">
        <f t="shared" si="12"/>
        <v>0</v>
      </c>
      <c r="I284" s="16">
        <f t="shared" si="13"/>
        <v>0</v>
      </c>
      <c r="J284"/>
    </row>
    <row r="285" spans="1:10" x14ac:dyDescent="0.25">
      <c r="A285" s="3" t="s">
        <v>240</v>
      </c>
      <c r="B285" t="s">
        <v>179</v>
      </c>
      <c r="C285" t="s">
        <v>264</v>
      </c>
      <c r="D285" s="16">
        <v>73694300</v>
      </c>
      <c r="E285" s="16">
        <v>73694300</v>
      </c>
      <c r="F285"/>
      <c r="G285"/>
      <c r="H285" s="17" t="e">
        <f t="shared" si="12"/>
        <v>#DIV/0!</v>
      </c>
      <c r="I285" s="16">
        <f t="shared" si="13"/>
        <v>0</v>
      </c>
      <c r="J285" t="s">
        <v>241</v>
      </c>
    </row>
    <row r="286" spans="1:10" x14ac:dyDescent="0.25">
      <c r="A286" s="3" t="s">
        <v>240</v>
      </c>
      <c r="B286" t="s">
        <v>179</v>
      </c>
      <c r="C286" t="s">
        <v>265</v>
      </c>
      <c r="D286" s="16">
        <v>199341396</v>
      </c>
      <c r="E286" s="16">
        <v>199341396</v>
      </c>
      <c r="F286" s="16">
        <v>170122092</v>
      </c>
      <c r="G286">
        <v>200122092</v>
      </c>
      <c r="H286" s="17">
        <f t="shared" si="12"/>
        <v>0.17634394009215451</v>
      </c>
      <c r="I286" s="16">
        <f t="shared" si="13"/>
        <v>30000000</v>
      </c>
      <c r="J286"/>
    </row>
    <row r="287" spans="1:10" x14ac:dyDescent="0.25">
      <c r="A287" s="3" t="s">
        <v>240</v>
      </c>
      <c r="B287" t="s">
        <v>179</v>
      </c>
      <c r="C287" t="s">
        <v>266</v>
      </c>
      <c r="D287" s="16">
        <v>120825545</v>
      </c>
      <c r="E287" s="16">
        <v>120825545</v>
      </c>
      <c r="F287" s="16">
        <v>115332500</v>
      </c>
      <c r="G287" s="16">
        <f t="shared" ref="G287:G296" si="14">F287</f>
        <v>115332500</v>
      </c>
      <c r="H287" s="17">
        <f t="shared" si="12"/>
        <v>0</v>
      </c>
      <c r="I287" s="16">
        <f t="shared" si="13"/>
        <v>0</v>
      </c>
      <c r="J287"/>
    </row>
    <row r="288" spans="1:10" x14ac:dyDescent="0.25">
      <c r="A288" s="3" t="s">
        <v>240</v>
      </c>
      <c r="B288" t="s">
        <v>179</v>
      </c>
      <c r="C288" t="s">
        <v>267</v>
      </c>
      <c r="D288" s="16">
        <v>41181400</v>
      </c>
      <c r="E288" s="16">
        <v>41181400</v>
      </c>
      <c r="F288" s="16">
        <v>54164600</v>
      </c>
      <c r="G288" s="16">
        <f t="shared" si="14"/>
        <v>54164600</v>
      </c>
      <c r="H288" s="17">
        <f t="shared" si="12"/>
        <v>0</v>
      </c>
      <c r="I288" s="16">
        <f t="shared" si="13"/>
        <v>0</v>
      </c>
      <c r="J288"/>
    </row>
    <row r="289" spans="1:10" x14ac:dyDescent="0.25">
      <c r="A289" s="3" t="s">
        <v>240</v>
      </c>
      <c r="B289" t="s">
        <v>179</v>
      </c>
      <c r="C289" t="s">
        <v>268</v>
      </c>
      <c r="D289" s="16">
        <v>13902340</v>
      </c>
      <c r="E289" s="16">
        <v>13902340</v>
      </c>
      <c r="F289" s="16">
        <v>8000000</v>
      </c>
      <c r="G289" s="16">
        <f t="shared" si="14"/>
        <v>8000000</v>
      </c>
      <c r="H289" s="17">
        <f t="shared" si="12"/>
        <v>0</v>
      </c>
      <c r="I289" s="16">
        <f t="shared" si="13"/>
        <v>0</v>
      </c>
      <c r="J289"/>
    </row>
    <row r="290" spans="1:10" x14ac:dyDescent="0.25">
      <c r="A290" s="3" t="s">
        <v>240</v>
      </c>
      <c r="B290" t="s">
        <v>179</v>
      </c>
      <c r="C290" t="s">
        <v>246</v>
      </c>
      <c r="D290" s="16">
        <v>19000000</v>
      </c>
      <c r="E290" s="16">
        <v>19000000</v>
      </c>
      <c r="F290" s="16">
        <v>50960650</v>
      </c>
      <c r="G290" s="16">
        <f t="shared" si="14"/>
        <v>50960650</v>
      </c>
      <c r="H290" s="17">
        <f t="shared" si="12"/>
        <v>0</v>
      </c>
      <c r="I290" s="16">
        <f t="shared" si="13"/>
        <v>0</v>
      </c>
      <c r="J290"/>
    </row>
    <row r="291" spans="1:10" x14ac:dyDescent="0.25">
      <c r="A291" s="3" t="s">
        <v>240</v>
      </c>
      <c r="B291" t="s">
        <v>179</v>
      </c>
      <c r="C291" t="s">
        <v>269</v>
      </c>
      <c r="D291" s="16">
        <v>34722610</v>
      </c>
      <c r="E291" s="16">
        <v>34722610</v>
      </c>
      <c r="F291" s="16">
        <v>31687400</v>
      </c>
      <c r="G291" s="16">
        <f t="shared" si="14"/>
        <v>31687400</v>
      </c>
      <c r="H291" s="17">
        <f t="shared" si="12"/>
        <v>0</v>
      </c>
      <c r="I291" s="16">
        <f t="shared" si="13"/>
        <v>0</v>
      </c>
      <c r="J291"/>
    </row>
    <row r="292" spans="1:10" x14ac:dyDescent="0.25">
      <c r="A292" s="3" t="s">
        <v>240</v>
      </c>
      <c r="B292" t="s">
        <v>179</v>
      </c>
      <c r="C292" t="s">
        <v>270</v>
      </c>
      <c r="D292" s="16">
        <v>26132700</v>
      </c>
      <c r="E292" s="16">
        <v>26132700</v>
      </c>
      <c r="F292" s="16">
        <v>20000000</v>
      </c>
      <c r="G292" s="16">
        <f t="shared" si="14"/>
        <v>20000000</v>
      </c>
      <c r="H292" s="17">
        <f t="shared" si="12"/>
        <v>0</v>
      </c>
      <c r="I292" s="16">
        <f t="shared" si="13"/>
        <v>0</v>
      </c>
      <c r="J292"/>
    </row>
    <row r="293" spans="1:10" x14ac:dyDescent="0.25">
      <c r="A293" s="3" t="s">
        <v>240</v>
      </c>
      <c r="B293" t="s">
        <v>179</v>
      </c>
      <c r="C293" t="s">
        <v>247</v>
      </c>
      <c r="D293" s="16">
        <v>16352885</v>
      </c>
      <c r="E293" s="16">
        <v>16352885</v>
      </c>
      <c r="F293" s="16">
        <v>18081400</v>
      </c>
      <c r="G293" s="16">
        <f t="shared" si="14"/>
        <v>18081400</v>
      </c>
      <c r="H293" s="17">
        <f t="shared" si="12"/>
        <v>0</v>
      </c>
      <c r="I293" s="16">
        <f t="shared" si="13"/>
        <v>0</v>
      </c>
      <c r="J293"/>
    </row>
    <row r="294" spans="1:10" x14ac:dyDescent="0.25">
      <c r="A294" s="3" t="s">
        <v>240</v>
      </c>
      <c r="B294" t="s">
        <v>179</v>
      </c>
      <c r="C294" t="s">
        <v>248</v>
      </c>
      <c r="D294" s="16">
        <v>30000000</v>
      </c>
      <c r="E294" s="16">
        <v>30000000</v>
      </c>
      <c r="F294">
        <v>32335000</v>
      </c>
      <c r="G294" s="16">
        <f t="shared" si="14"/>
        <v>32335000</v>
      </c>
      <c r="H294" s="17">
        <f t="shared" si="12"/>
        <v>0</v>
      </c>
      <c r="I294" s="16">
        <f t="shared" si="13"/>
        <v>0</v>
      </c>
      <c r="J294"/>
    </row>
    <row r="295" spans="1:10" x14ac:dyDescent="0.25">
      <c r="A295" s="3" t="s">
        <v>240</v>
      </c>
      <c r="B295" t="s">
        <v>181</v>
      </c>
      <c r="C295" t="s">
        <v>271</v>
      </c>
      <c r="D295" s="16">
        <v>851729</v>
      </c>
      <c r="E295" s="16">
        <v>851729</v>
      </c>
      <c r="F295" s="16">
        <v>300539</v>
      </c>
      <c r="G295" s="16">
        <f t="shared" si="14"/>
        <v>300539</v>
      </c>
      <c r="H295" s="17">
        <f t="shared" si="12"/>
        <v>0</v>
      </c>
      <c r="I295" s="16">
        <f t="shared" si="13"/>
        <v>0</v>
      </c>
      <c r="J295"/>
    </row>
    <row r="296" spans="1:10" x14ac:dyDescent="0.25">
      <c r="A296" s="3" t="s">
        <v>240</v>
      </c>
      <c r="B296" t="s">
        <v>181</v>
      </c>
      <c r="C296" t="s">
        <v>272</v>
      </c>
      <c r="D296" s="16">
        <v>349970</v>
      </c>
      <c r="E296" s="16">
        <v>349970</v>
      </c>
      <c r="F296" s="16">
        <v>278420</v>
      </c>
      <c r="G296" s="16">
        <f t="shared" si="14"/>
        <v>278420</v>
      </c>
      <c r="H296" s="17">
        <f t="shared" si="12"/>
        <v>0</v>
      </c>
      <c r="I296" s="16">
        <f t="shared" si="13"/>
        <v>0</v>
      </c>
      <c r="J296"/>
    </row>
    <row r="297" spans="1:10" x14ac:dyDescent="0.25">
      <c r="A297" s="3" t="s">
        <v>240</v>
      </c>
      <c r="B297" t="s">
        <v>181</v>
      </c>
      <c r="C297" s="23" t="s">
        <v>273</v>
      </c>
      <c r="D297" s="16">
        <v>27442</v>
      </c>
      <c r="E297" s="16">
        <v>27442</v>
      </c>
      <c r="F297"/>
      <c r="G297" s="16"/>
      <c r="H297" s="17" t="e">
        <f t="shared" si="12"/>
        <v>#DIV/0!</v>
      </c>
      <c r="I297" s="16">
        <f t="shared" si="13"/>
        <v>0</v>
      </c>
      <c r="J297" t="s">
        <v>249</v>
      </c>
    </row>
    <row r="298" spans="1:10" x14ac:dyDescent="0.25">
      <c r="A298" s="3" t="s">
        <v>240</v>
      </c>
      <c r="B298" t="s">
        <v>181</v>
      </c>
      <c r="C298" s="23" t="s">
        <v>274</v>
      </c>
      <c r="D298" s="16">
        <v>1000</v>
      </c>
      <c r="E298" s="16">
        <v>1000</v>
      </c>
      <c r="F298"/>
      <c r="G298" s="16"/>
      <c r="H298" s="17" t="e">
        <f t="shared" si="12"/>
        <v>#DIV/0!</v>
      </c>
      <c r="I298" s="16">
        <f t="shared" si="13"/>
        <v>0</v>
      </c>
      <c r="J298" t="s">
        <v>241</v>
      </c>
    </row>
    <row r="299" spans="1:10" x14ac:dyDescent="0.25">
      <c r="A299" s="3" t="s">
        <v>240</v>
      </c>
      <c r="B299" t="s">
        <v>181</v>
      </c>
      <c r="C299" t="s">
        <v>259</v>
      </c>
      <c r="D299" s="16">
        <v>1942500</v>
      </c>
      <c r="E299" s="16">
        <v>1942500</v>
      </c>
      <c r="F299" s="16">
        <v>1451000</v>
      </c>
      <c r="G299" s="16">
        <f>F299</f>
        <v>1451000</v>
      </c>
      <c r="H299" s="17">
        <f t="shared" si="12"/>
        <v>0</v>
      </c>
      <c r="I299" s="16">
        <f t="shared" si="13"/>
        <v>0</v>
      </c>
      <c r="J299"/>
    </row>
    <row r="300" spans="1:10" x14ac:dyDescent="0.25">
      <c r="A300" s="3" t="s">
        <v>240</v>
      </c>
      <c r="B300" t="s">
        <v>181</v>
      </c>
      <c r="C300" t="s">
        <v>258</v>
      </c>
      <c r="D300" s="16">
        <v>922500</v>
      </c>
      <c r="E300" s="16">
        <v>922500</v>
      </c>
      <c r="F300" s="16"/>
      <c r="G300" s="16"/>
      <c r="H300" s="17" t="e">
        <f t="shared" si="12"/>
        <v>#DIV/0!</v>
      </c>
      <c r="I300" s="16">
        <f t="shared" si="13"/>
        <v>0</v>
      </c>
      <c r="J300" t="s">
        <v>249</v>
      </c>
    </row>
    <row r="301" spans="1:10" x14ac:dyDescent="0.25">
      <c r="A301" s="3" t="s">
        <v>240</v>
      </c>
      <c r="B301" t="s">
        <v>181</v>
      </c>
      <c r="C301" t="s">
        <v>260</v>
      </c>
      <c r="D301" s="16">
        <v>19500</v>
      </c>
      <c r="E301" s="16">
        <v>19500</v>
      </c>
      <c r="F301" s="16">
        <v>6248</v>
      </c>
      <c r="G301" s="16">
        <v>5006248</v>
      </c>
      <c r="H301" s="17">
        <f>(G301-F301)/F301</f>
        <v>800.25608194622282</v>
      </c>
      <c r="I301" s="16">
        <f t="shared" si="13"/>
        <v>5000000</v>
      </c>
      <c r="J301"/>
    </row>
    <row r="302" spans="1:10" x14ac:dyDescent="0.25">
      <c r="A302" s="3" t="s">
        <v>240</v>
      </c>
      <c r="B302" t="s">
        <v>181</v>
      </c>
      <c r="C302" t="s">
        <v>257</v>
      </c>
      <c r="D302" s="16">
        <v>5533356</v>
      </c>
      <c r="E302" s="16">
        <v>5533356</v>
      </c>
      <c r="F302" s="16">
        <v>4212008</v>
      </c>
      <c r="G302" s="16">
        <v>9212008</v>
      </c>
      <c r="H302" s="17">
        <f>(G302-F302)/F302</f>
        <v>1.1870822657506823</v>
      </c>
      <c r="I302" s="16">
        <f t="shared" si="13"/>
        <v>5000000</v>
      </c>
      <c r="J302"/>
    </row>
    <row r="303" spans="1:10" x14ac:dyDescent="0.25">
      <c r="A303" s="3" t="s">
        <v>240</v>
      </c>
      <c r="B303" t="s">
        <v>181</v>
      </c>
      <c r="C303" t="s">
        <v>261</v>
      </c>
      <c r="D303" s="16">
        <v>92000</v>
      </c>
      <c r="E303" s="16">
        <v>92000</v>
      </c>
      <c r="F303" s="16">
        <v>1587320</v>
      </c>
      <c r="G303" s="16">
        <f>F303</f>
        <v>1587320</v>
      </c>
      <c r="H303" s="17">
        <f t="shared" ref="H303:H322" si="15">(G303-F303)/F303</f>
        <v>0</v>
      </c>
      <c r="I303" s="16">
        <f t="shared" si="13"/>
        <v>0</v>
      </c>
      <c r="J303"/>
    </row>
    <row r="304" spans="1:10" x14ac:dyDescent="0.25">
      <c r="A304" s="3" t="s">
        <v>240</v>
      </c>
      <c r="B304" t="s">
        <v>181</v>
      </c>
      <c r="C304" t="s">
        <v>244</v>
      </c>
      <c r="D304" s="16">
        <v>1395110</v>
      </c>
      <c r="E304" s="16">
        <v>1395110</v>
      </c>
      <c r="F304" s="16">
        <v>1770450</v>
      </c>
      <c r="G304" s="16">
        <f>F304</f>
        <v>1770450</v>
      </c>
      <c r="H304" s="17">
        <f t="shared" si="15"/>
        <v>0</v>
      </c>
      <c r="I304" s="16">
        <f t="shared" si="13"/>
        <v>0</v>
      </c>
      <c r="J304"/>
    </row>
    <row r="305" spans="1:10" x14ac:dyDescent="0.25">
      <c r="A305" s="3" t="s">
        <v>240</v>
      </c>
      <c r="B305" t="s">
        <v>181</v>
      </c>
      <c r="C305" t="s">
        <v>245</v>
      </c>
      <c r="D305" s="16">
        <v>885100</v>
      </c>
      <c r="E305" s="16">
        <v>885100</v>
      </c>
      <c r="F305" s="16">
        <v>299240</v>
      </c>
      <c r="G305" s="16">
        <f>F305</f>
        <v>299240</v>
      </c>
      <c r="H305" s="17">
        <f t="shared" si="15"/>
        <v>0</v>
      </c>
      <c r="I305" s="16">
        <f t="shared" si="13"/>
        <v>0</v>
      </c>
      <c r="J305"/>
    </row>
    <row r="306" spans="1:10" x14ac:dyDescent="0.25">
      <c r="A306" s="3" t="s">
        <v>240</v>
      </c>
      <c r="B306" t="s">
        <v>181</v>
      </c>
      <c r="C306" t="s">
        <v>263</v>
      </c>
      <c r="D306" s="16">
        <v>279000</v>
      </c>
      <c r="E306" s="16">
        <v>279000</v>
      </c>
      <c r="F306" s="16">
        <v>2072480</v>
      </c>
      <c r="G306" s="16">
        <f>F306</f>
        <v>2072480</v>
      </c>
      <c r="H306" s="17">
        <f t="shared" si="15"/>
        <v>0</v>
      </c>
      <c r="I306" s="16">
        <f t="shared" si="13"/>
        <v>0</v>
      </c>
      <c r="J306"/>
    </row>
    <row r="307" spans="1:10" x14ac:dyDescent="0.25">
      <c r="A307" s="3" t="s">
        <v>240</v>
      </c>
      <c r="B307" t="s">
        <v>181</v>
      </c>
      <c r="C307" t="s">
        <v>264</v>
      </c>
      <c r="D307" s="16">
        <v>305700</v>
      </c>
      <c r="E307" s="16">
        <v>305700</v>
      </c>
      <c r="F307"/>
      <c r="G307" s="16"/>
      <c r="H307" s="17" t="e">
        <f t="shared" si="15"/>
        <v>#DIV/0!</v>
      </c>
      <c r="I307" s="16">
        <f t="shared" si="13"/>
        <v>0</v>
      </c>
      <c r="J307" t="s">
        <v>241</v>
      </c>
    </row>
    <row r="308" spans="1:10" x14ac:dyDescent="0.25">
      <c r="A308" s="3" t="s">
        <v>240</v>
      </c>
      <c r="B308" t="s">
        <v>181</v>
      </c>
      <c r="C308" t="s">
        <v>265</v>
      </c>
      <c r="D308" s="16">
        <v>1004604</v>
      </c>
      <c r="E308" s="16">
        <v>1004604</v>
      </c>
      <c r="F308" s="16">
        <v>858408</v>
      </c>
      <c r="G308" s="16">
        <f>F308</f>
        <v>858408</v>
      </c>
      <c r="H308" s="17">
        <f t="shared" si="15"/>
        <v>0</v>
      </c>
      <c r="I308" s="16">
        <f t="shared" si="13"/>
        <v>0</v>
      </c>
      <c r="J308"/>
    </row>
    <row r="309" spans="1:10" x14ac:dyDescent="0.25">
      <c r="A309" s="3" t="s">
        <v>240</v>
      </c>
      <c r="B309" t="s">
        <v>181</v>
      </c>
      <c r="C309" t="s">
        <v>266</v>
      </c>
      <c r="D309" s="16">
        <v>852455</v>
      </c>
      <c r="E309" s="16">
        <v>852455</v>
      </c>
      <c r="F309" s="16">
        <v>14667500</v>
      </c>
      <c r="G309" s="16">
        <f>F309</f>
        <v>14667500</v>
      </c>
      <c r="H309" s="17">
        <f t="shared" si="15"/>
        <v>0</v>
      </c>
      <c r="I309" s="16">
        <f t="shared" si="13"/>
        <v>0</v>
      </c>
      <c r="J309"/>
    </row>
    <row r="310" spans="1:10" x14ac:dyDescent="0.25">
      <c r="A310" s="3" t="s">
        <v>240</v>
      </c>
      <c r="B310" t="s">
        <v>181</v>
      </c>
      <c r="C310" t="s">
        <v>267</v>
      </c>
      <c r="D310" s="16">
        <v>8600</v>
      </c>
      <c r="E310" s="16">
        <v>8600</v>
      </c>
      <c r="F310"/>
      <c r="G310" s="16"/>
      <c r="H310" s="17" t="e">
        <f t="shared" si="15"/>
        <v>#DIV/0!</v>
      </c>
      <c r="I310" s="16">
        <f t="shared" si="13"/>
        <v>0</v>
      </c>
      <c r="J310" t="s">
        <v>249</v>
      </c>
    </row>
    <row r="311" spans="1:10" x14ac:dyDescent="0.25">
      <c r="A311" s="3" t="s">
        <v>240</v>
      </c>
      <c r="B311" t="s">
        <v>181</v>
      </c>
      <c r="C311" t="s">
        <v>268</v>
      </c>
      <c r="D311" s="16">
        <v>1097660</v>
      </c>
      <c r="E311" s="16">
        <v>1097660</v>
      </c>
      <c r="F311"/>
      <c r="G311" s="16"/>
      <c r="H311" s="17" t="e">
        <f t="shared" si="15"/>
        <v>#DIV/0!</v>
      </c>
      <c r="I311" s="16">
        <f t="shared" si="13"/>
        <v>0</v>
      </c>
      <c r="J311" t="s">
        <v>249</v>
      </c>
    </row>
    <row r="312" spans="1:10" x14ac:dyDescent="0.25">
      <c r="A312" s="3" t="s">
        <v>240</v>
      </c>
      <c r="B312" t="s">
        <v>181</v>
      </c>
      <c r="C312" t="s">
        <v>246</v>
      </c>
      <c r="D312"/>
      <c r="E312"/>
      <c r="F312" s="16">
        <v>539350</v>
      </c>
      <c r="G312" s="16">
        <f>F312</f>
        <v>539350</v>
      </c>
      <c r="H312" s="17">
        <f t="shared" si="15"/>
        <v>0</v>
      </c>
      <c r="I312" s="16">
        <f t="shared" si="13"/>
        <v>0</v>
      </c>
      <c r="J312" t="s">
        <v>250</v>
      </c>
    </row>
    <row r="313" spans="1:10" x14ac:dyDescent="0.25">
      <c r="A313" s="3" t="s">
        <v>240</v>
      </c>
      <c r="B313" t="s">
        <v>181</v>
      </c>
      <c r="C313" t="s">
        <v>269</v>
      </c>
      <c r="D313" s="16">
        <v>1491390</v>
      </c>
      <c r="E313" s="16">
        <v>1491390</v>
      </c>
      <c r="F313" s="16">
        <v>3112600</v>
      </c>
      <c r="G313" s="16">
        <f>F313</f>
        <v>3112600</v>
      </c>
      <c r="H313" s="17">
        <f t="shared" si="15"/>
        <v>0</v>
      </c>
      <c r="I313" s="16">
        <f t="shared" si="13"/>
        <v>0</v>
      </c>
      <c r="J313"/>
    </row>
    <row r="314" spans="1:10" x14ac:dyDescent="0.25">
      <c r="A314" s="3" t="s">
        <v>240</v>
      </c>
      <c r="B314" t="s">
        <v>181</v>
      </c>
      <c r="C314" t="s">
        <v>270</v>
      </c>
      <c r="D314" s="16">
        <v>645300</v>
      </c>
      <c r="E314" s="16">
        <v>645300</v>
      </c>
      <c r="F314"/>
      <c r="G314"/>
      <c r="H314" s="17" t="e">
        <f t="shared" si="15"/>
        <v>#DIV/0!</v>
      </c>
      <c r="I314" s="16">
        <f t="shared" si="13"/>
        <v>0</v>
      </c>
      <c r="J314" t="s">
        <v>249</v>
      </c>
    </row>
    <row r="315" spans="1:10" x14ac:dyDescent="0.25">
      <c r="A315" s="3" t="s">
        <v>240</v>
      </c>
      <c r="B315" t="s">
        <v>181</v>
      </c>
      <c r="C315" t="s">
        <v>247</v>
      </c>
      <c r="D315" s="16">
        <v>147115</v>
      </c>
      <c r="E315" s="16">
        <v>147115</v>
      </c>
      <c r="F315" s="16">
        <v>418600</v>
      </c>
      <c r="G315" s="16">
        <f t="shared" ref="G315:G320" si="16">F315</f>
        <v>418600</v>
      </c>
      <c r="H315" s="17">
        <f t="shared" si="15"/>
        <v>0</v>
      </c>
      <c r="I315" s="16">
        <f t="shared" si="13"/>
        <v>0</v>
      </c>
      <c r="J315"/>
    </row>
    <row r="316" spans="1:10" ht="15.75" thickBot="1" x14ac:dyDescent="0.3">
      <c r="A316" s="7" t="s">
        <v>240</v>
      </c>
      <c r="B316" s="8" t="s">
        <v>181</v>
      </c>
      <c r="C316" s="8" t="s">
        <v>248</v>
      </c>
      <c r="D316" s="8"/>
      <c r="E316" s="8"/>
      <c r="F316" s="21">
        <v>665000</v>
      </c>
      <c r="G316" s="21">
        <f t="shared" si="16"/>
        <v>665000</v>
      </c>
      <c r="H316" s="24">
        <f t="shared" si="15"/>
        <v>0</v>
      </c>
      <c r="I316" s="21">
        <f t="shared" si="13"/>
        <v>0</v>
      </c>
      <c r="J316" s="8" t="s">
        <v>250</v>
      </c>
    </row>
    <row r="317" spans="1:10" x14ac:dyDescent="0.25">
      <c r="A317" s="3" t="s">
        <v>251</v>
      </c>
      <c r="B317" t="s">
        <v>179</v>
      </c>
      <c r="C317" t="s">
        <v>37</v>
      </c>
      <c r="D317" s="16">
        <v>61339532</v>
      </c>
      <c r="E317" s="16">
        <v>61339532</v>
      </c>
      <c r="F317" s="16">
        <v>47095903</v>
      </c>
      <c r="G317" s="16">
        <f t="shared" si="16"/>
        <v>47095903</v>
      </c>
      <c r="H317" s="17">
        <f t="shared" si="15"/>
        <v>0</v>
      </c>
      <c r="I317" s="16">
        <f t="shared" si="13"/>
        <v>0</v>
      </c>
      <c r="J317"/>
    </row>
    <row r="318" spans="1:10" x14ac:dyDescent="0.25">
      <c r="A318" s="3" t="s">
        <v>251</v>
      </c>
      <c r="B318" t="s">
        <v>179</v>
      </c>
      <c r="C318" t="s">
        <v>252</v>
      </c>
      <c r="D318" s="16">
        <v>116167324</v>
      </c>
      <c r="E318" s="16">
        <v>116167324</v>
      </c>
      <c r="F318" s="16">
        <v>96169913</v>
      </c>
      <c r="G318" s="16">
        <f t="shared" si="16"/>
        <v>96169913</v>
      </c>
      <c r="H318" s="17">
        <f t="shared" si="15"/>
        <v>0</v>
      </c>
      <c r="I318" s="16">
        <f t="shared" si="13"/>
        <v>0</v>
      </c>
      <c r="J318"/>
    </row>
    <row r="319" spans="1:10" x14ac:dyDescent="0.25">
      <c r="A319" s="3" t="s">
        <v>251</v>
      </c>
      <c r="B319" t="s">
        <v>179</v>
      </c>
      <c r="C319" t="s">
        <v>253</v>
      </c>
      <c r="D319" s="16">
        <v>15159137</v>
      </c>
      <c r="E319" s="16">
        <v>15159137</v>
      </c>
      <c r="F319" s="16">
        <v>29617412</v>
      </c>
      <c r="G319" s="16">
        <f t="shared" si="16"/>
        <v>29617412</v>
      </c>
      <c r="H319" s="17">
        <f t="shared" si="15"/>
        <v>0</v>
      </c>
      <c r="I319" s="16">
        <f t="shared" si="13"/>
        <v>0</v>
      </c>
      <c r="J319"/>
    </row>
    <row r="320" spans="1:10" x14ac:dyDescent="0.25">
      <c r="A320" s="3" t="s">
        <v>251</v>
      </c>
      <c r="B320" t="s">
        <v>179</v>
      </c>
      <c r="C320" t="s">
        <v>254</v>
      </c>
      <c r="D320" s="16">
        <v>11984337</v>
      </c>
      <c r="E320" s="16">
        <v>11984337</v>
      </c>
      <c r="F320" s="16">
        <v>6981922</v>
      </c>
      <c r="G320" s="16">
        <f t="shared" si="16"/>
        <v>6981922</v>
      </c>
      <c r="H320" s="17">
        <f t="shared" si="15"/>
        <v>0</v>
      </c>
      <c r="I320" s="16">
        <f t="shared" si="13"/>
        <v>0</v>
      </c>
      <c r="J320"/>
    </row>
    <row r="321" spans="1:10" x14ac:dyDescent="0.25">
      <c r="A321" s="3" t="s">
        <v>251</v>
      </c>
      <c r="B321" t="s">
        <v>179</v>
      </c>
      <c r="C321" t="s">
        <v>108</v>
      </c>
      <c r="D321" s="16">
        <v>814600</v>
      </c>
      <c r="E321" s="16">
        <v>814600</v>
      </c>
      <c r="F321" s="16">
        <f>D321</f>
        <v>814600</v>
      </c>
      <c r="G321" s="16">
        <v>1814600</v>
      </c>
      <c r="H321" s="17">
        <f t="shared" si="15"/>
        <v>1.2275963663147558</v>
      </c>
      <c r="I321" s="16">
        <f t="shared" si="13"/>
        <v>1000000</v>
      </c>
      <c r="J321" t="s">
        <v>255</v>
      </c>
    </row>
    <row r="322" spans="1:10" ht="15.75" thickBot="1" x14ac:dyDescent="0.3">
      <c r="A322" s="7" t="s">
        <v>251</v>
      </c>
      <c r="B322" s="8" t="s">
        <v>181</v>
      </c>
      <c r="C322" s="8" t="s">
        <v>256</v>
      </c>
      <c r="D322" s="21">
        <v>6315070</v>
      </c>
      <c r="E322" s="21">
        <v>6315070</v>
      </c>
      <c r="F322" s="21">
        <v>3928250</v>
      </c>
      <c r="G322" s="21">
        <f>F322</f>
        <v>3928250</v>
      </c>
      <c r="H322" s="24">
        <f t="shared" si="15"/>
        <v>0</v>
      </c>
      <c r="I322" s="21">
        <f t="shared" si="13"/>
        <v>0</v>
      </c>
      <c r="J322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Leiva</dc:creator>
  <cp:lastModifiedBy>Benjamin Leiva</cp:lastModifiedBy>
  <dcterms:created xsi:type="dcterms:W3CDTF">2020-11-22T16:28:59Z</dcterms:created>
  <dcterms:modified xsi:type="dcterms:W3CDTF">2020-11-26T22:34:18Z</dcterms:modified>
</cp:coreProperties>
</file>