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Gucwa\VT_MODEL\"/>
    </mc:Choice>
  </mc:AlternateContent>
  <xr:revisionPtr revIDLastSave="0" documentId="13_ncr:1_{28E8D149-805F-4B73-96F6-B6318C52C3D3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36" l="1"/>
  <c r="D18" i="136"/>
  <c r="D10" i="133"/>
  <c r="E9" i="134"/>
  <c r="D9" i="134"/>
  <c r="C9" i="134"/>
  <c r="C8" i="134"/>
  <c r="B9" i="134"/>
  <c r="C10" i="133"/>
  <c r="C9" i="133"/>
  <c r="B10" i="133"/>
  <c r="B9" i="133"/>
  <c r="E18" i="134"/>
  <c r="H10" i="134"/>
  <c r="E10" i="134"/>
  <c r="E8" i="134"/>
  <c r="D10" i="134"/>
  <c r="C8" i="133"/>
  <c r="C10" i="134"/>
  <c r="B10" i="134"/>
  <c r="D9" i="133"/>
  <c r="B8" i="133"/>
  <c r="G18" i="136"/>
  <c r="D8" i="133"/>
  <c r="B18" i="136"/>
  <c r="D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<sst xmlns="http://schemas.openxmlformats.org/spreadsheetml/2006/main" count="211" uniqueCount="141">
  <si>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</si>
  <si>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</si>
  <si>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</si>
  <si>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</si>
  <si>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</si>
  <si>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</si>
  <si>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</si>
  <si>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</si>
  <si>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</si>
  <si>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</si>
  <si>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</si>
  <si>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</si>
  <si>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</si>
  <si>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</si>
  <si>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</si>
  <si>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</si>
  <si>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</si>
  <si>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</si>
  <si>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</si>
  <si>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</si>
  <si>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</si>
  <si>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</si>
  <si>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</si>
  <si>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</si>
  <si>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</si>
  <si>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</si>
  <si>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</si>
  <si>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</si>
  <si>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</si>
  <si>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</si>
  <si>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</si>
  <si>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</si>
  <si>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</si>
  <si>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</si>
  <si>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</si>
  <si>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</si>
  <si>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</si>
  <si>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</si>
  <si>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</si>
  <si>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</si>
  <si>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</si>
  <si>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</si>
  <si>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</si>
  <si>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</si>
  <si>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</si>
  <si>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</si>
  <si>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</si>
  <si>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</si>
  <si>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</si>
  <si>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</si>
  <si>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</si>
  <si>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</si>
  <si>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</si>
  <si>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</si>
  <si>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</si>
  <si>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</si>
  <si>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</si>
  <si>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</si>
  <si>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</si>
  <si>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</si>
  <si>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</si>
  <si>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</si>
  <si>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</si>
  <si>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</si>
  <si>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</si>
  <si>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</si>
  <si>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</si>
  <si>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</si>
  <si>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</si>
  <si>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</si>
  <si>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</si>
  <si>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</si>
  <si>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</si>
  <si>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</si>
  <si>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</si>
  <si>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</si>
  <si>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</si>
  <si>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</si>
  <si>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</si>
  <si>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</si>
  <si>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</si>
  <si>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</si>
  <si>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</si>
  <si>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</si>
  <si>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</si>
  <si>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</si>
  <si>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</si>
  <si>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</si>
  <si>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</si>
  <si>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</si>
  <si>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</si>
  <si>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</si>
  <si>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</si>
  <si>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</si>
  <si>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</si>
  <si>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</si>
  <si>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</si>
  <si>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</si>
  <si>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</si>
  <si>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</si>
  <si>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</si>
  <si>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</si>
  <si>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</si>
  <si>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</si>
  <si>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</si>
  <si>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</si>
  <si>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</si>
  <si>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</si>
  <si>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</si>
  <si>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</si>
  <si>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</si>
  <si>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</si>
  <si>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</si>
  <si>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</si>
  <si>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</si>
  <si>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</si>
  <si>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</si>
  <si>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</si>
  <si>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</si>
  <si>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</si>
  <si>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</si>
  <si>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</si>
  <si>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</si>
  <si>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</si>
  <si>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</si>
  <si>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</si>
  <si>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</si>
  <si>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Wind Mine</t>
  </si>
  <si>
    <t>WIND_ON</t>
  </si>
  <si>
    <t>Wind Onshore</t>
  </si>
  <si>
    <t>MIN_EX_WIND_ON</t>
  </si>
  <si>
    <t>ELE_EX_WIND_TURBINE</t>
  </si>
  <si>
    <t>Wind Turbine Onshore</t>
  </si>
  <si>
    <t>Coal price</t>
  </si>
  <si>
    <t>Fuel cost</t>
  </si>
  <si>
    <t>ELE_EX_PV</t>
  </si>
  <si>
    <t>PV Instalation</t>
  </si>
  <si>
    <t>MIN_EX_PV</t>
  </si>
  <si>
    <t>PV Mine</t>
  </si>
  <si>
    <t>PV_ELE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</si>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</sst>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A3" zoomScale="145" zoomScaleNormal="145" workbookViewId="0">
      <selection activeCell="D13" sqref="D13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128</v>
      </c>
      <c r="D9" s="70" t="s">
        <v>129</v>
      </c>
      <c r="E9" s="72" t="s">
        <v>21</v>
      </c>
      <c r="F9" s="73"/>
      <c r="G9" s="70" t="s">
        <v>22</v>
      </c>
      <c r="H9" s="73"/>
      <c r="I9" s="73"/>
      <c r="J9" s="69"/>
      <c r="K9" s="123"/>
    </row>
    <row r="10" spans="1:11" ht="15.75" customHeight="1">
      <c r="A10" s="66"/>
      <c r="B10" s="74" t="s">
        <v>18</v>
      </c>
      <c r="C10" s="75" t="s">
        <v>139</v>
      </c>
      <c r="D10" s="77" t="s">
        <v>140</v>
      </c>
      <c r="E10" s="72" t="s">
        <v>21</v>
      </c>
      <c r="F10" s="73"/>
      <c r="G10" s="70" t="s">
        <v>22</v>
      </c>
      <c r="H10" s="77"/>
      <c r="I10" s="77"/>
      <c r="J10" s="69"/>
      <c r="K10" s="123"/>
    </row>
    <row r="11" spans="1:11" ht="15.75" customHeight="1" thickBot="1">
      <c r="A11" s="66"/>
      <c r="B11" s="79"/>
      <c r="C11" s="80"/>
      <c r="D11" s="79"/>
      <c r="E11" s="81"/>
      <c r="F11" s="82"/>
      <c r="G11" s="82"/>
      <c r="H11" s="82"/>
      <c r="I11" s="82"/>
      <c r="J11" s="69"/>
      <c r="K11" s="123"/>
    </row>
    <row r="12" spans="1:11" ht="13.5" thickBot="1">
      <c r="A12" s="83"/>
      <c r="B12" s="84"/>
      <c r="C12" s="84"/>
      <c r="D12" s="84"/>
      <c r="E12" s="84"/>
      <c r="F12" s="84"/>
      <c r="G12" s="84"/>
      <c r="H12" s="84"/>
      <c r="I12" s="84"/>
      <c r="J12" s="85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6" t="s">
        <v>18</v>
      </c>
      <c r="C16" s="86" t="s">
        <v>28</v>
      </c>
    </row>
    <row r="17" spans="2:3" ht="15.75" customHeight="1">
      <c r="B17" s="87" t="s">
        <v>29</v>
      </c>
      <c r="C17" s="87" t="s">
        <v>30</v>
      </c>
    </row>
    <row r="18" spans="2:3" ht="15.75" customHeight="1">
      <c r="B18" s="88" t="s">
        <v>23</v>
      </c>
      <c r="C18" s="88" t="s">
        <v>31</v>
      </c>
    </row>
    <row r="19" spans="2:3">
      <c r="B19" s="87" t="s">
        <v>32</v>
      </c>
      <c r="C19" s="87" t="s">
        <v>33</v>
      </c>
    </row>
    <row r="20" spans="2:3">
      <c r="B20" s="89" t="s">
        <v>34</v>
      </c>
      <c r="C20" s="8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A6" zoomScale="145" zoomScaleNormal="145" workbookViewId="0">
      <selection activeCell="F17" sqref="F17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0"/>
      <c r="B2" s="59" t="s">
        <v>36</v>
      </c>
      <c r="C2" s="91"/>
      <c r="D2" s="91"/>
    </row>
    <row r="3" spans="1:10" ht="12.75" customHeight="1"/>
    <row r="4" spans="1:10" ht="15.75" customHeight="1">
      <c r="B4" s="67" t="s">
        <v>37</v>
      </c>
      <c r="C4" s="67"/>
      <c r="D4" s="92"/>
      <c r="E4" s="92"/>
      <c r="F4" s="92"/>
      <c r="G4" s="92"/>
      <c r="H4" s="92"/>
      <c r="I4" s="92"/>
      <c r="J4" s="92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0" t="s">
        <v>130</v>
      </c>
      <c r="E9" s="72" t="s">
        <v>127</v>
      </c>
      <c r="F9" s="70" t="s">
        <v>21</v>
      </c>
      <c r="G9" s="70" t="s">
        <v>62</v>
      </c>
      <c r="H9" s="70" t="s">
        <v>22</v>
      </c>
      <c r="I9" s="73"/>
      <c r="J9" s="73"/>
    </row>
    <row r="10" spans="1:10" ht="15.75" customHeight="1">
      <c r="B10" s="74" t="s">
        <v>55</v>
      </c>
      <c r="C10" s="75"/>
      <c r="D10" s="74" t="s">
        <v>131</v>
      </c>
      <c r="E10" s="121" t="s">
        <v>132</v>
      </c>
      <c r="F10" s="74" t="s">
        <v>21</v>
      </c>
      <c r="G10" s="74" t="s">
        <v>58</v>
      </c>
      <c r="H10" s="74" t="s">
        <v>26</v>
      </c>
      <c r="I10" s="77"/>
      <c r="J10" s="77"/>
    </row>
    <row r="11" spans="1:10" ht="15.75" customHeight="1">
      <c r="B11" s="70" t="s">
        <v>55</v>
      </c>
      <c r="C11" s="71"/>
      <c r="D11" s="73" t="s">
        <v>135</v>
      </c>
      <c r="E11" s="78" t="s">
        <v>136</v>
      </c>
      <c r="F11" s="73" t="s">
        <v>21</v>
      </c>
      <c r="G11" s="74" t="s">
        <v>58</v>
      </c>
      <c r="H11" s="74" t="s">
        <v>26</v>
      </c>
      <c r="I11" s="73"/>
      <c r="J11" s="73"/>
    </row>
    <row r="12" spans="1:10" ht="15.75" customHeight="1">
      <c r="B12" s="93" t="s">
        <v>59</v>
      </c>
      <c r="C12" s="94"/>
      <c r="D12" s="95" t="s">
        <v>137</v>
      </c>
      <c r="E12" s="95" t="s">
        <v>138</v>
      </c>
      <c r="F12" s="74" t="s">
        <v>21</v>
      </c>
      <c r="G12" s="74" t="s">
        <v>62</v>
      </c>
      <c r="H12" s="74" t="s">
        <v>22</v>
      </c>
      <c r="I12" s="96"/>
      <c r="J12" s="96"/>
    </row>
    <row r="16" spans="1:10">
      <c r="B16" s="97" t="s">
        <v>55</v>
      </c>
      <c r="C16" s="97" t="s">
        <v>63</v>
      </c>
    </row>
    <row r="17" spans="2:5">
      <c r="B17" s="97" t="s">
        <v>64</v>
      </c>
      <c r="C17" s="97" t="s">
        <v>65</v>
      </c>
    </row>
    <row r="18" spans="2:5">
      <c r="B18" s="97" t="s">
        <v>66</v>
      </c>
      <c r="C18" s="97" t="s">
        <v>67</v>
      </c>
    </row>
    <row r="19" spans="2:5">
      <c r="B19" s="97" t="s">
        <v>68</v>
      </c>
      <c r="C19" s="97" t="s">
        <v>69</v>
      </c>
    </row>
    <row r="20" spans="2:5">
      <c r="B20" s="97" t="s">
        <v>70</v>
      </c>
      <c r="C20" s="97" t="s">
        <v>71</v>
      </c>
      <c r="E20" s="97" t="s">
        <v>72</v>
      </c>
    </row>
    <row r="21" spans="2:5">
      <c r="B21" s="97" t="s">
        <v>73</v>
      </c>
      <c r="C21" s="97" t="s">
        <v>74</v>
      </c>
      <c r="E21" s="97" t="s">
        <v>75</v>
      </c>
    </row>
    <row r="22" spans="2:5">
      <c r="B22" s="97" t="s">
        <v>76</v>
      </c>
      <c r="C22" s="97" t="s">
        <v>77</v>
      </c>
      <c r="E22" s="97" t="s">
        <v>78</v>
      </c>
    </row>
    <row r="23" spans="2:5">
      <c r="B23" s="97" t="s">
        <v>59</v>
      </c>
      <c r="C23" s="97" t="s">
        <v>79</v>
      </c>
      <c r="E23" s="97" t="s">
        <v>75</v>
      </c>
    </row>
    <row r="24" spans="2:5">
      <c r="B24" s="97" t="s">
        <v>80</v>
      </c>
      <c r="C24" s="97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30" zoomScaleNormal="130" workbookViewId="0">
      <selection activeCell="E18" sqref="E1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MIN_EX_WIND_ON</v>
      </c>
      <c r="C9" s="16" t="str">
        <f>SEC_Processes!E9</f>
        <v>Wind Mine</v>
      </c>
      <c r="D9" s="17" t="str">
        <f>SEC_Comm!C9</f>
        <v>WIND_ON</v>
      </c>
      <c r="E9" s="19">
        <v>1E-3</v>
      </c>
      <c r="F9" s="18"/>
    </row>
    <row r="10" spans="1:20" ht="15.75" customHeight="1">
      <c r="B10" s="11" t="str">
        <f>SEC_Processes!D12</f>
        <v>MIN_EX_PV</v>
      </c>
      <c r="C10" s="11" t="str">
        <f>SEC_Processes!E12</f>
        <v>PV Mine</v>
      </c>
      <c r="D10" s="15" t="str">
        <f>SEC_Comm!C10</f>
        <v>PV_ELE</v>
      </c>
      <c r="E10" s="13">
        <v>1E-3</v>
      </c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8"/>
  <sheetViews>
    <sheetView zoomScaleNormal="100" workbookViewId="0">
      <selection activeCell="I30" sqref="I30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8" t="s">
        <v>95</v>
      </c>
      <c r="C2" s="99"/>
      <c r="D2" s="99"/>
      <c r="E2" s="99"/>
      <c r="F2" s="99"/>
      <c r="I2" s="100"/>
      <c r="J2" s="101"/>
      <c r="K2" s="102"/>
      <c r="L2" s="103"/>
    </row>
    <row r="3" spans="2:12">
      <c r="B3" s="104"/>
      <c r="C3" s="105"/>
      <c r="E3" s="106"/>
      <c r="F3" s="106"/>
      <c r="I3" s="100"/>
      <c r="J3" s="101"/>
      <c r="K3" s="102"/>
      <c r="L3" s="103"/>
    </row>
    <row r="4" spans="2:12">
      <c r="E4" s="107" t="s">
        <v>83</v>
      </c>
      <c r="F4" s="107"/>
      <c r="G4" s="108"/>
      <c r="H4" s="108"/>
      <c r="I4" s="108"/>
      <c r="J4" s="109"/>
      <c r="K4" s="109"/>
      <c r="L4" s="109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0" t="str">
        <f>SEC_Processes!D7</f>
        <v>ELE_EX_BELCHATOW</v>
      </c>
      <c r="C8" s="110" t="str">
        <f>SEC_Processes!E7</f>
        <v>Belchatow Power Plant</v>
      </c>
      <c r="D8" s="111" t="str">
        <f>SEC_Comm!C7</f>
        <v>BROWN_COAL</v>
      </c>
      <c r="E8" s="111" t="str">
        <f>SEC_Comm!C8</f>
        <v>ELEC_HV</v>
      </c>
      <c r="F8" s="112">
        <v>6.5</v>
      </c>
      <c r="G8" s="112">
        <v>0.3</v>
      </c>
      <c r="H8" s="113">
        <v>31.536000000000001</v>
      </c>
      <c r="I8" s="113">
        <v>1</v>
      </c>
      <c r="J8" s="114">
        <v>1</v>
      </c>
      <c r="K8" s="113">
        <v>1</v>
      </c>
    </row>
    <row r="9" spans="2:12">
      <c r="B9" s="110" t="str">
        <f>SEC_Processes!D11</f>
        <v>ELE_EX_PV</v>
      </c>
      <c r="C9" s="110" t="str">
        <f>SEC_Processes!E11</f>
        <v>PV Instalation</v>
      </c>
      <c r="D9" s="111" t="str">
        <f>SEC_Comm!C10</f>
        <v>PV_ELE</v>
      </c>
      <c r="E9" s="111" t="str">
        <f>SEC_Comm!C8</f>
        <v>ELEC_HV</v>
      </c>
      <c r="F9" s="112">
        <v>2</v>
      </c>
      <c r="G9" s="112">
        <v>1</v>
      </c>
      <c r="H9" s="113">
        <v>31.536000000000001</v>
      </c>
      <c r="I9" s="113">
        <v>0.33</v>
      </c>
      <c r="J9" s="114">
        <v>1</v>
      </c>
      <c r="K9" s="113"/>
    </row>
    <row r="10" spans="2:12">
      <c r="B10" s="115" t="str">
        <f>SEC_Processes!D10</f>
        <v>ELE_EX_WIND_TURBINE</v>
      </c>
      <c r="C10" s="115" t="str">
        <f>SEC_Processes!E10</f>
        <v>Wind Turbine Onshore</v>
      </c>
      <c r="D10" s="116" t="str">
        <f>SEC_Comm!C9</f>
        <v>WIND_ON</v>
      </c>
      <c r="E10" s="116" t="str">
        <f>SEC_Comm!C8</f>
        <v>ELEC_HV</v>
      </c>
      <c r="F10" s="117">
        <v>1.345</v>
      </c>
      <c r="G10" s="117">
        <v>1</v>
      </c>
      <c r="H10" s="118">
        <f>H8</f>
        <v>31.536000000000001</v>
      </c>
      <c r="I10" s="118">
        <v>0.33</v>
      </c>
      <c r="J10" s="119">
        <v>1</v>
      </c>
      <c r="K10" s="119"/>
    </row>
    <row r="15" spans="2:12">
      <c r="E15" s="120"/>
    </row>
    <row r="16" spans="2:12">
      <c r="E16" s="120"/>
    </row>
    <row r="17" spans="4:5">
      <c r="D17" s="58" t="s">
        <v>133</v>
      </c>
      <c r="E17" s="58">
        <v>100</v>
      </c>
    </row>
    <row r="18" spans="4:5">
      <c r="D18" s="58" t="s">
        <v>134</v>
      </c>
      <c r="E18" s="58">
        <f>100/G8</f>
        <v>333.33333333333337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topLeftCell="A4" zoomScale="141" zoomScaleNormal="190" workbookViewId="0">
      <selection activeCell="E22" sqref="E22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8" t="s">
        <v>115</v>
      </c>
      <c r="C2" s="99"/>
      <c r="D2" s="99"/>
      <c r="E2" s="99"/>
      <c r="F2" s="99"/>
      <c r="G2" s="99"/>
      <c r="H2" s="99"/>
      <c r="I2" s="100"/>
      <c r="J2" s="101"/>
      <c r="K2" s="102"/>
    </row>
    <row r="3" spans="2:11">
      <c r="B3" s="104"/>
      <c r="C3" s="105"/>
      <c r="E3" s="106"/>
      <c r="F3" s="106"/>
      <c r="I3" s="100"/>
      <c r="J3" s="101"/>
      <c r="K3" s="102"/>
    </row>
    <row r="4" spans="2:11">
      <c r="E4" s="107" t="s">
        <v>83</v>
      </c>
      <c r="F4" s="107"/>
      <c r="G4" s="108"/>
      <c r="H4" s="108"/>
      <c r="I4" s="108"/>
      <c r="J4" s="109"/>
      <c r="K4" s="109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0"/>
      <c r="C7" s="110"/>
      <c r="D7" s="111"/>
      <c r="E7" s="111"/>
      <c r="F7" s="112"/>
      <c r="G7" s="112"/>
      <c r="H7" s="113"/>
      <c r="I7" s="113"/>
      <c r="J7" s="114"/>
      <c r="K7" s="113"/>
    </row>
    <row r="8" spans="2:11">
      <c r="B8" s="115"/>
      <c r="C8" s="115"/>
      <c r="D8" s="116"/>
      <c r="E8" s="116"/>
      <c r="F8" s="117"/>
      <c r="G8" s="117"/>
      <c r="H8" s="118"/>
      <c r="I8" s="118"/>
      <c r="J8" s="119"/>
      <c r="K8" s="119"/>
    </row>
    <row r="10" spans="2:11" ht="18">
      <c r="B10" s="98" t="s">
        <v>116</v>
      </c>
      <c r="C10" s="99"/>
      <c r="D10" s="99"/>
      <c r="E10" s="99"/>
      <c r="F10" s="99"/>
      <c r="G10" s="99"/>
      <c r="H10" s="99"/>
    </row>
    <row r="15" spans="2:11">
      <c r="B15" s="107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4" t="s">
        <v>119</v>
      </c>
      <c r="D17" s="124"/>
      <c r="E17" s="124"/>
    </row>
    <row r="18" spans="2:7">
      <c r="B18" s="110" t="str">
        <f>SEC_Comm!C8</f>
        <v>ELEC_HV</v>
      </c>
      <c r="C18" s="111">
        <v>200</v>
      </c>
      <c r="D18" s="111">
        <f>C18*1.1</f>
        <v>220.00000000000003</v>
      </c>
      <c r="E18" s="111">
        <f>D18*1.1</f>
        <v>242.00000000000006</v>
      </c>
      <c r="G18" s="58">
        <f>+C18/PP!G8</f>
        <v>666.66666666666674</v>
      </c>
    </row>
    <row r="19" spans="2:7">
      <c r="B19" s="115"/>
      <c r="C19" s="116"/>
      <c r="D19" s="116"/>
      <c r="E19" s="117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33" sqref="B33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2024-11-27T12:36:11Z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