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ana\Documents\GitHub\ALURA\PYTHON\"/>
    </mc:Choice>
  </mc:AlternateContent>
  <xr:revisionPtr revIDLastSave="0" documentId="13_ncr:1_{C190C3E5-5FC5-41E1-8897-F4757A2DF1E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CÁLCULO DE INSS-IRRF" sheetId="2" r:id="rId1"/>
    <sheet name="TABELA INSS - 2022" sheetId="4" r:id="rId2"/>
    <sheet name="CÁLCULO DE INSS-IRRF (2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2" l="1"/>
  <c r="AA6" i="2"/>
  <c r="H13" i="5"/>
  <c r="Q25" i="5"/>
  <c r="U25" i="5" s="1"/>
  <c r="Q24" i="5"/>
  <c r="U24" i="5" s="1"/>
  <c r="Q23" i="5"/>
  <c r="U23" i="5" s="1"/>
  <c r="C16" i="5"/>
  <c r="H7" i="5" s="1"/>
  <c r="A16" i="5"/>
  <c r="H6" i="5" s="1"/>
  <c r="H8" i="5" s="1"/>
  <c r="AA6" i="5"/>
  <c r="A16" i="2"/>
  <c r="H6" i="2" s="1"/>
  <c r="Q25" i="2"/>
  <c r="U25" i="2" s="1"/>
  <c r="Q24" i="2"/>
  <c r="U24" i="2" s="1"/>
  <c r="Q23" i="2"/>
  <c r="U23" i="2" s="1"/>
  <c r="C16" i="2"/>
  <c r="H7" i="2" s="1"/>
  <c r="A5" i="4"/>
  <c r="L5" i="4"/>
  <c r="H8" i="2" l="1"/>
  <c r="O6" i="5"/>
  <c r="Q9" i="5" s="1"/>
  <c r="S8" i="5"/>
  <c r="H20" i="5"/>
  <c r="L4" i="4"/>
  <c r="L7" i="4"/>
  <c r="L6" i="4"/>
  <c r="O10" i="5" l="1"/>
  <c r="S10" i="5" s="1"/>
  <c r="O6" i="2"/>
  <c r="Q9" i="2" s="1"/>
  <c r="O10" i="2" s="1"/>
  <c r="H20" i="2"/>
  <c r="Q11" i="5" l="1"/>
  <c r="G3" i="4"/>
  <c r="G4" i="4" s="1"/>
  <c r="S17" i="5" s="1"/>
  <c r="H18" i="5" s="1"/>
  <c r="J2" i="4"/>
  <c r="L2" i="4" s="1"/>
  <c r="O12" i="5" l="1"/>
  <c r="S12" i="5" s="1"/>
  <c r="S17" i="2"/>
  <c r="S8" i="2"/>
  <c r="Q13" i="5" l="1"/>
  <c r="O14" i="5" s="1"/>
  <c r="S14" i="5" s="1"/>
  <c r="S15" i="5" s="1"/>
  <c r="S16" i="5" s="1"/>
  <c r="H18" i="2"/>
  <c r="S10" i="2"/>
  <c r="H9" i="5" l="1"/>
  <c r="AA2" i="5"/>
  <c r="Q11" i="2"/>
  <c r="M7" i="5" l="1"/>
  <c r="M8" i="5" s="1"/>
  <c r="H12" i="5"/>
  <c r="F14" i="5" s="1"/>
  <c r="H15" i="5" s="1"/>
  <c r="O12" i="2"/>
  <c r="S12" i="2" s="1"/>
  <c r="M9" i="5" l="1"/>
  <c r="M10" i="5" s="1"/>
  <c r="H14" i="5"/>
  <c r="H16" i="5" s="1"/>
  <c r="H19" i="5" s="1"/>
  <c r="M13" i="5"/>
  <c r="Q13" i="2"/>
  <c r="O14" i="2" s="1"/>
  <c r="S14" i="2" s="1"/>
  <c r="M15" i="5" l="1"/>
  <c r="M14" i="5"/>
  <c r="S15" i="2"/>
  <c r="S16" i="2" s="1"/>
  <c r="AA2" i="2" l="1"/>
  <c r="H9" i="2"/>
  <c r="M16" i="5"/>
  <c r="H12" i="2" l="1"/>
  <c r="H13" i="2" s="1"/>
  <c r="F14" i="2" s="1"/>
  <c r="H14" i="2" s="1"/>
  <c r="M7" i="2"/>
  <c r="M8" i="2" s="1"/>
  <c r="M9" i="2" l="1"/>
  <c r="M10" i="2" s="1"/>
  <c r="H15" i="2" l="1"/>
  <c r="H16" i="2" s="1"/>
  <c r="M13" i="2" l="1"/>
  <c r="H19" i="2"/>
  <c r="M14" i="2" l="1"/>
  <c r="M15" i="2"/>
  <c r="M16" i="2" l="1"/>
</calcChain>
</file>

<file path=xl/sharedStrings.xml><?xml version="1.0" encoding="utf-8"?>
<sst xmlns="http://schemas.openxmlformats.org/spreadsheetml/2006/main" count="110" uniqueCount="56">
  <si>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</si>
  <si>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</si>
  <si>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</si>
  <si>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</si>
  <si>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</si>
  <si>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</si>
  <si>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</si>
  <si>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</si>
  <si>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</si>
  <si>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</si>
  <si>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</si>
  <si>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</si>
  <si>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</si>
  <si>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</si>
  <si>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</si>
  <si>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</si>
  <si>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</si>
  <si>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</si>
  <si>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</si>
  <si>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</si>
  <si>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</si>
  <si>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</si>
  <si>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</si>
  <si>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</si>
  <si>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</si>
  <si>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</si>
  <si>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</si>
  <si>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</si>
  <si>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</si>
  <si>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</si>
  <si>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</si>
  <si>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</si>
  <si>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</si>
  <si>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</si>
  <si>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</si>
  <si>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</si>
  <si>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</si>
  <si>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</si>
  <si>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</si>
  <si>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</si>
  <si>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</si>
  <si>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</si>
  <si>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</si>
  <si>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</si>
  <si>
    <t>INSALUBRIDADE</t>
  </si>
  <si>
    <t>TOTAL</t>
  </si>
  <si>
    <t>De 2.112,01 até 2.826,65</t>
  </si>
  <si>
    <t>Valor Diário</t>
  </si>
  <si>
    <t>Valor Total</t>
  </si>
  <si>
    <t>Dias Mês fer.</t>
  </si>
  <si>
    <t>Dias Prox. Mês fer.</t>
  </si>
  <si>
    <t>BASE DESCONTO INSS FÉRIAS</t>
  </si>
  <si>
    <t>BASE DESCONTO IRRF FÉRIAS</t>
  </si>
  <si>
    <t>DEDUÇÃO SIMPLIFICADA</t>
  </si>
  <si>
    <t>BASE DE DEDUÇÃO: INSS/PENSÃO/DEP IRRF</t>
  </si>
  <si>
    <t>BASE DEDUÇÃO -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</si>
</sst>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4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CC99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0.24994659260841701"/>
      </bottom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199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4" fillId="17" borderId="0" xfId="1" applyFill="1" applyBorder="1" applyProtection="1"/>
    <xf numFmtId="164" fontId="4" fillId="17" borderId="0" xfId="2" applyFill="1" applyBorder="1" applyProtection="1"/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7" fontId="16" fillId="29" borderId="38" xfId="3" applyNumberFormat="1" applyFont="1" applyFill="1" applyBorder="1" applyAlignment="1">
      <alignment vertical="center"/>
    </xf>
    <xf numFmtId="9" fontId="0" fillId="0" borderId="0" xfId="3" applyFont="1" applyAlignment="1">
      <alignment vertical="center"/>
    </xf>
    <xf numFmtId="43" fontId="16" fillId="17" borderId="1" xfId="0" applyNumberFormat="1" applyFont="1" applyFill="1" applyBorder="1" applyAlignment="1">
      <alignment horizontal="center" vertical="center"/>
    </xf>
    <xf numFmtId="43" fontId="0" fillId="17" borderId="1" xfId="0" applyNumberFormat="1" applyFill="1" applyBorder="1" applyAlignment="1">
      <alignment horizontal="center" vertical="center"/>
    </xf>
    <xf numFmtId="164" fontId="4" fillId="34" borderId="54" xfId="2" applyFill="1" applyBorder="1" applyProtection="1">
      <protection locked="0"/>
    </xf>
    <xf numFmtId="164" fontId="4" fillId="34" borderId="49" xfId="2" applyFill="1" applyBorder="1" applyProtection="1">
      <protection locked="0"/>
    </xf>
    <xf numFmtId="164" fontId="4" fillId="0" borderId="0" xfId="2"/>
    <xf numFmtId="43" fontId="16" fillId="17" borderId="1" xfId="0" applyNumberFormat="1" applyFont="1" applyFill="1" applyBorder="1" applyAlignment="1">
      <alignment vertical="center"/>
    </xf>
    <xf numFmtId="43" fontId="0" fillId="17" borderId="1" xfId="0" applyNumberFormat="1" applyFill="1" applyBorder="1" applyAlignment="1">
      <alignment vertical="center"/>
    </xf>
    <xf numFmtId="164" fontId="16" fillId="17" borderId="2" xfId="0" applyNumberFormat="1" applyFont="1" applyFill="1" applyBorder="1" applyAlignment="1">
      <alignment horizontal="center" vertical="center"/>
    </xf>
    <xf numFmtId="164" fontId="16" fillId="17" borderId="2" xfId="0" applyNumberFormat="1" applyFont="1" applyFill="1" applyBorder="1" applyAlignment="1">
      <alignment vertical="center"/>
    </xf>
    <xf numFmtId="166" fontId="4" fillId="0" borderId="38" xfId="1" applyBorder="1" applyProtection="1"/>
    <xf numFmtId="0" fontId="16" fillId="17" borderId="1" xfId="0" applyFont="1" applyFill="1" applyBorder="1" applyAlignment="1">
      <alignment vertical="center"/>
    </xf>
    <xf numFmtId="0" fontId="7" fillId="17" borderId="2" xfId="0" applyFont="1" applyFill="1" applyBorder="1" applyAlignment="1">
      <alignment vertical="center"/>
    </xf>
    <xf numFmtId="4" fontId="24" fillId="15" borderId="25" xfId="0" applyNumberFormat="1" applyFont="1" applyFill="1" applyBorder="1" applyAlignment="1">
      <alignment horizontal="left" vertical="center"/>
    </xf>
    <xf numFmtId="43" fontId="0" fillId="17" borderId="0" xfId="0" applyNumberFormat="1" applyFill="1" applyAlignment="1">
      <alignment vertical="center"/>
    </xf>
    <xf numFmtId="164" fontId="16" fillId="35" borderId="38" xfId="2" applyFont="1" applyFill="1" applyBorder="1" applyAlignment="1" applyProtection="1">
      <alignment vertical="center"/>
    </xf>
    <xf numFmtId="9" fontId="16" fillId="35" borderId="38" xfId="3" applyFont="1" applyFill="1" applyBorder="1" applyAlignment="1" applyProtection="1">
      <alignment vertical="center"/>
    </xf>
    <xf numFmtId="167" fontId="16" fillId="35" borderId="0" xfId="1" applyNumberFormat="1" applyFont="1" applyFill="1" applyBorder="1" applyAlignment="1" applyProtection="1">
      <alignment horizontal="center" vertical="center"/>
    </xf>
    <xf numFmtId="164" fontId="33" fillId="35" borderId="38" xfId="2" applyFont="1" applyFill="1" applyBorder="1" applyAlignment="1" applyProtection="1">
      <alignment vertical="center"/>
    </xf>
    <xf numFmtId="164" fontId="7" fillId="21" borderId="38" xfId="2" applyFont="1" applyFill="1" applyBorder="1" applyAlignment="1" applyProtection="1">
      <alignment vertical="center"/>
    </xf>
    <xf numFmtId="167" fontId="7" fillId="16" borderId="0" xfId="1" applyNumberFormat="1" applyFont="1" applyFill="1" applyBorder="1" applyAlignment="1" applyProtection="1">
      <alignment horizontal="center" vertical="center"/>
    </xf>
    <xf numFmtId="164" fontId="7" fillId="23" borderId="38" xfId="2" applyFont="1" applyFill="1" applyBorder="1" applyAlignment="1" applyProtection="1">
      <alignment vertical="center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37" fillId="17" borderId="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AC30"/>
  <sheetViews>
    <sheetView tabSelected="1" zoomScale="75" zoomScaleNormal="75" workbookViewId="0">
      <selection activeCell="A7" sqref="A7"/>
    </sheetView>
  </sheetViews>
  <sheetFormatPr defaultColWidth="9.1796875" defaultRowHeight="14.5" x14ac:dyDescent="0.35"/>
  <cols>
    <col min="1" max="1" width="19" style="154" customWidth="1"/>
    <col min="2" max="2" width="0.81640625" style="154" customWidth="1"/>
    <col min="3" max="3" width="16.1796875" style="154" customWidth="1"/>
    <col min="4" max="4" width="0.81640625" style="2" customWidth="1"/>
    <col min="5" max="5" width="24.54296875" style="2" customWidth="1"/>
    <col min="6" max="6" width="10.7265625" style="142" customWidth="1"/>
    <col min="7" max="7" width="0.81640625" style="142" customWidth="1"/>
    <col min="8" max="8" width="20.7265625" style="2" bestFit="1" customWidth="1"/>
    <col min="9" max="9" width="0.81640625" style="2" customWidth="1"/>
    <col min="10" max="10" width="17.7265625" style="2" bestFit="1" customWidth="1"/>
    <col min="11" max="11" width="6.54296875" style="2" customWidth="1"/>
    <col min="12" max="12" width="0.54296875" style="2" customWidth="1"/>
    <col min="13" max="13" width="12.7265625" style="2" bestFit="1" customWidth="1"/>
    <col min="14" max="14" width="0.81640625" style="2" customWidth="1"/>
    <col min="15" max="15" width="18.453125" style="2" bestFit="1" customWidth="1"/>
    <col min="16" max="16" width="0.81640625" style="2" customWidth="1"/>
    <col min="17" max="17" width="15.54296875" style="2" customWidth="1"/>
    <col min="18" max="18" width="0.8164062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265625" style="2" customWidth="1"/>
    <col min="24" max="24" width="1.81640625" style="2" customWidth="1"/>
    <col min="25" max="25" width="13.1796875" style="142" bestFit="1" customWidth="1"/>
    <col min="26" max="26" width="1.81640625" style="142" customWidth="1"/>
    <col min="27" max="27" width="21.1796875" style="143" customWidth="1"/>
    <col min="28" max="28" width="1.7265625" style="2" customWidth="1"/>
    <col min="29" max="1027" width="8.54296875" style="2" customWidth="1"/>
    <col min="1028" max="16384" width="9.1796875" style="2"/>
  </cols>
  <sheetData>
    <row r="1" spans="1:29" ht="15" thickBot="1" x14ac:dyDescent="0.4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4">
      <c r="A2" s="145" t="s">
        <v>35</v>
      </c>
      <c r="B2" s="146"/>
      <c r="C2" s="145" t="s">
        <v>38</v>
      </c>
      <c r="D2" s="40"/>
      <c r="E2" s="180" t="s">
        <v>0</v>
      </c>
      <c r="F2" s="181"/>
      <c r="G2" s="181"/>
      <c r="H2" s="182"/>
      <c r="I2" s="39"/>
      <c r="J2" s="39"/>
      <c r="K2" s="39"/>
      <c r="L2" s="39"/>
      <c r="M2" s="39"/>
      <c r="N2" s="39"/>
      <c r="O2" s="180" t="s">
        <v>36</v>
      </c>
      <c r="P2" s="181"/>
      <c r="Q2" s="181"/>
      <c r="R2" s="181"/>
      <c r="S2" s="182"/>
      <c r="T2" s="38"/>
      <c r="U2" s="38"/>
      <c r="V2" s="38"/>
      <c r="W2" s="38" t="s">
        <v>54</v>
      </c>
      <c r="X2" s="38"/>
      <c r="Y2" s="38"/>
      <c r="Z2" s="38"/>
      <c r="AA2" s="170">
        <f>S16+H11+H10</f>
        <v>525.92250000000001</v>
      </c>
      <c r="AB2" s="38"/>
      <c r="AC2" s="38"/>
    </row>
    <row r="3" spans="1:29" ht="6" customHeight="1" thickTop="1" thickBot="1" x14ac:dyDescent="0.4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4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4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4">
      <c r="A6" s="150">
        <v>5000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5000</v>
      </c>
      <c r="I6" s="39"/>
      <c r="J6" s="184" t="s">
        <v>51</v>
      </c>
      <c r="K6" s="184"/>
      <c r="L6" s="184"/>
      <c r="M6" s="184"/>
      <c r="N6" s="39"/>
      <c r="O6" s="67">
        <f>H8</f>
        <v>5000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4">
      <c r="A7" s="55">
        <v>0</v>
      </c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17.530750000000001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4">
      <c r="A8" s="55">
        <v>0</v>
      </c>
      <c r="B8" s="151"/>
      <c r="C8" s="55"/>
      <c r="D8" s="41"/>
      <c r="E8" s="50" t="s">
        <v>2</v>
      </c>
      <c r="F8" s="50"/>
      <c r="G8" s="84"/>
      <c r="H8" s="51">
        <f>H6-H7</f>
        <v>5000</v>
      </c>
      <c r="I8" s="39"/>
      <c r="J8" s="167" t="s">
        <v>49</v>
      </c>
      <c r="K8" s="167">
        <v>0</v>
      </c>
      <c r="L8" s="39"/>
      <c r="M8" s="157">
        <f>K8*M7</f>
        <v>0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4">
      <c r="A9" s="55">
        <v>0</v>
      </c>
      <c r="B9" s="151"/>
      <c r="C9" s="55"/>
      <c r="D9" s="41"/>
      <c r="E9" s="175" t="s">
        <v>3</v>
      </c>
      <c r="F9" s="175"/>
      <c r="G9" s="176"/>
      <c r="H9" s="177">
        <f>S16</f>
        <v>525.92250000000001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3680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4">
      <c r="A10" s="55">
        <v>0</v>
      </c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3" t="s">
        <v>48</v>
      </c>
      <c r="K10" s="183"/>
      <c r="L10" s="38"/>
      <c r="M10" s="158">
        <f>M9+M8</f>
        <v>0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4">
      <c r="A11" s="55">
        <v>0</v>
      </c>
      <c r="B11" s="151"/>
      <c r="C11" s="55"/>
      <c r="D11" s="41"/>
      <c r="E11" s="47" t="s">
        <v>4</v>
      </c>
      <c r="F11" s="166">
        <v>0</v>
      </c>
      <c r="G11" s="101"/>
      <c r="H11" s="48">
        <f>AA17*F11</f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2428.71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4">
      <c r="A12" s="55">
        <v>0</v>
      </c>
      <c r="B12" s="151"/>
      <c r="C12" s="55"/>
      <c r="D12" s="41"/>
      <c r="E12" s="171" t="s">
        <v>55</v>
      </c>
      <c r="F12" s="172"/>
      <c r="G12" s="173"/>
      <c r="H12" s="174">
        <f>IF((H9+H10+H11)&lt;=AA6,AA6,(H9+H10+H11))</f>
        <v>528</v>
      </c>
      <c r="I12" s="39"/>
      <c r="J12" s="184" t="s">
        <v>52</v>
      </c>
      <c r="K12" s="184"/>
      <c r="L12" s="184"/>
      <c r="M12" s="184"/>
      <c r="N12" s="39"/>
      <c r="O12" s="53">
        <f>IF(Q11&lt;=O11-O9,Q11,O11-O9)</f>
        <v>1285.6500000000001</v>
      </c>
      <c r="P12" s="75"/>
      <c r="Q12" s="53">
        <v>0.12</v>
      </c>
      <c r="R12" s="94"/>
      <c r="S12" s="53">
        <f>O12*Q12</f>
        <v>154.27799999999999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4">
      <c r="A13" s="55">
        <v>0</v>
      </c>
      <c r="B13" s="151"/>
      <c r="C13" s="55"/>
      <c r="D13" s="41"/>
      <c r="E13" s="49" t="s">
        <v>5</v>
      </c>
      <c r="F13" s="46"/>
      <c r="G13" s="100"/>
      <c r="H13" s="52">
        <f>H8-H12</f>
        <v>4472</v>
      </c>
      <c r="I13" s="39"/>
      <c r="J13" s="168" t="s">
        <v>47</v>
      </c>
      <c r="K13" s="168">
        <v>30</v>
      </c>
      <c r="L13" s="39"/>
      <c r="M13" s="165">
        <f>H16/K13</f>
        <v>11.815666666666667</v>
      </c>
      <c r="N13" s="39"/>
      <c r="O13" s="54">
        <v>7507.49</v>
      </c>
      <c r="P13" s="75"/>
      <c r="Q13" s="54">
        <f>IF(Q11-O12&lt;=0,0,Q11-O12)</f>
        <v>1143.06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4">
      <c r="A14" s="55"/>
      <c r="B14" s="151"/>
      <c r="C14" s="55"/>
      <c r="D14" s="41"/>
      <c r="E14" s="102" t="s">
        <v>6</v>
      </c>
      <c r="F14" s="155">
        <f>IF(H13&lt;2112,0,IF(H13&lt;=2826.65,7.5%,IF(H13&lt;=3751.05,15%,IF(H13&lt;4664.68,22.5%,27.5%))))</f>
        <v>0.22500000000000001</v>
      </c>
      <c r="G14" s="103"/>
      <c r="H14" s="104">
        <f>H13*F14</f>
        <v>1006.2</v>
      </c>
      <c r="I14" s="39"/>
      <c r="J14" s="167" t="s">
        <v>49</v>
      </c>
      <c r="K14" s="167">
        <v>0</v>
      </c>
      <c r="L14" s="39"/>
      <c r="M14" s="162">
        <f>K14*M13</f>
        <v>0</v>
      </c>
      <c r="N14" s="39"/>
      <c r="O14" s="105">
        <f>Q13</f>
        <v>1143.06</v>
      </c>
      <c r="P14" s="75"/>
      <c r="Q14" s="105">
        <v>0.14000000000000001</v>
      </c>
      <c r="R14" s="94"/>
      <c r="S14" s="105">
        <f>O14*Q14</f>
        <v>160.0284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4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651.73</v>
      </c>
      <c r="I15" s="39"/>
      <c r="J15" s="167" t="s">
        <v>50</v>
      </c>
      <c r="K15" s="167">
        <v>0</v>
      </c>
      <c r="L15" s="39"/>
      <c r="M15" s="162">
        <f>K15*M13</f>
        <v>0</v>
      </c>
      <c r="N15" s="39"/>
      <c r="O15" s="106" t="s">
        <v>15</v>
      </c>
      <c r="P15" s="107"/>
      <c r="Q15" s="106"/>
      <c r="R15" s="108"/>
      <c r="S15" s="106">
        <f>SUM(S8:S14)</f>
        <v>525.92250000000001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5">
      <c r="A16" s="152">
        <f>SUM(A6:A15)</f>
        <v>5000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IF(H14-H15&lt;0,0,H14-H15)</f>
        <v>354.47</v>
      </c>
      <c r="I16" s="39"/>
      <c r="J16" s="183" t="s">
        <v>48</v>
      </c>
      <c r="K16" s="183"/>
      <c r="L16" s="39"/>
      <c r="M16" s="163">
        <f>M15+M14</f>
        <v>0</v>
      </c>
      <c r="N16" s="39"/>
      <c r="O16" s="113" t="s">
        <v>37</v>
      </c>
      <c r="P16" s="114"/>
      <c r="Q16" s="115"/>
      <c r="R16" s="114"/>
      <c r="S16" s="113">
        <f>IF(S15&lt;=Q6,S15,Q6)</f>
        <v>525.92250000000001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4">
      <c r="A17" s="144"/>
      <c r="B17" s="144"/>
      <c r="C17" s="144"/>
      <c r="D17" s="144"/>
      <c r="E17" s="144"/>
      <c r="F17" s="144"/>
      <c r="G17" s="144"/>
      <c r="H17" s="144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525.92000000000007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4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525.92000000000007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4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354.47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5" thickTop="1" x14ac:dyDescent="0.35">
      <c r="A20" s="153"/>
      <c r="B20" s="153"/>
      <c r="C20" s="144"/>
      <c r="D20" s="39"/>
      <c r="E20" s="178" t="s">
        <v>41</v>
      </c>
      <c r="F20" s="179"/>
      <c r="G20" s="123"/>
      <c r="H20" s="124">
        <f>H8*8%</f>
        <v>400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3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3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3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3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3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35">
      <c r="E29" s="161"/>
      <c r="H29" s="140"/>
    </row>
    <row r="30" spans="1:29" x14ac:dyDescent="0.35">
      <c r="E30" s="161"/>
      <c r="H30" s="140"/>
    </row>
  </sheetData>
  <sheetProtection selectLockedCells="1"/>
  <mergeCells count="7">
    <mergeCell ref="E20:F20"/>
    <mergeCell ref="E2:H2"/>
    <mergeCell ref="O2:S2"/>
    <mergeCell ref="J10:K10"/>
    <mergeCell ref="J16:K16"/>
    <mergeCell ref="J12:M12"/>
    <mergeCell ref="J6:M6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workbookViewId="0">
      <selection activeCell="A7" sqref="A7"/>
    </sheetView>
  </sheetViews>
  <sheetFormatPr defaultRowHeight="14.5" x14ac:dyDescent="0.35"/>
  <cols>
    <col min="1" max="2" width="10.7265625" style="1" bestFit="1" customWidth="1"/>
    <col min="3" max="3" width="25.7265625" bestFit="1" customWidth="1"/>
    <col min="4" max="4" width="17.54296875" bestFit="1" customWidth="1"/>
    <col min="5" max="5" width="12.81640625" bestFit="1" customWidth="1"/>
    <col min="6" max="6" width="16.26953125" customWidth="1"/>
    <col min="7" max="7" width="22.7265625" style="1" customWidth="1"/>
    <col min="9" max="9" width="11.453125" style="18" bestFit="1" customWidth="1"/>
    <col min="10" max="10" width="11.453125" bestFit="1" customWidth="1"/>
    <col min="12" max="12" width="11.453125" customWidth="1"/>
  </cols>
  <sheetData>
    <row r="1" spans="1:12" ht="15" thickBot="1" x14ac:dyDescent="0.4"/>
    <row r="2" spans="1:12" ht="30.75" customHeight="1" thickBot="1" x14ac:dyDescent="0.4">
      <c r="A2" s="188" t="s">
        <v>22</v>
      </c>
      <c r="B2" s="189"/>
      <c r="C2" s="190" t="s">
        <v>23</v>
      </c>
      <c r="D2" s="192" t="s">
        <v>24</v>
      </c>
      <c r="E2" s="35" t="s">
        <v>34</v>
      </c>
      <c r="F2" s="194" t="s">
        <v>29</v>
      </c>
      <c r="G2" s="195"/>
      <c r="I2" s="19" t="s">
        <v>32</v>
      </c>
      <c r="J2" s="34">
        <f>'CÁLCULO DE INSS-IRRF'!H8</f>
        <v>5000</v>
      </c>
      <c r="K2" s="27" t="s">
        <v>14</v>
      </c>
      <c r="L2" s="28">
        <f>_xlfn.IFS(J2&lt;=J4,J2*K4,J2&lt;=J5,L4+(J2-J4)*K5,J2&lt;=J6,L4+L5+(J2-J5)*K6,J2&lt;=J7,L4+L5+L6+(J2-J6)*K7,J2&gt;J7,L8)</f>
        <v>525.92250000000001</v>
      </c>
    </row>
    <row r="3" spans="1:12" ht="15" thickBot="1" x14ac:dyDescent="0.4">
      <c r="A3" s="16" t="s">
        <v>25</v>
      </c>
      <c r="B3" s="17" t="s">
        <v>26</v>
      </c>
      <c r="C3" s="191"/>
      <c r="D3" s="193"/>
      <c r="F3" t="s">
        <v>28</v>
      </c>
      <c r="G3" s="6">
        <f>'CÁLCULO DE INSS-IRRF'!H8</f>
        <v>5000</v>
      </c>
      <c r="I3" s="23"/>
      <c r="J3" s="20"/>
      <c r="K3" s="21"/>
      <c r="L3" s="22"/>
    </row>
    <row r="4" spans="1:12" ht="15.5" x14ac:dyDescent="0.35">
      <c r="A4" s="12" t="s">
        <v>30</v>
      </c>
      <c r="B4" s="13">
        <v>1320</v>
      </c>
      <c r="C4" s="14">
        <v>7.4999999999999997E-2</v>
      </c>
      <c r="D4" s="15" t="s">
        <v>30</v>
      </c>
      <c r="F4" t="s">
        <v>14</v>
      </c>
      <c r="G4" s="1">
        <f>IF(G3&lt;=B4,G3*C4,IF(G3&lt;=B5,(G3*C5)-D5,IF(G3&lt;=B6,(G3*C6)-D6,IF(G3&lt;=B7,(G3*C7)-D7,D8))))</f>
        <v>525.92000000000007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5" x14ac:dyDescent="0.3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6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5" x14ac:dyDescent="0.35">
      <c r="A6" s="9">
        <v>2427.36</v>
      </c>
      <c r="B6" s="7">
        <v>3856.94</v>
      </c>
      <c r="C6" s="3">
        <v>0.12</v>
      </c>
      <c r="D6" s="10">
        <v>96.94</v>
      </c>
      <c r="E6" s="29"/>
      <c r="F6" s="36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" thickBot="1" x14ac:dyDescent="0.4">
      <c r="A7" s="9">
        <v>3641.04</v>
      </c>
      <c r="B7" s="8">
        <v>7507.49</v>
      </c>
      <c r="C7" s="5">
        <v>0.14000000000000001</v>
      </c>
      <c r="D7" s="10">
        <v>174.08</v>
      </c>
      <c r="E7" s="29"/>
      <c r="F7" s="36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" thickBot="1" x14ac:dyDescent="0.4">
      <c r="A8" s="196" t="s">
        <v>27</v>
      </c>
      <c r="B8" s="197"/>
      <c r="C8" s="198"/>
      <c r="D8" s="11">
        <v>876.95</v>
      </c>
      <c r="E8" s="37"/>
      <c r="F8" s="29"/>
      <c r="I8" s="23"/>
      <c r="J8" s="32" t="s">
        <v>33</v>
      </c>
      <c r="K8" s="33"/>
      <c r="L8" s="11">
        <v>876.95</v>
      </c>
    </row>
    <row r="9" spans="1:12" ht="15.5" x14ac:dyDescent="0.35">
      <c r="A9" s="30"/>
      <c r="B9" s="30"/>
      <c r="C9" s="30"/>
      <c r="D9" s="31"/>
      <c r="E9" s="36"/>
    </row>
    <row r="14" spans="1:12" ht="75" customHeight="1" x14ac:dyDescent="0.35">
      <c r="A14" s="185" t="s">
        <v>39</v>
      </c>
      <c r="B14" s="185"/>
      <c r="C14" s="185"/>
      <c r="D14" s="185"/>
      <c r="E14" s="185"/>
      <c r="F14" s="185"/>
      <c r="G14" s="185"/>
      <c r="H14" s="185"/>
      <c r="I14" s="185"/>
    </row>
    <row r="15" spans="1:12" ht="20" x14ac:dyDescent="0.35">
      <c r="A15" s="186">
        <v>876.95</v>
      </c>
      <c r="B15" s="186"/>
      <c r="C15" s="186"/>
      <c r="D15" s="186"/>
      <c r="E15" s="186"/>
      <c r="F15" s="186"/>
      <c r="G15" s="186"/>
      <c r="H15" s="186"/>
      <c r="I15" s="186"/>
    </row>
    <row r="16" spans="1:12" ht="192.75" customHeight="1" x14ac:dyDescent="0.35">
      <c r="A16" s="187" t="s">
        <v>40</v>
      </c>
      <c r="B16" s="187"/>
      <c r="C16" s="187"/>
      <c r="D16" s="187"/>
      <c r="E16" s="187"/>
      <c r="F16" s="187"/>
      <c r="G16" s="187"/>
      <c r="H16" s="187"/>
      <c r="I16" s="187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7BD8-399C-4A0D-B60F-7414878DDBC7}">
  <dimension ref="A1:AC30"/>
  <sheetViews>
    <sheetView zoomScale="90" zoomScaleNormal="90" workbookViewId="0">
      <selection activeCell="F15" sqref="F15"/>
    </sheetView>
  </sheetViews>
  <sheetFormatPr defaultColWidth="9.1796875" defaultRowHeight="14.5" x14ac:dyDescent="0.35"/>
  <cols>
    <col min="1" max="1" width="19" style="154" customWidth="1"/>
    <col min="2" max="2" width="0.81640625" style="154" customWidth="1"/>
    <col min="3" max="3" width="16.1796875" style="154" customWidth="1"/>
    <col min="4" max="4" width="0.81640625" style="2" customWidth="1"/>
    <col min="5" max="5" width="24.54296875" style="2" customWidth="1"/>
    <col min="6" max="6" width="10.7265625" style="142" customWidth="1"/>
    <col min="7" max="7" width="0.81640625" style="142" customWidth="1"/>
    <col min="8" max="8" width="20.7265625" style="2" bestFit="1" customWidth="1"/>
    <col min="9" max="9" width="0.81640625" style="2" customWidth="1"/>
    <col min="10" max="10" width="17.7265625" style="2" bestFit="1" customWidth="1"/>
    <col min="11" max="11" width="6.54296875" style="2" customWidth="1"/>
    <col min="12" max="12" width="0.54296875" style="2" customWidth="1"/>
    <col min="13" max="13" width="12.7265625" style="2" bestFit="1" customWidth="1"/>
    <col min="14" max="14" width="0.81640625" style="2" customWidth="1"/>
    <col min="15" max="15" width="18.453125" style="2" bestFit="1" customWidth="1"/>
    <col min="16" max="16" width="0.81640625" style="2" customWidth="1"/>
    <col min="17" max="17" width="15.54296875" style="2" customWidth="1"/>
    <col min="18" max="18" width="0.8164062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265625" style="2" customWidth="1"/>
    <col min="24" max="24" width="1.81640625" style="2" customWidth="1"/>
    <col min="25" max="25" width="13.1796875" style="142" bestFit="1" customWidth="1"/>
    <col min="26" max="26" width="1.81640625" style="142" customWidth="1"/>
    <col min="27" max="27" width="21.1796875" style="143" customWidth="1"/>
    <col min="28" max="28" width="1.7265625" style="2" customWidth="1"/>
    <col min="29" max="1027" width="8.54296875" style="2" customWidth="1"/>
    <col min="1028" max="16384" width="9.1796875" style="2"/>
  </cols>
  <sheetData>
    <row r="1" spans="1:29" ht="15" thickBot="1" x14ac:dyDescent="0.4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4">
      <c r="A2" s="145" t="s">
        <v>35</v>
      </c>
      <c r="B2" s="146"/>
      <c r="C2" s="145" t="s">
        <v>38</v>
      </c>
      <c r="D2" s="40"/>
      <c r="E2" s="180" t="s">
        <v>0</v>
      </c>
      <c r="F2" s="181"/>
      <c r="G2" s="181"/>
      <c r="H2" s="182"/>
      <c r="I2" s="39"/>
      <c r="J2" s="39"/>
      <c r="K2" s="39"/>
      <c r="L2" s="39"/>
      <c r="M2" s="39"/>
      <c r="N2" s="39"/>
      <c r="O2" s="180" t="s">
        <v>36</v>
      </c>
      <c r="P2" s="181"/>
      <c r="Q2" s="181"/>
      <c r="R2" s="181"/>
      <c r="S2" s="182"/>
      <c r="T2" s="38"/>
      <c r="U2" s="38"/>
      <c r="V2" s="38"/>
      <c r="W2" s="38" t="s">
        <v>54</v>
      </c>
      <c r="X2" s="38"/>
      <c r="Y2" s="38"/>
      <c r="Z2" s="38"/>
      <c r="AA2" s="170">
        <f>S16+H13+H10</f>
        <v>487.02289999999994</v>
      </c>
      <c r="AB2" s="38"/>
      <c r="AC2" s="38"/>
    </row>
    <row r="3" spans="1:29" ht="6" customHeight="1" thickTop="1" thickBot="1" x14ac:dyDescent="0.4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4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4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4">
      <c r="A6" s="150">
        <v>3286.43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3286.43</v>
      </c>
      <c r="I6" s="39"/>
      <c r="J6" s="184" t="s">
        <v>51</v>
      </c>
      <c r="K6" s="184"/>
      <c r="L6" s="184"/>
      <c r="M6" s="184"/>
      <c r="N6" s="39"/>
      <c r="O6" s="67">
        <f>H8</f>
        <v>3286.43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4">
      <c r="A7" s="55"/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9.9144299999999994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4">
      <c r="A8" s="55"/>
      <c r="B8" s="151"/>
      <c r="C8" s="55"/>
      <c r="D8" s="41"/>
      <c r="E8" s="50" t="s">
        <v>2</v>
      </c>
      <c r="F8" s="50"/>
      <c r="G8" s="84"/>
      <c r="H8" s="51">
        <f>H6-H7</f>
        <v>3286.43</v>
      </c>
      <c r="I8" s="39"/>
      <c r="J8" s="167" t="s">
        <v>49</v>
      </c>
      <c r="K8" s="167">
        <v>30</v>
      </c>
      <c r="L8" s="39"/>
      <c r="M8" s="157">
        <f>K8*M7</f>
        <v>297.43289999999996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4">
      <c r="A9" s="55"/>
      <c r="B9" s="151"/>
      <c r="C9" s="55"/>
      <c r="D9" s="41"/>
      <c r="E9" s="44" t="s">
        <v>3</v>
      </c>
      <c r="F9" s="44"/>
      <c r="G9" s="42"/>
      <c r="H9" s="45">
        <f>S16</f>
        <v>297.43289999999996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1966.4299999999998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4">
      <c r="A10" s="55"/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3" t="s">
        <v>48</v>
      </c>
      <c r="K10" s="183"/>
      <c r="L10" s="38"/>
      <c r="M10" s="158">
        <f>M9+M8</f>
        <v>297.43289999999996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4">
      <c r="A11" s="55"/>
      <c r="B11" s="151"/>
      <c r="C11" s="55"/>
      <c r="D11" s="41"/>
      <c r="E11" s="44"/>
      <c r="F11" s="44"/>
      <c r="G11" s="42"/>
      <c r="H11" s="45"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715.13999999999987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4">
      <c r="A12" s="55"/>
      <c r="B12" s="151"/>
      <c r="C12" s="55"/>
      <c r="D12" s="41"/>
      <c r="E12" s="49" t="s">
        <v>5</v>
      </c>
      <c r="F12" s="46"/>
      <c r="G12" s="100"/>
      <c r="H12" s="52">
        <f>H8-(H9+H10+H13)</f>
        <v>2799.4070999999999</v>
      </c>
      <c r="I12" s="39"/>
      <c r="J12" s="184" t="s">
        <v>52</v>
      </c>
      <c r="K12" s="184"/>
      <c r="L12" s="184"/>
      <c r="M12" s="184"/>
      <c r="N12" s="39"/>
      <c r="O12" s="53">
        <f>IF(Q11&lt;=O11-O9,Q11,O11-O9)</f>
        <v>715.13999999999987</v>
      </c>
      <c r="P12" s="75"/>
      <c r="Q12" s="53">
        <v>0.12</v>
      </c>
      <c r="R12" s="94"/>
      <c r="S12" s="53">
        <f>O12*Q12</f>
        <v>85.816799999999986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4">
      <c r="A13" s="55"/>
      <c r="B13" s="151"/>
      <c r="C13" s="55"/>
      <c r="D13" s="41"/>
      <c r="E13" s="47" t="s">
        <v>4</v>
      </c>
      <c r="F13" s="166">
        <v>1</v>
      </c>
      <c r="G13" s="101"/>
      <c r="H13" s="48">
        <f>AA17*F13</f>
        <v>189.59</v>
      </c>
      <c r="I13" s="39"/>
      <c r="J13" s="168" t="s">
        <v>47</v>
      </c>
      <c r="K13" s="168">
        <v>30</v>
      </c>
      <c r="L13" s="39"/>
      <c r="M13" s="165">
        <f>H16/K13</f>
        <v>1.7185177499999991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4">
      <c r="A14" s="55"/>
      <c r="B14" s="151"/>
      <c r="C14" s="55"/>
      <c r="D14" s="41"/>
      <c r="E14" s="102" t="s">
        <v>6</v>
      </c>
      <c r="F14" s="155">
        <f>IF(H12&lt;2112,0,IF(H12&lt;=2826.65,7.5%,IF(H12&lt;=3751.05,15%,IF(H12&lt;4664.68,22.5%,27.5%))))</f>
        <v>7.4999999999999997E-2</v>
      </c>
      <c r="G14" s="103"/>
      <c r="H14" s="104">
        <f>H12*F14</f>
        <v>209.95553249999998</v>
      </c>
      <c r="I14" s="39"/>
      <c r="J14" s="167" t="s">
        <v>49</v>
      </c>
      <c r="K14" s="167">
        <v>26</v>
      </c>
      <c r="L14" s="39"/>
      <c r="M14" s="162">
        <f>K14*M13</f>
        <v>44.681461499999976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4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v>4</v>
      </c>
      <c r="L15" s="39"/>
      <c r="M15" s="162">
        <f>K15*M13</f>
        <v>6.8740709999999963</v>
      </c>
      <c r="N15" s="39"/>
      <c r="O15" s="106" t="s">
        <v>15</v>
      </c>
      <c r="P15" s="107"/>
      <c r="Q15" s="106"/>
      <c r="R15" s="108"/>
      <c r="S15" s="106">
        <f>SUM(S8:S14)</f>
        <v>297.43289999999996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5">
      <c r="A16" s="152">
        <f>SUM(A6:A15)</f>
        <v>3286.43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H14-H15</f>
        <v>51.55553249999997</v>
      </c>
      <c r="I16" s="39"/>
      <c r="J16" s="183" t="s">
        <v>48</v>
      </c>
      <c r="K16" s="183"/>
      <c r="L16" s="39"/>
      <c r="M16" s="163">
        <f>M15+M14</f>
        <v>51.55553249999997</v>
      </c>
      <c r="N16" s="39"/>
      <c r="O16" s="113" t="s">
        <v>37</v>
      </c>
      <c r="P16" s="114"/>
      <c r="Q16" s="115"/>
      <c r="R16" s="114"/>
      <c r="S16" s="113">
        <f>IF(S15&lt;=Q6,S15,Q6)</f>
        <v>297.43289999999996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4">
      <c r="A17" s="144"/>
      <c r="B17" s="144"/>
      <c r="C17" s="144"/>
      <c r="D17" s="39"/>
      <c r="E17" s="39"/>
      <c r="F17" s="56"/>
      <c r="G17" s="56"/>
      <c r="H17" s="39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525.92000000000007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4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525.92000000000007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4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51.55553249999997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5" thickTop="1" x14ac:dyDescent="0.35">
      <c r="A20" s="153"/>
      <c r="B20" s="153"/>
      <c r="C20" s="144"/>
      <c r="D20" s="39"/>
      <c r="E20" s="178" t="s">
        <v>41</v>
      </c>
      <c r="F20" s="179"/>
      <c r="G20" s="123"/>
      <c r="H20" s="124">
        <f>H8*8%</f>
        <v>262.9144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3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3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3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3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3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35">
      <c r="E29" s="161"/>
      <c r="H29" s="140"/>
    </row>
    <row r="30" spans="1:29" x14ac:dyDescent="0.35">
      <c r="E30" s="161"/>
      <c r="H30" s="140"/>
    </row>
  </sheetData>
  <sheetProtection selectLockedCells="1"/>
  <mergeCells count="7">
    <mergeCell ref="E20:F20"/>
    <mergeCell ref="E2:H2"/>
    <mergeCell ref="O2:S2"/>
    <mergeCell ref="J6:M6"/>
    <mergeCell ref="J10:K10"/>
    <mergeCell ref="J12:M12"/>
    <mergeCell ref="J16:K1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DE INSS-IRRF</vt:lpstr>
      <vt:lpstr>TABELA INSS - 2022</vt:lpstr>
      <vt:lpstr>CÁLCULO DE INSS-IRRF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Luana</cp:lastModifiedBy>
  <cp:revision>2</cp:revision>
  <cp:lastPrinted>2022-09-21T10:47:26Z</cp:lastPrinted>
  <dcterms:created xsi:type="dcterms:W3CDTF">2019-09-07T13:53:27Z</dcterms:created>
  <dcterms:modified xsi:type="dcterms:W3CDTF">2023-06-03T00:54:37Z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