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ana\Documents\GitHub\ALURA\PYTHON\"/>
    </mc:Choice>
  </mc:AlternateContent>
  <xr:revisionPtr revIDLastSave="0" documentId="13_ncr:1_{2F5CE4F2-6DC2-4781-929A-83C55AA336E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0" i="2" l="1"/>
  <c r="J28" i="2"/>
  <c r="H11" i="2"/>
  <c r="AA6" i="2"/>
  <c r="H13" i="5"/>
  <c r="Q25" i="5"/>
  <c r="U25" i="5" s="1"/>
  <c r="Q24" i="5"/>
  <c r="U24" i="5" s="1"/>
  <c r="Q23" i="5"/>
  <c r="U23" i="5" s="1"/>
  <c r="C16" i="5"/>
  <c r="H7" i="5" s="1"/>
  <c r="A16" i="5"/>
  <c r="H6" i="5" s="1"/>
  <c r="H8" i="5" s="1"/>
  <c r="AA6" i="5"/>
  <c r="A16" i="2"/>
  <c r="H6" i="2" s="1"/>
  <c r="Q25" i="2"/>
  <c r="U25" i="2" s="1"/>
  <c r="Q24" i="2"/>
  <c r="U24" i="2" s="1"/>
  <c r="Q23" i="2"/>
  <c r="U23" i="2" s="1"/>
  <c r="C16" i="2"/>
  <c r="H7" i="2" s="1"/>
  <c r="A5" i="4"/>
  <c r="L5" i="4"/>
  <c r="H8" i="2" l="1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AA2" i="5"/>
  <c r="Q11" i="2"/>
  <c r="M7" i="5" l="1"/>
  <c r="M8" i="5" s="1"/>
  <c r="H12" i="5"/>
  <c r="F14" i="5" s="1"/>
  <c r="H15" i="5" s="1"/>
  <c r="O12" i="2"/>
  <c r="S12" i="2" s="1"/>
  <c r="M9" i="5" l="1"/>
  <c r="M10" i="5" s="1"/>
  <c r="H14" i="5"/>
  <c r="H16" i="5" s="1"/>
  <c r="H19" i="5" s="1"/>
  <c r="M13" i="5"/>
  <c r="Q13" i="2"/>
  <c r="O14" i="2" s="1"/>
  <c r="S14" i="2" s="1"/>
  <c r="M15" i="5" l="1"/>
  <c r="M14" i="5"/>
  <c r="S15" i="2"/>
  <c r="S16" i="2" s="1"/>
  <c r="AA2" i="2" l="1"/>
  <c r="H9" i="2"/>
  <c r="M16" i="5"/>
  <c r="H12" i="2" l="1"/>
  <c r="H13" i="2" s="1"/>
  <c r="F14" i="2" s="1"/>
  <c r="H14" i="2" s="1"/>
  <c r="M7" i="2"/>
  <c r="M8" i="2" s="1"/>
  <c r="M9" i="2" l="1"/>
  <c r="M10" i="2" s="1"/>
  <c r="H15" i="2" l="1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<sst xmlns="http://schemas.openxmlformats.org/spreadsheetml/2006/main" count="110" uniqueCount="56">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</sst>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00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7" fillId="21" borderId="38" xfId="2" applyFont="1" applyFill="1" applyBorder="1" applyAlignment="1" applyProtection="1">
      <alignment vertical="center"/>
    </xf>
    <xf numFmtId="167" fontId="7" fillId="16" borderId="0" xfId="1" applyNumberFormat="1" applyFont="1" applyFill="1" applyBorder="1" applyAlignment="1" applyProtection="1">
      <alignment horizontal="center" vertical="center"/>
    </xf>
    <xf numFmtId="164" fontId="7" fillId="23" borderId="38" xfId="2" applyFont="1" applyFill="1" applyBorder="1" applyAlignment="1" applyProtection="1">
      <alignment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0" fontId="0" fillId="0" borderId="0" xfId="0" applyNumberFormat="1" applyAlignment="1">
      <alignment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0"/>
  <sheetViews>
    <sheetView tabSelected="1" topLeftCell="A2" zoomScale="75" zoomScaleNormal="75" workbookViewId="0">
      <selection activeCell="A7" sqref="A7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6.90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hidden="1" customWidth="1"/>
    <col min="11" max="11" width="6.54296875" style="2" hidden="1" customWidth="1"/>
    <col min="12" max="12" width="0.54296875" style="2" hidden="1" customWidth="1"/>
    <col min="13" max="13" width="12.7265625" style="2" hidden="1" customWidth="1"/>
    <col min="14" max="14" width="0.81640625" style="2" hidden="1" customWidth="1"/>
    <col min="15" max="15" width="18.453125" style="2" hidden="1" customWidth="1"/>
    <col min="16" max="16" width="0.81640625" style="2" hidden="1" customWidth="1"/>
    <col min="17" max="17" width="15.54296875" style="2" hidden="1" customWidth="1"/>
    <col min="18" max="18" width="0.81640625" style="2" hidden="1" customWidth="1"/>
    <col min="19" max="19" width="15" style="2" hidden="1" customWidth="1"/>
    <col min="20" max="20" width="2" style="2" hidden="1" customWidth="1"/>
    <col min="21" max="21" width="10" style="2" hidden="1" customWidth="1"/>
    <col min="22" max="22" width="5" style="2" customWidth="1"/>
    <col min="23" max="23" width="22.7265625" style="2" customWidth="1"/>
    <col min="24" max="24" width="1.81640625" style="2" customWidth="1"/>
    <col min="25" max="26" width="12.81640625" style="142" customWidth="1"/>
    <col min="27" max="27" width="15" style="143" customWidth="1"/>
    <col min="28" max="28" width="1.7265625" style="2" hidden="1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S16+H11+H10</f>
        <v>876.95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8000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8000</v>
      </c>
      <c r="I6" s="39"/>
      <c r="J6" s="184" t="s">
        <v>51</v>
      </c>
      <c r="K6" s="184"/>
      <c r="L6" s="184"/>
      <c r="M6" s="184"/>
      <c r="N6" s="39"/>
      <c r="O6" s="67">
        <f>H8</f>
        <v>8000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>
        <v>0</v>
      </c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29.231666666666669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>
        <v>0</v>
      </c>
      <c r="B8" s="151"/>
      <c r="C8" s="55"/>
      <c r="D8" s="41"/>
      <c r="E8" s="50" t="s">
        <v>2</v>
      </c>
      <c r="F8" s="50"/>
      <c r="G8" s="84"/>
      <c r="H8" s="51">
        <f>H6-H7</f>
        <v>8000</v>
      </c>
      <c r="I8" s="39"/>
      <c r="J8" s="167" t="s">
        <v>49</v>
      </c>
      <c r="K8" s="167">
        <v>0</v>
      </c>
      <c r="L8" s="39"/>
      <c r="M8" s="157">
        <f>K8*M7</f>
        <v>0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>
        <v>0</v>
      </c>
      <c r="B9" s="151"/>
      <c r="C9" s="55"/>
      <c r="D9" s="41"/>
      <c r="E9" s="175" t="s">
        <v>3</v>
      </c>
      <c r="F9" s="175"/>
      <c r="G9" s="176"/>
      <c r="H9" s="177">
        <f>S16</f>
        <v>876.95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6680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>
        <v>0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0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>
        <v>0</v>
      </c>
      <c r="B11" s="151"/>
      <c r="C11" s="55"/>
      <c r="D11" s="41"/>
      <c r="E11" s="47" t="s">
        <v>4</v>
      </c>
      <c r="F11" s="166">
        <v>0</v>
      </c>
      <c r="G11" s="101"/>
      <c r="H11" s="48">
        <f>AA17*F11</f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5428.71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>
        <v>0</v>
      </c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876.95</v>
      </c>
      <c r="I12" s="39"/>
      <c r="J12" s="184" t="s">
        <v>52</v>
      </c>
      <c r="K12" s="184"/>
      <c r="L12" s="184"/>
      <c r="M12" s="184"/>
      <c r="N12" s="39"/>
      <c r="O12" s="53">
        <f>IF(Q11&lt;=O11-O9,Q11,O11-O9)</f>
        <v>1285.6500000000001</v>
      </c>
      <c r="P12" s="75"/>
      <c r="Q12" s="53">
        <v>0.12</v>
      </c>
      <c r="R12" s="94"/>
      <c r="S12" s="53">
        <f>O12*Q12</f>
        <v>154.27799999999999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>
        <v>0</v>
      </c>
      <c r="B13" s="151"/>
      <c r="C13" s="55"/>
      <c r="D13" s="41"/>
      <c r="E13" s="49" t="s">
        <v>5</v>
      </c>
      <c r="F13" s="46"/>
      <c r="G13" s="100"/>
      <c r="H13" s="52">
        <f>H8-H12</f>
        <v>7123.05</v>
      </c>
      <c r="I13" s="39"/>
      <c r="J13" s="168" t="s">
        <v>47</v>
      </c>
      <c r="K13" s="168">
        <v>30</v>
      </c>
      <c r="L13" s="39"/>
      <c r="M13" s="165">
        <f>H16/K13</f>
        <v>35.795958333333338</v>
      </c>
      <c r="N13" s="39"/>
      <c r="O13" s="54">
        <v>7507.49</v>
      </c>
      <c r="P13" s="75"/>
      <c r="Q13" s="54">
        <f>IF(Q11-O12&lt;=0,0,Q11-O12)</f>
        <v>4143.0599999999995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0.27500000000000002</v>
      </c>
      <c r="G14" s="103"/>
      <c r="H14" s="104">
        <f>H13*F14</f>
        <v>1958.8387500000001</v>
      </c>
      <c r="I14" s="39"/>
      <c r="J14" s="167" t="s">
        <v>49</v>
      </c>
      <c r="K14" s="167">
        <v>0</v>
      </c>
      <c r="L14" s="39"/>
      <c r="M14" s="162">
        <f>K14*M13</f>
        <v>0</v>
      </c>
      <c r="N14" s="39"/>
      <c r="O14" s="105">
        <f>Q13</f>
        <v>4143.0599999999995</v>
      </c>
      <c r="P14" s="75"/>
      <c r="Q14" s="105">
        <v>0.14000000000000001</v>
      </c>
      <c r="R14" s="94"/>
      <c r="S14" s="105">
        <f>O14*Q14</f>
        <v>580.02840000000003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884.96</v>
      </c>
      <c r="I15" s="39"/>
      <c r="J15" s="167" t="s">
        <v>50</v>
      </c>
      <c r="K15" s="167"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945.92250000000001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8000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1073.8787500000001</v>
      </c>
      <c r="I16" s="39"/>
      <c r="J16" s="183" t="s">
        <v>48</v>
      </c>
      <c r="K16" s="183"/>
      <c r="L16" s="39"/>
      <c r="M16" s="163">
        <f>M15+M14</f>
        <v>0</v>
      </c>
      <c r="N16" s="39"/>
      <c r="O16" s="113" t="s">
        <v>37</v>
      </c>
      <c r="P16" s="114"/>
      <c r="Q16" s="115"/>
      <c r="R16" s="114"/>
      <c r="S16" s="113">
        <f>IF(S15&lt;=Q6,S15,Q6)</f>
        <v>876.95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876.95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876.95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1073.8787500000001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8" t="s">
        <v>41</v>
      </c>
      <c r="F20" s="179"/>
      <c r="G20" s="123"/>
      <c r="H20" s="124">
        <f>H8*8%</f>
        <v>640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6" spans="1:29" x14ac:dyDescent="0.35">
      <c r="J26" s="2">
        <v>2472</v>
      </c>
    </row>
    <row r="27" spans="1:29" x14ac:dyDescent="0.35">
      <c r="J27" s="199">
        <v>7.4999999999999997E-2</v>
      </c>
    </row>
    <row r="28" spans="1:29" x14ac:dyDescent="0.35">
      <c r="J28" s="2">
        <f>J26*J27</f>
        <v>185.4</v>
      </c>
    </row>
    <row r="29" spans="1:29" x14ac:dyDescent="0.35">
      <c r="E29" s="161"/>
      <c r="H29" s="140"/>
      <c r="J29" s="2">
        <v>158.4</v>
      </c>
    </row>
    <row r="30" spans="1:29" x14ac:dyDescent="0.35">
      <c r="E30" s="161"/>
      <c r="H30" s="140"/>
      <c r="J30" s="1">
        <f>J28-J29</f>
        <v>27</v>
      </c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7" sqref="A7"/>
    </sheetView>
  </sheetViews>
  <sheetFormatPr defaultRowHeight="14.5" x14ac:dyDescent="0.35"/>
  <cols>
    <col min="1" max="2" width="10.7265625" style="1" bestFit="1" customWidth="1"/>
    <col min="3" max="3" width="25.7265625" bestFit="1" customWidth="1"/>
    <col min="4" max="4" width="17.54296875" bestFit="1" customWidth="1"/>
    <col min="5" max="5" width="12.81640625" bestFit="1" customWidth="1"/>
    <col min="6" max="6" width="16.26953125" customWidth="1"/>
    <col min="7" max="7" width="22.7265625" style="1" customWidth="1"/>
    <col min="9" max="9" width="11.453125" style="18" bestFit="1" customWidth="1"/>
    <col min="10" max="10" width="11.453125" bestFit="1" customWidth="1"/>
    <col min="12" max="12" width="11.453125" customWidth="1"/>
  </cols>
  <sheetData>
    <row r="1" spans="1:12" ht="15" thickBot="1" x14ac:dyDescent="0.4"/>
    <row r="2" spans="1:12" ht="30.75" customHeight="1" thickBot="1" x14ac:dyDescent="0.4">
      <c r="A2" s="188" t="s">
        <v>22</v>
      </c>
      <c r="B2" s="189"/>
      <c r="C2" s="190" t="s">
        <v>23</v>
      </c>
      <c r="D2" s="192" t="s">
        <v>24</v>
      </c>
      <c r="E2" s="35" t="s">
        <v>34</v>
      </c>
      <c r="F2" s="194" t="s">
        <v>29</v>
      </c>
      <c r="G2" s="195"/>
      <c r="I2" s="19" t="s">
        <v>32</v>
      </c>
      <c r="J2" s="34">
        <f>'CÁLCULO DE INSS-IRRF'!H8</f>
        <v>8000</v>
      </c>
      <c r="K2" s="27" t="s">
        <v>14</v>
      </c>
      <c r="L2" s="28">
        <f>_xlfn.IFS(J2&lt;=J4,J2*K4,J2&lt;=J5,L4+(J2-J4)*K5,J2&lt;=J6,L4+L5+(J2-J5)*K6,J2&lt;=J7,L4+L5+L6+(J2-J6)*K7,J2&gt;J7,L8)</f>
        <v>876.95</v>
      </c>
    </row>
    <row r="3" spans="1:12" ht="15" thickBot="1" x14ac:dyDescent="0.4">
      <c r="A3" s="16" t="s">
        <v>25</v>
      </c>
      <c r="B3" s="17" t="s">
        <v>26</v>
      </c>
      <c r="C3" s="191"/>
      <c r="D3" s="193"/>
      <c r="F3" t="s">
        <v>28</v>
      </c>
      <c r="G3" s="6">
        <f>'CÁLCULO DE INSS-IRRF'!H8</f>
        <v>8000</v>
      </c>
      <c r="I3" s="23"/>
      <c r="J3" s="20"/>
      <c r="K3" s="21"/>
      <c r="L3" s="22"/>
    </row>
    <row r="4" spans="1:12" ht="15.5" x14ac:dyDescent="0.3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876.95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5" x14ac:dyDescent="0.3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5" x14ac:dyDescent="0.35">
      <c r="A6" s="9">
        <v>2427.36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" thickBot="1" x14ac:dyDescent="0.4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" thickBot="1" x14ac:dyDescent="0.4">
      <c r="A8" s="196" t="s">
        <v>27</v>
      </c>
      <c r="B8" s="197"/>
      <c r="C8" s="198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5" x14ac:dyDescent="0.35">
      <c r="A9" s="30"/>
      <c r="B9" s="30"/>
      <c r="C9" s="30"/>
      <c r="D9" s="31"/>
      <c r="E9" s="36"/>
    </row>
    <row r="14" spans="1:12" ht="75" customHeight="1" x14ac:dyDescent="0.35">
      <c r="A14" s="185" t="s">
        <v>39</v>
      </c>
      <c r="B14" s="185"/>
      <c r="C14" s="185"/>
      <c r="D14" s="185"/>
      <c r="E14" s="185"/>
      <c r="F14" s="185"/>
      <c r="G14" s="185"/>
      <c r="H14" s="185"/>
      <c r="I14" s="185"/>
    </row>
    <row r="15" spans="1:12" ht="20" x14ac:dyDescent="0.35">
      <c r="A15" s="186">
        <v>876.95</v>
      </c>
      <c r="B15" s="186"/>
      <c r="C15" s="186"/>
      <c r="D15" s="186"/>
      <c r="E15" s="186"/>
      <c r="F15" s="186"/>
      <c r="G15" s="186"/>
      <c r="H15" s="186"/>
      <c r="I15" s="186"/>
    </row>
    <row r="16" spans="1:12" ht="192.75" customHeight="1" x14ac:dyDescent="0.35">
      <c r="A16" s="187" t="s">
        <v>40</v>
      </c>
      <c r="B16" s="187"/>
      <c r="C16" s="187"/>
      <c r="D16" s="187"/>
      <c r="E16" s="187"/>
      <c r="F16" s="187"/>
      <c r="G16" s="187"/>
      <c r="H16" s="187"/>
      <c r="I16" s="187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84" t="s">
        <v>51</v>
      </c>
      <c r="K6" s="184"/>
      <c r="L6" s="184"/>
      <c r="M6" s="184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84" t="s">
        <v>52</v>
      </c>
      <c r="K12" s="184"/>
      <c r="L12" s="184"/>
      <c r="M12" s="184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3" t="s">
        <v>48</v>
      </c>
      <c r="K16" s="183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876.95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876.95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8" t="s">
        <v>41</v>
      </c>
      <c r="F20" s="179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Luana</cp:lastModifiedBy>
  <cp:revision>2</cp:revision>
  <cp:lastPrinted>2022-09-21T10:47:26Z</cp:lastPrinted>
  <dcterms:created xsi:type="dcterms:W3CDTF">2019-09-07T13:53:27Z</dcterms:created>
  <dcterms:modified xsi:type="dcterms:W3CDTF">2023-06-03T10:38:51Z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