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Recursos Humanos\FOLHA\2023\05 2023\CONFERENCIA ENCARGOS\"/>
    </mc:Choice>
  </mc:AlternateContent>
  <xr:revisionPtr revIDLastSave="0" documentId="13_ncr:1_{B00D5B00-86BC-4BAD-9932-5BDB0EDBA65A}" xr6:coauthVersionLast="47" xr6:coauthVersionMax="47" xr10:uidLastSave="{00000000-0000-0000-0000-000000000000}"/>
  <bookViews>
    <workbookView xWindow="20370" yWindow="-120" windowWidth="29040" windowHeight="1584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5" l="1"/>
  <c r="H11" i="2"/>
  <c r="H12" i="5"/>
  <c r="AA6" i="2"/>
  <c r="H13" i="5"/>
  <c r="U25" i="5"/>
  <c r="Q25" i="5"/>
  <c r="U24" i="5"/>
  <c r="Q24" i="5"/>
  <c r="U23" i="5"/>
  <c r="Q23" i="5"/>
  <c r="C16" i="5"/>
  <c r="A16" i="5"/>
  <c r="H7" i="5"/>
  <c r="AA6" i="5"/>
  <c r="H6" i="5"/>
  <c r="H8" i="5" s="1"/>
  <c r="U23" i="2"/>
  <c r="A16" i="2"/>
  <c r="H6" i="2" s="1"/>
  <c r="Q25" i="2"/>
  <c r="U25" i="2" s="1"/>
  <c r="Q24" i="2"/>
  <c r="U24" i="2" s="1"/>
  <c r="Q23" i="2"/>
  <c r="C16" i="2"/>
  <c r="H7" i="2" s="1"/>
  <c r="A5" i="4"/>
  <c r="L5" i="4"/>
  <c r="H8" i="2" l="1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M7" i="5" s="1"/>
  <c r="AA2" i="5"/>
  <c r="Q11" i="2"/>
  <c r="H15" i="5" l="1"/>
  <c r="M8" i="5"/>
  <c r="M9" i="5"/>
  <c r="O12" i="2"/>
  <c r="S12" i="2" s="1"/>
  <c r="H14" i="5" l="1"/>
  <c r="H16" i="5" s="1"/>
  <c r="H19" i="5" s="1"/>
  <c r="M13" i="5"/>
  <c r="M10" i="5"/>
  <c r="Q13" i="2"/>
  <c r="O14" i="2" s="1"/>
  <c r="S14" i="2" s="1"/>
  <c r="M15" i="5" l="1"/>
  <c r="M14" i="5"/>
  <c r="S15" i="2"/>
  <c r="S16" i="2" s="1"/>
  <c r="AA2" i="2" l="1"/>
  <c r="H9" i="2"/>
  <c r="H12" i="2" s="1"/>
  <c r="H13" i="2" s="1"/>
  <c r="F14" i="2" s="1"/>
  <c r="H14" i="2" s="1"/>
  <c r="M16" i="5"/>
  <c r="M7" i="2" l="1"/>
  <c r="M8" i="2" s="1"/>
  <c r="M9" i="2" l="1"/>
  <c r="M10" i="2" s="1"/>
  <c r="H15" i="2" l="1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<sst xmlns="http://schemas.openxmlformats.org/spreadsheetml/2006/main" count="110" uniqueCount="56">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</sst>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196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0"/>
  <sheetViews>
    <sheetView tabSelected="1" zoomScale="90" zoomScaleNormal="90" workbookViewId="0">
      <selection activeCell="H16" sqref="H16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4.5703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77" t="s">
        <v>0</v>
      </c>
      <c r="F2" s="178"/>
      <c r="G2" s="178"/>
      <c r="H2" s="179"/>
      <c r="I2" s="39"/>
      <c r="J2" s="39"/>
      <c r="K2" s="39"/>
      <c r="L2" s="39"/>
      <c r="M2" s="39"/>
      <c r="N2" s="39"/>
      <c r="O2" s="177" t="s">
        <v>36</v>
      </c>
      <c r="P2" s="178"/>
      <c r="Q2" s="178"/>
      <c r="R2" s="178"/>
      <c r="S2" s="179"/>
      <c r="T2" s="38"/>
      <c r="U2" s="38"/>
      <c r="V2" s="38"/>
      <c r="W2" s="38" t="s">
        <v>54</v>
      </c>
      <c r="X2" s="38"/>
      <c r="Y2" s="38"/>
      <c r="Z2" s="38"/>
      <c r="AA2" s="170">
        <f>S16+H11+H10</f>
        <v>643.48450000000003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1907.79</v>
      </c>
      <c r="B6" s="151"/>
      <c r="C6" s="150"/>
      <c r="D6" s="41"/>
      <c r="E6" s="63" t="s">
        <v>1</v>
      </c>
      <c r="F6" s="64"/>
      <c r="G6" s="65"/>
      <c r="H6" s="66">
        <f>A16</f>
        <v>3010.3599999999997</v>
      </c>
      <c r="I6" s="39"/>
      <c r="J6" s="181" t="s">
        <v>51</v>
      </c>
      <c r="K6" s="181"/>
      <c r="L6" s="181"/>
      <c r="M6" s="181"/>
      <c r="N6" s="39"/>
      <c r="O6" s="67">
        <f>H8</f>
        <v>3010.3599999999997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>
        <v>528</v>
      </c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8.8101499999999984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>
        <v>333.7</v>
      </c>
      <c r="B8" s="151"/>
      <c r="C8" s="55"/>
      <c r="D8" s="41"/>
      <c r="E8" s="50" t="s">
        <v>2</v>
      </c>
      <c r="F8" s="50"/>
      <c r="G8" s="84"/>
      <c r="H8" s="51">
        <f>H6-H7</f>
        <v>3010.3599999999997</v>
      </c>
      <c r="I8" s="39"/>
      <c r="J8" s="167" t="s">
        <v>49</v>
      </c>
      <c r="K8" s="167">
        <v>0</v>
      </c>
      <c r="L8" s="39"/>
      <c r="M8" s="157">
        <f>K8*M7</f>
        <v>0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>
        <v>5.81</v>
      </c>
      <c r="B9" s="151"/>
      <c r="C9" s="55"/>
      <c r="D9" s="41"/>
      <c r="E9" s="44" t="s">
        <v>3</v>
      </c>
      <c r="F9" s="44"/>
      <c r="G9" s="42"/>
      <c r="H9" s="45">
        <f>S16</f>
        <v>264.30449999999996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1690.3599999999997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>
        <v>22.81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0" t="s">
        <v>48</v>
      </c>
      <c r="K10" s="180"/>
      <c r="L10" s="38"/>
      <c r="M10" s="158">
        <f>M9+M8</f>
        <v>0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>
        <v>119.58</v>
      </c>
      <c r="B11" s="151"/>
      <c r="C11" s="55"/>
      <c r="D11" s="41"/>
      <c r="E11" s="47" t="s">
        <v>4</v>
      </c>
      <c r="F11" s="166">
        <v>2</v>
      </c>
      <c r="G11" s="101"/>
      <c r="H11" s="48">
        <f>AA17*F11</f>
        <v>379.18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439.06999999999971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>
        <v>28.5</v>
      </c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643.48450000000003</v>
      </c>
      <c r="I12" s="39"/>
      <c r="J12" s="181" t="s">
        <v>52</v>
      </c>
      <c r="K12" s="181"/>
      <c r="L12" s="181"/>
      <c r="M12" s="181"/>
      <c r="N12" s="39"/>
      <c r="O12" s="53">
        <f>IF(Q11&lt;=O11-O9,Q11,O11-O9)</f>
        <v>439.06999999999971</v>
      </c>
      <c r="P12" s="75"/>
      <c r="Q12" s="53">
        <v>0.12</v>
      </c>
      <c r="R12" s="94"/>
      <c r="S12" s="53">
        <f>O12*Q12</f>
        <v>52.688399999999966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>
        <v>64.17</v>
      </c>
      <c r="B13" s="151"/>
      <c r="C13" s="55"/>
      <c r="D13" s="41"/>
      <c r="E13" s="49" t="s">
        <v>5</v>
      </c>
      <c r="F13" s="46"/>
      <c r="G13" s="100"/>
      <c r="H13" s="52">
        <f>H8-H12</f>
        <v>2366.8754999999996</v>
      </c>
      <c r="I13" s="39"/>
      <c r="J13" s="168" t="s">
        <v>47</v>
      </c>
      <c r="K13" s="168">
        <v>30</v>
      </c>
      <c r="L13" s="39"/>
      <c r="M13" s="165">
        <f>H16/K13</f>
        <v>0.63718874999999853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7.4999999999999997E-2</v>
      </c>
      <c r="G14" s="103"/>
      <c r="H14" s="104">
        <f>H13*F14</f>
        <v>177.51566249999996</v>
      </c>
      <c r="I14" s="39"/>
      <c r="J14" s="167" t="s">
        <v>49</v>
      </c>
      <c r="K14" s="167">
        <v>0</v>
      </c>
      <c r="L14" s="39"/>
      <c r="M14" s="162">
        <f>K14*M13</f>
        <v>0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264.30449999999996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3010.3599999999997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19.115662499999956</v>
      </c>
      <c r="I16" s="39"/>
      <c r="J16" s="180" t="s">
        <v>48</v>
      </c>
      <c r="K16" s="180"/>
      <c r="L16" s="39"/>
      <c r="M16" s="163">
        <f>M15+M14</f>
        <v>0</v>
      </c>
      <c r="N16" s="39"/>
      <c r="O16" s="113" t="s">
        <v>37</v>
      </c>
      <c r="P16" s="114"/>
      <c r="Q16" s="115"/>
      <c r="R16" s="114"/>
      <c r="S16" s="113">
        <f>IF(S15&lt;=Q6,S15,Q6)</f>
        <v>264.30449999999996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264.30319999999995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264.30319999999995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19.115662499999956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53"/>
      <c r="B20" s="153"/>
      <c r="C20" s="144"/>
      <c r="D20" s="39"/>
      <c r="E20" s="175" t="s">
        <v>41</v>
      </c>
      <c r="F20" s="176"/>
      <c r="G20" s="123"/>
      <c r="H20" s="124">
        <f>H8*8%</f>
        <v>240.82879999999997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2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25">
      <c r="E29" s="161"/>
      <c r="H29" s="140"/>
    </row>
    <row r="30" spans="1:29" x14ac:dyDescent="0.25">
      <c r="E30" s="161"/>
      <c r="H30" s="140"/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7" sqref="A7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85" t="s">
        <v>22</v>
      </c>
      <c r="B2" s="186"/>
      <c r="C2" s="187" t="s">
        <v>23</v>
      </c>
      <c r="D2" s="189" t="s">
        <v>24</v>
      </c>
      <c r="E2" s="35" t="s">
        <v>34</v>
      </c>
      <c r="F2" s="191" t="s">
        <v>29</v>
      </c>
      <c r="G2" s="192"/>
      <c r="I2" s="19" t="s">
        <v>32</v>
      </c>
      <c r="J2" s="34">
        <f>'CÁLCULO DE INSS-IRRF'!H8</f>
        <v>3010.3599999999997</v>
      </c>
      <c r="K2" s="27" t="s">
        <v>14</v>
      </c>
      <c r="L2" s="28">
        <f>_xlfn.IFS(J2&lt;=J4,J2*K4,J2&lt;=J5,L4+(J2-J4)*K5,J2&lt;=J6,L4+L5+(J2-J5)*K6,J2&lt;=J7,L4+L5+L6+(J2-J6)*K7,J2&gt;J7,L8)</f>
        <v>264.30449999999996</v>
      </c>
    </row>
    <row r="3" spans="1:12" ht="15.75" thickBot="1" x14ac:dyDescent="0.3">
      <c r="A3" s="16" t="s">
        <v>25</v>
      </c>
      <c r="B3" s="17" t="s">
        <v>26</v>
      </c>
      <c r="C3" s="188"/>
      <c r="D3" s="190"/>
      <c r="F3" t="s">
        <v>28</v>
      </c>
      <c r="G3" s="6">
        <f>'CÁLCULO DE INSS-IRRF'!H8</f>
        <v>3010.3599999999997</v>
      </c>
      <c r="I3" s="23"/>
      <c r="J3" s="20"/>
      <c r="K3" s="21"/>
      <c r="L3" s="22"/>
    </row>
    <row r="4" spans="1:12" ht="15.75" x14ac:dyDescent="0.2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264.30319999999995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2427.36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193" t="s">
        <v>27</v>
      </c>
      <c r="B8" s="194"/>
      <c r="C8" s="195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6"/>
    </row>
    <row r="14" spans="1:12" ht="75" customHeight="1" x14ac:dyDescent="0.25">
      <c r="A14" s="182" t="s">
        <v>39</v>
      </c>
      <c r="B14" s="182"/>
      <c r="C14" s="182"/>
      <c r="D14" s="182"/>
      <c r="E14" s="182"/>
      <c r="F14" s="182"/>
      <c r="G14" s="182"/>
      <c r="H14" s="182"/>
      <c r="I14" s="182"/>
    </row>
    <row r="15" spans="1:12" ht="20.25" x14ac:dyDescent="0.25">
      <c r="A15" s="183">
        <v>876.95</v>
      </c>
      <c r="B15" s="183"/>
      <c r="C15" s="183"/>
      <c r="D15" s="183"/>
      <c r="E15" s="183"/>
      <c r="F15" s="183"/>
      <c r="G15" s="183"/>
      <c r="H15" s="183"/>
      <c r="I15" s="183"/>
    </row>
    <row r="16" spans="1:12" ht="192.75" customHeight="1" x14ac:dyDescent="0.25">
      <c r="A16" s="184" t="s">
        <v>40</v>
      </c>
      <c r="B16" s="184"/>
      <c r="C16" s="184"/>
      <c r="D16" s="184"/>
      <c r="E16" s="184"/>
      <c r="F16" s="184"/>
      <c r="G16" s="184"/>
      <c r="H16" s="184"/>
      <c r="I16" s="184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4.5703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77" t="s">
        <v>0</v>
      </c>
      <c r="F2" s="178"/>
      <c r="G2" s="178"/>
      <c r="H2" s="179"/>
      <c r="I2" s="39"/>
      <c r="J2" s="39"/>
      <c r="K2" s="39"/>
      <c r="L2" s="39"/>
      <c r="M2" s="39"/>
      <c r="N2" s="39"/>
      <c r="O2" s="177" t="s">
        <v>36</v>
      </c>
      <c r="P2" s="178"/>
      <c r="Q2" s="178"/>
      <c r="R2" s="178"/>
      <c r="S2" s="179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81" t="s">
        <v>51</v>
      </c>
      <c r="K6" s="181"/>
      <c r="L6" s="181"/>
      <c r="M6" s="181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0" t="s">
        <v>48</v>
      </c>
      <c r="K10" s="180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81" t="s">
        <v>52</v>
      </c>
      <c r="K12" s="181"/>
      <c r="L12" s="181"/>
      <c r="M12" s="181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0" t="s">
        <v>48</v>
      </c>
      <c r="K16" s="180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264.30319999999995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264.30319999999995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53"/>
      <c r="B20" s="153"/>
      <c r="C20" s="144"/>
      <c r="D20" s="39"/>
      <c r="E20" s="175" t="s">
        <v>41</v>
      </c>
      <c r="F20" s="176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2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25">
      <c r="E29" s="161"/>
      <c r="H29" s="140"/>
    </row>
    <row r="30" spans="1:29" x14ac:dyDescent="0.2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Djair Patricio</cp:lastModifiedBy>
  <cp:revision>2</cp:revision>
  <cp:lastPrinted>2022-09-21T10:47:26Z</cp:lastPrinted>
  <dcterms:created xsi:type="dcterms:W3CDTF">2019-09-07T13:53:27Z</dcterms:created>
  <dcterms:modified xsi:type="dcterms:W3CDTF">2023-06-02T11:18:00Z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