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Y:\Recursos Humanos\FOLHA\2023\05 2023\CONFERENCIA ENCARGOS\"/>
    </mc:Choice>
  </mc:AlternateContent>
  <xr:revisionPtr revIDLastSave="0" documentId="13_ncr:1_{592CBC3A-C3A0-4ED9-8357-64A0945163DF}" xr6:coauthVersionLast="47" xr6:coauthVersionMax="47" xr10:uidLastSave="{00000000-0000-0000-0000-000000000000}"/>
  <bookViews>
    <workbookView xWindow="28680" yWindow="1440" windowWidth="20730" windowHeight="11160" tabRatio="500" xr2:uid="{00000000-000D-0000-FFFF-FFFF00000000}"/>
  </bookViews>
  <sheets>
    <sheet name="CÁLCULO DE INSS-IRRF" sheetId="2" r:id="rId1"/>
    <sheet name="TABELA INSS - 2022" sheetId="4" r:id="rId2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" i="2" l="1"/>
  <c r="H7" i="2" s="1"/>
  <c r="L22" i="2"/>
  <c r="L21" i="2"/>
  <c r="A5" i="4"/>
  <c r="A16" i="2"/>
  <c r="H6" i="2" s="1"/>
  <c r="H13" i="2"/>
  <c r="L5" i="4"/>
  <c r="H8" i="2" l="1"/>
  <c r="L4" i="4"/>
  <c r="L7" i="4"/>
  <c r="L6" i="4"/>
  <c r="J6" i="2" l="1"/>
  <c r="L9" i="2" s="1"/>
  <c r="J10" i="2" s="1"/>
  <c r="H18" i="2"/>
  <c r="G3" i="4" l="1"/>
  <c r="G4" i="4" s="1"/>
  <c r="J2" i="4"/>
  <c r="L2" i="4" s="1"/>
  <c r="N17" i="2" l="1"/>
  <c r="H9" i="2" s="1"/>
  <c r="N8" i="2"/>
  <c r="H12" i="2" l="1"/>
  <c r="F14" i="2" s="1"/>
  <c r="H20" i="2"/>
  <c r="N10" i="2"/>
  <c r="H15" i="2" l="1"/>
  <c r="L11" i="2"/>
  <c r="J12" i="2" l="1"/>
  <c r="N12" i="2" s="1"/>
  <c r="L13" i="2" l="1"/>
  <c r="J14" i="2" s="1"/>
  <c r="N14" i="2" s="1"/>
  <c r="N15" i="2" l="1"/>
  <c r="N16" i="2" s="1"/>
  <c r="H14" i="2" l="1"/>
  <c r="H16" i="2" s="1"/>
  <c r="H19" i="2" l="1"/>
</calcChain>
</file>

<file path=xl/sharedStrings.xml><?xml version="1.0" encoding="utf-8"?>
<sst xmlns="http://schemas.openxmlformats.org/spreadsheetml/2006/main" count="48" uniqueCount="45">
  <si>
    <t>CÁLCULO DE IMPOSTO DE RENDA</t>
  </si>
  <si>
    <t>SALÁRIO BRUTO</t>
  </si>
  <si>
    <t>BASE INSS</t>
  </si>
  <si>
    <t>DESCONTO INSS</t>
  </si>
  <si>
    <t>DEDUÇÃO DEPENDENTE</t>
  </si>
  <si>
    <t>BASE IMPOSTO DE RENDA</t>
  </si>
  <si>
    <t>Alíquota (%)</t>
  </si>
  <si>
    <t>Parcela a deduzir do IRPF (R$)</t>
  </si>
  <si>
    <t>De 1.903,99 até 2.826,65</t>
  </si>
  <si>
    <t>Parcela a deduzir</t>
  </si>
  <si>
    <t>De 2.826,66 até 3.751,05</t>
  </si>
  <si>
    <t>TOTAL IMPOSTO DE RENDA</t>
  </si>
  <si>
    <t>De 3.751,06 até 4.664,68</t>
  </si>
  <si>
    <t>Acima de 4.664,68</t>
  </si>
  <si>
    <t>DEDUÇAO POR DEPENDENTE</t>
  </si>
  <si>
    <t>INSS</t>
  </si>
  <si>
    <t>SUBTOTAL</t>
  </si>
  <si>
    <t>TETO INSS</t>
  </si>
  <si>
    <t>DESCONTO</t>
  </si>
  <si>
    <t>SALÁRIO</t>
  </si>
  <si>
    <t>FALTAS/DSR/ATRASOS</t>
  </si>
  <si>
    <t>Base de cálculo (R$) - IR</t>
  </si>
  <si>
    <t>PENSÃO</t>
  </si>
  <si>
    <t>Salário de Contribuição</t>
  </si>
  <si>
    <t>Alíquota por faixa (efetiva)</t>
  </si>
  <si>
    <t>Parcela a Deduzir</t>
  </si>
  <si>
    <t>De</t>
  </si>
  <si>
    <t>Até</t>
  </si>
  <si>
    <t>Valor máximo da Contribuição</t>
  </si>
  <si>
    <t>VALOR BRUTO</t>
  </si>
  <si>
    <t>CÁLCULO INSS</t>
  </si>
  <si>
    <t>-</t>
  </si>
  <si>
    <t>TABELA</t>
  </si>
  <si>
    <t>BASE</t>
  </si>
  <si>
    <t>TETO</t>
  </si>
  <si>
    <t>ANO 2022</t>
  </si>
  <si>
    <t>COMPOSIÇÃO DO SALÁRIO</t>
  </si>
  <si>
    <t>CÁLCULO DE INSS</t>
  </si>
  <si>
    <t>Valor do INSS</t>
  </si>
  <si>
    <t>DESCONTOD DE FALTAS E ATRASOS</t>
  </si>
  <si>
    <t>Qual o teto de desconto do INSS 2023?</t>
  </si>
  <si>
    <r>
      <t>O teto de desconto do INSS para colaboradores CLT para 2023 é de </t>
    </r>
    <r>
      <rPr>
        <b/>
        <sz val="12"/>
        <color rgb="FF0070C0"/>
        <rFont val="Arial"/>
        <family val="2"/>
      </rPr>
      <t>R$ 876,95.</t>
    </r>
    <r>
      <rPr>
        <sz val="12"/>
        <color rgb="FF4D5156"/>
        <rFont val="Arial"/>
        <family val="2"/>
      </rPr>
      <t xml:space="preserve"> O valor do Salário Família permanece o mesmo da tabela divulgada no início do ano, correspondendo a </t>
    </r>
    <r>
      <rPr>
        <b/>
        <sz val="12"/>
        <color rgb="FF0070C0"/>
        <rFont val="Arial"/>
        <family val="2"/>
      </rPr>
      <t xml:space="preserve">R$ 59,82 </t>
    </r>
    <r>
      <rPr>
        <sz val="12"/>
        <color rgb="FF4D5156"/>
        <rFont val="Arial"/>
        <family val="2"/>
      </rPr>
      <t>– para cada filho que se enquadre nas regras de recebimento – para o segurado com remuneração mensal não superior a</t>
    </r>
    <r>
      <rPr>
        <b/>
        <sz val="12"/>
        <color rgb="FF0070C0"/>
        <rFont val="Arial"/>
        <family val="2"/>
      </rPr>
      <t xml:space="preserve"> R$ 1.754,18.</t>
    </r>
  </si>
  <si>
    <t>Valor do FGTS 8% ..............:</t>
  </si>
  <si>
    <t>Valor Imposto de Renda....:</t>
  </si>
  <si>
    <t>Valor do INSS.....................: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</si>
</sst>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R$ &quot;* #,##0.00_-;&quot;-R$ &quot;* #,##0.00_-;_-&quot;R$ &quot;* \-??_-;_-@_-"/>
    <numFmt numFmtId="165" formatCode="&quot;R$ &quot;#,##0.00;[Red]&quot;-R$ &quot;#,##0.00"/>
    <numFmt numFmtId="166" formatCode="_-* #,##0.00_-;\-* #,##0.00_-;_-* \-??_-;_-@_-"/>
    <numFmt numFmtId="167" formatCode="0.0%"/>
    <numFmt numFmtId="168" formatCode="_(* #,##0.00_);_(* \(#,##0.00\);_(* &quot;-&quot;??_);_(@_)"/>
  </numFmts>
  <fonts count="48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b/>
      <sz val="16"/>
      <color rgb="FF000000"/>
      <name val="Calibri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FFFFFF"/>
      <name val="Georgia"/>
      <family val="1"/>
    </font>
    <font>
      <sz val="11"/>
      <color theme="0"/>
      <name val="Calibri"/>
      <family val="2"/>
      <charset val="1"/>
    </font>
    <font>
      <sz val="18"/>
      <color rgb="FFFFFF00"/>
      <name val="Calibri"/>
      <family val="2"/>
      <charset val="1"/>
    </font>
    <font>
      <sz val="11"/>
      <color theme="1"/>
      <name val="Calibri"/>
      <family val="2"/>
      <charset val="1"/>
    </font>
    <font>
      <sz val="8"/>
      <name val="Calibri"/>
      <family val="2"/>
      <charset val="1"/>
    </font>
    <font>
      <b/>
      <sz val="12"/>
      <color theme="0"/>
      <name val="Georgia"/>
      <family val="1"/>
    </font>
    <font>
      <sz val="12"/>
      <color rgb="FF202124"/>
      <name val="Arial"/>
      <family val="2"/>
    </font>
    <font>
      <sz val="12"/>
      <color rgb="FF4D5156"/>
      <name val="Arial"/>
      <family val="2"/>
    </font>
    <font>
      <sz val="16"/>
      <color rgb="FF202124"/>
      <name val="Arial"/>
      <family val="2"/>
    </font>
    <font>
      <b/>
      <sz val="12"/>
      <color rgb="FF0070C0"/>
      <name val="Arial"/>
      <family val="2"/>
    </font>
    <font>
      <b/>
      <sz val="10"/>
      <color theme="8" tint="-0.499984740745262"/>
      <name val="Arial Black"/>
      <family val="2"/>
    </font>
    <font>
      <sz val="11"/>
      <color rgb="FF002060"/>
      <name val="Arial"/>
      <family val="2"/>
      <charset val="1"/>
    </font>
    <font>
      <sz val="10"/>
      <color rgb="FF002060"/>
      <name val="Calibri"/>
      <family val="2"/>
    </font>
    <font>
      <b/>
      <sz val="12"/>
      <color rgb="FF0070C0"/>
      <name val="Arial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  <charset val="1"/>
    </font>
    <font>
      <b/>
      <sz val="14"/>
      <color theme="1"/>
      <name val="Calibri"/>
      <family val="2"/>
    </font>
    <font>
      <b/>
      <sz val="14"/>
      <color theme="1"/>
      <name val="Calibri"/>
      <family val="2"/>
      <charset val="1"/>
    </font>
    <font>
      <sz val="11"/>
      <color theme="1"/>
      <name val="Calibri"/>
      <family val="2"/>
    </font>
    <font>
      <b/>
      <sz val="16"/>
      <color rgb="FF002060"/>
      <name val="Calibri"/>
      <family val="2"/>
    </font>
    <font>
      <b/>
      <sz val="14"/>
      <color rgb="FF002060"/>
      <name val="Calibri"/>
      <family val="2"/>
    </font>
    <font>
      <b/>
      <sz val="16"/>
      <color rgb="FF0070C0"/>
      <name val="Calibri"/>
      <family val="2"/>
      <charset val="1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70C0"/>
      <name val="Calibri"/>
      <family val="2"/>
    </font>
    <font>
      <b/>
      <sz val="10"/>
      <color rgb="FF00B050"/>
      <name val="Calibri"/>
      <family val="2"/>
    </font>
    <font>
      <b/>
      <sz val="14"/>
      <color rgb="FF00B050"/>
      <name val="Calibri"/>
      <family val="2"/>
    </font>
    <font>
      <b/>
      <sz val="11"/>
      <color rgb="FF00B050"/>
      <name val="Arial Black"/>
      <family val="2"/>
    </font>
    <font>
      <b/>
      <sz val="10"/>
      <color rgb="FF002060"/>
      <name val="Calibri"/>
      <family val="2"/>
    </font>
    <font>
      <b/>
      <sz val="12"/>
      <color rgb="FF002060"/>
      <name val="Calibri"/>
      <family val="2"/>
    </font>
    <font>
      <b/>
      <sz val="8"/>
      <color theme="8" tint="-0.499984740745262"/>
      <name val="Arial Black"/>
      <family val="2"/>
    </font>
    <font>
      <sz val="11"/>
      <color theme="9" tint="0.59999389629810485"/>
      <name val="Calibri"/>
      <family val="2"/>
    </font>
    <font>
      <b/>
      <sz val="11"/>
      <color theme="9" tint="0.59999389629810485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F9F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CC99"/>
      </patternFill>
    </fill>
    <fill>
      <patternFill patternType="solid">
        <fgColor theme="0" tint="-0.14999847407452621"/>
        <b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777777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7" tint="0.79998168889431442"/>
        <bgColor rgb="FFFFCC99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9" tint="0.59999389629810485"/>
        <bgColor rgb="FFFFCC99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9" tint="0.79998168889431442"/>
        <bgColor rgb="FFFFCC99"/>
      </patternFill>
    </fill>
    <fill>
      <patternFill patternType="solid">
        <fgColor theme="9" tint="0.79998168889431442"/>
        <bgColor rgb="FFFFFF00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270">
        <stop position="0">
          <color theme="0" tint="-5.0965910824915313E-2"/>
        </stop>
        <stop position="1">
          <color theme="4" tint="0.40000610370189521"/>
        </stop>
      </gradientFill>
    </fill>
    <fill>
      <gradientFill degree="90">
        <stop position="0">
          <color theme="7" tint="0.80001220740379042"/>
        </stop>
        <stop position="1">
          <color theme="4"/>
        </stop>
      </gradientFill>
    </fill>
    <fill>
      <patternFill patternType="solid">
        <fgColor theme="3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theme="0" tint="-0.14996795556505021"/>
      </left>
      <right style="medium">
        <color theme="0" tint="-0.34998626667073579"/>
      </right>
      <top style="medium">
        <color theme="0" tint="-0.1499679555650502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14996795556505021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14996795556505021"/>
      </right>
      <top/>
      <bottom/>
      <diagonal/>
    </border>
    <border>
      <left style="medium">
        <color theme="0" tint="-0.34998626667073579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theme="0" tint="-0.24994659260841701"/>
      </left>
      <right style="thick">
        <color theme="0" tint="-4.9989318521683403E-2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4.9989318521683403E-2"/>
      </right>
      <top/>
      <bottom/>
      <diagonal/>
    </border>
    <border>
      <left style="thick">
        <color theme="0" tint="-0.24994659260841701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theme="0" tint="-0.24994659260841701"/>
      </bottom>
      <diagonal/>
    </border>
    <border>
      <left/>
      <right/>
      <top style="thick">
        <color theme="0" tint="-4.9989318521683403E-2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4.9989318521683403E-2"/>
      </top>
      <bottom style="thick">
        <color theme="0" tint="-0.24994659260841701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/>
      <diagonal/>
    </border>
    <border>
      <left/>
      <right/>
      <top style="thick">
        <color theme="0" tint="-4.9989318521683403E-2"/>
      </top>
      <bottom/>
      <diagonal/>
    </border>
    <border>
      <left/>
      <right style="thick">
        <color theme="0" tint="-0.24994659260841701"/>
      </right>
      <top style="thick">
        <color theme="0" tint="-4.9989318521683403E-2"/>
      </top>
      <bottom/>
      <diagonal/>
    </border>
    <border>
      <left style="thick">
        <color theme="0" tint="-4.9989318521683403E-2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4.9989318521683403E-2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medium">
        <color theme="0" tint="-4.9989318521683403E-2"/>
      </left>
      <right style="medium">
        <color theme="0" tint="-0.24994659260841701"/>
      </right>
      <top style="medium">
        <color theme="0" tint="-4.9989318521683403E-2"/>
      </top>
      <bottom style="medium">
        <color theme="0" tint="-0.24994659260841701"/>
      </bottom>
      <diagonal/>
    </border>
    <border>
      <left style="medium">
        <color theme="0" tint="-4.9989318521683403E-2"/>
      </left>
      <right style="medium">
        <color theme="0" tint="-0.24994659260841701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0.24994659260841701"/>
      </right>
      <top/>
      <bottom style="medium">
        <color theme="0" tint="-0.24994659260841701"/>
      </bottom>
      <diagonal/>
    </border>
  </borders>
  <cellStyleXfs count="5">
    <xf numFmtId="0" fontId="0" fillId="0" borderId="0"/>
    <xf numFmtId="166" fontId="4" fillId="0" borderId="0" applyBorder="0" applyProtection="0"/>
    <xf numFmtId="164" fontId="4" fillId="0" borderId="0" applyBorder="0" applyProtection="0"/>
    <xf numFmtId="9" fontId="4" fillId="0" borderId="0" applyFont="0" applyFill="0" applyBorder="0" applyAlignment="0" applyProtection="0"/>
    <xf numFmtId="0" fontId="9" fillId="0" borderId="0"/>
  </cellStyleXfs>
  <cellXfs count="183">
    <xf numFmtId="0" fontId="0" fillId="0" borderId="0" xfId="0"/>
    <xf numFmtId="166" fontId="4" fillId="0" borderId="0" xfId="1"/>
    <xf numFmtId="0" fontId="0" fillId="0" borderId="0" xfId="0" applyAlignment="1">
      <alignment vertical="center"/>
    </xf>
    <xf numFmtId="167" fontId="10" fillId="0" borderId="1" xfId="3" applyNumberFormat="1" applyFont="1" applyBorder="1" applyAlignment="1">
      <alignment horizontal="center"/>
    </xf>
    <xf numFmtId="167" fontId="10" fillId="5" borderId="1" xfId="3" applyNumberFormat="1" applyFont="1" applyFill="1" applyBorder="1" applyAlignment="1">
      <alignment horizontal="center"/>
    </xf>
    <xf numFmtId="167" fontId="10" fillId="5" borderId="5" xfId="3" applyNumberFormat="1" applyFont="1" applyFill="1" applyBorder="1" applyAlignment="1">
      <alignment horizontal="center"/>
    </xf>
    <xf numFmtId="166" fontId="4" fillId="0" borderId="0" xfId="1" applyProtection="1">
      <protection locked="0"/>
    </xf>
    <xf numFmtId="166" fontId="4" fillId="0" borderId="3" xfId="1" applyBorder="1"/>
    <xf numFmtId="166" fontId="4" fillId="0" borderId="4" xfId="1" applyBorder="1"/>
    <xf numFmtId="166" fontId="4" fillId="0" borderId="6" xfId="1" applyBorder="1"/>
    <xf numFmtId="166" fontId="10" fillId="5" borderId="7" xfId="1" applyFont="1" applyFill="1" applyBorder="1" applyAlignment="1">
      <alignment horizontal="center"/>
    </xf>
    <xf numFmtId="168" fontId="12" fillId="0" borderId="14" xfId="0" applyNumberFormat="1" applyFont="1" applyBorder="1"/>
    <xf numFmtId="166" fontId="4" fillId="0" borderId="9" xfId="1" applyBorder="1" applyAlignment="1">
      <alignment horizontal="center"/>
    </xf>
    <xf numFmtId="166" fontId="4" fillId="0" borderId="17" xfId="1" applyBorder="1"/>
    <xf numFmtId="167" fontId="10" fillId="0" borderId="2" xfId="3" applyNumberFormat="1" applyFont="1" applyBorder="1" applyAlignment="1">
      <alignment horizontal="center"/>
    </xf>
    <xf numFmtId="2" fontId="10" fillId="0" borderId="10" xfId="1" applyNumberFormat="1" applyFont="1" applyBorder="1" applyAlignment="1">
      <alignment horizontal="center"/>
    </xf>
    <xf numFmtId="166" fontId="4" fillId="7" borderId="8" xfId="1" applyFill="1" applyBorder="1"/>
    <xf numFmtId="166" fontId="4" fillId="7" borderId="5" xfId="1" applyFill="1" applyBorder="1"/>
    <xf numFmtId="0" fontId="14" fillId="0" borderId="0" xfId="0" applyFont="1" applyAlignment="1">
      <alignment horizontal="center"/>
    </xf>
    <xf numFmtId="0" fontId="14" fillId="8" borderId="11" xfId="0" applyFont="1" applyFill="1" applyBorder="1" applyAlignment="1">
      <alignment horizontal="center" vertical="center"/>
    </xf>
    <xf numFmtId="166" fontId="4" fillId="11" borderId="21" xfId="1" applyFill="1" applyBorder="1" applyAlignment="1">
      <alignment vertical="center"/>
    </xf>
    <xf numFmtId="0" fontId="0" fillId="11" borderId="22" xfId="0" applyFill="1" applyBorder="1" applyAlignment="1">
      <alignment vertical="center"/>
    </xf>
    <xf numFmtId="166" fontId="4" fillId="11" borderId="23" xfId="1" applyFill="1" applyBorder="1" applyAlignment="1">
      <alignment vertical="center"/>
    </xf>
    <xf numFmtId="0" fontId="14" fillId="12" borderId="0" xfId="0" applyFont="1" applyFill="1" applyAlignment="1">
      <alignment horizontal="center" vertical="center"/>
    </xf>
    <xf numFmtId="166" fontId="4" fillId="10" borderId="6" xfId="1" applyFill="1" applyBorder="1" applyAlignment="1">
      <alignment vertical="center"/>
    </xf>
    <xf numFmtId="167" fontId="0" fillId="10" borderId="1" xfId="3" applyNumberFormat="1" applyFont="1" applyFill="1" applyBorder="1" applyAlignment="1">
      <alignment vertical="center"/>
    </xf>
    <xf numFmtId="166" fontId="4" fillId="10" borderId="7" xfId="1" applyFill="1" applyBorder="1" applyAlignment="1">
      <alignment vertical="center"/>
    </xf>
    <xf numFmtId="0" fontId="15" fillId="4" borderId="18" xfId="0" applyFont="1" applyFill="1" applyBorder="1" applyAlignment="1">
      <alignment horizontal="right" vertical="center"/>
    </xf>
    <xf numFmtId="166" fontId="8" fillId="12" borderId="19" xfId="1" applyFont="1" applyFill="1" applyBorder="1" applyAlignment="1">
      <alignment vertical="center"/>
    </xf>
    <xf numFmtId="43" fontId="0" fillId="0" borderId="0" xfId="0" applyNumberFormat="1"/>
    <xf numFmtId="0" fontId="11" fillId="0" borderId="0" xfId="0" applyFont="1" applyAlignment="1">
      <alignment horizontal="center"/>
    </xf>
    <xf numFmtId="168" fontId="12" fillId="0" borderId="0" xfId="0" applyNumberFormat="1" applyFont="1"/>
    <xf numFmtId="166" fontId="14" fillId="11" borderId="8" xfId="1" applyFont="1" applyFill="1" applyBorder="1" applyAlignment="1">
      <alignment vertical="center"/>
    </xf>
    <xf numFmtId="0" fontId="14" fillId="11" borderId="5" xfId="0" applyFont="1" applyFill="1" applyBorder="1" applyAlignment="1">
      <alignment vertical="center"/>
    </xf>
    <xf numFmtId="166" fontId="6" fillId="9" borderId="18" xfId="1" applyFont="1" applyFill="1" applyBorder="1" applyAlignment="1">
      <alignment vertical="center"/>
    </xf>
    <xf numFmtId="0" fontId="18" fillId="4" borderId="15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9" fontId="0" fillId="0" borderId="0" xfId="3" applyFont="1"/>
    <xf numFmtId="10" fontId="0" fillId="0" borderId="0" xfId="3" applyNumberFormat="1" applyFont="1"/>
    <xf numFmtId="0" fontId="0" fillId="17" borderId="0" xfId="0" applyFill="1" applyAlignment="1">
      <alignment vertical="center"/>
    </xf>
    <xf numFmtId="0" fontId="16" fillId="17" borderId="0" xfId="0" applyFont="1" applyFill="1" applyAlignment="1">
      <alignment vertical="center"/>
    </xf>
    <xf numFmtId="0" fontId="28" fillId="17" borderId="0" xfId="0" applyFont="1" applyFill="1" applyAlignment="1">
      <alignment horizontal="center" vertical="center" wrapText="1"/>
    </xf>
    <xf numFmtId="166" fontId="16" fillId="17" borderId="0" xfId="1" applyFont="1" applyFill="1" applyBorder="1"/>
    <xf numFmtId="167" fontId="16" fillId="16" borderId="0" xfId="1" applyNumberFormat="1" applyFont="1" applyFill="1" applyBorder="1" applyAlignment="1" applyProtection="1">
      <alignment horizontal="center" vertical="center"/>
    </xf>
    <xf numFmtId="166" fontId="31" fillId="17" borderId="0" xfId="1" applyFont="1" applyFill="1" applyBorder="1"/>
    <xf numFmtId="164" fontId="16" fillId="21" borderId="38" xfId="2" applyFont="1" applyFill="1" applyBorder="1" applyAlignment="1" applyProtection="1">
      <alignment vertical="center"/>
    </xf>
    <xf numFmtId="164" fontId="33" fillId="23" borderId="38" xfId="2" applyFont="1" applyFill="1" applyBorder="1" applyAlignment="1" applyProtection="1">
      <alignment vertical="center"/>
    </xf>
    <xf numFmtId="164" fontId="30" fillId="28" borderId="38" xfId="2" applyFont="1" applyFill="1" applyBorder="1" applyAlignment="1" applyProtection="1">
      <alignment vertical="center"/>
    </xf>
    <xf numFmtId="164" fontId="16" fillId="29" borderId="38" xfId="2" applyFont="1" applyFill="1" applyBorder="1" applyAlignment="1" applyProtection="1">
      <alignment vertical="center"/>
    </xf>
    <xf numFmtId="164" fontId="33" fillId="29" borderId="38" xfId="2" applyFont="1" applyFill="1" applyBorder="1" applyAlignment="1" applyProtection="1">
      <alignment vertical="center"/>
    </xf>
    <xf numFmtId="164" fontId="37" fillId="28" borderId="38" xfId="2" applyFont="1" applyFill="1" applyBorder="1" applyAlignment="1" applyProtection="1">
      <alignment vertical="center"/>
    </xf>
    <xf numFmtId="164" fontId="38" fillId="22" borderId="38" xfId="2" applyFont="1" applyFill="1" applyBorder="1" applyAlignment="1" applyProtection="1">
      <alignment vertical="center"/>
    </xf>
    <xf numFmtId="164" fontId="38" fillId="24" borderId="38" xfId="2" applyFont="1" applyFill="1" applyBorder="1" applyAlignment="1" applyProtection="1">
      <alignment vertical="center"/>
    </xf>
    <xf numFmtId="164" fontId="38" fillId="28" borderId="38" xfId="2" applyFont="1" applyFill="1" applyBorder="1" applyAlignment="1" applyProtection="1">
      <alignment vertical="center"/>
    </xf>
    <xf numFmtId="164" fontId="47" fillId="26" borderId="38" xfId="2" applyFont="1" applyFill="1" applyBorder="1" applyAlignment="1" applyProtection="1">
      <alignment vertical="center"/>
    </xf>
    <xf numFmtId="164" fontId="46" fillId="25" borderId="38" xfId="2" applyFont="1" applyFill="1" applyBorder="1" applyAlignment="1" applyProtection="1">
      <alignment vertical="center"/>
    </xf>
    <xf numFmtId="164" fontId="4" fillId="34" borderId="38" xfId="2" applyFill="1" applyBorder="1" applyProtection="1">
      <protection locked="0"/>
    </xf>
    <xf numFmtId="0" fontId="16" fillId="17" borderId="0" xfId="0" applyFont="1" applyFill="1" applyAlignment="1">
      <alignment horizontal="center" vertical="center"/>
    </xf>
    <xf numFmtId="43" fontId="16" fillId="17" borderId="0" xfId="0" applyNumberFormat="1" applyFont="1" applyFill="1" applyAlignment="1">
      <alignment vertical="center"/>
    </xf>
    <xf numFmtId="0" fontId="16" fillId="18" borderId="0" xfId="0" applyFont="1" applyFill="1" applyAlignment="1">
      <alignment vertical="center"/>
    </xf>
    <xf numFmtId="0" fontId="16" fillId="18" borderId="0" xfId="0" applyFont="1" applyFill="1" applyAlignment="1">
      <alignment horizontal="center" vertical="center"/>
    </xf>
    <xf numFmtId="0" fontId="37" fillId="17" borderId="0" xfId="0" applyFont="1" applyFill="1" applyAlignment="1">
      <alignment horizontal="center" vertical="center"/>
    </xf>
    <xf numFmtId="166" fontId="37" fillId="17" borderId="0" xfId="1" applyFont="1" applyFill="1" applyBorder="1" applyAlignment="1" applyProtection="1">
      <alignment horizontal="center" vertical="center"/>
    </xf>
    <xf numFmtId="0" fontId="42" fillId="17" borderId="51" xfId="0" applyFont="1" applyFill="1" applyBorder="1" applyAlignment="1">
      <alignment horizontal="center" vertical="center"/>
    </xf>
    <xf numFmtId="166" fontId="39" fillId="12" borderId="37" xfId="1" applyFont="1" applyFill="1" applyBorder="1" applyAlignment="1" applyProtection="1">
      <alignment vertical="center"/>
    </xf>
    <xf numFmtId="166" fontId="28" fillId="12" borderId="37" xfId="1" applyFont="1" applyFill="1" applyBorder="1" applyAlignment="1" applyProtection="1">
      <alignment vertical="center"/>
    </xf>
    <xf numFmtId="0" fontId="16" fillId="16" borderId="0" xfId="0" applyFont="1" applyFill="1" applyAlignment="1">
      <alignment horizontal="center" vertical="center"/>
    </xf>
    <xf numFmtId="166" fontId="39" fillId="10" borderId="37" xfId="1" applyFont="1" applyFill="1" applyBorder="1" applyAlignment="1" applyProtection="1">
      <alignment vertical="center"/>
    </xf>
    <xf numFmtId="166" fontId="38" fillId="7" borderId="37" xfId="1" applyFont="1" applyFill="1" applyBorder="1" applyAlignment="1" applyProtection="1">
      <alignment vertical="center"/>
    </xf>
    <xf numFmtId="166" fontId="37" fillId="17" borderId="0" xfId="1" applyFont="1" applyFill="1" applyBorder="1" applyAlignment="1" applyProtection="1">
      <alignment vertical="center"/>
    </xf>
    <xf numFmtId="166" fontId="7" fillId="17" borderId="0" xfId="1" applyFont="1" applyFill="1" applyBorder="1" applyAlignment="1" applyProtection="1">
      <alignment horizontal="center" vertical="center"/>
    </xf>
    <xf numFmtId="0" fontId="0" fillId="14" borderId="29" xfId="0" applyFill="1" applyBorder="1" applyAlignment="1">
      <alignment vertical="center"/>
    </xf>
    <xf numFmtId="0" fontId="0" fillId="14" borderId="30" xfId="0" applyFill="1" applyBorder="1" applyAlignment="1">
      <alignment vertical="center"/>
    </xf>
    <xf numFmtId="0" fontId="0" fillId="14" borderId="30" xfId="0" applyFill="1" applyBorder="1" applyAlignment="1">
      <alignment horizontal="center" vertical="center"/>
    </xf>
    <xf numFmtId="0" fontId="0" fillId="14" borderId="30" xfId="0" applyFill="1" applyBorder="1" applyAlignment="1">
      <alignment horizontal="right" vertical="center"/>
    </xf>
    <xf numFmtId="0" fontId="0" fillId="14" borderId="31" xfId="0" applyFill="1" applyBorder="1" applyAlignment="1">
      <alignment vertical="center"/>
    </xf>
    <xf numFmtId="166" fontId="46" fillId="17" borderId="0" xfId="1" applyFont="1" applyFill="1" applyBorder="1" applyAlignment="1" applyProtection="1">
      <alignment vertical="center"/>
    </xf>
    <xf numFmtId="0" fontId="46" fillId="17" borderId="0" xfId="0" applyFont="1" applyFill="1" applyAlignment="1">
      <alignment vertical="center"/>
    </xf>
    <xf numFmtId="166" fontId="16" fillId="17" borderId="0" xfId="1" applyFont="1" applyFill="1" applyBorder="1" applyAlignment="1" applyProtection="1">
      <alignment vertical="center"/>
    </xf>
    <xf numFmtId="0" fontId="0" fillId="14" borderId="32" xfId="0" applyFill="1" applyBorder="1" applyAlignment="1">
      <alignment vertical="center"/>
    </xf>
    <xf numFmtId="0" fontId="23" fillId="15" borderId="25" xfId="0" applyFont="1" applyFill="1" applyBorder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45" fillId="15" borderId="25" xfId="0" applyFont="1" applyFill="1" applyBorder="1" applyAlignment="1">
      <alignment horizontal="center" vertical="center" wrapText="1"/>
    </xf>
    <xf numFmtId="0" fontId="0" fillId="14" borderId="33" xfId="0" applyFill="1" applyBorder="1" applyAlignment="1">
      <alignment vertical="center"/>
    </xf>
    <xf numFmtId="0" fontId="38" fillId="19" borderId="0" xfId="0" applyFont="1" applyFill="1" applyAlignment="1">
      <alignment horizontal="center" vertical="center"/>
    </xf>
    <xf numFmtId="10" fontId="46" fillId="17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left" vertical="center"/>
    </xf>
    <xf numFmtId="10" fontId="2" fillId="15" borderId="0" xfId="0" applyNumberFormat="1" applyFont="1" applyFill="1" applyAlignment="1">
      <alignment horizontal="center" vertical="center"/>
    </xf>
    <xf numFmtId="165" fontId="2" fillId="15" borderId="0" xfId="0" applyNumberFormat="1" applyFont="1" applyFill="1" applyAlignment="1">
      <alignment horizontal="right" vertical="center"/>
    </xf>
    <xf numFmtId="43" fontId="46" fillId="17" borderId="0" xfId="0" applyNumberFormat="1" applyFont="1" applyFill="1" applyAlignment="1">
      <alignment vertical="center"/>
    </xf>
    <xf numFmtId="0" fontId="24" fillId="15" borderId="25" xfId="0" applyFont="1" applyFill="1" applyBorder="1" applyAlignment="1">
      <alignment horizontal="left" vertical="center"/>
    </xf>
    <xf numFmtId="10" fontId="26" fillId="16" borderId="26" xfId="0" applyNumberFormat="1" applyFont="1" applyFill="1" applyBorder="1" applyAlignment="1">
      <alignment horizontal="center" vertical="center"/>
    </xf>
    <xf numFmtId="10" fontId="26" fillId="15" borderId="0" xfId="0" applyNumberFormat="1" applyFont="1" applyFill="1" applyAlignment="1">
      <alignment horizontal="center" vertical="center"/>
    </xf>
    <xf numFmtId="166" fontId="27" fillId="5" borderId="26" xfId="1" applyFont="1" applyFill="1" applyBorder="1" applyProtection="1"/>
    <xf numFmtId="9" fontId="46" fillId="17" borderId="0" xfId="0" applyNumberFormat="1" applyFont="1" applyFill="1" applyAlignment="1">
      <alignment vertical="center"/>
    </xf>
    <xf numFmtId="0" fontId="24" fillId="15" borderId="0" xfId="0" applyFont="1" applyFill="1" applyAlignment="1">
      <alignment horizontal="left" vertical="center"/>
    </xf>
    <xf numFmtId="165" fontId="26" fillId="15" borderId="0" xfId="0" applyNumberFormat="1" applyFont="1" applyFill="1" applyAlignment="1">
      <alignment horizontal="right" vertical="center"/>
    </xf>
    <xf numFmtId="9" fontId="26" fillId="16" borderId="26" xfId="0" applyNumberFormat="1" applyFont="1" applyFill="1" applyBorder="1" applyAlignment="1">
      <alignment horizontal="center" vertical="center"/>
    </xf>
    <xf numFmtId="9" fontId="26" fillId="15" borderId="0" xfId="0" applyNumberFormat="1" applyFont="1" applyFill="1" applyAlignment="1">
      <alignment horizontal="center" vertical="center"/>
    </xf>
    <xf numFmtId="166" fontId="27" fillId="5" borderId="27" xfId="1" applyFont="1" applyFill="1" applyBorder="1" applyProtection="1"/>
    <xf numFmtId="0" fontId="30" fillId="19" borderId="0" xfId="0" applyFont="1" applyFill="1" applyAlignment="1">
      <alignment horizontal="center" vertical="center"/>
    </xf>
    <xf numFmtId="1" fontId="16" fillId="16" borderId="0" xfId="0" applyNumberFormat="1" applyFont="1" applyFill="1" applyAlignment="1">
      <alignment horizontal="center" vertical="center"/>
    </xf>
    <xf numFmtId="164" fontId="16" fillId="29" borderId="38" xfId="0" applyNumberFormat="1" applyFont="1" applyFill="1" applyBorder="1" applyAlignment="1">
      <alignment vertical="center"/>
    </xf>
    <xf numFmtId="167" fontId="16" fillId="16" borderId="0" xfId="0" applyNumberFormat="1" applyFont="1" applyFill="1" applyAlignment="1">
      <alignment horizontal="center" vertical="center"/>
    </xf>
    <xf numFmtId="164" fontId="33" fillId="29" borderId="38" xfId="0" applyNumberFormat="1" applyFont="1" applyFill="1" applyBorder="1" applyAlignment="1">
      <alignment vertical="center"/>
    </xf>
    <xf numFmtId="164" fontId="46" fillId="25" borderId="38" xfId="0" applyNumberFormat="1" applyFont="1" applyFill="1" applyBorder="1" applyAlignment="1">
      <alignment vertical="center"/>
    </xf>
    <xf numFmtId="164" fontId="47" fillId="25" borderId="38" xfId="0" applyNumberFormat="1" applyFont="1" applyFill="1" applyBorder="1" applyAlignment="1">
      <alignment vertical="center"/>
    </xf>
    <xf numFmtId="166" fontId="47" fillId="17" borderId="0" xfId="1" applyFont="1" applyFill="1" applyBorder="1" applyAlignment="1" applyProtection="1">
      <alignment vertical="center"/>
    </xf>
    <xf numFmtId="0" fontId="47" fillId="17" borderId="0" xfId="0" applyFont="1" applyFill="1" applyAlignment="1">
      <alignment vertical="center"/>
    </xf>
    <xf numFmtId="164" fontId="40" fillId="30" borderId="39" xfId="0" applyNumberFormat="1" applyFont="1" applyFill="1" applyBorder="1" applyAlignment="1">
      <alignment vertical="center"/>
    </xf>
    <xf numFmtId="164" fontId="32" fillId="30" borderId="39" xfId="0" applyNumberFormat="1" applyFont="1" applyFill="1" applyBorder="1" applyAlignment="1">
      <alignment vertical="center"/>
    </xf>
    <xf numFmtId="0" fontId="32" fillId="20" borderId="0" xfId="0" applyFont="1" applyFill="1" applyAlignment="1">
      <alignment horizontal="center" vertical="center"/>
    </xf>
    <xf numFmtId="164" fontId="41" fillId="30" borderId="39" xfId="0" applyNumberFormat="1" applyFont="1" applyFill="1" applyBorder="1" applyAlignment="1">
      <alignment vertical="center"/>
    </xf>
    <xf numFmtId="164" fontId="41" fillId="27" borderId="39" xfId="0" applyNumberFormat="1" applyFont="1" applyFill="1" applyBorder="1" applyAlignment="1">
      <alignment vertical="center"/>
    </xf>
    <xf numFmtId="166" fontId="31" fillId="17" borderId="0" xfId="1" applyFont="1" applyFill="1" applyBorder="1" applyAlignment="1" applyProtection="1">
      <alignment vertical="center"/>
    </xf>
    <xf numFmtId="164" fontId="32" fillId="27" borderId="39" xfId="0" applyNumberFormat="1" applyFont="1" applyFill="1" applyBorder="1" applyAlignment="1">
      <alignment vertical="center"/>
    </xf>
    <xf numFmtId="166" fontId="29" fillId="17" borderId="0" xfId="1" applyFont="1" applyFill="1" applyBorder="1" applyAlignment="1" applyProtection="1">
      <alignment vertical="center"/>
    </xf>
    <xf numFmtId="0" fontId="28" fillId="17" borderId="0" xfId="0" applyFont="1" applyFill="1" applyAlignment="1">
      <alignment horizontal="center" vertical="center"/>
    </xf>
    <xf numFmtId="166" fontId="29" fillId="17" borderId="0" xfId="1" applyFont="1" applyFill="1" applyBorder="1" applyAlignment="1" applyProtection="1">
      <alignment horizontal="center" vertical="center"/>
    </xf>
    <xf numFmtId="0" fontId="25" fillId="15" borderId="25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 vertical="center"/>
    </xf>
    <xf numFmtId="165" fontId="26" fillId="15" borderId="0" xfId="0" applyNumberFormat="1" applyFont="1" applyFill="1" applyAlignment="1">
      <alignment vertical="center"/>
    </xf>
    <xf numFmtId="166" fontId="27" fillId="5" borderId="28" xfId="1" applyFont="1" applyFill="1" applyBorder="1" applyProtection="1"/>
    <xf numFmtId="9" fontId="34" fillId="31" borderId="44" xfId="0" applyNumberFormat="1" applyFont="1" applyFill="1" applyBorder="1" applyAlignment="1">
      <alignment horizontal="left" vertical="center"/>
    </xf>
    <xf numFmtId="43" fontId="34" fillId="31" borderId="45" xfId="0" applyNumberFormat="1" applyFont="1" applyFill="1" applyBorder="1" applyAlignment="1">
      <alignment vertical="center"/>
    </xf>
    <xf numFmtId="0" fontId="0" fillId="14" borderId="34" xfId="0" applyFill="1" applyBorder="1" applyAlignment="1">
      <alignment vertical="center"/>
    </xf>
    <xf numFmtId="0" fontId="2" fillId="15" borderId="35" xfId="0" applyFont="1" applyFill="1" applyBorder="1" applyAlignment="1">
      <alignment horizontal="left" vertical="center"/>
    </xf>
    <xf numFmtId="10" fontId="2" fillId="15" borderId="35" xfId="0" applyNumberFormat="1" applyFont="1" applyFill="1" applyBorder="1" applyAlignment="1">
      <alignment horizontal="center" vertical="center"/>
    </xf>
    <xf numFmtId="165" fontId="2" fillId="15" borderId="35" xfId="0" applyNumberFormat="1" applyFont="1" applyFill="1" applyBorder="1" applyAlignment="1">
      <alignment horizontal="right" vertical="center"/>
    </xf>
    <xf numFmtId="0" fontId="0" fillId="14" borderId="36" xfId="0" applyFill="1" applyBorder="1" applyAlignment="1">
      <alignment vertical="center"/>
    </xf>
    <xf numFmtId="0" fontId="34" fillId="31" borderId="46" xfId="0" applyFont="1" applyFill="1" applyBorder="1" applyAlignment="1">
      <alignment horizontal="left" vertical="center"/>
    </xf>
    <xf numFmtId="0" fontId="34" fillId="31" borderId="0" xfId="0" applyFont="1" applyFill="1" applyAlignment="1">
      <alignment horizontal="left" vertical="center"/>
    </xf>
    <xf numFmtId="0" fontId="35" fillId="31" borderId="0" xfId="0" applyFont="1" applyFill="1" applyAlignment="1">
      <alignment vertical="center"/>
    </xf>
    <xf numFmtId="164" fontId="35" fillId="31" borderId="47" xfId="0" applyNumberFormat="1" applyFont="1" applyFill="1" applyBorder="1" applyAlignment="1">
      <alignment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horizontal="right" vertical="center"/>
    </xf>
    <xf numFmtId="0" fontId="34" fillId="31" borderId="48" xfId="0" applyFont="1" applyFill="1" applyBorder="1" applyAlignment="1">
      <alignment horizontal="left" vertical="center"/>
    </xf>
    <xf numFmtId="0" fontId="34" fillId="31" borderId="49" xfId="0" applyFont="1" applyFill="1" applyBorder="1" applyAlignment="1">
      <alignment horizontal="left" vertical="center"/>
    </xf>
    <xf numFmtId="0" fontId="35" fillId="31" borderId="49" xfId="0" applyFont="1" applyFill="1" applyBorder="1" applyAlignment="1">
      <alignment vertical="center"/>
    </xf>
    <xf numFmtId="166" fontId="34" fillId="31" borderId="50" xfId="1" applyFont="1" applyFill="1" applyBorder="1" applyAlignment="1" applyProtection="1">
      <alignment vertical="center"/>
    </xf>
    <xf numFmtId="166" fontId="16" fillId="17" borderId="0" xfId="1" applyFont="1" applyFill="1" applyBorder="1" applyProtection="1"/>
    <xf numFmtId="164" fontId="16" fillId="17" borderId="0" xfId="2" applyFont="1" applyFill="1" applyBorder="1" applyProtection="1"/>
    <xf numFmtId="166" fontId="4" fillId="17" borderId="0" xfId="1" applyFill="1" applyBorder="1" applyProtection="1"/>
    <xf numFmtId="164" fontId="4" fillId="17" borderId="0" xfId="2" applyFill="1" applyBorder="1" applyProtection="1"/>
    <xf numFmtId="166" fontId="4" fillId="17" borderId="0" xfId="1" applyFill="1" applyProtection="1"/>
    <xf numFmtId="0" fontId="16" fillId="17" borderId="0" xfId="0" applyFont="1" applyFill="1" applyAlignment="1">
      <alignment horizontal="right" vertical="center"/>
    </xf>
    <xf numFmtId="43" fontId="0" fillId="0" borderId="0" xfId="0" applyNumberFormat="1" applyAlignment="1">
      <alignment vertical="center"/>
    </xf>
    <xf numFmtId="166" fontId="4" fillId="0" borderId="0" xfId="1" applyProtection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6" fillId="17" borderId="0" xfId="0" applyFont="1" applyFill="1" applyAlignment="1" applyProtection="1">
      <alignment vertical="center"/>
      <protection locked="0"/>
    </xf>
    <xf numFmtId="0" fontId="43" fillId="33" borderId="52" xfId="0" applyFont="1" applyFill="1" applyBorder="1" applyAlignment="1" applyProtection="1">
      <alignment horizontal="center" vertical="center" wrapText="1"/>
      <protection locked="0"/>
    </xf>
    <xf numFmtId="0" fontId="44" fillId="17" borderId="0" xfId="0" applyFont="1" applyFill="1" applyAlignment="1" applyProtection="1">
      <alignment horizontal="center" vertical="center" wrapText="1"/>
      <protection locked="0"/>
    </xf>
    <xf numFmtId="0" fontId="39" fillId="33" borderId="53" xfId="0" applyFont="1" applyFill="1" applyBorder="1" applyAlignment="1" applyProtection="1">
      <alignment horizontal="center" vertical="center" wrapText="1"/>
      <protection locked="0"/>
    </xf>
    <xf numFmtId="0" fontId="28" fillId="17" borderId="0" xfId="0" applyFont="1" applyFill="1" applyAlignment="1" applyProtection="1">
      <alignment horizontal="center" vertical="center" wrapText="1"/>
      <protection locked="0"/>
    </xf>
    <xf numFmtId="0" fontId="39" fillId="17" borderId="0" xfId="0" applyFont="1" applyFill="1" applyAlignment="1" applyProtection="1">
      <alignment horizontal="center" vertical="center" wrapText="1"/>
      <protection locked="0"/>
    </xf>
    <xf numFmtId="164" fontId="4" fillId="34" borderId="37" xfId="2" applyFill="1" applyBorder="1" applyProtection="1">
      <protection locked="0"/>
    </xf>
    <xf numFmtId="164" fontId="4" fillId="34" borderId="0" xfId="2" applyFill="1" applyBorder="1" applyProtection="1">
      <protection locked="0"/>
    </xf>
    <xf numFmtId="164" fontId="4" fillId="34" borderId="39" xfId="2" applyFill="1" applyBorder="1" applyProtection="1">
      <protection locked="0"/>
    </xf>
    <xf numFmtId="43" fontId="16" fillId="17" borderId="0" xfId="0" applyNumberFormat="1" applyFont="1" applyFill="1" applyAlignment="1" applyProtection="1">
      <alignment vertical="center"/>
      <protection locked="0"/>
    </xf>
    <xf numFmtId="0" fontId="0" fillId="17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34" fillId="31" borderId="43" xfId="0" applyFont="1" applyFill="1" applyBorder="1" applyAlignment="1">
      <alignment horizontal="left" vertical="center"/>
    </xf>
    <xf numFmtId="0" fontId="34" fillId="31" borderId="44" xfId="0" applyFont="1" applyFill="1" applyBorder="1" applyAlignment="1">
      <alignment horizontal="left" vertical="center"/>
    </xf>
    <xf numFmtId="0" fontId="36" fillId="32" borderId="40" xfId="0" applyFont="1" applyFill="1" applyBorder="1" applyAlignment="1">
      <alignment horizontal="center" vertical="center"/>
    </xf>
    <xf numFmtId="0" fontId="36" fillId="32" borderId="41" xfId="0" applyFont="1" applyFill="1" applyBorder="1" applyAlignment="1">
      <alignment horizontal="center" vertical="center"/>
    </xf>
    <xf numFmtId="0" fontId="36" fillId="32" borderId="42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67" fontId="16" fillId="29" borderId="38" xfId="3" applyNumberFormat="1" applyFont="1" applyFill="1" applyBorder="1" applyAlignment="1">
      <alignment vertical="center"/>
    </xf>
  </cellXfs>
  <cellStyles count="5">
    <cellStyle name="Moeda" xfId="2" builtinId="4"/>
    <cellStyle name="Normal" xfId="0" builtinId="0"/>
    <cellStyle name="Normal 3" xfId="4" xr:uid="{B85AFF79-10FA-4999-83A0-8E2B8DFA4897}"/>
    <cellStyle name="Porcentagem" xfId="3" builtinId="5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133350</xdr:rowOff>
    </xdr:from>
    <xdr:to>
      <xdr:col>21</xdr:col>
      <xdr:colOff>533400</xdr:colOff>
      <xdr:row>14</xdr:row>
      <xdr:rowOff>247650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C7DF49-A288-8B76-438A-0D3849644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33350"/>
          <a:ext cx="5581650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C96C-4611-4B87-85CA-3E68812971EB}">
  <sheetPr codeName="Planilha1"/>
  <dimension ref="A1:X24"/>
  <sheetViews>
    <sheetView tabSelected="1" topLeftCell="A7" zoomScale="90" zoomScaleNormal="90" workbookViewId="0">
      <selection activeCell="G11" sqref="G11"/>
    </sheetView>
  </sheetViews>
  <sheetFormatPr defaultRowHeight="15" x14ac:dyDescent="0.25"/>
  <cols>
    <col min="1" max="1" width="19" style="162" customWidth="1"/>
    <col min="2" max="2" width="0.85546875" style="162" customWidth="1"/>
    <col min="3" max="3" width="16.140625" style="162" customWidth="1"/>
    <col min="4" max="4" width="0.85546875" style="2" customWidth="1"/>
    <col min="5" max="5" width="24.5703125" style="2" customWidth="1"/>
    <col min="6" max="6" width="10.7109375" style="149" customWidth="1"/>
    <col min="7" max="7" width="0.85546875" style="149" customWidth="1"/>
    <col min="8" max="8" width="20.7109375" style="2" bestFit="1" customWidth="1"/>
    <col min="9" max="9" width="0.85546875" style="2" customWidth="1"/>
    <col min="10" max="10" width="18.42578125" style="2" bestFit="1" customWidth="1"/>
    <col min="11" max="11" width="0.85546875" style="2" customWidth="1"/>
    <col min="12" max="12" width="15.5703125" style="2" customWidth="1"/>
    <col min="13" max="13" width="0.85546875" style="2" customWidth="1"/>
    <col min="14" max="14" width="15" style="2" customWidth="1"/>
    <col min="15" max="15" width="2" style="2" customWidth="1"/>
    <col min="16" max="17" width="5" style="2" customWidth="1"/>
    <col min="18" max="18" width="27.7109375" style="2" customWidth="1"/>
    <col min="19" max="19" width="1.85546875" style="2" customWidth="1"/>
    <col min="20" max="20" width="13.140625" style="149" bestFit="1" customWidth="1"/>
    <col min="21" max="21" width="1.85546875" style="149" customWidth="1"/>
    <col min="22" max="22" width="21.140625" style="150" customWidth="1"/>
    <col min="23" max="23" width="1.7109375" style="2" customWidth="1"/>
    <col min="24" max="1022" width="8.5703125" style="2" customWidth="1"/>
    <col min="1023" max="16384" width="9.140625" style="2"/>
  </cols>
  <sheetData>
    <row r="1" spans="1:24" ht="15.75" thickBot="1" x14ac:dyDescent="0.3">
      <c r="A1" s="151"/>
      <c r="B1" s="151"/>
      <c r="C1" s="151"/>
      <c r="D1" s="40"/>
      <c r="E1" s="40"/>
      <c r="F1" s="57"/>
      <c r="G1" s="57"/>
      <c r="H1" s="40"/>
      <c r="I1" s="40"/>
      <c r="J1" s="58"/>
      <c r="K1" s="58"/>
      <c r="L1" s="40"/>
      <c r="M1" s="40"/>
      <c r="N1" s="40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spans="1:24" ht="29.25" customHeight="1" thickTop="1" thickBot="1" x14ac:dyDescent="0.3">
      <c r="A2" s="152" t="s">
        <v>36</v>
      </c>
      <c r="B2" s="153"/>
      <c r="C2" s="152" t="s">
        <v>39</v>
      </c>
      <c r="D2" s="41"/>
      <c r="E2" s="165" t="s">
        <v>0</v>
      </c>
      <c r="F2" s="166"/>
      <c r="G2" s="166"/>
      <c r="H2" s="167"/>
      <c r="I2" s="40"/>
      <c r="J2" s="165" t="s">
        <v>37</v>
      </c>
      <c r="K2" s="166"/>
      <c r="L2" s="166"/>
      <c r="M2" s="166"/>
      <c r="N2" s="167"/>
      <c r="O2" s="39"/>
      <c r="P2" s="39"/>
      <c r="Q2" s="39"/>
      <c r="R2" s="39"/>
      <c r="S2" s="39"/>
      <c r="T2" s="39"/>
      <c r="U2" s="39"/>
      <c r="V2" s="39"/>
      <c r="W2" s="39"/>
      <c r="X2" s="39"/>
    </row>
    <row r="3" spans="1:24" ht="6" customHeight="1" thickTop="1" thickBot="1" x14ac:dyDescent="0.3">
      <c r="A3" s="154"/>
      <c r="B3" s="155"/>
      <c r="C3" s="154"/>
      <c r="D3" s="41"/>
      <c r="E3" s="59"/>
      <c r="F3" s="60"/>
      <c r="G3" s="60"/>
      <c r="H3" s="59"/>
      <c r="I3" s="40"/>
      <c r="J3" s="61"/>
      <c r="K3" s="61"/>
      <c r="L3" s="62"/>
      <c r="M3" s="62"/>
      <c r="N3" s="62"/>
      <c r="O3" s="39"/>
      <c r="P3" s="39"/>
      <c r="Q3" s="39"/>
      <c r="R3" s="39"/>
      <c r="S3" s="39"/>
      <c r="T3" s="39"/>
      <c r="U3" s="39"/>
      <c r="V3" s="39"/>
      <c r="W3" s="39"/>
      <c r="X3" s="39"/>
    </row>
    <row r="4" spans="1:24" ht="18.75" customHeight="1" thickBot="1" x14ac:dyDescent="0.3">
      <c r="A4" s="156"/>
      <c r="B4" s="155"/>
      <c r="C4" s="156"/>
      <c r="D4" s="41"/>
      <c r="E4" s="59"/>
      <c r="F4" s="60"/>
      <c r="G4" s="60"/>
      <c r="H4" s="59"/>
      <c r="I4" s="40"/>
      <c r="J4" s="63" t="s">
        <v>19</v>
      </c>
      <c r="K4" s="61"/>
      <c r="L4" s="63" t="s">
        <v>17</v>
      </c>
      <c r="M4" s="62"/>
      <c r="N4" s="63" t="s">
        <v>18</v>
      </c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4" ht="5.25" customHeight="1" thickBot="1" x14ac:dyDescent="0.3">
      <c r="A5" s="156"/>
      <c r="B5" s="155"/>
      <c r="C5" s="156"/>
      <c r="D5" s="41"/>
      <c r="E5" s="59"/>
      <c r="F5" s="60"/>
      <c r="G5" s="60"/>
      <c r="H5" s="59"/>
      <c r="I5" s="40"/>
      <c r="J5" s="61"/>
      <c r="K5" s="61"/>
      <c r="L5" s="62"/>
      <c r="M5" s="62"/>
      <c r="N5" s="62"/>
      <c r="O5" s="39"/>
      <c r="P5" s="39"/>
      <c r="Q5" s="39"/>
      <c r="R5" s="39"/>
      <c r="S5" s="39"/>
      <c r="T5" s="39"/>
      <c r="U5" s="39"/>
      <c r="V5" s="39"/>
      <c r="W5" s="39"/>
      <c r="X5" s="39"/>
    </row>
    <row r="6" spans="1:24" ht="21.75" customHeight="1" thickTop="1" thickBot="1" x14ac:dyDescent="0.3">
      <c r="A6" s="157">
        <v>3000</v>
      </c>
      <c r="B6" s="158"/>
      <c r="C6" s="157">
        <v>0</v>
      </c>
      <c r="D6" s="42"/>
      <c r="E6" s="64" t="s">
        <v>1</v>
      </c>
      <c r="F6" s="65"/>
      <c r="G6" s="66"/>
      <c r="H6" s="67">
        <f>A16</f>
        <v>3000</v>
      </c>
      <c r="I6" s="40"/>
      <c r="J6" s="68">
        <f>H8</f>
        <v>3000</v>
      </c>
      <c r="K6" s="69"/>
      <c r="L6" s="68">
        <v>876.95</v>
      </c>
      <c r="M6" s="61"/>
      <c r="N6" s="68"/>
      <c r="O6" s="70"/>
      <c r="P6" s="39"/>
      <c r="Q6" s="71"/>
      <c r="R6" s="72"/>
      <c r="S6" s="72"/>
      <c r="T6" s="73"/>
      <c r="U6" s="73"/>
      <c r="V6" s="74"/>
      <c r="W6" s="75"/>
      <c r="X6" s="39"/>
    </row>
    <row r="7" spans="1:24" ht="21.75" customHeight="1" thickBot="1" x14ac:dyDescent="0.3">
      <c r="A7" s="56"/>
      <c r="B7" s="158"/>
      <c r="C7" s="56"/>
      <c r="D7" s="42"/>
      <c r="E7" s="45" t="s">
        <v>20</v>
      </c>
      <c r="F7" s="45"/>
      <c r="G7" s="66"/>
      <c r="H7" s="46">
        <f>C16</f>
        <v>0</v>
      </c>
      <c r="I7" s="40"/>
      <c r="J7" s="55"/>
      <c r="K7" s="76"/>
      <c r="L7" s="55"/>
      <c r="M7" s="77"/>
      <c r="N7" s="55"/>
      <c r="O7" s="78"/>
      <c r="P7" s="39"/>
      <c r="Q7" s="79"/>
      <c r="R7" s="80" t="s">
        <v>21</v>
      </c>
      <c r="S7" s="81"/>
      <c r="T7" s="80" t="s">
        <v>6</v>
      </c>
      <c r="U7" s="82"/>
      <c r="V7" s="83" t="s">
        <v>7</v>
      </c>
      <c r="W7" s="84"/>
      <c r="X7" s="39"/>
    </row>
    <row r="8" spans="1:24" ht="21.75" customHeight="1" thickBot="1" x14ac:dyDescent="0.3">
      <c r="A8" s="56"/>
      <c r="B8" s="158"/>
      <c r="C8" s="56"/>
      <c r="D8" s="42"/>
      <c r="E8" s="51" t="s">
        <v>2</v>
      </c>
      <c r="F8" s="51"/>
      <c r="G8" s="85"/>
      <c r="H8" s="52">
        <f>H6-H7</f>
        <v>3000</v>
      </c>
      <c r="I8" s="40"/>
      <c r="J8" s="54">
        <v>1320</v>
      </c>
      <c r="K8" s="76"/>
      <c r="L8" s="54">
        <v>7.4999999999999997E-2</v>
      </c>
      <c r="M8" s="86"/>
      <c r="N8" s="54">
        <f>IF($H$8&lt;$J$8,$H$8*$L$8,$J$8*$L$8)</f>
        <v>99</v>
      </c>
      <c r="O8" s="78"/>
      <c r="P8" s="39"/>
      <c r="Q8" s="79"/>
      <c r="R8" s="87"/>
      <c r="S8" s="87"/>
      <c r="T8" s="88"/>
      <c r="U8" s="88"/>
      <c r="V8" s="89"/>
      <c r="W8" s="84"/>
      <c r="X8" s="39"/>
    </row>
    <row r="9" spans="1:24" ht="21.75" customHeight="1" thickBot="1" x14ac:dyDescent="0.3">
      <c r="A9" s="56">
        <v>0</v>
      </c>
      <c r="B9" s="158"/>
      <c r="C9" s="56">
        <v>0</v>
      </c>
      <c r="D9" s="42"/>
      <c r="E9" s="45" t="s">
        <v>3</v>
      </c>
      <c r="F9" s="45"/>
      <c r="G9" s="43"/>
      <c r="H9" s="46">
        <f>N17</f>
        <v>263.06</v>
      </c>
      <c r="I9" s="40"/>
      <c r="J9" s="55">
        <v>2571.29</v>
      </c>
      <c r="K9" s="76"/>
      <c r="L9" s="55">
        <f>IF(J6-J8&lt;=0,0,J6-J8)</f>
        <v>1680</v>
      </c>
      <c r="M9" s="90"/>
      <c r="N9" s="55"/>
      <c r="O9" s="78"/>
      <c r="P9" s="39"/>
      <c r="Q9" s="79"/>
      <c r="R9" s="91" t="s">
        <v>8</v>
      </c>
      <c r="S9" s="87"/>
      <c r="T9" s="92">
        <v>7.4999999999999997E-2</v>
      </c>
      <c r="U9" s="93"/>
      <c r="V9" s="94">
        <v>142.80000000000001</v>
      </c>
      <c r="W9" s="84"/>
      <c r="X9" s="39"/>
    </row>
    <row r="10" spans="1:24" ht="21.75" customHeight="1" thickBot="1" x14ac:dyDescent="0.3">
      <c r="A10" s="56">
        <v>0</v>
      </c>
      <c r="B10" s="158"/>
      <c r="C10" s="56"/>
      <c r="D10" s="42"/>
      <c r="E10" s="45" t="s">
        <v>22</v>
      </c>
      <c r="F10" s="45"/>
      <c r="G10" s="43"/>
      <c r="H10" s="46">
        <v>0</v>
      </c>
      <c r="I10" s="40"/>
      <c r="J10" s="55">
        <f>IF(L9&lt;=J9-J8,L9,J9-J8)</f>
        <v>1251.29</v>
      </c>
      <c r="K10" s="76"/>
      <c r="L10" s="55">
        <v>0.09</v>
      </c>
      <c r="M10" s="95"/>
      <c r="N10" s="55">
        <f>J10*L10</f>
        <v>112.61609999999999</v>
      </c>
      <c r="O10" s="78"/>
      <c r="P10" s="39"/>
      <c r="Q10" s="79"/>
      <c r="R10" s="96"/>
      <c r="S10" s="87"/>
      <c r="T10" s="93"/>
      <c r="U10" s="93"/>
      <c r="V10" s="97"/>
      <c r="W10" s="84"/>
      <c r="X10" s="39"/>
    </row>
    <row r="11" spans="1:24" ht="21.75" customHeight="1" thickBot="1" x14ac:dyDescent="0.3">
      <c r="A11" s="56"/>
      <c r="B11" s="158"/>
      <c r="C11" s="56"/>
      <c r="D11" s="42"/>
      <c r="E11" s="45"/>
      <c r="F11" s="45"/>
      <c r="G11" s="43"/>
      <c r="H11" s="46">
        <v>0</v>
      </c>
      <c r="I11" s="40"/>
      <c r="J11" s="55">
        <v>3856.94</v>
      </c>
      <c r="K11" s="76"/>
      <c r="L11" s="55">
        <f>IF(L9-J10&lt;=0,0,L9-J10)</f>
        <v>428.71000000000004</v>
      </c>
      <c r="M11" s="90"/>
      <c r="N11" s="55"/>
      <c r="O11" s="78"/>
      <c r="P11" s="39"/>
      <c r="Q11" s="79"/>
      <c r="R11" s="91" t="s">
        <v>10</v>
      </c>
      <c r="S11" s="87"/>
      <c r="T11" s="98">
        <v>0.15</v>
      </c>
      <c r="U11" s="99"/>
      <c r="V11" s="100">
        <v>354.8</v>
      </c>
      <c r="W11" s="84"/>
      <c r="X11" s="39"/>
    </row>
    <row r="12" spans="1:24" ht="21.75" customHeight="1" thickBot="1" x14ac:dyDescent="0.3">
      <c r="A12" s="56"/>
      <c r="B12" s="158"/>
      <c r="C12" s="56"/>
      <c r="D12" s="42"/>
      <c r="E12" s="50" t="s">
        <v>5</v>
      </c>
      <c r="F12" s="47"/>
      <c r="G12" s="101"/>
      <c r="H12" s="53">
        <f>H8-(H9+H10+H13)</f>
        <v>2736.94</v>
      </c>
      <c r="I12" s="40"/>
      <c r="J12" s="54">
        <f>IF(L11&lt;=J11-J9,L11,J11-J9)</f>
        <v>428.71000000000004</v>
      </c>
      <c r="K12" s="76"/>
      <c r="L12" s="54">
        <v>0.12</v>
      </c>
      <c r="M12" s="95"/>
      <c r="N12" s="54">
        <f>J12*L12</f>
        <v>51.4452</v>
      </c>
      <c r="O12" s="78"/>
      <c r="P12" s="39"/>
      <c r="Q12" s="79"/>
      <c r="R12" s="96"/>
      <c r="S12" s="87"/>
      <c r="T12" s="93"/>
      <c r="U12" s="93"/>
      <c r="V12" s="97"/>
      <c r="W12" s="84"/>
      <c r="X12" s="39"/>
    </row>
    <row r="13" spans="1:24" ht="21.75" customHeight="1" thickBot="1" x14ac:dyDescent="0.3">
      <c r="A13" s="56"/>
      <c r="B13" s="158"/>
      <c r="C13" s="56"/>
      <c r="D13" s="42"/>
      <c r="E13" s="48" t="s">
        <v>4</v>
      </c>
      <c r="F13" s="48">
        <v>0</v>
      </c>
      <c r="G13" s="102"/>
      <c r="H13" s="49">
        <f>V17*F13</f>
        <v>0</v>
      </c>
      <c r="I13" s="40"/>
      <c r="J13" s="55">
        <v>7507.49</v>
      </c>
      <c r="K13" s="76"/>
      <c r="L13" s="55">
        <f>IF(L11-J12&lt;=0,0,L11-J12)</f>
        <v>0</v>
      </c>
      <c r="M13" s="90"/>
      <c r="N13" s="55"/>
      <c r="O13" s="78"/>
      <c r="P13" s="39"/>
      <c r="Q13" s="79"/>
      <c r="R13" s="91" t="s">
        <v>12</v>
      </c>
      <c r="S13" s="87"/>
      <c r="T13" s="92">
        <v>0.22500000000000001</v>
      </c>
      <c r="U13" s="93"/>
      <c r="V13" s="100">
        <v>636.13</v>
      </c>
      <c r="W13" s="84"/>
      <c r="X13" s="39"/>
    </row>
    <row r="14" spans="1:24" ht="21.75" customHeight="1" thickBot="1" x14ac:dyDescent="0.3">
      <c r="A14" s="56"/>
      <c r="B14" s="158"/>
      <c r="C14" s="56"/>
      <c r="D14" s="42"/>
      <c r="E14" s="103" t="s">
        <v>6</v>
      </c>
      <c r="F14" s="182">
        <f>IF(H12&lt;1903.99,0,IF(H12&lt;=2826.65,7.5%,IF(H12&lt;=3751.05,15%,IF(H12&lt;4664.68,22.5%,27.5%))))</f>
        <v>7.4999999999999997E-2</v>
      </c>
      <c r="G14" s="104"/>
      <c r="H14" s="105">
        <f>H12*F14</f>
        <v>205.2705</v>
      </c>
      <c r="I14" s="40"/>
      <c r="J14" s="106">
        <f>L13</f>
        <v>0</v>
      </c>
      <c r="K14" s="76"/>
      <c r="L14" s="106">
        <v>0.14000000000000001</v>
      </c>
      <c r="M14" s="95"/>
      <c r="N14" s="106">
        <f>J14*L14</f>
        <v>0</v>
      </c>
      <c r="O14" s="78"/>
      <c r="P14" s="39"/>
      <c r="Q14" s="79"/>
      <c r="R14" s="96"/>
      <c r="S14" s="87"/>
      <c r="T14" s="93"/>
      <c r="U14" s="93"/>
      <c r="V14" s="97"/>
      <c r="W14" s="84"/>
      <c r="X14" s="39"/>
    </row>
    <row r="15" spans="1:24" ht="21.75" customHeight="1" thickBot="1" x14ac:dyDescent="0.3">
      <c r="A15" s="56"/>
      <c r="B15" s="158"/>
      <c r="C15" s="56"/>
      <c r="D15" s="42"/>
      <c r="E15" s="103" t="s">
        <v>9</v>
      </c>
      <c r="F15" s="103"/>
      <c r="G15" s="66"/>
      <c r="H15" s="105">
        <f>IF(F14=0,0,IF(F14=T9,V9,IF(F14=T11,V11,IF(F14=T13,V13,IF(F14=T15,V15)))))</f>
        <v>142.80000000000001</v>
      </c>
      <c r="I15" s="40"/>
      <c r="J15" s="107" t="s">
        <v>16</v>
      </c>
      <c r="K15" s="108"/>
      <c r="L15" s="107"/>
      <c r="M15" s="109"/>
      <c r="N15" s="107">
        <f>SUM(N8:N14)</f>
        <v>263.06129999999996</v>
      </c>
      <c r="O15" s="78"/>
      <c r="P15" s="39"/>
      <c r="Q15" s="79"/>
      <c r="R15" s="91" t="s">
        <v>13</v>
      </c>
      <c r="S15" s="87"/>
      <c r="T15" s="92">
        <v>0.27500000000000002</v>
      </c>
      <c r="U15" s="93"/>
      <c r="V15" s="100">
        <v>869.36</v>
      </c>
      <c r="W15" s="84"/>
      <c r="X15" s="39"/>
    </row>
    <row r="16" spans="1:24" ht="21.75" customHeight="1" thickBot="1" x14ac:dyDescent="0.35">
      <c r="A16" s="159">
        <f>SUM(A6:A15)</f>
        <v>3000</v>
      </c>
      <c r="B16" s="158"/>
      <c r="C16" s="159">
        <f>SUM(C6:C15)</f>
        <v>0</v>
      </c>
      <c r="D16" s="44"/>
      <c r="E16" s="110" t="s">
        <v>11</v>
      </c>
      <c r="F16" s="111"/>
      <c r="G16" s="112"/>
      <c r="H16" s="113">
        <f>H14-H15</f>
        <v>62.470499999999987</v>
      </c>
      <c r="I16" s="40"/>
      <c r="J16" s="114" t="s">
        <v>38</v>
      </c>
      <c r="K16" s="115"/>
      <c r="L16" s="116"/>
      <c r="M16" s="115"/>
      <c r="N16" s="114">
        <f>IF(N15&lt;=L6,N15,L6)</f>
        <v>263.06129999999996</v>
      </c>
      <c r="O16" s="117"/>
      <c r="P16" s="39"/>
      <c r="Q16" s="79"/>
      <c r="R16" s="96"/>
      <c r="S16" s="87"/>
      <c r="T16" s="93"/>
      <c r="U16" s="93"/>
      <c r="V16" s="97"/>
      <c r="W16" s="84"/>
      <c r="X16" s="39"/>
    </row>
    <row r="17" spans="1:24" ht="21.75" customHeight="1" thickTop="1" thickBot="1" x14ac:dyDescent="0.3">
      <c r="A17" s="151"/>
      <c r="B17" s="151"/>
      <c r="C17" s="151"/>
      <c r="D17" s="40"/>
      <c r="E17" s="40"/>
      <c r="F17" s="57"/>
      <c r="G17" s="57"/>
      <c r="H17" s="40"/>
      <c r="I17" s="40"/>
      <c r="J17" s="118" t="s">
        <v>32</v>
      </c>
      <c r="K17" s="118"/>
      <c r="L17" s="118"/>
      <c r="M17" s="118"/>
      <c r="N17" s="119">
        <f>'TABELA INSS - 2022'!G4</f>
        <v>263.06</v>
      </c>
      <c r="O17" s="117"/>
      <c r="P17" s="39"/>
      <c r="Q17" s="79"/>
      <c r="R17" s="120" t="s">
        <v>14</v>
      </c>
      <c r="S17" s="121"/>
      <c r="T17" s="92">
        <v>0</v>
      </c>
      <c r="U17" s="122"/>
      <c r="V17" s="123">
        <v>189.59</v>
      </c>
      <c r="W17" s="84"/>
      <c r="X17" s="39"/>
    </row>
    <row r="18" spans="1:24" ht="21.75" customHeight="1" thickTop="1" thickBot="1" x14ac:dyDescent="0.3">
      <c r="A18" s="160"/>
      <c r="B18" s="160"/>
      <c r="C18" s="151"/>
      <c r="D18" s="40"/>
      <c r="E18" s="163" t="s">
        <v>42</v>
      </c>
      <c r="F18" s="164"/>
      <c r="G18" s="124"/>
      <c r="H18" s="125">
        <f>H8*8%</f>
        <v>240</v>
      </c>
      <c r="I18" s="40"/>
      <c r="J18" s="40"/>
      <c r="K18" s="40"/>
      <c r="L18" s="58"/>
      <c r="M18" s="58"/>
      <c r="N18" s="40"/>
      <c r="O18" s="40"/>
      <c r="P18" s="39"/>
      <c r="Q18" s="126"/>
      <c r="R18" s="127"/>
      <c r="S18" s="127"/>
      <c r="T18" s="128"/>
      <c r="U18" s="128"/>
      <c r="V18" s="129"/>
      <c r="W18" s="130"/>
      <c r="X18" s="39"/>
    </row>
    <row r="19" spans="1:24" ht="18.75" customHeight="1" thickTop="1" x14ac:dyDescent="0.25">
      <c r="A19" s="151"/>
      <c r="B19" s="151"/>
      <c r="C19" s="151"/>
      <c r="D19" s="40"/>
      <c r="E19" s="131" t="s">
        <v>43</v>
      </c>
      <c r="F19" s="132"/>
      <c r="G19" s="133"/>
      <c r="H19" s="134">
        <f>H16</f>
        <v>62.470499999999987</v>
      </c>
      <c r="I19" s="40"/>
      <c r="J19" s="40"/>
      <c r="K19" s="40"/>
      <c r="L19" s="57"/>
      <c r="M19" s="57"/>
      <c r="N19" s="40"/>
      <c r="O19" s="40"/>
      <c r="P19" s="39"/>
      <c r="Q19" s="39"/>
      <c r="R19" s="39"/>
      <c r="S19" s="39"/>
      <c r="T19" s="135"/>
      <c r="U19" s="135"/>
      <c r="V19" s="136"/>
      <c r="W19" s="39"/>
      <c r="X19" s="39"/>
    </row>
    <row r="20" spans="1:24" ht="21.75" thickBot="1" x14ac:dyDescent="0.3">
      <c r="A20" s="160"/>
      <c r="B20" s="160"/>
      <c r="C20" s="151"/>
      <c r="D20" s="40"/>
      <c r="E20" s="137" t="s">
        <v>44</v>
      </c>
      <c r="F20" s="138"/>
      <c r="G20" s="139"/>
      <c r="H20" s="140">
        <f>N17</f>
        <v>263.06</v>
      </c>
      <c r="I20" s="40"/>
      <c r="J20" s="40"/>
      <c r="K20" s="40"/>
      <c r="L20" s="57">
        <v>3176.94</v>
      </c>
      <c r="M20" s="57"/>
      <c r="N20" s="40"/>
      <c r="O20" s="40"/>
      <c r="P20" s="39"/>
      <c r="Q20" s="39"/>
      <c r="R20" s="39"/>
      <c r="S20" s="39"/>
      <c r="T20" s="135"/>
      <c r="U20" s="135"/>
      <c r="V20" s="136"/>
      <c r="W20" s="39"/>
      <c r="X20" s="39"/>
    </row>
    <row r="21" spans="1:24" ht="15.75" thickTop="1" x14ac:dyDescent="0.25">
      <c r="A21" s="151"/>
      <c r="B21" s="151"/>
      <c r="C21" s="151"/>
      <c r="D21" s="40"/>
      <c r="E21" s="40"/>
      <c r="F21" s="141"/>
      <c r="G21" s="141"/>
      <c r="H21" s="142"/>
      <c r="I21" s="40"/>
      <c r="J21" s="40"/>
      <c r="K21" s="40"/>
      <c r="L21" s="57">
        <f>L20*T11</f>
        <v>476.541</v>
      </c>
      <c r="M21" s="57"/>
      <c r="N21" s="40"/>
      <c r="O21" s="40"/>
      <c r="P21" s="39"/>
      <c r="Q21" s="39"/>
      <c r="R21" s="39"/>
      <c r="S21" s="39"/>
      <c r="T21" s="135"/>
      <c r="U21" s="135"/>
      <c r="V21" s="136"/>
      <c r="W21" s="39"/>
      <c r="X21" s="39"/>
    </row>
    <row r="22" spans="1:24" x14ac:dyDescent="0.25">
      <c r="A22" s="161"/>
      <c r="B22" s="161"/>
      <c r="C22" s="161"/>
      <c r="D22" s="39"/>
      <c r="E22" s="39"/>
      <c r="F22" s="143"/>
      <c r="G22" s="143"/>
      <c r="H22" s="144"/>
      <c r="I22" s="39"/>
      <c r="J22" s="39"/>
      <c r="K22" s="39"/>
      <c r="L22" s="135">
        <f>L21-354.8</f>
        <v>121.74099999999999</v>
      </c>
      <c r="M22" s="135"/>
      <c r="N22" s="39"/>
      <c r="O22" s="39"/>
      <c r="P22" s="39"/>
      <c r="Q22" s="39"/>
      <c r="R22" s="39"/>
      <c r="S22" s="39"/>
      <c r="T22" s="135"/>
      <c r="U22" s="135"/>
      <c r="V22" s="136"/>
      <c r="W22" s="39"/>
      <c r="X22" s="39"/>
    </row>
    <row r="23" spans="1:24" s="36" customFormat="1" x14ac:dyDescent="0.25">
      <c r="A23" s="151"/>
      <c r="B23" s="151"/>
      <c r="C23" s="151"/>
      <c r="D23" s="40"/>
      <c r="E23" s="40"/>
      <c r="F23" s="58"/>
      <c r="G23" s="58"/>
      <c r="H23" s="40"/>
      <c r="I23" s="40"/>
      <c r="J23" s="145"/>
      <c r="K23" s="145"/>
      <c r="L23" s="135"/>
      <c r="M23" s="135"/>
      <c r="N23" s="40"/>
      <c r="O23" s="40"/>
      <c r="P23" s="40"/>
      <c r="Q23" s="40"/>
      <c r="R23" s="40"/>
      <c r="S23" s="40"/>
      <c r="T23" s="57"/>
      <c r="U23" s="57"/>
      <c r="V23" s="146"/>
      <c r="W23" s="40"/>
      <c r="X23" s="39"/>
    </row>
    <row r="24" spans="1:24" x14ac:dyDescent="0.25">
      <c r="F24" s="147"/>
      <c r="G24" s="147"/>
      <c r="J24" s="148"/>
      <c r="K24" s="148"/>
      <c r="L24" s="149"/>
      <c r="M24" s="149"/>
    </row>
  </sheetData>
  <sheetProtection selectLockedCells="1"/>
  <mergeCells count="3">
    <mergeCell ref="E18:F18"/>
    <mergeCell ref="E2:H2"/>
    <mergeCell ref="J2:N2"/>
  </mergeCells>
  <phoneticPr fontId="17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325E-6663-4E17-A6AF-2544ACBDB927}">
  <sheetPr codeName="Planilha2"/>
  <dimension ref="A1:L16"/>
  <sheetViews>
    <sheetView workbookViewId="0">
      <selection activeCell="J10" sqref="J10"/>
    </sheetView>
  </sheetViews>
  <sheetFormatPr defaultRowHeight="15" x14ac:dyDescent="0.25"/>
  <cols>
    <col min="1" max="2" width="10.7109375" style="1" bestFit="1" customWidth="1"/>
    <col min="3" max="3" width="25.7109375" bestFit="1" customWidth="1"/>
    <col min="4" max="4" width="17.5703125" bestFit="1" customWidth="1"/>
    <col min="5" max="5" width="12.85546875" bestFit="1" customWidth="1"/>
    <col min="6" max="6" width="16.28515625" customWidth="1"/>
    <col min="7" max="7" width="22.7109375" style="1" customWidth="1"/>
    <col min="9" max="9" width="11.42578125" style="18" bestFit="1" customWidth="1"/>
    <col min="10" max="10" width="11.42578125" bestFit="1" customWidth="1"/>
    <col min="12" max="12" width="11.42578125" customWidth="1"/>
  </cols>
  <sheetData>
    <row r="1" spans="1:12" ht="15.75" thickBot="1" x14ac:dyDescent="0.3"/>
    <row r="2" spans="1:12" ht="30.75" customHeight="1" thickBot="1" x14ac:dyDescent="0.3">
      <c r="A2" s="171" t="s">
        <v>23</v>
      </c>
      <c r="B2" s="172"/>
      <c r="C2" s="173" t="s">
        <v>24</v>
      </c>
      <c r="D2" s="175" t="s">
        <v>25</v>
      </c>
      <c r="E2" s="35" t="s">
        <v>35</v>
      </c>
      <c r="F2" s="177" t="s">
        <v>30</v>
      </c>
      <c r="G2" s="178"/>
      <c r="I2" s="19" t="s">
        <v>33</v>
      </c>
      <c r="J2" s="34">
        <f>'CÁLCULO DE INSS-IRRF'!H8</f>
        <v>3000</v>
      </c>
      <c r="K2" s="27" t="s">
        <v>15</v>
      </c>
      <c r="L2" s="28">
        <f>_xlfn.IFS(J2&lt;=J4,J2*K4,J2&lt;=J5,L4+(J2-J4)*K5,J2&lt;=J6,L4+L5+(J2-J5)*K6,J2&lt;=J7,L4+L5+L6+(J2-J6)*K7,J2&gt;J7,L8)</f>
        <v>263.06129999999996</v>
      </c>
    </row>
    <row r="3" spans="1:12" ht="15.75" thickBot="1" x14ac:dyDescent="0.3">
      <c r="A3" s="16" t="s">
        <v>26</v>
      </c>
      <c r="B3" s="17" t="s">
        <v>27</v>
      </c>
      <c r="C3" s="174"/>
      <c r="D3" s="176"/>
      <c r="F3" t="s">
        <v>29</v>
      </c>
      <c r="G3" s="6">
        <f>'CÁLCULO DE INSS-IRRF'!H8</f>
        <v>3000</v>
      </c>
      <c r="I3" s="23"/>
      <c r="J3" s="20"/>
      <c r="K3" s="21"/>
      <c r="L3" s="22"/>
    </row>
    <row r="4" spans="1:12" ht="15.75" x14ac:dyDescent="0.25">
      <c r="A4" s="12" t="s">
        <v>31</v>
      </c>
      <c r="B4" s="13">
        <v>1320</v>
      </c>
      <c r="C4" s="14">
        <v>7.4999999999999997E-2</v>
      </c>
      <c r="D4" s="15" t="s">
        <v>31</v>
      </c>
      <c r="F4" t="s">
        <v>15</v>
      </c>
      <c r="G4" s="1">
        <f>IF(G3&lt;=B4,G3*C4,IF(G3&lt;=B5,(G3*C5)-D5,IF(G3&lt;=B6,(G3*C6)-D6,IF(G3&lt;=B7,(G3*C7)-D7,D8))))</f>
        <v>263.06</v>
      </c>
      <c r="I4" s="23"/>
      <c r="J4" s="24">
        <v>1320</v>
      </c>
      <c r="K4" s="25">
        <v>7.4999999999999997E-2</v>
      </c>
      <c r="L4" s="26">
        <f>J4*K4</f>
        <v>99</v>
      </c>
    </row>
    <row r="5" spans="1:12" ht="15.75" x14ac:dyDescent="0.25">
      <c r="A5" s="9">
        <f>B4+0.01</f>
        <v>1320.01</v>
      </c>
      <c r="B5" s="7">
        <v>2571.29</v>
      </c>
      <c r="C5" s="4">
        <v>0.09</v>
      </c>
      <c r="D5" s="10">
        <v>19.8</v>
      </c>
      <c r="E5" s="29"/>
      <c r="F5" s="37"/>
      <c r="I5" s="23"/>
      <c r="J5" s="24">
        <v>2571.29</v>
      </c>
      <c r="K5" s="25">
        <v>0.09</v>
      </c>
      <c r="L5" s="26">
        <f>(J5-J4)*K5</f>
        <v>112.61609999999999</v>
      </c>
    </row>
    <row r="6" spans="1:12" ht="15.75" x14ac:dyDescent="0.25">
      <c r="A6" s="9">
        <v>2427.36</v>
      </c>
      <c r="B6" s="7">
        <v>3856.94</v>
      </c>
      <c r="C6" s="3">
        <v>0.12</v>
      </c>
      <c r="D6" s="10">
        <v>96.94</v>
      </c>
      <c r="E6" s="29"/>
      <c r="F6" s="37"/>
      <c r="I6" s="23"/>
      <c r="J6" s="24">
        <v>3856.94</v>
      </c>
      <c r="K6" s="25">
        <v>0.12</v>
      </c>
      <c r="L6" s="26">
        <f>(J6-J5)*K6</f>
        <v>154.27799999999999</v>
      </c>
    </row>
    <row r="7" spans="1:12" ht="16.5" thickBot="1" x14ac:dyDescent="0.3">
      <c r="A7" s="9">
        <v>3641.04</v>
      </c>
      <c r="B7" s="8">
        <v>7507.49</v>
      </c>
      <c r="C7" s="5">
        <v>0.14000000000000001</v>
      </c>
      <c r="D7" s="10">
        <v>174.08</v>
      </c>
      <c r="E7" s="29"/>
      <c r="F7" s="37"/>
      <c r="I7" s="23"/>
      <c r="J7" s="24">
        <v>7507.49</v>
      </c>
      <c r="K7" s="25">
        <v>0.14000000000000001</v>
      </c>
      <c r="L7" s="26">
        <f>(J7-J6)*K7</f>
        <v>511.077</v>
      </c>
    </row>
    <row r="8" spans="1:12" ht="16.5" thickBot="1" x14ac:dyDescent="0.3">
      <c r="A8" s="179" t="s">
        <v>28</v>
      </c>
      <c r="B8" s="180"/>
      <c r="C8" s="181"/>
      <c r="D8" s="11">
        <v>876.95</v>
      </c>
      <c r="E8" s="38"/>
      <c r="F8" s="29"/>
      <c r="I8" s="23"/>
      <c r="J8" s="32" t="s">
        <v>34</v>
      </c>
      <c r="K8" s="33"/>
      <c r="L8" s="11">
        <v>876.95</v>
      </c>
    </row>
    <row r="9" spans="1:12" ht="15.75" x14ac:dyDescent="0.25">
      <c r="A9" s="30"/>
      <c r="B9" s="30"/>
      <c r="C9" s="30"/>
      <c r="D9" s="31"/>
      <c r="E9" s="37"/>
    </row>
    <row r="14" spans="1:12" ht="75" customHeight="1" x14ac:dyDescent="0.25">
      <c r="A14" s="168" t="s">
        <v>40</v>
      </c>
      <c r="B14" s="168"/>
      <c r="C14" s="168"/>
      <c r="D14" s="168"/>
      <c r="E14" s="168"/>
      <c r="F14" s="168"/>
      <c r="G14" s="168"/>
      <c r="H14" s="168"/>
      <c r="I14" s="168"/>
    </row>
    <row r="15" spans="1:12" ht="20.25" x14ac:dyDescent="0.25">
      <c r="A15" s="169">
        <v>876.95</v>
      </c>
      <c r="B15" s="169"/>
      <c r="C15" s="169"/>
      <c r="D15" s="169"/>
      <c r="E15" s="169"/>
      <c r="F15" s="169"/>
      <c r="G15" s="169"/>
      <c r="H15" s="169"/>
      <c r="I15" s="169"/>
    </row>
    <row r="16" spans="1:12" ht="192.75" customHeight="1" x14ac:dyDescent="0.25">
      <c r="A16" s="170" t="s">
        <v>41</v>
      </c>
      <c r="B16" s="170"/>
      <c r="C16" s="170"/>
      <c r="D16" s="170"/>
      <c r="E16" s="170"/>
      <c r="F16" s="170"/>
      <c r="G16" s="170"/>
      <c r="H16" s="170"/>
      <c r="I16" s="170"/>
    </row>
  </sheetData>
  <sheetProtection selectLockedCells="1"/>
  <mergeCells count="8">
    <mergeCell ref="A14:I14"/>
    <mergeCell ref="A15:I15"/>
    <mergeCell ref="A16:I16"/>
    <mergeCell ref="A2:B2"/>
    <mergeCell ref="C2:C3"/>
    <mergeCell ref="D2:D3"/>
    <mergeCell ref="F2:G2"/>
    <mergeCell ref="A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CÁLCULO DE INSS-IRRF</vt:lpstr>
      <vt:lpstr>TABELA INSS - 2022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</dc:creator>
  <dc:description/>
  <cp:lastModifiedBy>Antonio Neto</cp:lastModifiedBy>
  <cp:revision>2</cp:revision>
  <cp:lastPrinted>2022-09-21T10:47:26Z</cp:lastPrinted>
  <dcterms:created xsi:type="dcterms:W3CDTF">2019-09-07T13:53:27Z</dcterms:created>
  <dcterms:modified xsi:type="dcterms:W3CDTF">2023-05-17T18:54:36Z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