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Z:\Recursos Humanos\FOLHA\2023\09 2023\CONFERENCIA ENCARGOS\"/>
    </mc:Choice>
  </mc:AlternateContent>
  <xr:revisionPtr revIDLastSave="0" documentId="13_ncr:1_{B92509DB-8D79-4408-8461-E4460859D8F5}" xr6:coauthVersionLast="47" xr6:coauthVersionMax="47" xr10:uidLastSave="{00000000-0000-0000-0000-000000000000}"/>
  <bookViews>
    <workbookView xWindow="20370" yWindow="-120" windowWidth="29040" windowHeight="15840" xr2:uid="{00000000-000D-0000-FFFF-FFFF00000000}"/>
  </bookViews>
  <sheets>
    <sheet name="FGTS E SOCIAL" sheetId="6" r:id="rId1"/>
    <sheet name="Planilha1" sheetId="7" r:id="rId2"/>
  </sheets>
  <definedNames>
    <definedName name="_xlnm._FilterDatabase" localSheetId="0" hidden="1">'FGTS E SOCIAL'!$A$2:$D$59</definedName>
  </definedNames>
  <calcPr calcId="191029"/>
</workbook>
</file>

<file path=xl/calcChain.xml><?xml version="1.0" encoding="utf-8"?>
<calcChain xmlns="http://schemas.openxmlformats.org/spreadsheetml/2006/main">
  <c r="I21" i="6" l="1"/>
  <c r="J21" i="6"/>
  <c r="K21" i="6"/>
  <c r="L21" i="6"/>
  <c r="M21" i="6"/>
  <c r="N21" i="6"/>
  <c r="O21" i="6"/>
  <c r="H21" i="6"/>
  <c r="O19" i="6"/>
  <c r="O20" i="6"/>
  <c r="O18" i="6"/>
  <c r="C59" i="6"/>
  <c r="C54" i="6"/>
  <c r="C40" i="6"/>
  <c r="C36" i="6"/>
  <c r="C25" i="6" l="1"/>
  <c r="O4" i="6"/>
  <c r="P4" i="6" s="1"/>
  <c r="O5" i="6"/>
  <c r="P5" i="6" s="1"/>
  <c r="O6" i="6"/>
  <c r="O7" i="6"/>
  <c r="O8" i="6"/>
  <c r="P8" i="6" s="1"/>
  <c r="O9" i="6"/>
  <c r="O10" i="6"/>
  <c r="P10" i="6" s="1"/>
  <c r="O11" i="6"/>
  <c r="E59" i="6" s="1"/>
  <c r="O12" i="6"/>
  <c r="P12" i="6" s="1"/>
  <c r="O13" i="6"/>
  <c r="P13" i="6" s="1"/>
  <c r="O3" i="6"/>
  <c r="I14" i="6"/>
  <c r="I22" i="6" s="1"/>
  <c r="J14" i="6"/>
  <c r="J22" i="6" s="1"/>
  <c r="K14" i="6"/>
  <c r="K22" i="6" s="1"/>
  <c r="L14" i="6"/>
  <c r="L22" i="6" s="1"/>
  <c r="M14" i="6"/>
  <c r="M22" i="6" s="1"/>
  <c r="N14" i="6"/>
  <c r="N22" i="6" s="1"/>
  <c r="H14" i="6"/>
  <c r="H22" i="6" s="1"/>
  <c r="E54" i="6" l="1"/>
  <c r="E68" i="6"/>
  <c r="C68" i="6"/>
  <c r="C69" i="6" s="1"/>
  <c r="C37" i="6" s="1"/>
  <c r="P6" i="6"/>
  <c r="P3" i="6"/>
  <c r="E38" i="6"/>
  <c r="P7" i="6"/>
  <c r="O14" i="6"/>
  <c r="O22" i="6" s="1"/>
  <c r="P9" i="6"/>
  <c r="P11" i="6"/>
  <c r="C46" i="6"/>
  <c r="C45" i="6"/>
  <c r="B46" i="6"/>
  <c r="B45" i="6"/>
  <c r="F68" i="6" l="1"/>
  <c r="P14" i="6"/>
  <c r="C47" i="6"/>
  <c r="C30" i="6" l="1"/>
  <c r="B31" i="6"/>
  <c r="C31" i="6"/>
  <c r="B32" i="6"/>
  <c r="C32" i="6"/>
  <c r="B33" i="6"/>
  <c r="C33" i="6"/>
  <c r="C19" i="6"/>
  <c r="C20" i="6"/>
  <c r="C21" i="6"/>
  <c r="C22" i="6"/>
  <c r="C23" i="6"/>
  <c r="B18" i="6"/>
  <c r="B19" i="6"/>
  <c r="B20" i="6"/>
  <c r="B21" i="6"/>
  <c r="B22" i="6"/>
  <c r="B23" i="6"/>
  <c r="B24" i="6"/>
  <c r="B26" i="6"/>
  <c r="B27" i="6"/>
  <c r="C10" i="6" l="1"/>
  <c r="B10" i="6"/>
  <c r="B63" i="6" l="1"/>
  <c r="B64" i="6"/>
  <c r="B65" i="6"/>
  <c r="B66" i="6"/>
  <c r="B67" i="6"/>
  <c r="B62" i="6"/>
  <c r="B58" i="6"/>
  <c r="B57" i="6"/>
  <c r="B56" i="6"/>
  <c r="B53" i="6"/>
  <c r="B52" i="6"/>
  <c r="B51" i="6"/>
  <c r="B50" i="6"/>
  <c r="B41" i="6"/>
  <c r="B42" i="6"/>
  <c r="B4" i="6"/>
  <c r="B5" i="6"/>
  <c r="B6" i="6"/>
  <c r="B7" i="6"/>
  <c r="B8" i="6"/>
  <c r="B9" i="6"/>
  <c r="B11" i="6"/>
  <c r="B12" i="6"/>
  <c r="B13" i="6"/>
  <c r="B14" i="6"/>
  <c r="B15" i="6"/>
  <c r="B16" i="6"/>
  <c r="B17" i="6"/>
  <c r="B28" i="6"/>
  <c r="B29" i="6"/>
  <c r="B30" i="6"/>
  <c r="B34" i="6"/>
  <c r="B35" i="6"/>
  <c r="B3" i="6"/>
  <c r="C5" i="6" l="1"/>
  <c r="C27" i="6" l="1"/>
  <c r="C67" i="6" l="1"/>
  <c r="C66" i="6"/>
  <c r="C65" i="6"/>
  <c r="C64" i="6"/>
  <c r="C63" i="6"/>
  <c r="C58" i="6"/>
  <c r="C57" i="6"/>
  <c r="C56" i="6"/>
  <c r="C53" i="6"/>
  <c r="C52" i="6"/>
  <c r="C51" i="6"/>
  <c r="C50" i="6"/>
  <c r="C41" i="6"/>
  <c r="C42" i="6"/>
  <c r="C4" i="6"/>
  <c r="C6" i="6"/>
  <c r="C7" i="6"/>
  <c r="C8" i="6"/>
  <c r="C9" i="6"/>
  <c r="C11" i="6"/>
  <c r="C12" i="6"/>
  <c r="C13" i="6"/>
  <c r="C14" i="6"/>
  <c r="C15" i="6"/>
  <c r="C16" i="6"/>
  <c r="C17" i="6"/>
  <c r="C18" i="6"/>
  <c r="C24" i="6"/>
  <c r="C26" i="6"/>
  <c r="C28" i="6"/>
  <c r="C29" i="6"/>
  <c r="C34" i="6"/>
  <c r="C35" i="6"/>
  <c r="C3" i="6"/>
  <c r="C43" i="6" l="1"/>
  <c r="F54" i="6" s="1"/>
  <c r="F59" i="6"/>
  <c r="C38" i="6" l="1"/>
  <c r="F38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Djair Patricio</author>
  </authors>
  <commentList>
    <comment ref="M22" authorId="0" shapeId="0" xr:uid="{6561E0E8-A1B3-41D0-B76A-A31ECA77F5C2}">
      <text>
        <r>
          <rPr>
            <b/>
            <sz val="9"/>
            <color indexed="81"/>
            <rFont val="Segoe UI"/>
            <charset val="1"/>
          </rPr>
          <t>VALOR CORRESPONDENTE AO EDMILSON DA SILVA AFASTADO POR ACIDENTE DE TRABALHO</t>
        </r>
      </text>
    </comment>
  </commentList>
</comments>
</file>

<file path=xl/sharedStrings.xml><?xml version="1.0" encoding="utf-8"?>
<sst xmlns="http://schemas.openxmlformats.org/spreadsheetml/2006/main" count="314" uniqueCount="224">
  <si>
    <t>VALOR</t>
  </si>
  <si>
    <t>RESUMO DA FOLHA DE PAGAMENTO</t>
  </si>
  <si>
    <t>VERBAS</t>
  </si>
  <si>
    <t>I</t>
  </si>
  <si>
    <t>INC INSS</t>
  </si>
  <si>
    <t>CÓDIGO</t>
  </si>
  <si>
    <t>TOTAL</t>
  </si>
  <si>
    <t>BASE CALCULO FGTS E-SOCIAL</t>
  </si>
  <si>
    <t>DESCONTOS</t>
  </si>
  <si>
    <t>SUB-TOTAL</t>
  </si>
  <si>
    <t>D</t>
  </si>
  <si>
    <t>Verba</t>
  </si>
  <si>
    <t>Verba2</t>
  </si>
  <si>
    <t>Soma de Valor da Verba</t>
  </si>
  <si>
    <t>Salário - Mensalistas</t>
  </si>
  <si>
    <t>Adicional de Insalubridade</t>
  </si>
  <si>
    <t>Adicional de Periculosidade</t>
  </si>
  <si>
    <t>Adic. Not 20%</t>
  </si>
  <si>
    <t>Hora Extra 50%</t>
  </si>
  <si>
    <t>Hora Extra Not 50% c/Ad Not 20%</t>
  </si>
  <si>
    <t>DSR s/ HE</t>
  </si>
  <si>
    <t>DSR Adic Not</t>
  </si>
  <si>
    <t>Férias</t>
  </si>
  <si>
    <t>Férias - Próximo Mês</t>
  </si>
  <si>
    <t>Férias 1/3</t>
  </si>
  <si>
    <t>Férias 1/3 - Próximo Mês</t>
  </si>
  <si>
    <t>Férias Médias</t>
  </si>
  <si>
    <t>Férias Médias - Próximo Mês</t>
  </si>
  <si>
    <t>Férias Médias 1/3</t>
  </si>
  <si>
    <t>Férias Médias 1/3 - Próximo Mês</t>
  </si>
  <si>
    <t>Pensão Alimentícia % Líq Base Tributável</t>
  </si>
  <si>
    <t>Pens Alim Qtd Sal Mínimos Normal e Resc</t>
  </si>
  <si>
    <t>Base INSS 13º Salário</t>
  </si>
  <si>
    <t>Base do FGTS sobre Férias</t>
  </si>
  <si>
    <t>Valor do FGTS sobre Férias</t>
  </si>
  <si>
    <t>Base do FGTS Normal</t>
  </si>
  <si>
    <t>Valor do FGTS Normal</t>
  </si>
  <si>
    <t>Base do INSS Normal</t>
  </si>
  <si>
    <t>Base do INSS Normal Excedente</t>
  </si>
  <si>
    <t>Base Imposto de Renda Férias</t>
  </si>
  <si>
    <t>Base do FGTS 13º Salário</t>
  </si>
  <si>
    <t>Valor do FGTS 13o Salário</t>
  </si>
  <si>
    <t>Base Imposto de Renda Normal</t>
  </si>
  <si>
    <t>Rendimento Bruto</t>
  </si>
  <si>
    <t>Última Remuneração</t>
  </si>
  <si>
    <t>Base INSS Férias</t>
  </si>
  <si>
    <t>Base Imposto Renda 13º Salário</t>
  </si>
  <si>
    <t>Total de Vencimentos</t>
  </si>
  <si>
    <t>Total de Descontos</t>
  </si>
  <si>
    <t>Valor Líquido</t>
  </si>
  <si>
    <t>Salário Cadastral Mensal</t>
  </si>
  <si>
    <t>Dependentes Imposto Renda Normal</t>
  </si>
  <si>
    <t>Dependentes Imp Renda 13º Sal</t>
  </si>
  <si>
    <t>Base INSS/FGTS Férias do Mês</t>
  </si>
  <si>
    <t>Base INSS Férias Próximo Mês</t>
  </si>
  <si>
    <t>Salário-Base Rescisão/Férias</t>
  </si>
  <si>
    <t>Valor Bruto Férias Recibo - IR</t>
  </si>
  <si>
    <t>Valor Bruto Férias Recibo - INSS</t>
  </si>
  <si>
    <t>Dependentes Férias Recibo</t>
  </si>
  <si>
    <t>Base FGTS Férias do Mês</t>
  </si>
  <si>
    <t>Base FGTS Férias Próximo Mês</t>
  </si>
  <si>
    <t>Valor FGTS Férias do Mês</t>
  </si>
  <si>
    <t>Valor FGTS Férias Próximo Mês</t>
  </si>
  <si>
    <t>(vazio)</t>
  </si>
  <si>
    <t>13º Salário Rescisão</t>
  </si>
  <si>
    <t>Férias Indenizadas</t>
  </si>
  <si>
    <t>Férias Indenizadas 1/3</t>
  </si>
  <si>
    <t>Férias Proporcionais</t>
  </si>
  <si>
    <t>Férias Proporcionais - Médias</t>
  </si>
  <si>
    <t>Férias Proporcionais - Médias 1/3</t>
  </si>
  <si>
    <t>Férias Proporcionais 1/3</t>
  </si>
  <si>
    <t>Arred. do Processamento Mensal</t>
  </si>
  <si>
    <t>Insu Lq Folha</t>
  </si>
  <si>
    <t>Assistência Médica - Dependentes</t>
  </si>
  <si>
    <t>Assist Odontológica</t>
  </si>
  <si>
    <t>Assistência Médica Sistem- Titular</t>
  </si>
  <si>
    <t>Vale Transporte</t>
  </si>
  <si>
    <t>Contribuição Assistencial</t>
  </si>
  <si>
    <t>Mensalidade Sindical / Associativa</t>
  </si>
  <si>
    <t>INSS 13º Salário Quitação</t>
  </si>
  <si>
    <t>INSS Férias Recibo - Mês</t>
  </si>
  <si>
    <t>INSS Férias Recibo - Próximo Mês</t>
  </si>
  <si>
    <t>INSS Normal</t>
  </si>
  <si>
    <t>Imposto de Renda Férias Recibo - Mês</t>
  </si>
  <si>
    <t>Imposto de Renda Normal</t>
  </si>
  <si>
    <t>Pensão Alim Normal</t>
  </si>
  <si>
    <t>Arred. do Pagamento Mensal</t>
  </si>
  <si>
    <t>DSR - Dias</t>
  </si>
  <si>
    <t>Faltas não justificadas - Dias</t>
  </si>
  <si>
    <t>Faltas não justificadas - Horas</t>
  </si>
  <si>
    <t>Farmácia</t>
  </si>
  <si>
    <t>Multas de Trânsito</t>
  </si>
  <si>
    <t>Insufic. Saldo - M.Anter</t>
  </si>
  <si>
    <t>Base Férias Próximo Mês</t>
  </si>
  <si>
    <t>Apura Remuneração Consolidada</t>
  </si>
  <si>
    <t>Quantidade de Dias Ativo Mês Comercial</t>
  </si>
  <si>
    <t>Base Adicional de Insalubridade</t>
  </si>
  <si>
    <t>Base Adicional de Periculosidade</t>
  </si>
  <si>
    <t>Base do FGTS Seguro e Exército</t>
  </si>
  <si>
    <t>Subsídio Assistência Médica</t>
  </si>
  <si>
    <t>Subsídio Assistência Odontológica</t>
  </si>
  <si>
    <t>Subsídio de Vale-Transporte</t>
  </si>
  <si>
    <t>Subsídio Vale-Alimentação</t>
  </si>
  <si>
    <t>Subsídio Vale-Refeição</t>
  </si>
  <si>
    <t>Total Assistência Médica</t>
  </si>
  <si>
    <t>Total Assistência Odontológica</t>
  </si>
  <si>
    <t>Total de VT</t>
  </si>
  <si>
    <t>Total de VA</t>
  </si>
  <si>
    <t>Total de VR</t>
  </si>
  <si>
    <t>Férias Próximo Mês</t>
  </si>
  <si>
    <t>FGTS 13º Salário Rescisão</t>
  </si>
  <si>
    <t>Média de Férias Próximo Mês</t>
  </si>
  <si>
    <t>Média Diária Férias - Mês Atual</t>
  </si>
  <si>
    <t>Quantidade de Ativo Mês Civil</t>
  </si>
  <si>
    <t>Quantidade Dias Faltas Justificadas</t>
  </si>
  <si>
    <t>Quantidade de Dias Inúteis Mês</t>
  </si>
  <si>
    <t>Quantidade de Dias Inúteis Mês Anterior</t>
  </si>
  <si>
    <t>Quantidade de Dias Total Mês</t>
  </si>
  <si>
    <t>Quantidade Dias Total do Mês Anterior</t>
  </si>
  <si>
    <t>Quantidade de Dias Úteis Mês</t>
  </si>
  <si>
    <t>Quantidade Dias Úteis do Mês Anterior</t>
  </si>
  <si>
    <t>Terço Férias Próximo Mês</t>
  </si>
  <si>
    <t>Terço Média Férias Próximo Mês</t>
  </si>
  <si>
    <t>Líquido Férias Recibo - Mês</t>
  </si>
  <si>
    <t>Líquido Férias Recibo - Próximo Mês</t>
  </si>
  <si>
    <t>Total IR Férias Recibo - Pgto Mês Ant</t>
  </si>
  <si>
    <t>Auxílio-Creche - Filho até 5 Anos</t>
  </si>
  <si>
    <t>Vale-Transp/VC Não Utilizado</t>
  </si>
  <si>
    <t>INSS Férias - Mês</t>
  </si>
  <si>
    <t>Base Negativa Imposto de Renda</t>
  </si>
  <si>
    <t>Vale-Alimentação Não Utilizado</t>
  </si>
  <si>
    <t>Remuneração para Seguro Desemprego</t>
  </si>
  <si>
    <t>INSS Férias Recibo - Mês Ant - Pagto</t>
  </si>
  <si>
    <t>Saldo de Férias em Dias</t>
  </si>
  <si>
    <t>Faltas - Abonada</t>
  </si>
  <si>
    <t>Pensão Alimenticia - Débito Judicial</t>
  </si>
  <si>
    <t>Subsídio Assistência Médica Dep</t>
  </si>
  <si>
    <t>Subsídio Assistência Odontológica Dep</t>
  </si>
  <si>
    <t>Total Assistência Médica Dep.</t>
  </si>
  <si>
    <t>Total Assistência Odontológica Dep</t>
  </si>
  <si>
    <t>Assistência Médica NotreDame- Titular</t>
  </si>
  <si>
    <t>LOTAÇÃO</t>
  </si>
  <si>
    <t>11 - FGTS NORMAL</t>
  </si>
  <si>
    <t>21 - FGTS MÊS RESCISÃO</t>
  </si>
  <si>
    <t>Salário Aprendiz - Mensalistas</t>
  </si>
  <si>
    <t>Avarias</t>
  </si>
  <si>
    <t>15 - FGTS APRENDIZ</t>
  </si>
  <si>
    <t>HE Not 100% c/Ad Not 20%</t>
  </si>
  <si>
    <t>Base Bruta Imp de Renda Normal</t>
  </si>
  <si>
    <t>Imp Renda Férias Recibo - Próximo Mês</t>
  </si>
  <si>
    <t>13 - FGTS (PERIODO ANTERIOR) MENSAL</t>
  </si>
  <si>
    <t>24 - FGTS (PERIODO ANTERIOR) MÊS RESCISÃO</t>
  </si>
  <si>
    <t>21 E 24</t>
  </si>
  <si>
    <t>11 E 13 E 15</t>
  </si>
  <si>
    <t>16 - FGTS APRENDIZ</t>
  </si>
  <si>
    <t>22 E 12 E 16</t>
  </si>
  <si>
    <t>12 - FGTS 13º SALÁRIO FOLHA 13</t>
  </si>
  <si>
    <t>16 - FGTS 13º SALÁRIO FOLHA 13 APRENDIZ</t>
  </si>
  <si>
    <t>Salário-Família</t>
  </si>
  <si>
    <t>2ª Via Cartão VR/VA/VC/VT</t>
  </si>
  <si>
    <t>Total Geral</t>
  </si>
  <si>
    <t>13º Salário Rescisão Médias</t>
  </si>
  <si>
    <t>Aviso Prévio Indenizado (Art 487 da CLT)</t>
  </si>
  <si>
    <t>BASE DE FGTS</t>
  </si>
  <si>
    <t>Desconto Judicial</t>
  </si>
  <si>
    <t>22 - FGTS 13° SAL. RESC. "Verba folha 1010"</t>
  </si>
  <si>
    <t>12 - FGTS 13º SALARIO "Verba folha 1010"</t>
  </si>
  <si>
    <t>23 - FGTS AVISO PREVIO IND. "Verbas: 5005,1706 e 1707"</t>
  </si>
  <si>
    <t>13º Salário 1ª Parcela - Mês</t>
  </si>
  <si>
    <t>Pensão Aliment % Líquido Férias Recibo</t>
  </si>
  <si>
    <t>Dev de DSR</t>
  </si>
  <si>
    <t>Dev de Falta Não Justificada - em Dias</t>
  </si>
  <si>
    <t>Insuficiência de Líquido - Demitidos</t>
  </si>
  <si>
    <t>Pen Alim Rec Fér</t>
  </si>
  <si>
    <t>Líquido de Rescisão Negativo</t>
  </si>
  <si>
    <t>Líquido de 13º Salário</t>
  </si>
  <si>
    <t>Pensão Alimentícia Férias Recibo - Mês</t>
  </si>
  <si>
    <t>INSS Férias Recibo - Mês - Pagto</t>
  </si>
  <si>
    <t>Base do FGTS - GRFF</t>
  </si>
  <si>
    <t>Valor do FGTS - GRFF</t>
  </si>
  <si>
    <t>Base Multa Rescisória do FGTS</t>
  </si>
  <si>
    <t>Indenização Multa Artigo 479 da CLT</t>
  </si>
  <si>
    <t>Vale-Transporte Não Utilizado Próx Mês</t>
  </si>
  <si>
    <t>Crachá - 2ª Via</t>
  </si>
  <si>
    <t>FGTS Multa 40% Rescisão</t>
  </si>
  <si>
    <t>FGTS Normal do Mês Rescisão</t>
  </si>
  <si>
    <t>ECOSAMPA Administração</t>
  </si>
  <si>
    <t>ECOSAMPA Campo Limpo</t>
  </si>
  <si>
    <t>ECOSAMPA Capela do Socorro</t>
  </si>
  <si>
    <t>ECOSAMPA M'Boi Mirim</t>
  </si>
  <si>
    <t>ECOSAMPA Operação Geral</t>
  </si>
  <si>
    <t>ECOSAMPA Parelheiros</t>
  </si>
  <si>
    <t>ECOSAMPA Santo Amaro</t>
  </si>
  <si>
    <t>Hora Extra 100%</t>
  </si>
  <si>
    <t>Abono Pecuniário - Próximo Mês</t>
  </si>
  <si>
    <t>Abono Pecuniário 1/3 - Próximo Mês</t>
  </si>
  <si>
    <t>Pensão Aliment % Líq Base Trib 13º Sal</t>
  </si>
  <si>
    <t>Pensão Alimentícia % Líquido Férias</t>
  </si>
  <si>
    <t>Dif de Férias</t>
  </si>
  <si>
    <t>Dif de Férias 1/3</t>
  </si>
  <si>
    <t>Dif de Férias Médias</t>
  </si>
  <si>
    <t>Dif de Férias Médias 1/3</t>
  </si>
  <si>
    <t>Valor Av Prév Indenizado SEFIP</t>
  </si>
  <si>
    <t>FGTS Av Prév Indenizado SEFIP</t>
  </si>
  <si>
    <t>13º Salário Rescisão Proj Aviso Prévio</t>
  </si>
  <si>
    <t>13º Salário Rescisão Proj Av Prévio Méd</t>
  </si>
  <si>
    <t>Aviso Prévio Indenizado</t>
  </si>
  <si>
    <t>Aviso Prévio Indenizado - Médias</t>
  </si>
  <si>
    <t>Férias Indenizadas - Médias</t>
  </si>
  <si>
    <t>Férias Indenizadas - Médias 1/3</t>
  </si>
  <si>
    <t>Indeniz Quebra Contrato - (Art 480, CLT)</t>
  </si>
  <si>
    <t>Pensão Alim 13</t>
  </si>
  <si>
    <t>Pensão Alim Férias</t>
  </si>
  <si>
    <t>Base Abono Pecuniário Próximo Mês</t>
  </si>
  <si>
    <t>Férias Projeção Aviso Prévio</t>
  </si>
  <si>
    <t>Férias Projeção Aviso Prévio 1/3</t>
  </si>
  <si>
    <t>Férias Médias Projeção Aviso Prévio</t>
  </si>
  <si>
    <t>Férias Médias Projeção Aviso Prévio 1/3</t>
  </si>
  <si>
    <t>Indenização Lei 12506/2011</t>
  </si>
  <si>
    <t>1005 -Base do FGTS Normal</t>
  </si>
  <si>
    <t>1010 -Base do FGTS 13º Salário</t>
  </si>
  <si>
    <t>1031 -Base INSS/FGTS Férias do Mês</t>
  </si>
  <si>
    <t>DIF BASE E-SOCIAL X BASE FOLHA</t>
  </si>
  <si>
    <t>COD - FOLHA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</si>
</sst>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indexed="81"/>
      <name val="Segoe UI"/>
      <charset val="1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0.34998626667073579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/>
    <xf numFmtId="44" fontId="1" fillId="0" borderId="0" applyFont="0" applyFill="0" applyBorder="0" applyAlignment="0" applyProtection="0"/>
  </cellStyleXfs>
  <cellXfs count="63">
    <xf numFmtId="0" fontId="0" fillId="0" borderId="0" xfId="0"/>
    <xf numFmtId="0" fontId="0" fillId="0" borderId="1" xfId="0" applyBorder="1"/>
    <xf numFmtId="0" fontId="0" fillId="2" borderId="1" xfId="0" applyFill="1" applyBorder="1"/>
    <xf numFmtId="43" fontId="1" fillId="2" borderId="1" xfId="1" applyFont="1" applyFill="1" applyBorder="1"/>
    <xf numFmtId="43" fontId="1" fillId="0" borderId="1" xfId="1" applyFont="1" applyFill="1" applyBorder="1"/>
    <xf numFmtId="0" fontId="0" fillId="3" borderId="1" xfId="0" applyFill="1" applyBorder="1"/>
    <xf numFmtId="0" fontId="2" fillId="3" borderId="1" xfId="0" applyFont="1" applyFill="1" applyBorder="1"/>
    <xf numFmtId="0" fontId="3" fillId="3" borderId="1" xfId="0" applyFont="1" applyFill="1" applyBorder="1"/>
    <xf numFmtId="43" fontId="3" fillId="3" borderId="1" xfId="1" applyFont="1" applyFill="1" applyBorder="1"/>
    <xf numFmtId="43" fontId="0" fillId="0" borderId="0" xfId="0" applyNumberFormat="1"/>
    <xf numFmtId="43" fontId="0" fillId="0" borderId="0" xfId="1" applyFont="1"/>
    <xf numFmtId="0" fontId="0" fillId="0" borderId="3" xfId="0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horizontal="right"/>
    </xf>
    <xf numFmtId="0" fontId="0" fillId="0" borderId="0" xfId="0" applyAlignment="1">
      <alignment horizontal="center"/>
    </xf>
    <xf numFmtId="0" fontId="0" fillId="0" borderId="10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43" fontId="0" fillId="0" borderId="6" xfId="1" applyFont="1" applyBorder="1" applyAlignment="1">
      <alignment horizontal="center"/>
    </xf>
    <xf numFmtId="43" fontId="0" fillId="0" borderId="1" xfId="1" applyFont="1" applyBorder="1" applyAlignment="1">
      <alignment horizontal="center"/>
    </xf>
    <xf numFmtId="0" fontId="0" fillId="0" borderId="18" xfId="0" applyBorder="1" applyAlignment="1">
      <alignment vertical="center" wrapText="1"/>
    </xf>
    <xf numFmtId="43" fontId="0" fillId="0" borderId="8" xfId="1" applyFont="1" applyBorder="1" applyAlignment="1">
      <alignment horizontal="center"/>
    </xf>
    <xf numFmtId="0" fontId="5" fillId="5" borderId="15" xfId="0" applyFont="1" applyFill="1" applyBorder="1" applyAlignment="1">
      <alignment vertical="center" wrapText="1"/>
    </xf>
    <xf numFmtId="43" fontId="5" fillId="5" borderId="16" xfId="0" applyNumberFormat="1" applyFont="1" applyFill="1" applyBorder="1" applyAlignment="1">
      <alignment horizontal="center"/>
    </xf>
    <xf numFmtId="43" fontId="5" fillId="5" borderId="17" xfId="0" applyNumberFormat="1" applyFont="1" applyFill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/>
    </xf>
    <xf numFmtId="43" fontId="0" fillId="0" borderId="7" xfId="1" applyFont="1" applyBorder="1" applyAlignment="1">
      <alignment horizontal="center"/>
    </xf>
    <xf numFmtId="43" fontId="0" fillId="0" borderId="2" xfId="1" applyFont="1" applyBorder="1" applyAlignment="1">
      <alignment horizontal="center"/>
    </xf>
    <xf numFmtId="43" fontId="0" fillId="0" borderId="21" xfId="1" applyFont="1" applyBorder="1" applyAlignment="1">
      <alignment horizontal="center"/>
    </xf>
    <xf numFmtId="43" fontId="0" fillId="0" borderId="1" xfId="0" applyNumberFormat="1" applyBorder="1"/>
    <xf numFmtId="43" fontId="3" fillId="4" borderId="12" xfId="0" applyNumberFormat="1" applyFont="1" applyFill="1" applyBorder="1"/>
    <xf numFmtId="43" fontId="0" fillId="0" borderId="0" xfId="1" applyFont="1" applyFill="1"/>
    <xf numFmtId="43" fontId="0" fillId="0" borderId="0" xfId="1" applyFont="1" applyFill="1" applyAlignment="1">
      <alignment horizontal="center"/>
    </xf>
    <xf numFmtId="43" fontId="0" fillId="0" borderId="0" xfId="1" applyFont="1" applyFill="1" applyBorder="1"/>
    <xf numFmtId="43" fontId="0" fillId="0" borderId="1" xfId="1" applyFont="1" applyFill="1" applyBorder="1"/>
    <xf numFmtId="43" fontId="0" fillId="0" borderId="0" xfId="1" applyFont="1" applyFill="1" applyBorder="1" applyAlignment="1">
      <alignment horizontal="center"/>
    </xf>
    <xf numFmtId="43" fontId="0" fillId="0" borderId="10" xfId="0" applyNumberFormat="1" applyBorder="1"/>
    <xf numFmtId="43" fontId="0" fillId="0" borderId="11" xfId="0" applyNumberFormat="1" applyBorder="1"/>
    <xf numFmtId="43" fontId="3" fillId="6" borderId="12" xfId="0" applyNumberFormat="1" applyFont="1" applyFill="1" applyBorder="1"/>
    <xf numFmtId="43" fontId="0" fillId="2" borderId="1" xfId="1" applyFont="1" applyFill="1" applyBorder="1" applyAlignment="1">
      <alignment horizont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9" fontId="5" fillId="6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4" fontId="0" fillId="0" borderId="0" xfId="3" applyFont="1"/>
    <xf numFmtId="43" fontId="7" fillId="0" borderId="1" xfId="1" applyFont="1" applyBorder="1"/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49" fontId="0" fillId="0" borderId="1" xfId="1" applyNumberFormat="1" applyFont="1" applyBorder="1"/>
    <xf numFmtId="44" fontId="0" fillId="0" borderId="1" xfId="3" applyFont="1" applyBorder="1" applyAlignment="1">
      <alignment horizontal="center"/>
    </xf>
    <xf numFmtId="44" fontId="0" fillId="0" borderId="1" xfId="3" applyFont="1" applyBorder="1"/>
    <xf numFmtId="44" fontId="0" fillId="0" borderId="1" xfId="0" applyNumberFormat="1" applyBorder="1"/>
    <xf numFmtId="44" fontId="0" fillId="0" borderId="1" xfId="3" applyFont="1" applyFill="1" applyBorder="1" applyAlignment="1">
      <alignment horizontal="center"/>
    </xf>
    <xf numFmtId="43" fontId="5" fillId="7" borderId="1" xfId="1" applyFont="1" applyFill="1" applyBorder="1"/>
    <xf numFmtId="44" fontId="5" fillId="7" borderId="1" xfId="3" applyFont="1" applyFill="1" applyBorder="1" applyAlignment="1">
      <alignment horizontal="center"/>
    </xf>
  </cellXfs>
  <cellStyles count="4">
    <cellStyle name="Moeda" xfId="3" builtinId="4"/>
    <cellStyle name="Normal" xfId="0" builtinId="0"/>
    <cellStyle name="Normal 2" xfId="2" xr:uid="{BCA720D8-E57C-4AA1-AB75-F3A4E7B63F31}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3EE7C-98DB-4B56-BACA-1DFF2CA0AF6C}">
  <dimension ref="A1:P71"/>
  <sheetViews>
    <sheetView tabSelected="1" topLeftCell="F1" zoomScaleNormal="100" workbookViewId="0">
      <selection activeCell="G17" sqref="G17"/>
    </sheetView>
  </sheetViews>
  <sheetFormatPr defaultRowHeight="15" x14ac:dyDescent="0.25"/>
  <cols>
    <col min="2" max="2" width="38.140625" bestFit="1" customWidth="1"/>
    <col min="3" max="3" width="20" customWidth="1"/>
    <col min="4" max="4" width="13.28515625" bestFit="1" customWidth="1"/>
    <col min="5" max="6" width="19.140625" customWidth="1"/>
    <col min="7" max="7" width="51.42578125" bestFit="1" customWidth="1"/>
    <col min="8" max="8" width="28.42578125" style="15" bestFit="1" customWidth="1"/>
    <col min="9" max="9" width="31.28515625" style="15" bestFit="1" customWidth="1"/>
    <col min="10" max="10" width="25.28515625" style="15" bestFit="1" customWidth="1"/>
    <col min="11" max="11" width="26.140625" style="15" bestFit="1" customWidth="1"/>
    <col min="12" max="12" width="26.5703125" style="15" bestFit="1" customWidth="1"/>
    <col min="13" max="13" width="24.140625" style="15" bestFit="1" customWidth="1"/>
    <col min="14" max="14" width="27.42578125" style="15" bestFit="1" customWidth="1"/>
    <col min="15" max="15" width="18.28515625" bestFit="1" customWidth="1"/>
    <col min="16" max="16" width="16" bestFit="1" customWidth="1"/>
  </cols>
  <sheetData>
    <row r="1" spans="1:16" s="13" customFormat="1" ht="37.5" customHeight="1" thickBot="1" x14ac:dyDescent="0.3">
      <c r="A1" s="12"/>
      <c r="B1" s="51" t="s">
        <v>1</v>
      </c>
      <c r="C1" s="51"/>
      <c r="D1" s="51"/>
      <c r="G1" s="45" t="s">
        <v>163</v>
      </c>
      <c r="H1" s="20" t="s">
        <v>141</v>
      </c>
      <c r="I1" s="21" t="s">
        <v>141</v>
      </c>
      <c r="J1" s="21" t="s">
        <v>141</v>
      </c>
      <c r="K1" s="21" t="s">
        <v>141</v>
      </c>
      <c r="L1" s="21" t="s">
        <v>141</v>
      </c>
      <c r="M1" s="21" t="s">
        <v>141</v>
      </c>
      <c r="N1" s="29" t="s">
        <v>141</v>
      </c>
      <c r="O1" s="47" t="s">
        <v>6</v>
      </c>
      <c r="P1" s="49">
        <v>0.08</v>
      </c>
    </row>
    <row r="2" spans="1:16" ht="15.75" thickBot="1" x14ac:dyDescent="0.3">
      <c r="A2" s="1" t="s">
        <v>5</v>
      </c>
      <c r="B2" s="1" t="s">
        <v>2</v>
      </c>
      <c r="C2" s="1" t="s">
        <v>0</v>
      </c>
      <c r="D2" s="1" t="s">
        <v>4</v>
      </c>
      <c r="G2" s="46"/>
      <c r="H2" s="18">
        <v>600</v>
      </c>
      <c r="I2" s="19">
        <v>601</v>
      </c>
      <c r="J2" s="19">
        <v>602</v>
      </c>
      <c r="K2" s="19">
        <v>603</v>
      </c>
      <c r="L2" s="19">
        <v>604</v>
      </c>
      <c r="M2" s="19">
        <v>605</v>
      </c>
      <c r="N2" s="30">
        <v>617</v>
      </c>
      <c r="O2" s="48"/>
      <c r="P2" s="50"/>
    </row>
    <row r="3" spans="1:16" ht="26.25" customHeight="1" x14ac:dyDescent="0.25">
      <c r="A3" s="1">
        <v>4</v>
      </c>
      <c r="B3" s="1" t="str">
        <f>IFERROR(VLOOKUP(A3,Planilha1!A:C,2,0)," ")</f>
        <v>Salário - Mensalistas</v>
      </c>
      <c r="C3" s="4">
        <f>SUMIF(Planilha1!A:A,A3,Planilha1!C:C)</f>
        <v>2678984.2300000424</v>
      </c>
      <c r="D3" s="1" t="s">
        <v>3</v>
      </c>
      <c r="G3" s="17" t="s">
        <v>142</v>
      </c>
      <c r="H3" s="22">
        <v>1394685.58</v>
      </c>
      <c r="I3" s="22">
        <v>444540.36</v>
      </c>
      <c r="J3" s="22">
        <v>291372.43</v>
      </c>
      <c r="K3" s="22">
        <v>652115.15</v>
      </c>
      <c r="L3" s="22">
        <v>354951.63</v>
      </c>
      <c r="M3" s="22">
        <v>132004.54</v>
      </c>
      <c r="N3" s="31">
        <v>69516.210000000006</v>
      </c>
      <c r="O3" s="41">
        <f>SUM(H3:N3)</f>
        <v>3339185.9</v>
      </c>
      <c r="P3" s="34">
        <f>O3*$P$1</f>
        <v>267134.87199999997</v>
      </c>
    </row>
    <row r="4" spans="1:16" ht="26.25" customHeight="1" x14ac:dyDescent="0.25">
      <c r="A4" s="1">
        <v>7</v>
      </c>
      <c r="B4" s="1" t="str">
        <f>IFERROR(VLOOKUP(A4,Planilha1!A:C,2,0)," ")</f>
        <v xml:space="preserve"> </v>
      </c>
      <c r="C4" s="4">
        <f>SUMIF(Planilha1!A:A,A4,Planilha1!C:C)</f>
        <v>0</v>
      </c>
      <c r="D4" s="1" t="s">
        <v>3</v>
      </c>
      <c r="G4" s="16" t="s">
        <v>150</v>
      </c>
      <c r="H4" s="23"/>
      <c r="I4" s="23"/>
      <c r="J4" s="23"/>
      <c r="K4" s="23"/>
      <c r="L4" s="23"/>
      <c r="M4" s="23"/>
      <c r="N4" s="32"/>
      <c r="O4" s="41">
        <f t="shared" ref="O4:O13" si="0">SUM(H4:N4)</f>
        <v>0</v>
      </c>
      <c r="P4" s="34">
        <f t="shared" ref="P4:P13" si="1">O4*$P$1</f>
        <v>0</v>
      </c>
    </row>
    <row r="5" spans="1:16" ht="26.25" customHeight="1" x14ac:dyDescent="0.25">
      <c r="A5">
        <v>15</v>
      </c>
      <c r="B5" s="1" t="str">
        <f>IFERROR(VLOOKUP(A5,Planilha1!A:C,2,0)," ")</f>
        <v>Salário Aprendiz - Mensalistas</v>
      </c>
      <c r="C5" s="4">
        <f>SUMIF(Planilha1!A:A,A5,Planilha1!C:C)</f>
        <v>19800</v>
      </c>
      <c r="D5" s="1" t="s">
        <v>3</v>
      </c>
      <c r="G5" s="16" t="s">
        <v>146</v>
      </c>
      <c r="H5" s="23"/>
      <c r="I5" s="23"/>
      <c r="J5" s="23"/>
      <c r="K5" s="23"/>
      <c r="L5" s="23"/>
      <c r="M5" s="23"/>
      <c r="N5" s="32">
        <v>19800</v>
      </c>
      <c r="O5" s="41">
        <f t="shared" si="0"/>
        <v>19800</v>
      </c>
      <c r="P5" s="34">
        <f>O5*2%</f>
        <v>396</v>
      </c>
    </row>
    <row r="6" spans="1:16" ht="26.25" customHeight="1" x14ac:dyDescent="0.25">
      <c r="A6" s="1">
        <v>28</v>
      </c>
      <c r="B6" s="1" t="str">
        <f>IFERROR(VLOOKUP(A6,Planilha1!A:C,2,0)," ")</f>
        <v>Adicional de Insalubridade</v>
      </c>
      <c r="C6" s="4">
        <f>SUMIF(Planilha1!A:A,A6,Planilha1!C:C)</f>
        <v>283421.60000000003</v>
      </c>
      <c r="D6" s="1" t="s">
        <v>3</v>
      </c>
      <c r="G6" s="16" t="s">
        <v>154</v>
      </c>
      <c r="H6" s="23"/>
      <c r="I6" s="23"/>
      <c r="J6" s="23"/>
      <c r="K6" s="23"/>
      <c r="L6" s="23"/>
      <c r="M6" s="23"/>
      <c r="N6" s="32"/>
      <c r="O6" s="41">
        <f t="shared" si="0"/>
        <v>0</v>
      </c>
      <c r="P6" s="34">
        <f>O6*2%</f>
        <v>0</v>
      </c>
    </row>
    <row r="7" spans="1:16" ht="26.25" customHeight="1" x14ac:dyDescent="0.25">
      <c r="A7" s="1">
        <v>29</v>
      </c>
      <c r="B7" s="1" t="str">
        <f>IFERROR(VLOOKUP(A7,Planilha1!A:C,2,0)," ")</f>
        <v>Adicional de Periculosidade</v>
      </c>
      <c r="C7" s="4">
        <f>SUMIF(Planilha1!A:A,A7,Planilha1!C:C)</f>
        <v>10525.21</v>
      </c>
      <c r="D7" s="1" t="s">
        <v>3</v>
      </c>
      <c r="G7" s="16" t="s">
        <v>165</v>
      </c>
      <c r="H7" s="23">
        <v>1559.88</v>
      </c>
      <c r="I7" s="44"/>
      <c r="J7" s="23"/>
      <c r="K7" s="23">
        <v>10524.52</v>
      </c>
      <c r="L7" s="23"/>
      <c r="M7" s="23">
        <v>2334.19</v>
      </c>
      <c r="N7" s="32"/>
      <c r="O7" s="41">
        <f t="shared" si="0"/>
        <v>14418.590000000002</v>
      </c>
      <c r="P7" s="34">
        <f t="shared" si="1"/>
        <v>1153.4872000000003</v>
      </c>
    </row>
    <row r="8" spans="1:16" ht="26.25" customHeight="1" x14ac:dyDescent="0.25">
      <c r="A8" s="1">
        <v>36</v>
      </c>
      <c r="B8" s="1" t="str">
        <f>IFERROR(VLOOKUP(A8,Planilha1!A:C,2,0)," ")</f>
        <v xml:space="preserve"> </v>
      </c>
      <c r="C8" s="4">
        <f>SUMIF(Planilha1!A:A,A8,Planilha1!C:C)</f>
        <v>0</v>
      </c>
      <c r="D8" s="1" t="s">
        <v>3</v>
      </c>
      <c r="G8" s="16" t="s">
        <v>166</v>
      </c>
      <c r="H8" s="23"/>
      <c r="I8" s="44"/>
      <c r="J8" s="23"/>
      <c r="K8" s="23">
        <v>915.12</v>
      </c>
      <c r="L8" s="23">
        <v>1021.57</v>
      </c>
      <c r="M8" s="23">
        <v>1410.27</v>
      </c>
      <c r="N8" s="32">
        <v>1305.1199999999999</v>
      </c>
      <c r="O8" s="41">
        <f t="shared" si="0"/>
        <v>4652.08</v>
      </c>
      <c r="P8" s="34">
        <f t="shared" si="1"/>
        <v>372.16640000000001</v>
      </c>
    </row>
    <row r="9" spans="1:16" ht="26.25" customHeight="1" x14ac:dyDescent="0.25">
      <c r="A9" s="1">
        <v>43</v>
      </c>
      <c r="B9" s="1" t="str">
        <f>IFERROR(VLOOKUP(A9,Planilha1!A:C,2,0)," ")</f>
        <v xml:space="preserve"> </v>
      </c>
      <c r="C9" s="4">
        <f>SUMIF(Planilha1!A:A,A9,Planilha1!C:C)</f>
        <v>0</v>
      </c>
      <c r="D9" s="1" t="s">
        <v>3</v>
      </c>
      <c r="G9" s="16" t="s">
        <v>143</v>
      </c>
      <c r="H9" s="23">
        <v>2747.68</v>
      </c>
      <c r="I9" s="23"/>
      <c r="J9" s="23"/>
      <c r="K9" s="23">
        <v>9005.1</v>
      </c>
      <c r="L9" s="23"/>
      <c r="M9" s="23">
        <v>2384.9299999999998</v>
      </c>
      <c r="N9" s="32"/>
      <c r="O9" s="41">
        <f t="shared" si="0"/>
        <v>14137.710000000001</v>
      </c>
      <c r="P9" s="34">
        <f t="shared" si="1"/>
        <v>1131.0168000000001</v>
      </c>
    </row>
    <row r="10" spans="1:16" ht="26.25" customHeight="1" x14ac:dyDescent="0.25">
      <c r="A10" s="1">
        <v>56</v>
      </c>
      <c r="B10" s="1" t="str">
        <f>IFERROR(VLOOKUP(A10,Planilha1!A:C,2,0)," ")</f>
        <v xml:space="preserve"> </v>
      </c>
      <c r="C10" s="4">
        <f>SUMIF(Planilha1!A:A,A10,Planilha1!C:C)</f>
        <v>0</v>
      </c>
      <c r="D10" s="1" t="s">
        <v>3</v>
      </c>
      <c r="G10" s="16" t="s">
        <v>151</v>
      </c>
      <c r="H10" s="23"/>
      <c r="I10" s="23"/>
      <c r="J10" s="23"/>
      <c r="K10" s="23"/>
      <c r="L10" s="23"/>
      <c r="M10" s="23"/>
      <c r="N10" s="32"/>
      <c r="O10" s="41">
        <f t="shared" si="0"/>
        <v>0</v>
      </c>
      <c r="P10" s="34">
        <f t="shared" si="1"/>
        <v>0</v>
      </c>
    </row>
    <row r="11" spans="1:16" ht="26.25" customHeight="1" x14ac:dyDescent="0.25">
      <c r="A11" s="1">
        <v>73</v>
      </c>
      <c r="B11" s="1" t="str">
        <f>IFERROR(VLOOKUP(A11,Planilha1!A:C,2,0)," ")</f>
        <v>Adic. Not 20%</v>
      </c>
      <c r="C11" s="4">
        <f>SUMIF(Planilha1!A:A,A11,Planilha1!C:C)</f>
        <v>73425.489999999962</v>
      </c>
      <c r="D11" s="1" t="s">
        <v>3</v>
      </c>
      <c r="G11" s="16" t="s">
        <v>167</v>
      </c>
      <c r="H11" s="23">
        <v>4329.08</v>
      </c>
      <c r="I11" s="44"/>
      <c r="J11" s="23"/>
      <c r="K11" s="23">
        <v>15693.09</v>
      </c>
      <c r="L11" s="23"/>
      <c r="M11" s="23">
        <v>3680.52</v>
      </c>
      <c r="N11" s="32"/>
      <c r="O11" s="41">
        <f t="shared" si="0"/>
        <v>23702.69</v>
      </c>
      <c r="P11" s="34">
        <f t="shared" si="1"/>
        <v>1896.2151999999999</v>
      </c>
    </row>
    <row r="12" spans="1:16" ht="26.25" customHeight="1" x14ac:dyDescent="0.25">
      <c r="A12" s="1">
        <v>181</v>
      </c>
      <c r="B12" s="1" t="str">
        <f>IFERROR(VLOOKUP(A12,Planilha1!A:C,2,0)," ")</f>
        <v>Hora Extra 50%</v>
      </c>
      <c r="C12" s="4">
        <f>SUMIF(Planilha1!A:A,A12,Planilha1!C:C)</f>
        <v>3839.2200000000003</v>
      </c>
      <c r="D12" s="1" t="s">
        <v>3</v>
      </c>
      <c r="G12" s="16" t="s">
        <v>156</v>
      </c>
      <c r="H12" s="23">
        <v>4609.09</v>
      </c>
      <c r="I12" s="23"/>
      <c r="J12" s="23"/>
      <c r="K12" s="23"/>
      <c r="L12" s="23"/>
      <c r="M12" s="23"/>
      <c r="N12" s="32"/>
      <c r="O12" s="41">
        <f t="shared" si="0"/>
        <v>4609.09</v>
      </c>
      <c r="P12" s="34">
        <f t="shared" si="1"/>
        <v>368.72720000000004</v>
      </c>
    </row>
    <row r="13" spans="1:16" ht="26.25" customHeight="1" thickBot="1" x14ac:dyDescent="0.3">
      <c r="A13" s="1">
        <v>191</v>
      </c>
      <c r="B13" s="1" t="str">
        <f>IFERROR(VLOOKUP(A13,Planilha1!A:C,2,0)," ")</f>
        <v>Hora Extra 100%</v>
      </c>
      <c r="C13" s="4">
        <f>SUMIF(Planilha1!A:A,A13,Planilha1!C:C)</f>
        <v>591.21999999999991</v>
      </c>
      <c r="D13" s="1" t="s">
        <v>3</v>
      </c>
      <c r="G13" s="24" t="s">
        <v>157</v>
      </c>
      <c r="H13" s="25"/>
      <c r="I13" s="25"/>
      <c r="J13" s="25"/>
      <c r="K13" s="25"/>
      <c r="L13" s="25"/>
      <c r="M13" s="25"/>
      <c r="N13" s="33"/>
      <c r="O13" s="42">
        <f t="shared" si="0"/>
        <v>0</v>
      </c>
      <c r="P13" s="34">
        <f t="shared" si="1"/>
        <v>0</v>
      </c>
    </row>
    <row r="14" spans="1:16" ht="19.5" thickBot="1" x14ac:dyDescent="0.35">
      <c r="A14" s="1">
        <v>207</v>
      </c>
      <c r="B14" s="1" t="str">
        <f>IFERROR(VLOOKUP(A14,Planilha1!A:C,2,0)," ")</f>
        <v>Hora Extra Not 50% c/Ad Not 20%</v>
      </c>
      <c r="C14" s="4">
        <f>SUMIF(Planilha1!A:A,A14,Planilha1!C:C)</f>
        <v>1066.6400000000001</v>
      </c>
      <c r="D14" s="1" t="s">
        <v>3</v>
      </c>
      <c r="G14" s="26" t="s">
        <v>6</v>
      </c>
      <c r="H14" s="27">
        <f>SUM(H3:H13)</f>
        <v>1407931.31</v>
      </c>
      <c r="I14" s="27">
        <f t="shared" ref="I14:N14" si="2">SUM(I3:I13)</f>
        <v>444540.36</v>
      </c>
      <c r="J14" s="27">
        <f t="shared" si="2"/>
        <v>291372.43</v>
      </c>
      <c r="K14" s="27">
        <f t="shared" si="2"/>
        <v>688252.98</v>
      </c>
      <c r="L14" s="27">
        <f t="shared" si="2"/>
        <v>355973.2</v>
      </c>
      <c r="M14" s="27">
        <f t="shared" si="2"/>
        <v>141814.44999999998</v>
      </c>
      <c r="N14" s="28">
        <f t="shared" si="2"/>
        <v>90621.33</v>
      </c>
      <c r="O14" s="35">
        <f>SUM(O3:O13)</f>
        <v>3420506.0599999996</v>
      </c>
      <c r="P14" s="43">
        <f>SUM(P3:P13)</f>
        <v>272452.48479999992</v>
      </c>
    </row>
    <row r="15" spans="1:16" x14ac:dyDescent="0.25">
      <c r="A15" s="1">
        <v>225</v>
      </c>
      <c r="B15" s="1" t="str">
        <f>IFERROR(VLOOKUP(A15,Planilha1!A:C,2,0)," ")</f>
        <v>HE Not 100% c/Ad Not 20%</v>
      </c>
      <c r="C15" s="4">
        <f>SUMIF(Planilha1!A:A,A15,Planilha1!C:C)</f>
        <v>909.7099999999997</v>
      </c>
      <c r="D15" s="1" t="s">
        <v>3</v>
      </c>
    </row>
    <row r="16" spans="1:16" ht="15.75" x14ac:dyDescent="0.25">
      <c r="A16" s="1">
        <v>346</v>
      </c>
      <c r="B16" s="1" t="str">
        <f>IFERROR(VLOOKUP(A16,Planilha1!A:C,2,0)," ")</f>
        <v>DSR s/ HE</v>
      </c>
      <c r="C16" s="4">
        <f>SUMIF(Planilha1!A:A,A16,Planilha1!C:C)</f>
        <v>1281.4299999999996</v>
      </c>
      <c r="D16" s="1" t="s">
        <v>3</v>
      </c>
      <c r="G16" s="53" t="s">
        <v>223</v>
      </c>
      <c r="H16" s="54">
        <v>600</v>
      </c>
      <c r="I16" s="54">
        <v>601</v>
      </c>
      <c r="J16" s="54">
        <v>602</v>
      </c>
      <c r="K16" s="54">
        <v>603</v>
      </c>
      <c r="L16" s="54">
        <v>604</v>
      </c>
      <c r="M16" s="54">
        <v>605</v>
      </c>
      <c r="N16" s="54">
        <v>617</v>
      </c>
      <c r="O16" s="55"/>
    </row>
    <row r="17" spans="1:16" ht="15" customHeight="1" x14ac:dyDescent="0.25">
      <c r="A17" s="1">
        <v>351</v>
      </c>
      <c r="B17" s="1" t="str">
        <f>IFERROR(VLOOKUP(A17,Planilha1!A:C,2,0)," ")</f>
        <v>DSR Adic Not</v>
      </c>
      <c r="C17" s="4">
        <f>SUMIF(Planilha1!A:A,A17,Planilha1!C:C)</f>
        <v>14685.209999999983</v>
      </c>
      <c r="D17" s="1" t="s">
        <v>3</v>
      </c>
      <c r="G17" s="53" t="s">
        <v>11</v>
      </c>
      <c r="H17" s="54" t="s">
        <v>190</v>
      </c>
      <c r="I17" s="54" t="s">
        <v>188</v>
      </c>
      <c r="J17" s="54" t="s">
        <v>189</v>
      </c>
      <c r="K17" s="55" t="s">
        <v>192</v>
      </c>
      <c r="L17" s="54" t="s">
        <v>187</v>
      </c>
      <c r="M17" s="54" t="s">
        <v>191</v>
      </c>
      <c r="N17" s="54" t="s">
        <v>186</v>
      </c>
      <c r="O17" s="54" t="s">
        <v>6</v>
      </c>
      <c r="P17" s="9"/>
    </row>
    <row r="18" spans="1:16" x14ac:dyDescent="0.25">
      <c r="A18" s="1">
        <v>354</v>
      </c>
      <c r="B18" s="1" t="str">
        <f>IFERROR(VLOOKUP(A18,Planilha1!A:C,2,0)," ")</f>
        <v xml:space="preserve"> </v>
      </c>
      <c r="C18" s="4">
        <f>SUMIF(Planilha1!A:A,A18,Planilha1!C:C)</f>
        <v>0</v>
      </c>
      <c r="D18" s="1" t="s">
        <v>3</v>
      </c>
      <c r="G18" s="56" t="s">
        <v>219</v>
      </c>
      <c r="H18" s="57">
        <v>1268291.8499999992</v>
      </c>
      <c r="I18" s="57">
        <v>409050.48999999918</v>
      </c>
      <c r="J18" s="57">
        <v>265551.52999999974</v>
      </c>
      <c r="K18" s="58">
        <v>614616.0999999987</v>
      </c>
      <c r="L18" s="57">
        <v>322830.69999999943</v>
      </c>
      <c r="M18" s="57">
        <v>122325.16000000005</v>
      </c>
      <c r="N18" s="57">
        <v>86996</v>
      </c>
      <c r="O18" s="59">
        <f>SUM(H18:N18)</f>
        <v>3089661.8299999963</v>
      </c>
    </row>
    <row r="19" spans="1:16" x14ac:dyDescent="0.25">
      <c r="A19" s="11">
        <v>421</v>
      </c>
      <c r="B19" s="1" t="str">
        <f>IFERROR(VLOOKUP(A19,Planilha1!A:C,2,0)," ")</f>
        <v xml:space="preserve"> </v>
      </c>
      <c r="C19" s="4">
        <f>SUMIF(Planilha1!A:A,A19,Planilha1!C:C)</f>
        <v>0</v>
      </c>
      <c r="D19" s="11" t="s">
        <v>3</v>
      </c>
      <c r="G19" s="56" t="s">
        <v>220</v>
      </c>
      <c r="H19" s="57">
        <v>6168.97</v>
      </c>
      <c r="I19" s="57">
        <v>0</v>
      </c>
      <c r="J19" s="57">
        <v>0</v>
      </c>
      <c r="K19" s="58">
        <v>11439.640000000001</v>
      </c>
      <c r="L19" s="57">
        <v>1021.57</v>
      </c>
      <c r="M19" s="57">
        <v>3744.46</v>
      </c>
      <c r="N19" s="57">
        <v>1305.1199999999999</v>
      </c>
      <c r="O19" s="59">
        <f t="shared" ref="O19:O22" si="3">SUM(H19:N19)</f>
        <v>23679.759999999998</v>
      </c>
    </row>
    <row r="20" spans="1:16" x14ac:dyDescent="0.25">
      <c r="A20" s="1">
        <v>513</v>
      </c>
      <c r="B20" s="1" t="str">
        <f>IFERROR(VLOOKUP(A20,Planilha1!A:C,2,0)," ")</f>
        <v xml:space="preserve"> </v>
      </c>
      <c r="C20" s="4">
        <f>SUMIF(Planilha1!A:A,A20,Planilha1!C:C)</f>
        <v>0</v>
      </c>
      <c r="D20" s="1" t="s">
        <v>3</v>
      </c>
      <c r="G20" s="56" t="s">
        <v>221</v>
      </c>
      <c r="H20" s="57">
        <v>133470.49</v>
      </c>
      <c r="I20" s="57">
        <v>35489.870000000003</v>
      </c>
      <c r="J20" s="57">
        <v>25820.9</v>
      </c>
      <c r="K20" s="58">
        <v>62197.240000000005</v>
      </c>
      <c r="L20" s="57">
        <v>32120.93</v>
      </c>
      <c r="M20" s="57">
        <v>17492.260000000002</v>
      </c>
      <c r="N20" s="57">
        <v>2320.21</v>
      </c>
      <c r="O20" s="59">
        <f t="shared" si="3"/>
        <v>308911.90000000002</v>
      </c>
    </row>
    <row r="21" spans="1:16" ht="15" customHeight="1" x14ac:dyDescent="0.25">
      <c r="A21" s="1">
        <v>514</v>
      </c>
      <c r="B21" s="1" t="str">
        <f>IFERROR(VLOOKUP(A21,Planilha1!A:C,2,0)," ")</f>
        <v xml:space="preserve"> </v>
      </c>
      <c r="C21" s="4">
        <f>SUMIF(Planilha1!A:A,A21,Planilha1!C:C)</f>
        <v>0</v>
      </c>
      <c r="D21" s="1" t="s">
        <v>3</v>
      </c>
      <c r="G21" s="39" t="s">
        <v>160</v>
      </c>
      <c r="H21" s="60">
        <f>SUM(H18+H19+H20)</f>
        <v>1407931.3099999991</v>
      </c>
      <c r="I21" s="60">
        <f t="shared" ref="I21:O21" si="4">SUM(I18+I19+I20)</f>
        <v>444540.35999999917</v>
      </c>
      <c r="J21" s="60">
        <f t="shared" si="4"/>
        <v>291372.42999999976</v>
      </c>
      <c r="K21" s="60">
        <f t="shared" si="4"/>
        <v>688252.9799999987</v>
      </c>
      <c r="L21" s="60">
        <f t="shared" si="4"/>
        <v>355973.19999999943</v>
      </c>
      <c r="M21" s="60">
        <f t="shared" si="4"/>
        <v>143561.88000000006</v>
      </c>
      <c r="N21" s="60">
        <f t="shared" si="4"/>
        <v>90621.33</v>
      </c>
      <c r="O21" s="60">
        <f t="shared" si="4"/>
        <v>3422253.489999996</v>
      </c>
    </row>
    <row r="22" spans="1:16" x14ac:dyDescent="0.25">
      <c r="A22" s="1">
        <v>798</v>
      </c>
      <c r="B22" s="1" t="str">
        <f>IFERROR(VLOOKUP(A22,Planilha1!A:C,2,0)," ")</f>
        <v xml:space="preserve"> </v>
      </c>
      <c r="C22" s="4">
        <f>SUMIF(Planilha1!A:A,A22,Planilha1!C:C)</f>
        <v>0</v>
      </c>
      <c r="D22" s="1" t="s">
        <v>3</v>
      </c>
      <c r="G22" s="61" t="s">
        <v>222</v>
      </c>
      <c r="H22" s="62">
        <f>H14-H21</f>
        <v>0</v>
      </c>
      <c r="I22" s="62">
        <f>I14-I21</f>
        <v>8.149072527885437E-10</v>
      </c>
      <c r="J22" s="62">
        <f>J14-J21</f>
        <v>0</v>
      </c>
      <c r="K22" s="62">
        <f>K14-K21</f>
        <v>1.280568540096283E-9</v>
      </c>
      <c r="L22" s="62">
        <f>L14-L21</f>
        <v>5.8207660913467407E-10</v>
      </c>
      <c r="M22" s="62">
        <f>M14-M21</f>
        <v>-1747.4300000000803</v>
      </c>
      <c r="N22" s="62">
        <f>N14-N21</f>
        <v>0</v>
      </c>
      <c r="O22" s="62">
        <f>O14-O21</f>
        <v>-1747.4299999964423</v>
      </c>
    </row>
    <row r="23" spans="1:16" ht="15" customHeight="1" x14ac:dyDescent="0.25">
      <c r="A23" s="1">
        <v>799</v>
      </c>
      <c r="B23" s="1" t="str">
        <f>IFERROR(VLOOKUP(A23,Planilha1!A:C,2,0)," ")</f>
        <v xml:space="preserve"> </v>
      </c>
      <c r="C23" s="4">
        <f>SUMIF(Planilha1!A:A,A23,Planilha1!C:C)</f>
        <v>0</v>
      </c>
      <c r="D23" s="1" t="s">
        <v>3</v>
      </c>
    </row>
    <row r="24" spans="1:16" x14ac:dyDescent="0.25">
      <c r="A24" s="1">
        <v>801</v>
      </c>
      <c r="B24" s="1" t="str">
        <f>IFERROR(VLOOKUP(A24,Planilha1!A:C,2,0)," ")</f>
        <v xml:space="preserve"> </v>
      </c>
      <c r="C24" s="4">
        <f>SUMIF(Planilha1!A:A,A24,Planilha1!C:C)</f>
        <v>0</v>
      </c>
      <c r="D24" s="1" t="s">
        <v>3</v>
      </c>
    </row>
    <row r="25" spans="1:16" x14ac:dyDescent="0.25">
      <c r="A25" s="1">
        <v>953</v>
      </c>
      <c r="B25" s="1"/>
      <c r="C25" s="4">
        <f>SUMIF(Planilha1!A:A,A25,Planilha1!C:C)</f>
        <v>0</v>
      </c>
      <c r="D25" s="1" t="s">
        <v>3</v>
      </c>
    </row>
    <row r="26" spans="1:16" x14ac:dyDescent="0.25">
      <c r="A26" s="1">
        <v>1605</v>
      </c>
      <c r="B26" s="1" t="str">
        <f>IFERROR(VLOOKUP(A26,Planilha1!A:C,2,0)," ")</f>
        <v xml:space="preserve"> </v>
      </c>
      <c r="C26" s="4">
        <f>SUMIF(Planilha1!A:A,A26,Planilha1!C:C)</f>
        <v>0</v>
      </c>
      <c r="D26" s="1" t="s">
        <v>3</v>
      </c>
    </row>
    <row r="27" spans="1:16" x14ac:dyDescent="0.25">
      <c r="A27" s="1">
        <v>1629</v>
      </c>
      <c r="B27" s="1" t="str">
        <f>IFERROR(VLOOKUP(A27,Planilha1!A:C,2,0)," ")</f>
        <v xml:space="preserve"> </v>
      </c>
      <c r="C27" s="4">
        <f>SUMIF(Planilha1!A:A,A27,Planilha1!C:C)</f>
        <v>0</v>
      </c>
      <c r="D27" s="1" t="s">
        <v>3</v>
      </c>
    </row>
    <row r="28" spans="1:16" x14ac:dyDescent="0.25">
      <c r="A28" s="1">
        <v>1636</v>
      </c>
      <c r="B28" s="1" t="str">
        <f>IFERROR(VLOOKUP(A28,Planilha1!A:C,2,0)," ")</f>
        <v>Dev de Falta Não Justificada - em Dias</v>
      </c>
      <c r="C28" s="4">
        <f>SUMIF(Planilha1!A:A,A28,Planilha1!C:C)</f>
        <v>173.60999999999999</v>
      </c>
      <c r="D28" s="1" t="s">
        <v>3</v>
      </c>
    </row>
    <row r="29" spans="1:16" x14ac:dyDescent="0.25">
      <c r="A29" s="1">
        <v>1630</v>
      </c>
      <c r="B29" s="1" t="str">
        <f>IFERROR(VLOOKUP(A29,Planilha1!A:C,2,0)," ")</f>
        <v>Dev de DSR</v>
      </c>
      <c r="C29" s="4">
        <f>SUMIF(Planilha1!A:A,A29,Planilha1!C:C)</f>
        <v>173.60999999999999</v>
      </c>
      <c r="D29" s="1" t="s">
        <v>3</v>
      </c>
    </row>
    <row r="30" spans="1:16" x14ac:dyDescent="0.25">
      <c r="A30" s="1">
        <v>1031</v>
      </c>
      <c r="B30" s="1" t="str">
        <f>IFERROR(VLOOKUP(A30,Planilha1!A:C,2,0)," ")</f>
        <v>Base INSS/FGTS Férias do Mês</v>
      </c>
      <c r="C30" s="4">
        <f>SUMIF(Planilha1!A:A,A30,Planilha1!C:C)</f>
        <v>308911.90000000014</v>
      </c>
      <c r="D30" s="1" t="s">
        <v>3</v>
      </c>
    </row>
    <row r="31" spans="1:16" x14ac:dyDescent="0.25">
      <c r="A31" s="1">
        <v>3761</v>
      </c>
      <c r="B31" s="1" t="str">
        <f>IFERROR(VLOOKUP(A31,Planilha1!A:C,2,0)," ")</f>
        <v xml:space="preserve"> </v>
      </c>
      <c r="C31" s="4">
        <f>SUMIF(Planilha1!A:A,A31,Planilha1!C:C)</f>
        <v>0</v>
      </c>
      <c r="D31" s="1" t="s">
        <v>3</v>
      </c>
    </row>
    <row r="32" spans="1:16" x14ac:dyDescent="0.25">
      <c r="A32" s="11">
        <v>4765</v>
      </c>
      <c r="B32" s="1" t="str">
        <f>IFERROR(VLOOKUP(A32,Planilha1!A:C,2,0)," ")</f>
        <v xml:space="preserve"> </v>
      </c>
      <c r="C32" s="4">
        <f>SUMIF(Planilha1!A:A,A32,Planilha1!C:C)</f>
        <v>0</v>
      </c>
      <c r="D32" s="11" t="s">
        <v>3</v>
      </c>
    </row>
    <row r="33" spans="1:16" x14ac:dyDescent="0.25">
      <c r="A33" s="1">
        <v>7241</v>
      </c>
      <c r="B33" s="1" t="str">
        <f>IFERROR(VLOOKUP(A33,Planilha1!A:C,2,0)," ")</f>
        <v xml:space="preserve"> </v>
      </c>
      <c r="C33" s="4">
        <f>SUMIF(Planilha1!A:A,A33,Planilha1!C:C)</f>
        <v>0</v>
      </c>
      <c r="D33" s="1" t="s">
        <v>3</v>
      </c>
    </row>
    <row r="34" spans="1:16" x14ac:dyDescent="0.25">
      <c r="A34" s="1">
        <v>7242</v>
      </c>
      <c r="B34" s="1" t="str">
        <f>IFERROR(VLOOKUP(A34,Planilha1!A:C,2,0)," ")</f>
        <v>(vazio)</v>
      </c>
      <c r="C34" s="4">
        <f>SUMIF(Planilha1!A:A,A34,Planilha1!C:C)</f>
        <v>3025.7699999999995</v>
      </c>
      <c r="D34" s="1" t="s">
        <v>3</v>
      </c>
    </row>
    <row r="35" spans="1:16" x14ac:dyDescent="0.25">
      <c r="A35" s="1">
        <v>7378</v>
      </c>
      <c r="B35" s="1" t="str">
        <f>IFERROR(VLOOKUP(A35,Planilha1!A:C,2,0)," ")</f>
        <v xml:space="preserve"> </v>
      </c>
      <c r="C35" s="4">
        <f>SUMIF(Planilha1!A:A,A35,Planilha1!C:C)</f>
        <v>0</v>
      </c>
      <c r="D35" s="1" t="s">
        <v>3</v>
      </c>
    </row>
    <row r="36" spans="1:16" ht="18.75" x14ac:dyDescent="0.3">
      <c r="A36" s="2"/>
      <c r="B36" s="2" t="s">
        <v>9</v>
      </c>
      <c r="C36" s="8">
        <f>SUM(C3:C35)</f>
        <v>3400814.8500000429</v>
      </c>
      <c r="D36" s="1"/>
      <c r="E36" s="9"/>
      <c r="F36" s="9"/>
    </row>
    <row r="37" spans="1:16" x14ac:dyDescent="0.25">
      <c r="A37" s="2"/>
      <c r="B37" s="2" t="s">
        <v>8</v>
      </c>
      <c r="C37" s="4">
        <f>C69</f>
        <v>41828.949999999997</v>
      </c>
      <c r="D37" s="1" t="s">
        <v>10</v>
      </c>
      <c r="E37" s="9"/>
      <c r="F37" s="9"/>
    </row>
    <row r="38" spans="1:16" ht="18.75" x14ac:dyDescent="0.3">
      <c r="A38" s="5"/>
      <c r="B38" s="7" t="s">
        <v>6</v>
      </c>
      <c r="C38" s="8">
        <f>C36-C37</f>
        <v>3358985.9000000427</v>
      </c>
      <c r="D38" s="5" t="s">
        <v>153</v>
      </c>
      <c r="E38" s="10">
        <f>(O3+O4+O5)</f>
        <v>3358985.9</v>
      </c>
      <c r="F38" s="10">
        <f>E38-C38</f>
        <v>-4.2840838432312012E-8</v>
      </c>
    </row>
    <row r="39" spans="1:16" x14ac:dyDescent="0.25">
      <c r="A39" s="1"/>
      <c r="B39" s="1"/>
      <c r="C39" s="4"/>
      <c r="D39" s="1"/>
      <c r="E39" s="36"/>
      <c r="F39" s="36"/>
    </row>
    <row r="40" spans="1:16" x14ac:dyDescent="0.25">
      <c r="A40" s="1">
        <v>443</v>
      </c>
      <c r="B40" s="1"/>
      <c r="C40" s="4">
        <f>SUMIF(Planilha1!A:A,A40,Planilha1!C:C)</f>
        <v>1305.1199999999999</v>
      </c>
      <c r="D40" s="1" t="s">
        <v>3</v>
      </c>
      <c r="E40" s="36"/>
      <c r="F40" s="36"/>
      <c r="G40" s="36"/>
      <c r="H40" s="37"/>
      <c r="I40" s="37"/>
      <c r="J40" s="37"/>
      <c r="K40" s="37"/>
      <c r="L40" s="37"/>
      <c r="M40" s="37"/>
      <c r="N40" s="37"/>
      <c r="O40" s="36"/>
      <c r="P40" s="36"/>
    </row>
    <row r="41" spans="1:16" x14ac:dyDescent="0.25">
      <c r="A41" s="1">
        <v>449</v>
      </c>
      <c r="B41" s="1" t="str">
        <f>IFERROR(VLOOKUP(A41,Planilha1!A:C,2,0)," ")</f>
        <v xml:space="preserve"> </v>
      </c>
      <c r="C41" s="4">
        <f>SUMIF(Planilha1!A:A,A41,Planilha1!C:C)</f>
        <v>0</v>
      </c>
      <c r="D41" s="1" t="s">
        <v>3</v>
      </c>
      <c r="E41" s="36"/>
      <c r="F41" s="36"/>
      <c r="G41" s="36"/>
      <c r="H41" s="37"/>
      <c r="I41" s="37"/>
      <c r="J41" s="37"/>
      <c r="K41" s="37"/>
      <c r="L41" s="37"/>
      <c r="M41" s="37"/>
      <c r="N41" s="37"/>
      <c r="O41" s="36"/>
      <c r="P41" s="36"/>
    </row>
    <row r="42" spans="1:16" x14ac:dyDescent="0.25">
      <c r="A42" s="1">
        <v>450</v>
      </c>
      <c r="B42" s="1" t="str">
        <f>IFERROR(VLOOKUP(A42,Planilha1!A:C,2,0)," ")</f>
        <v xml:space="preserve"> </v>
      </c>
      <c r="C42" s="4">
        <f>SUMIF(Planilha1!A:A,A42,Planilha1!C:C)</f>
        <v>0</v>
      </c>
      <c r="D42" s="1" t="s">
        <v>3</v>
      </c>
      <c r="E42" s="36"/>
      <c r="F42" s="36"/>
      <c r="G42" s="36"/>
      <c r="H42" s="37"/>
      <c r="I42" s="37"/>
      <c r="J42" s="37"/>
      <c r="K42" s="37"/>
      <c r="L42" s="37"/>
      <c r="M42" s="37"/>
      <c r="N42" s="37"/>
      <c r="O42" s="36"/>
      <c r="P42" s="36"/>
    </row>
    <row r="43" spans="1:16" ht="18.75" x14ac:dyDescent="0.3">
      <c r="A43" s="6"/>
      <c r="B43" s="7" t="s">
        <v>6</v>
      </c>
      <c r="C43" s="8">
        <f>SUM(C40:C42)-C47</f>
        <v>1305.1199999999999</v>
      </c>
      <c r="D43" s="1"/>
      <c r="E43" s="36"/>
      <c r="F43" s="36"/>
      <c r="G43" s="36"/>
      <c r="H43" s="37"/>
      <c r="I43" s="37"/>
      <c r="J43" s="37"/>
      <c r="K43" s="37"/>
      <c r="L43" s="37"/>
      <c r="M43" s="37"/>
      <c r="N43" s="37"/>
      <c r="O43" s="36"/>
      <c r="P43" s="36"/>
    </row>
    <row r="44" spans="1:16" x14ac:dyDescent="0.25">
      <c r="A44" s="1"/>
      <c r="B44" s="1"/>
      <c r="C44" s="4"/>
      <c r="D44" s="1"/>
      <c r="E44" s="36"/>
      <c r="F44" s="36"/>
      <c r="G44" s="36"/>
      <c r="H44" s="37"/>
      <c r="I44" s="37"/>
      <c r="J44" s="37"/>
      <c r="K44" s="37"/>
      <c r="L44" s="37"/>
      <c r="M44" s="37"/>
      <c r="N44" s="37"/>
      <c r="O44" s="36"/>
      <c r="P44" s="36"/>
    </row>
    <row r="45" spans="1:16" x14ac:dyDescent="0.25">
      <c r="A45" s="1">
        <v>2018</v>
      </c>
      <c r="B45" s="1" t="str">
        <f>IFERROR(VLOOKUP(A45,Planilha1!A:C,2,0)," ")</f>
        <v xml:space="preserve"> </v>
      </c>
      <c r="C45" s="4">
        <f>SUMIF(Planilha1!A:A,A45,Planilha1!C:C)</f>
        <v>0</v>
      </c>
      <c r="D45" s="1" t="s">
        <v>3</v>
      </c>
      <c r="E45" s="36"/>
      <c r="F45" s="36"/>
      <c r="G45" s="36"/>
      <c r="H45" s="37"/>
      <c r="I45" s="37"/>
      <c r="J45" s="37"/>
      <c r="K45" s="37"/>
      <c r="L45" s="37"/>
      <c r="M45" s="37"/>
      <c r="N45" s="37"/>
      <c r="O45" s="36"/>
      <c r="P45" s="36"/>
    </row>
    <row r="46" spans="1:16" x14ac:dyDescent="0.25">
      <c r="A46" s="1">
        <v>2019</v>
      </c>
      <c r="B46" s="1" t="str">
        <f>IFERROR(VLOOKUP(A46,Planilha1!A:C,2,0)," ")</f>
        <v xml:space="preserve"> </v>
      </c>
      <c r="C46" s="4">
        <f>SUMIF(Planilha1!A:A,A46,Planilha1!C:C)</f>
        <v>0</v>
      </c>
      <c r="D46" s="1" t="s">
        <v>3</v>
      </c>
      <c r="E46" s="36"/>
      <c r="F46" s="36"/>
      <c r="G46" s="36"/>
      <c r="H46" s="37"/>
      <c r="I46" s="37"/>
      <c r="J46" s="37"/>
      <c r="K46" s="37"/>
      <c r="L46" s="37"/>
      <c r="M46" s="37"/>
      <c r="N46" s="37"/>
      <c r="O46" s="36"/>
      <c r="P46" s="36"/>
    </row>
    <row r="47" spans="1:16" ht="18.75" x14ac:dyDescent="0.3">
      <c r="A47" s="6"/>
      <c r="B47" s="7" t="s">
        <v>6</v>
      </c>
      <c r="C47" s="8">
        <f>SUM(C45:C46)</f>
        <v>0</v>
      </c>
      <c r="D47" s="1"/>
      <c r="E47" s="36"/>
      <c r="F47" s="36"/>
      <c r="G47" s="36"/>
      <c r="H47" s="37"/>
      <c r="I47" s="37"/>
      <c r="J47" s="37"/>
      <c r="K47" s="37"/>
      <c r="L47" s="37"/>
      <c r="M47" s="37"/>
      <c r="N47" s="37"/>
      <c r="O47" s="36"/>
      <c r="P47" s="36"/>
    </row>
    <row r="48" spans="1:16" x14ac:dyDescent="0.25">
      <c r="A48" s="1"/>
      <c r="B48" s="1"/>
      <c r="C48" s="4"/>
      <c r="D48" s="1"/>
      <c r="E48" s="36"/>
      <c r="F48" s="36"/>
      <c r="G48" s="36"/>
      <c r="H48" s="37"/>
      <c r="I48" s="37"/>
      <c r="J48" s="37"/>
      <c r="K48" s="37"/>
      <c r="L48" s="37"/>
      <c r="M48" s="37"/>
      <c r="N48" s="37"/>
      <c r="O48" s="36"/>
      <c r="P48" s="36"/>
    </row>
    <row r="49" spans="1:16" x14ac:dyDescent="0.25">
      <c r="A49" s="1"/>
      <c r="B49" s="1"/>
      <c r="C49" s="4"/>
      <c r="D49" s="1"/>
      <c r="E49" s="36"/>
      <c r="F49" s="36"/>
      <c r="G49" s="36"/>
      <c r="H49" s="37"/>
      <c r="I49" s="37"/>
      <c r="J49" s="37"/>
      <c r="K49" s="37"/>
      <c r="L49" s="37"/>
      <c r="M49" s="37"/>
      <c r="N49" s="37"/>
      <c r="O49" s="36"/>
      <c r="P49" s="36"/>
    </row>
    <row r="50" spans="1:16" x14ac:dyDescent="0.25">
      <c r="A50" s="1">
        <v>1700</v>
      </c>
      <c r="B50" s="1" t="str">
        <f>IFERROR(VLOOKUP(A50,Planilha1!A:C,2,0)," ")</f>
        <v>13º Salário Rescisão</v>
      </c>
      <c r="C50" s="4">
        <f>SUMIF(Planilha1!A:A,A50,Planilha1!C:C)</f>
        <v>20557.230000000003</v>
      </c>
      <c r="D50" s="1" t="s">
        <v>3</v>
      </c>
      <c r="E50" s="36"/>
      <c r="F50" s="36"/>
      <c r="G50" s="36"/>
      <c r="H50" s="37"/>
      <c r="I50" s="37"/>
      <c r="J50" s="37"/>
      <c r="K50" s="37"/>
      <c r="L50" s="37"/>
      <c r="M50" s="37"/>
      <c r="N50" s="37"/>
      <c r="O50" s="36"/>
      <c r="P50" s="36"/>
    </row>
    <row r="51" spans="1:16" x14ac:dyDescent="0.25">
      <c r="A51" s="1">
        <v>1701</v>
      </c>
      <c r="B51" s="1" t="str">
        <f>IFERROR(VLOOKUP(A51,Planilha1!A:C,2,0)," ")</f>
        <v>13º Salário Rescisão Médias</v>
      </c>
      <c r="C51" s="4">
        <f>SUMIF(Planilha1!A:A,A51,Planilha1!C:C)</f>
        <v>191.48000000000002</v>
      </c>
      <c r="D51" s="1" t="s">
        <v>3</v>
      </c>
      <c r="E51" s="36"/>
      <c r="F51" s="36"/>
      <c r="G51" s="36"/>
      <c r="H51" s="37"/>
      <c r="I51" s="37"/>
      <c r="J51" s="37"/>
      <c r="K51" s="37"/>
      <c r="L51" s="37"/>
      <c r="M51" s="37"/>
      <c r="N51" s="37"/>
      <c r="O51" s="36"/>
      <c r="P51" s="36"/>
    </row>
    <row r="52" spans="1:16" x14ac:dyDescent="0.25">
      <c r="A52" s="1">
        <v>1702</v>
      </c>
      <c r="B52" s="1" t="str">
        <f>IFERROR(VLOOKUP(A52,Planilha1!A:C,2,0)," ")</f>
        <v>13º Salário Rescisão Proj Aviso Prévio</v>
      </c>
      <c r="C52" s="4">
        <f>SUMIF(Planilha1!A:A,A52,Planilha1!C:C)</f>
        <v>1611.2200000000003</v>
      </c>
      <c r="D52" s="1" t="s">
        <v>3</v>
      </c>
      <c r="E52" s="36"/>
      <c r="F52" s="36"/>
      <c r="G52" s="36"/>
      <c r="H52" s="37"/>
      <c r="I52" s="37"/>
      <c r="J52" s="37"/>
      <c r="K52" s="37"/>
      <c r="L52" s="37"/>
      <c r="M52" s="37"/>
      <c r="N52" s="37"/>
      <c r="O52" s="36"/>
      <c r="P52" s="36"/>
    </row>
    <row r="53" spans="1:16" x14ac:dyDescent="0.25">
      <c r="A53" s="1">
        <v>1703</v>
      </c>
      <c r="B53" s="1" t="str">
        <f>IFERROR(VLOOKUP(A53,Planilha1!A:C,2,0)," ")</f>
        <v>13º Salário Rescisão Proj Av Prévio Méd</v>
      </c>
      <c r="C53" s="4">
        <f>SUMIF(Planilha1!A:A,A53,Planilha1!C:C)</f>
        <v>14.71</v>
      </c>
      <c r="D53" s="1" t="s">
        <v>3</v>
      </c>
      <c r="E53" s="36"/>
      <c r="F53" s="36"/>
      <c r="G53" s="36"/>
      <c r="H53" s="37"/>
      <c r="I53" s="37"/>
      <c r="J53" s="37"/>
      <c r="K53" s="37"/>
      <c r="L53" s="37"/>
      <c r="M53" s="37"/>
      <c r="N53" s="37"/>
      <c r="O53" s="36"/>
      <c r="P53" s="36"/>
    </row>
    <row r="54" spans="1:16" ht="18.75" x14ac:dyDescent="0.3">
      <c r="A54" s="6"/>
      <c r="B54" s="7" t="s">
        <v>6</v>
      </c>
      <c r="C54" s="8">
        <f>SUM(C50:C53)+C43</f>
        <v>23679.760000000002</v>
      </c>
      <c r="D54" s="1" t="s">
        <v>155</v>
      </c>
      <c r="E54" s="36">
        <f>O7+O8+O6+O12</f>
        <v>23679.760000000002</v>
      </c>
      <c r="F54" s="36">
        <f>C54-E54</f>
        <v>0</v>
      </c>
      <c r="G54" s="36"/>
      <c r="H54" s="37"/>
      <c r="I54" s="37"/>
      <c r="J54" s="37"/>
      <c r="K54" s="37"/>
      <c r="L54" s="37"/>
      <c r="M54" s="37"/>
      <c r="N54" s="37"/>
      <c r="O54" s="36"/>
      <c r="P54" s="36"/>
    </row>
    <row r="55" spans="1:16" x14ac:dyDescent="0.25">
      <c r="A55" s="2"/>
      <c r="B55" s="2"/>
      <c r="C55" s="3"/>
      <c r="D55" s="1"/>
      <c r="E55" s="36"/>
      <c r="F55" s="36"/>
      <c r="G55" s="36"/>
      <c r="H55" s="37"/>
      <c r="I55" s="37"/>
      <c r="J55" s="37"/>
      <c r="K55" s="37"/>
      <c r="L55" s="37"/>
      <c r="M55" s="37"/>
      <c r="N55" s="37"/>
      <c r="O55" s="36"/>
      <c r="P55" s="36"/>
    </row>
    <row r="56" spans="1:16" x14ac:dyDescent="0.25">
      <c r="A56" s="1">
        <v>5005</v>
      </c>
      <c r="B56" s="1" t="str">
        <f>IFERROR(VLOOKUP(A56,Planilha1!A:C,2,0)," ")</f>
        <v>Indenização Lei 12506/2011</v>
      </c>
      <c r="C56" s="4">
        <f>SUMIF(Planilha1!A:A,A56,Planilha1!C:C)</f>
        <v>4237.7800000000007</v>
      </c>
      <c r="D56" s="1" t="s">
        <v>3</v>
      </c>
      <c r="E56" s="36"/>
      <c r="F56" s="36"/>
      <c r="G56" s="36"/>
      <c r="H56" s="37"/>
      <c r="I56" s="37"/>
      <c r="J56" s="37"/>
      <c r="K56" s="37"/>
      <c r="L56" s="37"/>
      <c r="M56" s="37"/>
      <c r="N56" s="37"/>
      <c r="O56" s="36"/>
      <c r="P56" s="36"/>
    </row>
    <row r="57" spans="1:16" x14ac:dyDescent="0.25">
      <c r="A57" s="1">
        <v>1706</v>
      </c>
      <c r="B57" s="1" t="str">
        <f>IFERROR(VLOOKUP(A57,Planilha1!A:C,2,0)," ")</f>
        <v>Aviso Prévio Indenizado</v>
      </c>
      <c r="C57" s="4">
        <f>SUMIF(Planilha1!A:A,A57,Planilha1!C:C)</f>
        <v>19334.13</v>
      </c>
      <c r="D57" s="1" t="s">
        <v>3</v>
      </c>
      <c r="E57" s="36"/>
      <c r="F57" s="36"/>
      <c r="G57" s="38"/>
      <c r="H57" s="37"/>
      <c r="I57" s="37"/>
      <c r="J57" s="37"/>
      <c r="K57" s="37"/>
      <c r="L57" s="37"/>
      <c r="M57" s="37"/>
      <c r="N57" s="37"/>
      <c r="O57" s="36"/>
      <c r="P57" s="36"/>
    </row>
    <row r="58" spans="1:16" x14ac:dyDescent="0.25">
      <c r="A58" s="1">
        <v>1707</v>
      </c>
      <c r="B58" s="1" t="str">
        <f>IFERROR(VLOOKUP(A58,Planilha1!A:C,2,0)," ")</f>
        <v>Aviso Prévio Indenizado - Médias</v>
      </c>
      <c r="C58" s="4">
        <f>SUMIF(Planilha1!A:A,A58,Planilha1!C:C)</f>
        <v>130.78</v>
      </c>
      <c r="D58" s="1" t="s">
        <v>3</v>
      </c>
      <c r="E58" s="36"/>
      <c r="F58" s="36"/>
      <c r="G58" s="36"/>
      <c r="H58" s="37"/>
      <c r="I58" s="37"/>
      <c r="J58" s="37"/>
      <c r="K58" s="37"/>
      <c r="L58" s="37"/>
      <c r="M58" s="37"/>
      <c r="N58" s="37"/>
      <c r="O58" s="36"/>
      <c r="P58" s="36"/>
    </row>
    <row r="59" spans="1:16" ht="18.75" x14ac:dyDescent="0.3">
      <c r="A59" s="7"/>
      <c r="B59" s="7" t="s">
        <v>6</v>
      </c>
      <c r="C59" s="8">
        <f>SUM(C56:C58)</f>
        <v>23702.690000000002</v>
      </c>
      <c r="D59" s="1">
        <v>23</v>
      </c>
      <c r="E59" s="36">
        <f>O11</f>
        <v>23702.69</v>
      </c>
      <c r="F59" s="36">
        <f>E59-C59</f>
        <v>0</v>
      </c>
      <c r="G59" s="36"/>
      <c r="H59" s="37"/>
      <c r="I59" s="37"/>
      <c r="J59" s="37"/>
      <c r="K59" s="37"/>
      <c r="L59" s="37"/>
      <c r="M59" s="37"/>
      <c r="N59" s="37"/>
      <c r="O59" s="36"/>
      <c r="P59" s="36"/>
    </row>
    <row r="60" spans="1:16" x14ac:dyDescent="0.25">
      <c r="A60" s="1"/>
      <c r="B60" s="1"/>
      <c r="C60" s="4"/>
      <c r="D60" s="1"/>
      <c r="E60" s="36"/>
      <c r="F60" s="36"/>
      <c r="G60" s="36"/>
      <c r="H60" s="37"/>
      <c r="I60" s="37"/>
      <c r="J60" s="37"/>
      <c r="K60" s="37"/>
      <c r="L60" s="37"/>
      <c r="M60" s="37"/>
      <c r="N60" s="37"/>
      <c r="O60" s="36"/>
      <c r="P60" s="36"/>
    </row>
    <row r="61" spans="1:16" x14ac:dyDescent="0.25">
      <c r="A61" s="1"/>
      <c r="B61" s="1"/>
      <c r="C61" s="4"/>
      <c r="D61" s="1"/>
      <c r="E61" s="36"/>
      <c r="F61" s="36"/>
      <c r="H61" s="37"/>
      <c r="I61" s="37"/>
      <c r="J61" s="37"/>
      <c r="K61" s="37"/>
      <c r="L61" s="37"/>
      <c r="M61" s="37"/>
      <c r="N61" s="37"/>
      <c r="O61" s="36"/>
      <c r="P61" s="36"/>
    </row>
    <row r="62" spans="1:16" x14ac:dyDescent="0.25">
      <c r="A62" s="1"/>
      <c r="B62" s="1" t="str">
        <f>IFERROR(VLOOKUP(A62,Planilha1!A:C,2,0)," ")</f>
        <v xml:space="preserve"> </v>
      </c>
      <c r="C62" s="4"/>
      <c r="D62" s="1"/>
      <c r="E62" s="36"/>
      <c r="F62" s="36"/>
      <c r="H62" s="37"/>
      <c r="I62" s="37"/>
      <c r="J62" s="37"/>
      <c r="K62" s="37"/>
      <c r="L62" s="37"/>
      <c r="M62" s="37"/>
      <c r="N62" s="37"/>
      <c r="O62" s="36"/>
      <c r="P62" s="36"/>
    </row>
    <row r="63" spans="1:16" x14ac:dyDescent="0.25">
      <c r="A63" s="2">
        <v>2175</v>
      </c>
      <c r="B63" s="2" t="str">
        <f>IFERROR(VLOOKUP(A63,Planilha1!A:C,2,0)," ")</f>
        <v xml:space="preserve"> </v>
      </c>
      <c r="C63" s="4">
        <f>SUMIF(Planilha1!A:A,A63,Planilha1!C:C)</f>
        <v>0</v>
      </c>
      <c r="D63" s="1" t="s">
        <v>3</v>
      </c>
      <c r="E63" s="36"/>
      <c r="F63" s="36"/>
      <c r="H63" s="37"/>
      <c r="I63" s="37"/>
      <c r="J63" s="37"/>
      <c r="K63" s="37"/>
      <c r="L63" s="37"/>
      <c r="M63" s="37"/>
      <c r="N63" s="37"/>
      <c r="O63" s="36"/>
      <c r="P63" s="36"/>
    </row>
    <row r="64" spans="1:16" x14ac:dyDescent="0.25">
      <c r="A64" s="2">
        <v>2183</v>
      </c>
      <c r="B64" s="2" t="str">
        <f>IFERROR(VLOOKUP(A64,Planilha1!A:C,2,0)," ")</f>
        <v xml:space="preserve"> </v>
      </c>
      <c r="C64" s="4">
        <f>SUMIF(Planilha1!A:A,A64,Planilha1!C:C)</f>
        <v>0</v>
      </c>
      <c r="D64" s="1" t="s">
        <v>3</v>
      </c>
      <c r="E64" s="36"/>
      <c r="F64" s="36"/>
      <c r="H64" s="37"/>
      <c r="I64" s="37"/>
      <c r="J64" s="37"/>
      <c r="K64" s="37"/>
      <c r="L64" s="37"/>
      <c r="M64" s="37"/>
      <c r="N64" s="37"/>
      <c r="O64" s="36"/>
      <c r="P64" s="36"/>
    </row>
    <row r="65" spans="1:16" x14ac:dyDescent="0.25">
      <c r="A65" s="2">
        <v>2184</v>
      </c>
      <c r="B65" s="2" t="str">
        <f>IFERROR(VLOOKUP(A65,Planilha1!A:C,2,0)," ")</f>
        <v>DSR - Dias</v>
      </c>
      <c r="C65" s="4">
        <f>SUMIF(Planilha1!A:A,A65,Planilha1!C:C)</f>
        <v>6468.0399999999954</v>
      </c>
      <c r="D65" s="1" t="s">
        <v>3</v>
      </c>
      <c r="E65" s="36"/>
      <c r="F65" s="36"/>
      <c r="H65" s="37"/>
      <c r="I65" s="37"/>
      <c r="J65" s="37"/>
      <c r="K65" s="37"/>
      <c r="L65" s="37"/>
      <c r="M65" s="37"/>
      <c r="N65" s="37"/>
      <c r="O65" s="36"/>
      <c r="P65" s="36"/>
    </row>
    <row r="66" spans="1:16" x14ac:dyDescent="0.25">
      <c r="A66" s="2">
        <v>2193</v>
      </c>
      <c r="B66" s="2" t="str">
        <f>IFERROR(VLOOKUP(A66,Planilha1!A:C,2,0)," ")</f>
        <v>Faltas não justificadas - Dias</v>
      </c>
      <c r="C66" s="4">
        <f>SUMIF(Planilha1!A:A,A66,Planilha1!C:C)</f>
        <v>12490.090000000002</v>
      </c>
      <c r="D66" s="1" t="s">
        <v>3</v>
      </c>
      <c r="E66" s="36"/>
      <c r="F66" s="36"/>
      <c r="H66" s="37"/>
      <c r="I66" s="37"/>
      <c r="J66" s="37"/>
      <c r="K66" s="37"/>
      <c r="L66" s="37"/>
      <c r="M66" s="37"/>
      <c r="N66" s="37"/>
      <c r="O66" s="36"/>
      <c r="P66" s="36"/>
    </row>
    <row r="67" spans="1:16" x14ac:dyDescent="0.25">
      <c r="A67" s="2">
        <v>2194</v>
      </c>
      <c r="B67" s="2" t="str">
        <f>IFERROR(VLOOKUP(A67,Planilha1!A:C,2,0)," ")</f>
        <v>Faltas não justificadas - Horas</v>
      </c>
      <c r="C67" s="4">
        <f>SUMIF(Planilha1!A:A,A67,Planilha1!C:C)</f>
        <v>8733.1099999999969</v>
      </c>
      <c r="D67" s="1" t="s">
        <v>3</v>
      </c>
      <c r="E67" s="36"/>
      <c r="F67" s="36"/>
      <c r="H67" s="37"/>
      <c r="I67" s="37"/>
      <c r="J67" s="37"/>
      <c r="K67" s="37"/>
      <c r="L67" s="37"/>
      <c r="M67" s="37"/>
      <c r="N67" s="37"/>
      <c r="O67" s="36"/>
      <c r="P67" s="36"/>
    </row>
    <row r="68" spans="1:16" x14ac:dyDescent="0.25">
      <c r="A68" s="14" t="s">
        <v>152</v>
      </c>
      <c r="B68" s="2" t="s">
        <v>7</v>
      </c>
      <c r="C68" s="4">
        <f>O9+O10</f>
        <v>14137.710000000001</v>
      </c>
      <c r="D68" s="1" t="s">
        <v>152</v>
      </c>
      <c r="E68" s="39">
        <f>O9+O10</f>
        <v>14137.710000000001</v>
      </c>
      <c r="F68" s="38">
        <f>C68-E68</f>
        <v>0</v>
      </c>
      <c r="H68" s="40"/>
      <c r="I68" s="40"/>
      <c r="J68" s="40"/>
      <c r="K68" s="40"/>
      <c r="L68" s="40"/>
      <c r="M68" s="40"/>
      <c r="N68" s="40"/>
      <c r="O68" s="38"/>
      <c r="P68" s="38"/>
    </row>
    <row r="69" spans="1:16" ht="18.75" x14ac:dyDescent="0.3">
      <c r="A69" s="7"/>
      <c r="B69" s="7" t="s">
        <v>6</v>
      </c>
      <c r="C69" s="8">
        <f>SUM(C63:C68)</f>
        <v>41828.949999999997</v>
      </c>
      <c r="E69" s="36"/>
      <c r="F69" s="36"/>
      <c r="H69" s="37"/>
      <c r="I69" s="37"/>
      <c r="J69" s="37"/>
      <c r="K69" s="37"/>
      <c r="L69" s="37"/>
      <c r="M69" s="37"/>
      <c r="N69" s="37"/>
      <c r="O69" s="36"/>
      <c r="P69" s="36"/>
    </row>
    <row r="70" spans="1:16" x14ac:dyDescent="0.25">
      <c r="E70" s="36"/>
      <c r="F70" s="36"/>
      <c r="H70" s="37"/>
      <c r="I70" s="37"/>
      <c r="J70" s="37"/>
      <c r="K70" s="37"/>
      <c r="L70" s="37"/>
      <c r="M70" s="37"/>
      <c r="N70" s="37"/>
      <c r="O70" s="36"/>
      <c r="P70" s="36"/>
    </row>
    <row r="71" spans="1:16" x14ac:dyDescent="0.25">
      <c r="E71" s="36"/>
      <c r="F71" s="36"/>
      <c r="H71" s="37"/>
      <c r="I71" s="37"/>
      <c r="J71" s="37"/>
      <c r="K71" s="37"/>
      <c r="L71" s="37"/>
      <c r="M71" s="37"/>
      <c r="N71" s="37"/>
      <c r="O71" s="36"/>
      <c r="P71" s="36"/>
    </row>
  </sheetData>
  <autoFilter ref="A2:D56" xr:uid="{2FB90E28-085E-4B47-9584-0A892E081E74}"/>
  <mergeCells count="4">
    <mergeCell ref="G1:G2"/>
    <mergeCell ref="O1:O2"/>
    <mergeCell ref="P1:P2"/>
    <mergeCell ref="B1:D1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8BBAE-2A37-49C6-BB81-99FAD5FE5479}">
  <dimension ref="A3:C209"/>
  <sheetViews>
    <sheetView workbookViewId="0">
      <selection activeCell="C1" sqref="C1:C1048576"/>
    </sheetView>
  </sheetViews>
  <sheetFormatPr defaultRowHeight="15" x14ac:dyDescent="0.25"/>
  <cols>
    <col min="1" max="1" width="10.5703125" bestFit="1" customWidth="1"/>
    <col min="2" max="2" width="38.5703125" bestFit="1" customWidth="1"/>
    <col min="3" max="3" width="22.42578125" style="52" bestFit="1" customWidth="1"/>
  </cols>
  <sheetData>
    <row r="3" spans="1:3" x14ac:dyDescent="0.25">
      <c r="A3" t="s">
        <v>11</v>
      </c>
      <c r="B3" t="s">
        <v>12</v>
      </c>
      <c r="C3" s="52" t="s">
        <v>13</v>
      </c>
    </row>
    <row r="4" spans="1:3" x14ac:dyDescent="0.25">
      <c r="A4">
        <v>4</v>
      </c>
      <c r="B4" t="s">
        <v>14</v>
      </c>
      <c r="C4" s="52">
        <v>2678984.2300000424</v>
      </c>
    </row>
    <row r="5" spans="1:3" x14ac:dyDescent="0.25">
      <c r="A5">
        <v>5</v>
      </c>
      <c r="B5" t="s">
        <v>158</v>
      </c>
      <c r="C5" s="52">
        <v>11926.109999999984</v>
      </c>
    </row>
    <row r="6" spans="1:3" x14ac:dyDescent="0.25">
      <c r="A6">
        <v>15</v>
      </c>
      <c r="B6" t="s">
        <v>144</v>
      </c>
      <c r="C6" s="52">
        <v>19800</v>
      </c>
    </row>
    <row r="7" spans="1:3" x14ac:dyDescent="0.25">
      <c r="A7">
        <v>28</v>
      </c>
      <c r="B7" t="s">
        <v>15</v>
      </c>
      <c r="C7" s="52">
        <v>283421.60000000003</v>
      </c>
    </row>
    <row r="8" spans="1:3" x14ac:dyDescent="0.25">
      <c r="A8">
        <v>29</v>
      </c>
      <c r="B8" t="s">
        <v>16</v>
      </c>
      <c r="C8" s="52">
        <v>10525.21</v>
      </c>
    </row>
    <row r="9" spans="1:3" x14ac:dyDescent="0.25">
      <c r="A9">
        <v>73</v>
      </c>
      <c r="B9" t="s">
        <v>17</v>
      </c>
      <c r="C9" s="52">
        <v>73425.489999999962</v>
      </c>
    </row>
    <row r="10" spans="1:3" x14ac:dyDescent="0.25">
      <c r="A10">
        <v>181</v>
      </c>
      <c r="B10" t="s">
        <v>18</v>
      </c>
      <c r="C10" s="52">
        <v>3839.2200000000003</v>
      </c>
    </row>
    <row r="11" spans="1:3" x14ac:dyDescent="0.25">
      <c r="A11">
        <v>191</v>
      </c>
      <c r="B11" t="s">
        <v>193</v>
      </c>
      <c r="C11" s="52">
        <v>591.21999999999991</v>
      </c>
    </row>
    <row r="12" spans="1:3" x14ac:dyDescent="0.25">
      <c r="A12">
        <v>207</v>
      </c>
      <c r="B12" t="s">
        <v>19</v>
      </c>
      <c r="C12" s="52">
        <v>1066.6400000000001</v>
      </c>
    </row>
    <row r="13" spans="1:3" x14ac:dyDescent="0.25">
      <c r="A13">
        <v>225</v>
      </c>
      <c r="B13" t="s">
        <v>147</v>
      </c>
      <c r="C13" s="52">
        <v>909.7099999999997</v>
      </c>
    </row>
    <row r="14" spans="1:3" x14ac:dyDescent="0.25">
      <c r="A14">
        <v>346</v>
      </c>
      <c r="B14" t="s">
        <v>20</v>
      </c>
      <c r="C14" s="52">
        <v>1281.4299999999996</v>
      </c>
    </row>
    <row r="15" spans="1:3" x14ac:dyDescent="0.25">
      <c r="A15">
        <v>351</v>
      </c>
      <c r="B15" t="s">
        <v>21</v>
      </c>
      <c r="C15" s="52">
        <v>14685.209999999983</v>
      </c>
    </row>
    <row r="16" spans="1:3" x14ac:dyDescent="0.25">
      <c r="A16">
        <v>443</v>
      </c>
      <c r="B16" t="s">
        <v>168</v>
      </c>
      <c r="C16" s="52">
        <v>1305.1199999999999</v>
      </c>
    </row>
    <row r="17" spans="1:3" x14ac:dyDescent="0.25">
      <c r="A17">
        <v>453</v>
      </c>
      <c r="B17" t="s">
        <v>22</v>
      </c>
      <c r="C17" s="52">
        <v>167597.28999999986</v>
      </c>
    </row>
    <row r="18" spans="1:3" x14ac:dyDescent="0.25">
      <c r="A18">
        <v>455</v>
      </c>
      <c r="B18" t="s">
        <v>23</v>
      </c>
      <c r="C18" s="52">
        <v>77653.890000000101</v>
      </c>
    </row>
    <row r="19" spans="1:3" x14ac:dyDescent="0.25">
      <c r="A19">
        <v>456</v>
      </c>
      <c r="B19" t="s">
        <v>24</v>
      </c>
      <c r="C19" s="52">
        <v>55865.539999999957</v>
      </c>
    </row>
    <row r="20" spans="1:3" x14ac:dyDescent="0.25">
      <c r="A20">
        <v>458</v>
      </c>
      <c r="B20" t="s">
        <v>25</v>
      </c>
      <c r="C20" s="52">
        <v>25884.649999999969</v>
      </c>
    </row>
    <row r="21" spans="1:3" x14ac:dyDescent="0.25">
      <c r="A21">
        <v>471</v>
      </c>
      <c r="B21" t="s">
        <v>26</v>
      </c>
      <c r="C21" s="52">
        <v>5503.6400000000021</v>
      </c>
    </row>
    <row r="22" spans="1:3" x14ac:dyDescent="0.25">
      <c r="A22">
        <v>473</v>
      </c>
      <c r="B22" t="s">
        <v>27</v>
      </c>
      <c r="C22" s="52">
        <v>2580.0499999999979</v>
      </c>
    </row>
    <row r="23" spans="1:3" x14ac:dyDescent="0.25">
      <c r="A23">
        <v>474</v>
      </c>
      <c r="B23" t="s">
        <v>28</v>
      </c>
      <c r="C23" s="52">
        <v>1834.5299999999995</v>
      </c>
    </row>
    <row r="24" spans="1:3" x14ac:dyDescent="0.25">
      <c r="A24">
        <v>476</v>
      </c>
      <c r="B24" t="s">
        <v>29</v>
      </c>
      <c r="C24" s="52">
        <v>860</v>
      </c>
    </row>
    <row r="25" spans="1:3" x14ac:dyDescent="0.25">
      <c r="A25">
        <v>482</v>
      </c>
      <c r="B25" t="s">
        <v>194</v>
      </c>
      <c r="C25" s="52">
        <v>870.08</v>
      </c>
    </row>
    <row r="26" spans="1:3" x14ac:dyDescent="0.25">
      <c r="A26">
        <v>485</v>
      </c>
      <c r="B26" t="s">
        <v>195</v>
      </c>
      <c r="C26" s="52">
        <v>290.02999999999997</v>
      </c>
    </row>
    <row r="27" spans="1:3" x14ac:dyDescent="0.25">
      <c r="A27">
        <v>529</v>
      </c>
      <c r="B27" t="s">
        <v>196</v>
      </c>
      <c r="C27" s="52">
        <v>359.09</v>
      </c>
    </row>
    <row r="28" spans="1:3" x14ac:dyDescent="0.25">
      <c r="A28">
        <v>530</v>
      </c>
      <c r="B28" t="s">
        <v>197</v>
      </c>
      <c r="C28" s="52">
        <v>344.92</v>
      </c>
    </row>
    <row r="29" spans="1:3" x14ac:dyDescent="0.25">
      <c r="A29">
        <v>531</v>
      </c>
      <c r="B29" t="s">
        <v>169</v>
      </c>
      <c r="C29" s="52">
        <v>1308.8699999999999</v>
      </c>
    </row>
    <row r="30" spans="1:3" x14ac:dyDescent="0.25">
      <c r="A30">
        <v>534</v>
      </c>
      <c r="B30" t="s">
        <v>30</v>
      </c>
      <c r="C30" s="52">
        <v>22091.599999999995</v>
      </c>
    </row>
    <row r="31" spans="1:3" x14ac:dyDescent="0.25">
      <c r="A31">
        <v>541</v>
      </c>
      <c r="B31" t="s">
        <v>31</v>
      </c>
      <c r="C31" s="52">
        <v>1531.2</v>
      </c>
    </row>
    <row r="32" spans="1:3" x14ac:dyDescent="0.25">
      <c r="A32">
        <v>978</v>
      </c>
      <c r="B32" t="s">
        <v>198</v>
      </c>
      <c r="C32" s="52">
        <v>250.48</v>
      </c>
    </row>
    <row r="33" spans="1:3" x14ac:dyDescent="0.25">
      <c r="A33">
        <v>979</v>
      </c>
      <c r="B33" t="s">
        <v>199</v>
      </c>
      <c r="C33" s="52">
        <v>83.49</v>
      </c>
    </row>
    <row r="34" spans="1:3" x14ac:dyDescent="0.25">
      <c r="A34">
        <v>984</v>
      </c>
      <c r="B34" t="s">
        <v>200</v>
      </c>
      <c r="C34" s="52">
        <v>1.76</v>
      </c>
    </row>
    <row r="35" spans="1:3" x14ac:dyDescent="0.25">
      <c r="A35">
        <v>985</v>
      </c>
      <c r="B35" t="s">
        <v>201</v>
      </c>
      <c r="C35" s="52">
        <v>0.59</v>
      </c>
    </row>
    <row r="36" spans="1:3" x14ac:dyDescent="0.25">
      <c r="A36">
        <v>1001</v>
      </c>
      <c r="B36" t="s">
        <v>32</v>
      </c>
      <c r="C36" s="52">
        <v>22374.639999999999</v>
      </c>
    </row>
    <row r="37" spans="1:3" x14ac:dyDescent="0.25">
      <c r="A37">
        <v>1003</v>
      </c>
      <c r="B37" t="s">
        <v>33</v>
      </c>
      <c r="C37" s="52">
        <v>415890.49000000057</v>
      </c>
    </row>
    <row r="38" spans="1:3" x14ac:dyDescent="0.25">
      <c r="A38">
        <v>1004</v>
      </c>
      <c r="B38" t="s">
        <v>34</v>
      </c>
      <c r="C38" s="52">
        <v>33270.74</v>
      </c>
    </row>
    <row r="39" spans="1:3" x14ac:dyDescent="0.25">
      <c r="A39">
        <v>1005</v>
      </c>
      <c r="B39" t="s">
        <v>35</v>
      </c>
      <c r="C39" s="52">
        <v>3089661.8300000355</v>
      </c>
    </row>
    <row r="40" spans="1:3" x14ac:dyDescent="0.25">
      <c r="A40">
        <v>1006</v>
      </c>
      <c r="B40" t="s">
        <v>36</v>
      </c>
      <c r="C40" s="52">
        <v>245975.80999999808</v>
      </c>
    </row>
    <row r="41" spans="1:3" x14ac:dyDescent="0.25">
      <c r="A41">
        <v>1007</v>
      </c>
      <c r="B41" t="s">
        <v>37</v>
      </c>
      <c r="C41" s="52">
        <v>3042457.4700000351</v>
      </c>
    </row>
    <row r="42" spans="1:3" x14ac:dyDescent="0.25">
      <c r="A42">
        <v>1008</v>
      </c>
      <c r="B42" t="s">
        <v>38</v>
      </c>
      <c r="C42" s="52">
        <v>18728.47</v>
      </c>
    </row>
    <row r="43" spans="1:3" x14ac:dyDescent="0.25">
      <c r="A43">
        <v>1009</v>
      </c>
      <c r="B43" t="s">
        <v>39</v>
      </c>
      <c r="C43" s="52">
        <v>268818.28000000014</v>
      </c>
    </row>
    <row r="44" spans="1:3" x14ac:dyDescent="0.25">
      <c r="A44">
        <v>1010</v>
      </c>
      <c r="B44" t="s">
        <v>40</v>
      </c>
      <c r="C44" s="52">
        <v>23679.760000000002</v>
      </c>
    </row>
    <row r="45" spans="1:3" x14ac:dyDescent="0.25">
      <c r="A45">
        <v>1011</v>
      </c>
      <c r="B45" t="s">
        <v>41</v>
      </c>
      <c r="C45" s="52">
        <v>1894.29</v>
      </c>
    </row>
    <row r="46" spans="1:3" x14ac:dyDescent="0.25">
      <c r="A46">
        <v>1012</v>
      </c>
      <c r="B46" t="s">
        <v>42</v>
      </c>
      <c r="C46" s="52">
        <v>2205546.1799999964</v>
      </c>
    </row>
    <row r="47" spans="1:3" x14ac:dyDescent="0.25">
      <c r="A47">
        <v>1013</v>
      </c>
      <c r="B47" t="s">
        <v>43</v>
      </c>
      <c r="C47" s="52">
        <v>3040945.3500000299</v>
      </c>
    </row>
    <row r="48" spans="1:3" x14ac:dyDescent="0.25">
      <c r="A48">
        <v>1014</v>
      </c>
      <c r="B48" t="s">
        <v>44</v>
      </c>
      <c r="C48" s="52">
        <v>3542488.9000001098</v>
      </c>
    </row>
    <row r="49" spans="1:3" x14ac:dyDescent="0.25">
      <c r="A49">
        <v>1016</v>
      </c>
      <c r="B49" t="s">
        <v>45</v>
      </c>
      <c r="C49" s="52">
        <v>539712.90000000037</v>
      </c>
    </row>
    <row r="50" spans="1:3" x14ac:dyDescent="0.25">
      <c r="A50">
        <v>1018</v>
      </c>
      <c r="B50" t="s">
        <v>46</v>
      </c>
      <c r="C50" s="52">
        <v>12430.79</v>
      </c>
    </row>
    <row r="51" spans="1:3" x14ac:dyDescent="0.25">
      <c r="A51">
        <v>1019</v>
      </c>
      <c r="B51" t="s">
        <v>47</v>
      </c>
      <c r="C51" s="52">
        <v>3564817.7400000035</v>
      </c>
    </row>
    <row r="52" spans="1:3" x14ac:dyDescent="0.25">
      <c r="A52">
        <v>1020</v>
      </c>
      <c r="B52" t="s">
        <v>48</v>
      </c>
      <c r="C52" s="52">
        <v>641640.17999999982</v>
      </c>
    </row>
    <row r="53" spans="1:3" x14ac:dyDescent="0.25">
      <c r="A53">
        <v>1021</v>
      </c>
      <c r="B53" t="s">
        <v>49</v>
      </c>
      <c r="C53" s="52">
        <v>2923177.5599999991</v>
      </c>
    </row>
    <row r="54" spans="1:3" x14ac:dyDescent="0.25">
      <c r="A54">
        <v>1022</v>
      </c>
      <c r="B54" t="s">
        <v>50</v>
      </c>
      <c r="C54" s="52">
        <v>2966595.9200000749</v>
      </c>
    </row>
    <row r="55" spans="1:3" x14ac:dyDescent="0.25">
      <c r="A55">
        <v>1023</v>
      </c>
      <c r="B55" t="s">
        <v>51</v>
      </c>
      <c r="C55" s="52">
        <v>319079.97000000352</v>
      </c>
    </row>
    <row r="56" spans="1:3" x14ac:dyDescent="0.25">
      <c r="A56">
        <v>1025</v>
      </c>
      <c r="B56" t="s">
        <v>52</v>
      </c>
      <c r="C56" s="52">
        <v>2843.8500000000004</v>
      </c>
    </row>
    <row r="57" spans="1:3" x14ac:dyDescent="0.25">
      <c r="A57">
        <v>1031</v>
      </c>
      <c r="B57" t="s">
        <v>53</v>
      </c>
      <c r="C57" s="52">
        <v>308911.90000000014</v>
      </c>
    </row>
    <row r="58" spans="1:3" x14ac:dyDescent="0.25">
      <c r="A58">
        <v>1032</v>
      </c>
      <c r="B58" t="s">
        <v>54</v>
      </c>
      <c r="C58" s="52">
        <v>106978.59000000001</v>
      </c>
    </row>
    <row r="59" spans="1:3" x14ac:dyDescent="0.25">
      <c r="A59">
        <v>1036</v>
      </c>
      <c r="B59" t="s">
        <v>202</v>
      </c>
      <c r="C59" s="52">
        <v>23702.690000000002</v>
      </c>
    </row>
    <row r="60" spans="1:3" x14ac:dyDescent="0.25">
      <c r="A60">
        <v>1037</v>
      </c>
      <c r="B60" t="s">
        <v>203</v>
      </c>
      <c r="C60" s="52">
        <v>1896.2</v>
      </c>
    </row>
    <row r="61" spans="1:3" x14ac:dyDescent="0.25">
      <c r="A61">
        <v>1038</v>
      </c>
      <c r="B61" t="s">
        <v>178</v>
      </c>
      <c r="C61" s="52">
        <v>54438.31</v>
      </c>
    </row>
    <row r="62" spans="1:3" x14ac:dyDescent="0.25">
      <c r="A62">
        <v>1039</v>
      </c>
      <c r="B62" t="s">
        <v>179</v>
      </c>
      <c r="C62" s="52">
        <v>4354.9699999999993</v>
      </c>
    </row>
    <row r="63" spans="1:3" x14ac:dyDescent="0.25">
      <c r="A63">
        <v>1040</v>
      </c>
      <c r="B63" t="s">
        <v>55</v>
      </c>
      <c r="C63" s="52">
        <v>481116.75999999838</v>
      </c>
    </row>
    <row r="64" spans="1:3" x14ac:dyDescent="0.25">
      <c r="A64">
        <v>1041</v>
      </c>
      <c r="B64" t="s">
        <v>180</v>
      </c>
      <c r="C64" s="52">
        <v>43924.41</v>
      </c>
    </row>
    <row r="65" spans="1:3" x14ac:dyDescent="0.25">
      <c r="A65">
        <v>1049</v>
      </c>
      <c r="B65" t="s">
        <v>56</v>
      </c>
      <c r="C65" s="52">
        <v>338069.62000000011</v>
      </c>
    </row>
    <row r="66" spans="1:3" x14ac:dyDescent="0.25">
      <c r="A66">
        <v>1050</v>
      </c>
      <c r="B66" t="s">
        <v>57</v>
      </c>
      <c r="C66" s="52">
        <v>230800.99999999991</v>
      </c>
    </row>
    <row r="67" spans="1:3" x14ac:dyDescent="0.25">
      <c r="A67">
        <v>1076</v>
      </c>
      <c r="B67" t="s">
        <v>58</v>
      </c>
      <c r="C67" s="52">
        <v>22940.390000000014</v>
      </c>
    </row>
    <row r="68" spans="1:3" x14ac:dyDescent="0.25">
      <c r="A68">
        <v>1106</v>
      </c>
      <c r="B68" t="s">
        <v>59</v>
      </c>
      <c r="C68" s="52">
        <v>308911.89999999997</v>
      </c>
    </row>
    <row r="69" spans="1:3" x14ac:dyDescent="0.25">
      <c r="A69">
        <v>1107</v>
      </c>
      <c r="B69" t="s">
        <v>60</v>
      </c>
      <c r="C69" s="52">
        <v>106978.59000000007</v>
      </c>
    </row>
    <row r="70" spans="1:3" x14ac:dyDescent="0.25">
      <c r="A70">
        <v>1112</v>
      </c>
      <c r="B70" t="s">
        <v>61</v>
      </c>
      <c r="C70" s="52">
        <v>24711.960000000003</v>
      </c>
    </row>
    <row r="71" spans="1:3" x14ac:dyDescent="0.25">
      <c r="A71">
        <v>1113</v>
      </c>
      <c r="B71" t="s">
        <v>62</v>
      </c>
      <c r="C71" s="52">
        <v>8557.7299999999959</v>
      </c>
    </row>
    <row r="72" spans="1:3" x14ac:dyDescent="0.25">
      <c r="A72">
        <v>1132</v>
      </c>
      <c r="B72" t="s">
        <v>148</v>
      </c>
      <c r="C72" s="52">
        <v>3041335.7700000354</v>
      </c>
    </row>
    <row r="73" spans="1:3" x14ac:dyDescent="0.25">
      <c r="A73">
        <v>1133</v>
      </c>
      <c r="B73" t="s">
        <v>63</v>
      </c>
      <c r="C73" s="52">
        <v>336760.75000000017</v>
      </c>
    </row>
    <row r="74" spans="1:3" x14ac:dyDescent="0.25">
      <c r="A74">
        <v>1172</v>
      </c>
      <c r="B74" t="s">
        <v>63</v>
      </c>
      <c r="C74" s="52">
        <v>337779.59</v>
      </c>
    </row>
    <row r="75" spans="1:3" x14ac:dyDescent="0.25">
      <c r="A75">
        <v>1177</v>
      </c>
      <c r="B75" t="s">
        <v>63</v>
      </c>
      <c r="C75" s="52">
        <v>536963.92000000016</v>
      </c>
    </row>
    <row r="76" spans="1:3" x14ac:dyDescent="0.25">
      <c r="A76">
        <v>1630</v>
      </c>
      <c r="B76" t="s">
        <v>170</v>
      </c>
      <c r="C76" s="52">
        <v>173.60999999999999</v>
      </c>
    </row>
    <row r="77" spans="1:3" x14ac:dyDescent="0.25">
      <c r="A77">
        <v>1636</v>
      </c>
      <c r="B77" t="s">
        <v>171</v>
      </c>
      <c r="C77" s="52">
        <v>173.60999999999999</v>
      </c>
    </row>
    <row r="78" spans="1:3" x14ac:dyDescent="0.25">
      <c r="A78">
        <v>1700</v>
      </c>
      <c r="B78" t="s">
        <v>64</v>
      </c>
      <c r="C78" s="52">
        <v>20557.230000000003</v>
      </c>
    </row>
    <row r="79" spans="1:3" x14ac:dyDescent="0.25">
      <c r="A79">
        <v>1701</v>
      </c>
      <c r="B79" t="s">
        <v>161</v>
      </c>
      <c r="C79" s="52">
        <v>191.48000000000002</v>
      </c>
    </row>
    <row r="80" spans="1:3" x14ac:dyDescent="0.25">
      <c r="A80">
        <v>1702</v>
      </c>
      <c r="B80" t="s">
        <v>204</v>
      </c>
      <c r="C80" s="52">
        <v>1611.2200000000003</v>
      </c>
    </row>
    <row r="81" spans="1:3" x14ac:dyDescent="0.25">
      <c r="A81">
        <v>1703</v>
      </c>
      <c r="B81" t="s">
        <v>205</v>
      </c>
      <c r="C81" s="52">
        <v>14.71</v>
      </c>
    </row>
    <row r="82" spans="1:3" x14ac:dyDescent="0.25">
      <c r="A82">
        <v>1706</v>
      </c>
      <c r="B82" t="s">
        <v>206</v>
      </c>
      <c r="C82" s="52">
        <v>19334.13</v>
      </c>
    </row>
    <row r="83" spans="1:3" x14ac:dyDescent="0.25">
      <c r="A83">
        <v>1707</v>
      </c>
      <c r="B83" t="s">
        <v>207</v>
      </c>
      <c r="C83" s="52">
        <v>130.78</v>
      </c>
    </row>
    <row r="84" spans="1:3" x14ac:dyDescent="0.25">
      <c r="A84">
        <v>1711</v>
      </c>
      <c r="B84" t="s">
        <v>65</v>
      </c>
      <c r="C84" s="52">
        <v>13862.16</v>
      </c>
    </row>
    <row r="85" spans="1:3" x14ac:dyDescent="0.25">
      <c r="A85">
        <v>1712</v>
      </c>
      <c r="B85" t="s">
        <v>208</v>
      </c>
      <c r="C85" s="52">
        <v>176.36</v>
      </c>
    </row>
    <row r="86" spans="1:3" x14ac:dyDescent="0.25">
      <c r="A86">
        <v>1713</v>
      </c>
      <c r="B86" t="s">
        <v>209</v>
      </c>
      <c r="C86" s="52">
        <v>58.790000000000006</v>
      </c>
    </row>
    <row r="87" spans="1:3" x14ac:dyDescent="0.25">
      <c r="A87">
        <v>1714</v>
      </c>
      <c r="B87" t="s">
        <v>66</v>
      </c>
      <c r="C87" s="52">
        <v>4620.7</v>
      </c>
    </row>
    <row r="88" spans="1:3" x14ac:dyDescent="0.25">
      <c r="A88">
        <v>1719</v>
      </c>
      <c r="B88" t="s">
        <v>67</v>
      </c>
      <c r="C88" s="52">
        <v>9024.81</v>
      </c>
    </row>
    <row r="89" spans="1:3" x14ac:dyDescent="0.25">
      <c r="A89">
        <v>1720</v>
      </c>
      <c r="B89" t="s">
        <v>68</v>
      </c>
      <c r="C89" s="52">
        <v>78.98</v>
      </c>
    </row>
    <row r="90" spans="1:3" x14ac:dyDescent="0.25">
      <c r="A90">
        <v>1721</v>
      </c>
      <c r="B90" t="s">
        <v>69</v>
      </c>
      <c r="C90" s="52">
        <v>26.320000000000004</v>
      </c>
    </row>
    <row r="91" spans="1:3" x14ac:dyDescent="0.25">
      <c r="A91">
        <v>1722</v>
      </c>
      <c r="B91" t="s">
        <v>70</v>
      </c>
      <c r="C91" s="52">
        <v>3008.27</v>
      </c>
    </row>
    <row r="92" spans="1:3" x14ac:dyDescent="0.25">
      <c r="A92">
        <v>1738</v>
      </c>
      <c r="B92" t="s">
        <v>181</v>
      </c>
      <c r="C92" s="52">
        <v>115.73</v>
      </c>
    </row>
    <row r="93" spans="1:3" x14ac:dyDescent="0.25">
      <c r="A93">
        <v>1855</v>
      </c>
      <c r="B93" t="s">
        <v>71</v>
      </c>
      <c r="C93" s="52">
        <v>699.67999999999938</v>
      </c>
    </row>
    <row r="94" spans="1:3" x14ac:dyDescent="0.25">
      <c r="A94">
        <v>1860</v>
      </c>
      <c r="B94" t="s">
        <v>172</v>
      </c>
      <c r="C94" s="52">
        <v>4240.58</v>
      </c>
    </row>
    <row r="95" spans="1:3" x14ac:dyDescent="0.25">
      <c r="A95">
        <v>1862</v>
      </c>
      <c r="B95" t="s">
        <v>72</v>
      </c>
      <c r="C95" s="52">
        <v>6226.5000000000009</v>
      </c>
    </row>
    <row r="96" spans="1:3" x14ac:dyDescent="0.25">
      <c r="A96">
        <v>2052</v>
      </c>
      <c r="B96" t="s">
        <v>73</v>
      </c>
      <c r="C96" s="52">
        <v>12028.390000000083</v>
      </c>
    </row>
    <row r="97" spans="1:3" x14ac:dyDescent="0.25">
      <c r="A97">
        <v>2057</v>
      </c>
      <c r="B97" t="s">
        <v>74</v>
      </c>
      <c r="C97" s="52">
        <v>4826.5800000001927</v>
      </c>
    </row>
    <row r="98" spans="1:3" x14ac:dyDescent="0.25">
      <c r="A98">
        <v>2070</v>
      </c>
      <c r="B98" t="s">
        <v>75</v>
      </c>
      <c r="C98" s="52">
        <v>6853.520000000005</v>
      </c>
    </row>
    <row r="99" spans="1:3" x14ac:dyDescent="0.25">
      <c r="A99">
        <v>2079</v>
      </c>
      <c r="B99" t="s">
        <v>76</v>
      </c>
      <c r="C99" s="52">
        <v>96571.140000000742</v>
      </c>
    </row>
    <row r="100" spans="1:3" x14ac:dyDescent="0.25">
      <c r="A100">
        <v>2081</v>
      </c>
      <c r="B100" t="s">
        <v>182</v>
      </c>
      <c r="C100" s="52">
        <v>2904</v>
      </c>
    </row>
    <row r="101" spans="1:3" x14ac:dyDescent="0.25">
      <c r="A101">
        <v>2083</v>
      </c>
      <c r="B101" t="s">
        <v>77</v>
      </c>
      <c r="C101" s="52">
        <v>20006.55999999999</v>
      </c>
    </row>
    <row r="102" spans="1:3" x14ac:dyDescent="0.25">
      <c r="A102">
        <v>2092</v>
      </c>
      <c r="B102" t="s">
        <v>78</v>
      </c>
      <c r="C102" s="52">
        <v>35599.020000000019</v>
      </c>
    </row>
    <row r="103" spans="1:3" x14ac:dyDescent="0.25">
      <c r="A103">
        <v>2097</v>
      </c>
      <c r="B103" t="s">
        <v>79</v>
      </c>
      <c r="C103" s="52">
        <v>1723.6999999999998</v>
      </c>
    </row>
    <row r="104" spans="1:3" x14ac:dyDescent="0.25">
      <c r="A104">
        <v>2100</v>
      </c>
      <c r="B104" t="s">
        <v>80</v>
      </c>
      <c r="C104" s="52">
        <v>20851.869999999984</v>
      </c>
    </row>
    <row r="105" spans="1:3" x14ac:dyDescent="0.25">
      <c r="A105">
        <v>2102</v>
      </c>
      <c r="B105" t="s">
        <v>81</v>
      </c>
      <c r="C105" s="52">
        <v>9696.1699999999946</v>
      </c>
    </row>
    <row r="106" spans="1:3" x14ac:dyDescent="0.25">
      <c r="A106">
        <v>2103</v>
      </c>
      <c r="B106" t="s">
        <v>82</v>
      </c>
      <c r="C106" s="52">
        <v>259607.95999999857</v>
      </c>
    </row>
    <row r="107" spans="1:3" x14ac:dyDescent="0.25">
      <c r="A107">
        <v>2120</v>
      </c>
      <c r="B107" t="s">
        <v>83</v>
      </c>
      <c r="C107" s="52">
        <v>4568.1499999999996</v>
      </c>
    </row>
    <row r="108" spans="1:3" x14ac:dyDescent="0.25">
      <c r="A108">
        <v>2121</v>
      </c>
      <c r="B108" t="s">
        <v>149</v>
      </c>
      <c r="C108" s="52">
        <v>2188.0299999999993</v>
      </c>
    </row>
    <row r="109" spans="1:3" x14ac:dyDescent="0.25">
      <c r="A109">
        <v>2125</v>
      </c>
      <c r="B109" t="s">
        <v>84</v>
      </c>
      <c r="C109" s="52">
        <v>36110.920000000006</v>
      </c>
    </row>
    <row r="110" spans="1:3" x14ac:dyDescent="0.25">
      <c r="A110">
        <v>2148</v>
      </c>
      <c r="B110" t="s">
        <v>210</v>
      </c>
      <c r="C110" s="52">
        <v>462.93</v>
      </c>
    </row>
    <row r="111" spans="1:3" x14ac:dyDescent="0.25">
      <c r="A111">
        <v>2153</v>
      </c>
      <c r="B111" t="s">
        <v>162</v>
      </c>
      <c r="C111" s="52">
        <v>11968.41</v>
      </c>
    </row>
    <row r="112" spans="1:3" x14ac:dyDescent="0.25">
      <c r="A112">
        <v>2157</v>
      </c>
      <c r="B112" t="s">
        <v>211</v>
      </c>
      <c r="C112" s="52">
        <v>613.03</v>
      </c>
    </row>
    <row r="113" spans="1:3" x14ac:dyDescent="0.25">
      <c r="A113">
        <v>2159</v>
      </c>
      <c r="B113" t="s">
        <v>212</v>
      </c>
      <c r="C113" s="52">
        <v>1087.78</v>
      </c>
    </row>
    <row r="114" spans="1:3" x14ac:dyDescent="0.25">
      <c r="A114">
        <v>2160</v>
      </c>
      <c r="B114" t="s">
        <v>85</v>
      </c>
      <c r="C114" s="52">
        <v>23638.86</v>
      </c>
    </row>
    <row r="115" spans="1:3" x14ac:dyDescent="0.25">
      <c r="A115">
        <v>2161</v>
      </c>
      <c r="B115" t="s">
        <v>173</v>
      </c>
      <c r="C115" s="52">
        <v>1308.8699999999999</v>
      </c>
    </row>
    <row r="116" spans="1:3" x14ac:dyDescent="0.25">
      <c r="A116">
        <v>2171</v>
      </c>
      <c r="B116" t="s">
        <v>86</v>
      </c>
      <c r="C116" s="52">
        <v>705.14</v>
      </c>
    </row>
    <row r="117" spans="1:3" x14ac:dyDescent="0.25">
      <c r="A117">
        <v>2182</v>
      </c>
      <c r="B117" t="s">
        <v>183</v>
      </c>
      <c r="C117" s="52">
        <v>96</v>
      </c>
    </row>
    <row r="118" spans="1:3" x14ac:dyDescent="0.25">
      <c r="A118">
        <v>2184</v>
      </c>
      <c r="B118" t="s">
        <v>87</v>
      </c>
      <c r="C118" s="52">
        <v>6468.0399999999954</v>
      </c>
    </row>
    <row r="119" spans="1:3" x14ac:dyDescent="0.25">
      <c r="A119">
        <v>2193</v>
      </c>
      <c r="B119" t="s">
        <v>88</v>
      </c>
      <c r="C119" s="52">
        <v>12490.090000000002</v>
      </c>
    </row>
    <row r="120" spans="1:3" x14ac:dyDescent="0.25">
      <c r="A120">
        <v>2194</v>
      </c>
      <c r="B120" t="s">
        <v>89</v>
      </c>
      <c r="C120" s="52">
        <v>8733.1099999999969</v>
      </c>
    </row>
    <row r="121" spans="1:3" x14ac:dyDescent="0.25">
      <c r="A121">
        <v>2195</v>
      </c>
      <c r="B121" t="s">
        <v>90</v>
      </c>
      <c r="C121" s="52">
        <v>36949.9</v>
      </c>
    </row>
    <row r="122" spans="1:3" x14ac:dyDescent="0.25">
      <c r="A122">
        <v>2206</v>
      </c>
      <c r="B122" t="s">
        <v>91</v>
      </c>
      <c r="C122" s="52">
        <v>850.27</v>
      </c>
    </row>
    <row r="123" spans="1:3" x14ac:dyDescent="0.25">
      <c r="A123">
        <v>2727</v>
      </c>
      <c r="B123" t="s">
        <v>92</v>
      </c>
      <c r="C123" s="52">
        <v>5941.54</v>
      </c>
    </row>
    <row r="124" spans="1:3" x14ac:dyDescent="0.25">
      <c r="A124">
        <v>2789</v>
      </c>
      <c r="B124" t="s">
        <v>213</v>
      </c>
      <c r="C124" s="52">
        <v>1160.1099999999999</v>
      </c>
    </row>
    <row r="125" spans="1:3" x14ac:dyDescent="0.25">
      <c r="A125">
        <v>2791</v>
      </c>
      <c r="B125" t="s">
        <v>93</v>
      </c>
      <c r="C125" s="52">
        <v>106978.59000000007</v>
      </c>
    </row>
    <row r="126" spans="1:3" x14ac:dyDescent="0.25">
      <c r="A126">
        <v>2802</v>
      </c>
      <c r="B126" t="s">
        <v>94</v>
      </c>
      <c r="C126" s="52">
        <v>3542488.9000001149</v>
      </c>
    </row>
    <row r="127" spans="1:3" x14ac:dyDescent="0.25">
      <c r="A127">
        <v>2818</v>
      </c>
      <c r="B127" t="s">
        <v>95</v>
      </c>
      <c r="C127" s="52">
        <v>39780</v>
      </c>
    </row>
    <row r="128" spans="1:3" x14ac:dyDescent="0.25">
      <c r="A128">
        <v>2824</v>
      </c>
      <c r="B128" t="s">
        <v>96</v>
      </c>
      <c r="C128" s="52">
        <v>337656</v>
      </c>
    </row>
    <row r="129" spans="1:3" x14ac:dyDescent="0.25">
      <c r="A129">
        <v>2825</v>
      </c>
      <c r="B129" t="s">
        <v>97</v>
      </c>
      <c r="C129" s="52">
        <v>13482.34</v>
      </c>
    </row>
    <row r="130" spans="1:3" x14ac:dyDescent="0.25">
      <c r="A130">
        <v>2841</v>
      </c>
      <c r="B130" t="s">
        <v>98</v>
      </c>
      <c r="C130" s="52">
        <v>1747.43</v>
      </c>
    </row>
    <row r="131" spans="1:3" x14ac:dyDescent="0.25">
      <c r="A131">
        <v>2848</v>
      </c>
      <c r="B131" t="s">
        <v>59</v>
      </c>
      <c r="C131" s="52">
        <v>337779.5900000002</v>
      </c>
    </row>
    <row r="132" spans="1:3" x14ac:dyDescent="0.25">
      <c r="A132">
        <v>2916</v>
      </c>
      <c r="B132" t="s">
        <v>99</v>
      </c>
      <c r="C132" s="52">
        <v>278832.11999999988</v>
      </c>
    </row>
    <row r="133" spans="1:3" x14ac:dyDescent="0.25">
      <c r="A133">
        <v>2918</v>
      </c>
      <c r="B133" t="s">
        <v>100</v>
      </c>
      <c r="C133" s="52">
        <v>27517.999999999778</v>
      </c>
    </row>
    <row r="134" spans="1:3" x14ac:dyDescent="0.25">
      <c r="A134">
        <v>2925</v>
      </c>
      <c r="B134" t="s">
        <v>101</v>
      </c>
      <c r="C134" s="52">
        <v>150840.19999999946</v>
      </c>
    </row>
    <row r="135" spans="1:3" x14ac:dyDescent="0.25">
      <c r="A135">
        <v>2938</v>
      </c>
      <c r="B135" t="s">
        <v>102</v>
      </c>
      <c r="C135" s="52">
        <v>1378328.0199999737</v>
      </c>
    </row>
    <row r="136" spans="1:3" x14ac:dyDescent="0.25">
      <c r="A136">
        <v>2939</v>
      </c>
      <c r="B136" t="s">
        <v>103</v>
      </c>
      <c r="C136" s="52">
        <v>61766.94999999999</v>
      </c>
    </row>
    <row r="137" spans="1:3" x14ac:dyDescent="0.25">
      <c r="A137">
        <v>2946</v>
      </c>
      <c r="B137" t="s">
        <v>104</v>
      </c>
      <c r="C137" s="52">
        <v>315941.96000000037</v>
      </c>
    </row>
    <row r="138" spans="1:3" x14ac:dyDescent="0.25">
      <c r="A138">
        <v>2948</v>
      </c>
      <c r="B138" t="s">
        <v>105</v>
      </c>
      <c r="C138" s="52">
        <v>32344.58000000042</v>
      </c>
    </row>
    <row r="139" spans="1:3" x14ac:dyDescent="0.25">
      <c r="A139">
        <v>2955</v>
      </c>
      <c r="B139" t="s">
        <v>106</v>
      </c>
      <c r="C139" s="52">
        <v>248172.30000000016</v>
      </c>
    </row>
    <row r="140" spans="1:3" x14ac:dyDescent="0.25">
      <c r="A140">
        <v>2969</v>
      </c>
      <c r="B140" t="s">
        <v>107</v>
      </c>
      <c r="C140" s="52">
        <v>1386879.5699999728</v>
      </c>
    </row>
    <row r="141" spans="1:3" x14ac:dyDescent="0.25">
      <c r="A141">
        <v>2970</v>
      </c>
      <c r="B141" t="s">
        <v>108</v>
      </c>
      <c r="C141" s="52">
        <v>62424.45</v>
      </c>
    </row>
    <row r="142" spans="1:3" x14ac:dyDescent="0.25">
      <c r="A142">
        <v>3028</v>
      </c>
      <c r="B142" t="s">
        <v>109</v>
      </c>
      <c r="C142" s="52">
        <v>77653.890000000145</v>
      </c>
    </row>
    <row r="143" spans="1:3" x14ac:dyDescent="0.25">
      <c r="A143">
        <v>3029</v>
      </c>
      <c r="B143" t="s">
        <v>110</v>
      </c>
      <c r="C143" s="52">
        <v>1789.89</v>
      </c>
    </row>
    <row r="144" spans="1:3" x14ac:dyDescent="0.25">
      <c r="A144">
        <v>3033</v>
      </c>
      <c r="B144" t="s">
        <v>184</v>
      </c>
      <c r="C144" s="52">
        <v>17569.73</v>
      </c>
    </row>
    <row r="145" spans="1:3" x14ac:dyDescent="0.25">
      <c r="A145">
        <v>3034</v>
      </c>
      <c r="B145" t="s">
        <v>185</v>
      </c>
      <c r="C145" s="52">
        <v>3201.5299999999997</v>
      </c>
    </row>
    <row r="146" spans="1:3" x14ac:dyDescent="0.25">
      <c r="A146">
        <v>3038</v>
      </c>
      <c r="B146" t="s">
        <v>174</v>
      </c>
      <c r="C146" s="52">
        <v>4240.58</v>
      </c>
    </row>
    <row r="147" spans="1:3" x14ac:dyDescent="0.25">
      <c r="A147">
        <v>3070</v>
      </c>
      <c r="B147" t="s">
        <v>111</v>
      </c>
      <c r="C147" s="52">
        <v>2580.0500000000002</v>
      </c>
    </row>
    <row r="148" spans="1:3" x14ac:dyDescent="0.25">
      <c r="A148">
        <v>3072</v>
      </c>
      <c r="B148" t="s">
        <v>112</v>
      </c>
      <c r="C148" s="52">
        <v>100724.22000000009</v>
      </c>
    </row>
    <row r="149" spans="1:3" x14ac:dyDescent="0.25">
      <c r="A149">
        <v>3095</v>
      </c>
      <c r="B149" t="s">
        <v>113</v>
      </c>
      <c r="C149" s="52">
        <v>39780</v>
      </c>
    </row>
    <row r="150" spans="1:3" x14ac:dyDescent="0.25">
      <c r="A150">
        <v>3096</v>
      </c>
      <c r="B150" t="s">
        <v>114</v>
      </c>
      <c r="C150" s="52">
        <v>0</v>
      </c>
    </row>
    <row r="151" spans="1:3" x14ac:dyDescent="0.25">
      <c r="A151">
        <v>3097</v>
      </c>
      <c r="B151" t="s">
        <v>115</v>
      </c>
      <c r="C151" s="52">
        <v>7310</v>
      </c>
    </row>
    <row r="152" spans="1:3" x14ac:dyDescent="0.25">
      <c r="A152">
        <v>3098</v>
      </c>
      <c r="B152" t="s">
        <v>116</v>
      </c>
      <c r="C152" s="52">
        <v>5848</v>
      </c>
    </row>
    <row r="153" spans="1:3" x14ac:dyDescent="0.25">
      <c r="A153">
        <v>3100</v>
      </c>
      <c r="B153" t="s">
        <v>117</v>
      </c>
      <c r="C153" s="52">
        <v>43860</v>
      </c>
    </row>
    <row r="154" spans="1:3" x14ac:dyDescent="0.25">
      <c r="A154">
        <v>3101</v>
      </c>
      <c r="B154" t="s">
        <v>118</v>
      </c>
      <c r="C154" s="52">
        <v>45322</v>
      </c>
    </row>
    <row r="155" spans="1:3" x14ac:dyDescent="0.25">
      <c r="A155">
        <v>3103</v>
      </c>
      <c r="B155" t="s">
        <v>119</v>
      </c>
      <c r="C155" s="52">
        <v>36550</v>
      </c>
    </row>
    <row r="156" spans="1:3" x14ac:dyDescent="0.25">
      <c r="A156">
        <v>3104</v>
      </c>
      <c r="B156" t="s">
        <v>120</v>
      </c>
      <c r="C156" s="52">
        <v>39474</v>
      </c>
    </row>
    <row r="157" spans="1:3" x14ac:dyDescent="0.25">
      <c r="A157">
        <v>3120</v>
      </c>
      <c r="B157" t="s">
        <v>121</v>
      </c>
      <c r="C157" s="52">
        <v>25884.649999999965</v>
      </c>
    </row>
    <row r="158" spans="1:3" x14ac:dyDescent="0.25">
      <c r="A158">
        <v>3122</v>
      </c>
      <c r="B158" t="s">
        <v>122</v>
      </c>
      <c r="C158" s="52">
        <v>859.9999999999992</v>
      </c>
    </row>
    <row r="159" spans="1:3" x14ac:dyDescent="0.25">
      <c r="A159">
        <v>3179</v>
      </c>
      <c r="B159" t="s">
        <v>175</v>
      </c>
      <c r="C159" s="52">
        <v>1305.1199999999999</v>
      </c>
    </row>
    <row r="160" spans="1:3" x14ac:dyDescent="0.25">
      <c r="A160">
        <v>3191</v>
      </c>
      <c r="B160" t="s">
        <v>81</v>
      </c>
      <c r="C160" s="52">
        <v>9696.1699999999964</v>
      </c>
    </row>
    <row r="161" spans="1:3" x14ac:dyDescent="0.25">
      <c r="A161">
        <v>3193</v>
      </c>
      <c r="B161" t="s">
        <v>123</v>
      </c>
      <c r="C161" s="52">
        <v>204508.40000000014</v>
      </c>
    </row>
    <row r="162" spans="1:3" x14ac:dyDescent="0.25">
      <c r="A162">
        <v>3194</v>
      </c>
      <c r="B162" t="s">
        <v>124</v>
      </c>
      <c r="C162" s="52">
        <v>95818.209999999948</v>
      </c>
    </row>
    <row r="163" spans="1:3" x14ac:dyDescent="0.25">
      <c r="A163">
        <v>3198</v>
      </c>
      <c r="B163" t="s">
        <v>176</v>
      </c>
      <c r="C163" s="52">
        <v>1308.8699999999999</v>
      </c>
    </row>
    <row r="164" spans="1:3" x14ac:dyDescent="0.25">
      <c r="A164">
        <v>3214</v>
      </c>
      <c r="B164" t="s">
        <v>125</v>
      </c>
      <c r="C164" s="52">
        <v>6756.1799999999985</v>
      </c>
    </row>
    <row r="165" spans="1:3" x14ac:dyDescent="0.25">
      <c r="A165">
        <v>3480</v>
      </c>
      <c r="B165" t="s">
        <v>214</v>
      </c>
      <c r="C165" s="52">
        <v>1600.2099999999998</v>
      </c>
    </row>
    <row r="166" spans="1:3" x14ac:dyDescent="0.25">
      <c r="A166">
        <v>3481</v>
      </c>
      <c r="B166" t="s">
        <v>215</v>
      </c>
      <c r="C166" s="52">
        <v>533.38</v>
      </c>
    </row>
    <row r="167" spans="1:3" x14ac:dyDescent="0.25">
      <c r="A167">
        <v>3482</v>
      </c>
      <c r="B167" t="s">
        <v>216</v>
      </c>
      <c r="C167" s="52">
        <v>8.3000000000000007</v>
      </c>
    </row>
    <row r="168" spans="1:3" x14ac:dyDescent="0.25">
      <c r="A168">
        <v>3483</v>
      </c>
      <c r="B168" t="s">
        <v>217</v>
      </c>
      <c r="C168" s="52">
        <v>2.76</v>
      </c>
    </row>
    <row r="169" spans="1:3" x14ac:dyDescent="0.25">
      <c r="A169">
        <v>3638</v>
      </c>
      <c r="B169" t="s">
        <v>126</v>
      </c>
      <c r="C169" s="52">
        <v>4411.0000000000009</v>
      </c>
    </row>
    <row r="170" spans="1:3" x14ac:dyDescent="0.25">
      <c r="A170">
        <v>3724</v>
      </c>
      <c r="B170" t="s">
        <v>127</v>
      </c>
      <c r="C170" s="52">
        <v>519.46</v>
      </c>
    </row>
    <row r="171" spans="1:3" x14ac:dyDescent="0.25">
      <c r="A171">
        <v>3985</v>
      </c>
      <c r="B171" t="s">
        <v>128</v>
      </c>
      <c r="C171" s="52">
        <v>20851.869999999992</v>
      </c>
    </row>
    <row r="172" spans="1:3" x14ac:dyDescent="0.25">
      <c r="A172">
        <v>4021</v>
      </c>
      <c r="B172" t="s">
        <v>129</v>
      </c>
      <c r="C172" s="52">
        <v>1323.32</v>
      </c>
    </row>
    <row r="173" spans="1:3" x14ac:dyDescent="0.25">
      <c r="A173">
        <v>4263</v>
      </c>
      <c r="B173" t="s">
        <v>130</v>
      </c>
      <c r="C173" s="52">
        <v>4565.9399999999996</v>
      </c>
    </row>
    <row r="174" spans="1:3" x14ac:dyDescent="0.25">
      <c r="A174">
        <v>4324</v>
      </c>
      <c r="B174" t="s">
        <v>177</v>
      </c>
      <c r="C174" s="52">
        <v>789.42</v>
      </c>
    </row>
    <row r="175" spans="1:3" x14ac:dyDescent="0.25">
      <c r="A175">
        <v>4402</v>
      </c>
      <c r="B175" t="s">
        <v>131</v>
      </c>
      <c r="C175" s="52">
        <v>3259416.3800000916</v>
      </c>
    </row>
    <row r="176" spans="1:3" x14ac:dyDescent="0.25">
      <c r="A176">
        <v>4452</v>
      </c>
      <c r="B176" t="s">
        <v>132</v>
      </c>
      <c r="C176" s="52">
        <v>7030.3399999999929</v>
      </c>
    </row>
    <row r="177" spans="1:3" x14ac:dyDescent="0.25">
      <c r="A177">
        <v>4520</v>
      </c>
      <c r="B177" t="s">
        <v>159</v>
      </c>
      <c r="C177" s="52">
        <v>218</v>
      </c>
    </row>
    <row r="178" spans="1:3" x14ac:dyDescent="0.25">
      <c r="A178">
        <v>4879</v>
      </c>
      <c r="B178" t="s">
        <v>133</v>
      </c>
      <c r="C178" s="52">
        <v>0</v>
      </c>
    </row>
    <row r="179" spans="1:3" x14ac:dyDescent="0.25">
      <c r="A179">
        <v>5005</v>
      </c>
      <c r="B179" t="s">
        <v>218</v>
      </c>
      <c r="C179" s="52">
        <v>4237.7800000000007</v>
      </c>
    </row>
    <row r="180" spans="1:3" x14ac:dyDescent="0.25">
      <c r="A180">
        <v>5013</v>
      </c>
      <c r="B180" t="s">
        <v>134</v>
      </c>
      <c r="C180" s="52">
        <v>0</v>
      </c>
    </row>
    <row r="181" spans="1:3" x14ac:dyDescent="0.25">
      <c r="A181">
        <v>5268</v>
      </c>
      <c r="B181" t="s">
        <v>63</v>
      </c>
      <c r="C181" s="52">
        <v>872.57999999999993</v>
      </c>
    </row>
    <row r="182" spans="1:3" x14ac:dyDescent="0.25">
      <c r="A182">
        <v>5270</v>
      </c>
      <c r="B182" t="s">
        <v>63</v>
      </c>
      <c r="C182" s="52">
        <v>436.28999999999996</v>
      </c>
    </row>
    <row r="183" spans="1:3" x14ac:dyDescent="0.25">
      <c r="A183">
        <v>5450</v>
      </c>
      <c r="B183" t="s">
        <v>145</v>
      </c>
      <c r="C183" s="52">
        <v>8071.1399999999994</v>
      </c>
    </row>
    <row r="184" spans="1:3" x14ac:dyDescent="0.25">
      <c r="A184">
        <v>5593</v>
      </c>
      <c r="B184" t="s">
        <v>63</v>
      </c>
      <c r="C184" s="52">
        <v>27882.20999999997</v>
      </c>
    </row>
    <row r="185" spans="1:3" x14ac:dyDescent="0.25">
      <c r="A185">
        <v>5816</v>
      </c>
      <c r="B185" t="s">
        <v>63</v>
      </c>
      <c r="C185" s="52">
        <v>56504.75</v>
      </c>
    </row>
    <row r="186" spans="1:3" x14ac:dyDescent="0.25">
      <c r="A186">
        <v>5819</v>
      </c>
      <c r="B186" t="s">
        <v>63</v>
      </c>
      <c r="C186" s="52">
        <v>18835.000000000036</v>
      </c>
    </row>
    <row r="187" spans="1:3" x14ac:dyDescent="0.25">
      <c r="A187">
        <v>5820</v>
      </c>
      <c r="B187" t="s">
        <v>63</v>
      </c>
      <c r="C187" s="52">
        <v>1826.1200000000003</v>
      </c>
    </row>
    <row r="188" spans="1:3" x14ac:dyDescent="0.25">
      <c r="A188">
        <v>5821</v>
      </c>
      <c r="B188" t="s">
        <v>63</v>
      </c>
      <c r="C188" s="52">
        <v>608.71000000000049</v>
      </c>
    </row>
    <row r="189" spans="1:3" x14ac:dyDescent="0.25">
      <c r="A189">
        <v>6610</v>
      </c>
      <c r="B189" t="s">
        <v>135</v>
      </c>
      <c r="C189" s="52">
        <v>440</v>
      </c>
    </row>
    <row r="190" spans="1:3" x14ac:dyDescent="0.25">
      <c r="A190">
        <v>6822</v>
      </c>
      <c r="B190" t="s">
        <v>164</v>
      </c>
      <c r="C190" s="52">
        <v>129.01</v>
      </c>
    </row>
    <row r="191" spans="1:3" x14ac:dyDescent="0.25">
      <c r="A191">
        <v>6882</v>
      </c>
      <c r="B191" t="s">
        <v>63</v>
      </c>
      <c r="C191" s="52">
        <v>6890.9700000000012</v>
      </c>
    </row>
    <row r="192" spans="1:3" x14ac:dyDescent="0.25">
      <c r="A192">
        <v>6883</v>
      </c>
      <c r="B192" t="s">
        <v>63</v>
      </c>
      <c r="C192" s="52">
        <v>21.78</v>
      </c>
    </row>
    <row r="193" spans="1:3" x14ac:dyDescent="0.25">
      <c r="A193">
        <v>7019</v>
      </c>
      <c r="B193" t="s">
        <v>63</v>
      </c>
      <c r="C193" s="52">
        <v>68239.489999999918</v>
      </c>
    </row>
    <row r="194" spans="1:3" x14ac:dyDescent="0.25">
      <c r="A194">
        <v>7052</v>
      </c>
      <c r="B194" t="s">
        <v>63</v>
      </c>
      <c r="C194" s="52">
        <v>2549148.88</v>
      </c>
    </row>
    <row r="195" spans="1:3" x14ac:dyDescent="0.25">
      <c r="A195">
        <v>7053</v>
      </c>
      <c r="B195" t="s">
        <v>63</v>
      </c>
      <c r="C195" s="52">
        <v>71088.08</v>
      </c>
    </row>
    <row r="196" spans="1:3" x14ac:dyDescent="0.25">
      <c r="A196">
        <v>7154</v>
      </c>
      <c r="B196" t="s">
        <v>63</v>
      </c>
      <c r="C196" s="52">
        <v>3330598.5400000671</v>
      </c>
    </row>
    <row r="197" spans="1:3" x14ac:dyDescent="0.25">
      <c r="A197">
        <v>7242</v>
      </c>
      <c r="B197" t="s">
        <v>63</v>
      </c>
      <c r="C197" s="52">
        <v>3025.7699999999995</v>
      </c>
    </row>
    <row r="198" spans="1:3" x14ac:dyDescent="0.25">
      <c r="A198">
        <v>7416</v>
      </c>
      <c r="B198" t="s">
        <v>63</v>
      </c>
      <c r="C198" s="52">
        <v>4482.83</v>
      </c>
    </row>
    <row r="199" spans="1:3" x14ac:dyDescent="0.25">
      <c r="A199">
        <v>7417</v>
      </c>
      <c r="B199" t="s">
        <v>63</v>
      </c>
      <c r="C199" s="52">
        <v>205.75</v>
      </c>
    </row>
    <row r="200" spans="1:3" x14ac:dyDescent="0.25">
      <c r="A200">
        <v>7725</v>
      </c>
      <c r="B200" t="s">
        <v>63</v>
      </c>
      <c r="C200" s="52">
        <v>3191351.0500000855</v>
      </c>
    </row>
    <row r="201" spans="1:3" x14ac:dyDescent="0.25">
      <c r="A201">
        <v>7726</v>
      </c>
      <c r="B201" t="s">
        <v>63</v>
      </c>
      <c r="C201" s="52">
        <v>830544</v>
      </c>
    </row>
    <row r="202" spans="1:3" x14ac:dyDescent="0.25">
      <c r="A202">
        <v>7731</v>
      </c>
      <c r="B202" t="s">
        <v>63</v>
      </c>
      <c r="C202" s="52">
        <v>883467.54999999923</v>
      </c>
    </row>
    <row r="203" spans="1:3" x14ac:dyDescent="0.25">
      <c r="A203">
        <v>7732</v>
      </c>
      <c r="B203" t="s">
        <v>63</v>
      </c>
      <c r="C203" s="52">
        <v>146933.31999999989</v>
      </c>
    </row>
    <row r="204" spans="1:3" x14ac:dyDescent="0.25">
      <c r="A204">
        <v>9916</v>
      </c>
      <c r="B204" t="s">
        <v>136</v>
      </c>
      <c r="C204" s="52">
        <v>87195.939999999726</v>
      </c>
    </row>
    <row r="205" spans="1:3" x14ac:dyDescent="0.25">
      <c r="A205">
        <v>9918</v>
      </c>
      <c r="B205" t="s">
        <v>137</v>
      </c>
      <c r="C205" s="52">
        <v>8350.6500000000779</v>
      </c>
    </row>
    <row r="206" spans="1:3" x14ac:dyDescent="0.25">
      <c r="A206">
        <v>9946</v>
      </c>
      <c r="B206" t="s">
        <v>138</v>
      </c>
      <c r="C206" s="52">
        <v>94042.299999999072</v>
      </c>
    </row>
    <row r="207" spans="1:3" x14ac:dyDescent="0.25">
      <c r="A207">
        <v>9948</v>
      </c>
      <c r="B207" t="s">
        <v>139</v>
      </c>
      <c r="C207" s="52">
        <v>9826.7400000000962</v>
      </c>
    </row>
    <row r="208" spans="1:3" x14ac:dyDescent="0.25">
      <c r="A208">
        <v>9958</v>
      </c>
      <c r="B208" t="s">
        <v>140</v>
      </c>
      <c r="C208" s="52">
        <v>2846.6500000000005</v>
      </c>
    </row>
    <row r="209" spans="1:3" x14ac:dyDescent="0.25">
      <c r="A209" t="s">
        <v>160</v>
      </c>
      <c r="C209" s="52">
        <v>61222551.55000066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FGTS E SOCIAL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Gim</dc:creator>
  <cp:lastModifiedBy>Djair Patricio</cp:lastModifiedBy>
  <dcterms:created xsi:type="dcterms:W3CDTF">2019-09-05T17:02:21Z</dcterms:created>
  <dcterms:modified xsi:type="dcterms:W3CDTF">2023-10-05T14:38:51Z</dcterms:modified>
</cp:coreProperties>
</file>