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Z:\Recursos Humanos\FOLHA\2023\08 2023\CONFERENCIA ENCARGOS\"/>
    </mc:Choice>
  </mc:AlternateContent>
  <xr:revisionPtr revIDLastSave="0" documentId="13_ncr:1_{DAD26D37-B4B8-4035-8637-F12081E609D3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CÁLCULO DE INSS-IRRF" sheetId="2" r:id="rId1"/>
    <sheet name="TABELA INSS - 2022" sheetId="4" r:id="rId2"/>
    <sheet name="CÁLCULO DE INSS-IRRF (2)" sheetId="5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6" i="2" l="1"/>
  <c r="P37" i="2"/>
  <c r="B16" i="2"/>
  <c r="I6" i="2" s="1"/>
  <c r="N24" i="2"/>
  <c r="N25" i="2" s="1"/>
  <c r="N30" i="2" s="1"/>
  <c r="I31" i="2"/>
  <c r="F14" i="5"/>
  <c r="I12" i="2"/>
  <c r="H12" i="5"/>
  <c r="AB6" i="2"/>
  <c r="H13" i="5"/>
  <c r="U25" i="5"/>
  <c r="Q25" i="5"/>
  <c r="U24" i="5"/>
  <c r="Q24" i="5"/>
  <c r="U23" i="5"/>
  <c r="Q23" i="5"/>
  <c r="C16" i="5"/>
  <c r="A16" i="5"/>
  <c r="H7" i="5"/>
  <c r="AA6" i="5"/>
  <c r="H6" i="5"/>
  <c r="H8" i="5" s="1"/>
  <c r="R29" i="2"/>
  <c r="V29" i="2" s="1"/>
  <c r="R28" i="2"/>
  <c r="V28" i="2" s="1"/>
  <c r="R27" i="2"/>
  <c r="V27" i="2" s="1"/>
  <c r="D16" i="2"/>
  <c r="I7" i="2" s="1"/>
  <c r="A5" i="4"/>
  <c r="L5" i="4"/>
  <c r="I8" i="2" l="1"/>
  <c r="B25" i="2"/>
  <c r="O6" i="5"/>
  <c r="Q9" i="5" s="1"/>
  <c r="S8" i="5"/>
  <c r="H20" i="5"/>
  <c r="L4" i="4"/>
  <c r="L7" i="4"/>
  <c r="L6" i="4"/>
  <c r="O10" i="5" l="1"/>
  <c r="S10" i="5" s="1"/>
  <c r="R9" i="2"/>
  <c r="P10" i="2" s="1"/>
  <c r="I25" i="2"/>
  <c r="Q11" i="5" l="1"/>
  <c r="G3" i="4"/>
  <c r="G4" i="4" s="1"/>
  <c r="J2" i="4"/>
  <c r="L2" i="4" s="1"/>
  <c r="S17" i="5" l="1"/>
  <c r="H18" i="5" s="1"/>
  <c r="T17" i="2"/>
  <c r="O12" i="5"/>
  <c r="S12" i="5" s="1"/>
  <c r="T8" i="2"/>
  <c r="Q13" i="5" l="1"/>
  <c r="O14" i="5" s="1"/>
  <c r="S14" i="5" s="1"/>
  <c r="S15" i="5" s="1"/>
  <c r="S16" i="5" s="1"/>
  <c r="I23" i="2"/>
  <c r="T10" i="2"/>
  <c r="H9" i="5" l="1"/>
  <c r="M7" i="5" s="1"/>
  <c r="AA2" i="5"/>
  <c r="R11" i="2"/>
  <c r="H15" i="5" l="1"/>
  <c r="M8" i="5"/>
  <c r="M9" i="5"/>
  <c r="P12" i="2"/>
  <c r="T12" i="2" s="1"/>
  <c r="H14" i="5" l="1"/>
  <c r="H16" i="5" s="1"/>
  <c r="H19" i="5" s="1"/>
  <c r="M13" i="5"/>
  <c r="M10" i="5"/>
  <c r="R13" i="2"/>
  <c r="P14" i="2" s="1"/>
  <c r="T14" i="2" s="1"/>
  <c r="M15" i="5" l="1"/>
  <c r="M14" i="5"/>
  <c r="T15" i="2"/>
  <c r="T16" i="2" s="1"/>
  <c r="I10" i="2" s="1"/>
  <c r="I13" i="2" s="1"/>
  <c r="I14" i="2" s="1"/>
  <c r="B22" i="2" l="1"/>
  <c r="AB2" i="2"/>
  <c r="M16" i="5"/>
  <c r="K23" i="2" l="1"/>
  <c r="B23" i="2"/>
  <c r="N7" i="2"/>
  <c r="N8" i="2" s="1"/>
  <c r="G15" i="2" l="1"/>
  <c r="I15" i="2" s="1"/>
  <c r="N10" i="2"/>
  <c r="N11" i="2" s="1"/>
  <c r="I16" i="2" l="1"/>
  <c r="I17" i="2" s="1"/>
  <c r="I19" i="2" s="1"/>
  <c r="N14" i="2" l="1"/>
  <c r="I24" i="2"/>
  <c r="N15" i="2" l="1"/>
  <c r="N16" i="2"/>
  <c r="N17" i="2" l="1"/>
</calcChain>
</file>

<file path=xl/sharedStrings.xml><?xml version="1.0" encoding="utf-8"?>
<sst xmlns="http://schemas.openxmlformats.org/spreadsheetml/2006/main" count="115" uniqueCount="62">
  <si>
    <t>CÁLCULO DE IMPOSTO DE RENDA</t>
  </si>
  <si>
    <t>SALÁRIO BRUTO</t>
  </si>
  <si>
    <t>BASE INSS</t>
  </si>
  <si>
    <t>DESCONTO INSS</t>
  </si>
  <si>
    <t>DEDUÇÃO DEPENDENTE</t>
  </si>
  <si>
    <t>BASE IMPOSTO DE RENDA</t>
  </si>
  <si>
    <t>Alíquota (%)</t>
  </si>
  <si>
    <t>Parcela a deduzir do IRPF (R$)</t>
  </si>
  <si>
    <t>Parcela a deduzir</t>
  </si>
  <si>
    <t>De 2.826,66 até 3.751,05</t>
  </si>
  <si>
    <t>TOTAL IMPOSTO DE RENDA</t>
  </si>
  <si>
    <t>De 3.751,06 até 4.664,68</t>
  </si>
  <si>
    <t>Acima de 4.664,68</t>
  </si>
  <si>
    <t>DEDUÇAO POR DEPENDENTE</t>
  </si>
  <si>
    <t>INSS</t>
  </si>
  <si>
    <t>SUBTOTAL</t>
  </si>
  <si>
    <t>TETO INSS</t>
  </si>
  <si>
    <t>DESCONTO</t>
  </si>
  <si>
    <t>SALÁRIO</t>
  </si>
  <si>
    <t>FALTAS/DSR/ATRASOS</t>
  </si>
  <si>
    <t>Base de cálculo (R$) - IR</t>
  </si>
  <si>
    <t>PENSÃO</t>
  </si>
  <si>
    <t>Salário de Contribuição</t>
  </si>
  <si>
    <t>Alíquota por faixa (efetiva)</t>
  </si>
  <si>
    <t>Parcela a Deduzir</t>
  </si>
  <si>
    <t>De</t>
  </si>
  <si>
    <t>Até</t>
  </si>
  <si>
    <t>Valor máximo da Contribuição</t>
  </si>
  <si>
    <t>VALOR BRUTO</t>
  </si>
  <si>
    <t>CÁLCULO INSS</t>
  </si>
  <si>
    <t>-</t>
  </si>
  <si>
    <t>TABELA</t>
  </si>
  <si>
    <t>BASE</t>
  </si>
  <si>
    <t>TETO</t>
  </si>
  <si>
    <t>ANO 2022</t>
  </si>
  <si>
    <t>COMPOSIÇÃO DO SALÁRIO</t>
  </si>
  <si>
    <t>CÁLCULO DE INSS</t>
  </si>
  <si>
    <t>Valor do INSS</t>
  </si>
  <si>
    <t>DESCONTOD DE FALTAS E ATRASOS</t>
  </si>
  <si>
    <t>Qual o teto de desconto do INSS 2023?</t>
  </si>
  <si>
    <r>
      <t>O teto de desconto do INSS para colaboradores CLT para 2023 é de </t>
    </r>
    <r>
      <rPr>
        <b/>
        <sz val="12"/>
        <color rgb="FF0070C0"/>
        <rFont val="Arial"/>
        <family val="2"/>
      </rPr>
      <t>R$ 876,95.</t>
    </r>
    <r>
      <rPr>
        <sz val="12"/>
        <color rgb="FF4D5156"/>
        <rFont val="Arial"/>
        <family val="2"/>
      </rPr>
      <t xml:space="preserve"> O valor do Salário Família permanece o mesmo da tabela divulgada no início do ano, correspondendo a </t>
    </r>
    <r>
      <rPr>
        <b/>
        <sz val="12"/>
        <color rgb="FF0070C0"/>
        <rFont val="Arial"/>
        <family val="2"/>
      </rPr>
      <t xml:space="preserve">R$ 59,82 </t>
    </r>
    <r>
      <rPr>
        <sz val="12"/>
        <color rgb="FF4D5156"/>
        <rFont val="Arial"/>
        <family val="2"/>
      </rPr>
      <t>– para cada filho que se enquadre nas regras de recebimento – para o segurado com remuneração mensal não superior a</t>
    </r>
    <r>
      <rPr>
        <b/>
        <sz val="12"/>
        <color rgb="FF0070C0"/>
        <rFont val="Arial"/>
        <family val="2"/>
      </rPr>
      <t xml:space="preserve"> R$ 1.754,18.</t>
    </r>
  </si>
  <si>
    <t>Valor do FGTS 8% ..............:</t>
  </si>
  <si>
    <t>Valor Imposto de Renda....:</t>
  </si>
  <si>
    <t>Valor do INSS.....................:</t>
  </si>
  <si>
    <t>INSALUBRIDADE</t>
  </si>
  <si>
    <t>TOTAL</t>
  </si>
  <si>
    <t>De 2.112,01 até 2.826,65</t>
  </si>
  <si>
    <t>Valor Diário</t>
  </si>
  <si>
    <t>Valor Total</t>
  </si>
  <si>
    <t>Dias Mês fer.</t>
  </si>
  <si>
    <t>Dias Prox. Mês fer.</t>
  </si>
  <si>
    <t>BASE DESCONTO INSS FÉRIAS</t>
  </si>
  <si>
    <t>BASE DESCONTO IRRF FÉRIAS</t>
  </si>
  <si>
    <t>DEDUÇÃO SIMPLIFICADA</t>
  </si>
  <si>
    <t>BASE DE DEDUÇÃO: INSS/PENSÃO/DEP IRRF</t>
  </si>
  <si>
    <t>BASE DEDUÇÃO - IRRF</t>
  </si>
  <si>
    <t>DESCONTO INSS MÊS ANTERIOR</t>
  </si>
  <si>
    <t>DESCONTO INSS RESCISÃO</t>
  </si>
  <si>
    <t>IRRF FOLHA MÊS ANTERIOR</t>
  </si>
  <si>
    <t>IRRF RESCISÃO</t>
  </si>
  <si>
    <t>BASE IRRF FOLHA MÊS ANT</t>
  </si>
  <si>
    <t>BASE IRRF RESCISORIO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</si>
</sst>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&quot;R$ &quot;* #,##0.00_-;&quot;-R$ &quot;* #,##0.00_-;_-&quot;R$ &quot;* \-??_-;_-@_-"/>
    <numFmt numFmtId="165" formatCode="&quot;R$ &quot;#,##0.00;[Red]&quot;-R$ &quot;#,##0.00"/>
    <numFmt numFmtId="166" formatCode="_-* #,##0.00_-;\-* #,##0.00_-;_-* \-??_-;_-@_-"/>
    <numFmt numFmtId="167" formatCode="0.0%"/>
    <numFmt numFmtId="168" formatCode="_(* #,##0.00_);_(* \(#,##0.00\);_(* &quot;-&quot;??_);_(@_)"/>
  </numFmts>
  <fonts count="48" x14ac:knownFonts="1">
    <font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</font>
    <font>
      <b/>
      <sz val="12"/>
      <color theme="0"/>
      <name val="Calibri"/>
      <family val="2"/>
    </font>
    <font>
      <b/>
      <sz val="11"/>
      <color theme="1"/>
      <name val="Calibri"/>
      <family val="2"/>
    </font>
    <font>
      <b/>
      <sz val="16"/>
      <color rgb="FF000000"/>
      <name val="Calibri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rgb="FFFFFFFF"/>
      <name val="Georgia"/>
      <family val="1"/>
    </font>
    <font>
      <sz val="11"/>
      <color theme="0"/>
      <name val="Calibri"/>
      <family val="2"/>
      <charset val="1"/>
    </font>
    <font>
      <sz val="18"/>
      <color rgb="FFFFFF00"/>
      <name val="Calibri"/>
      <family val="2"/>
      <charset val="1"/>
    </font>
    <font>
      <sz val="11"/>
      <color theme="1"/>
      <name val="Calibri"/>
      <family val="2"/>
      <charset val="1"/>
    </font>
    <font>
      <sz val="8"/>
      <name val="Calibri"/>
      <family val="2"/>
      <charset val="1"/>
    </font>
    <font>
      <b/>
      <sz val="12"/>
      <color theme="0"/>
      <name val="Georgia"/>
      <family val="1"/>
    </font>
    <font>
      <sz val="12"/>
      <color rgb="FF202124"/>
      <name val="Arial"/>
      <family val="2"/>
    </font>
    <font>
      <sz val="12"/>
      <color rgb="FF4D5156"/>
      <name val="Arial"/>
      <family val="2"/>
    </font>
    <font>
      <sz val="16"/>
      <color rgb="FF202124"/>
      <name val="Arial"/>
      <family val="2"/>
    </font>
    <font>
      <b/>
      <sz val="12"/>
      <color rgb="FF0070C0"/>
      <name val="Arial"/>
      <family val="2"/>
    </font>
    <font>
      <b/>
      <sz val="10"/>
      <color theme="8" tint="-0.499984740745262"/>
      <name val="Arial Black"/>
      <family val="2"/>
    </font>
    <font>
      <sz val="11"/>
      <color rgb="FF002060"/>
      <name val="Arial"/>
      <family val="2"/>
      <charset val="1"/>
    </font>
    <font>
      <sz val="10"/>
      <color rgb="FF002060"/>
      <name val="Calibri"/>
      <family val="2"/>
    </font>
    <font>
      <b/>
      <sz val="12"/>
      <color rgb="FF0070C0"/>
      <name val="Arial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  <charset val="1"/>
    </font>
    <font>
      <b/>
      <sz val="14"/>
      <color theme="1"/>
      <name val="Calibri"/>
      <family val="2"/>
    </font>
    <font>
      <b/>
      <sz val="14"/>
      <color theme="1"/>
      <name val="Calibri"/>
      <family val="2"/>
      <charset val="1"/>
    </font>
    <font>
      <sz val="11"/>
      <color theme="1"/>
      <name val="Calibri"/>
      <family val="2"/>
    </font>
    <font>
      <b/>
      <sz val="16"/>
      <color rgb="FF002060"/>
      <name val="Calibri"/>
      <family val="2"/>
    </font>
    <font>
      <b/>
      <sz val="14"/>
      <color rgb="FF002060"/>
      <name val="Calibri"/>
      <family val="2"/>
    </font>
    <font>
      <b/>
      <sz val="16"/>
      <color rgb="FF0070C0"/>
      <name val="Calibri"/>
      <family val="2"/>
      <charset val="1"/>
    </font>
    <font>
      <b/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2"/>
      <color rgb="FF0070C0"/>
      <name val="Calibri"/>
      <family val="2"/>
    </font>
    <font>
      <b/>
      <sz val="10"/>
      <color rgb="FF00B050"/>
      <name val="Calibri"/>
      <family val="2"/>
    </font>
    <font>
      <b/>
      <sz val="14"/>
      <color rgb="FF00B050"/>
      <name val="Calibri"/>
      <family val="2"/>
    </font>
    <font>
      <b/>
      <sz val="11"/>
      <color rgb="FF00B050"/>
      <name val="Arial Black"/>
      <family val="2"/>
    </font>
    <font>
      <b/>
      <sz val="10"/>
      <color rgb="FF002060"/>
      <name val="Calibri"/>
      <family val="2"/>
    </font>
    <font>
      <b/>
      <sz val="12"/>
      <color rgb="FF002060"/>
      <name val="Calibri"/>
      <family val="2"/>
    </font>
    <font>
      <b/>
      <sz val="8"/>
      <color theme="8" tint="-0.499984740745262"/>
      <name val="Arial Black"/>
      <family val="2"/>
    </font>
    <font>
      <sz val="11"/>
      <color theme="9" tint="0.59999389629810485"/>
      <name val="Calibri"/>
      <family val="2"/>
    </font>
    <font>
      <b/>
      <sz val="11"/>
      <color theme="9" tint="0.59999389629810485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F9F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FFCC99"/>
      </patternFill>
    </fill>
    <fill>
      <patternFill patternType="solid">
        <fgColor theme="0" tint="-0.14999847407452621"/>
        <b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777777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7" tint="0.79998168889431442"/>
        <bgColor rgb="FFFFCC99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rgb="FFD9D9D9"/>
      </patternFill>
    </fill>
    <fill>
      <patternFill patternType="solid">
        <fgColor theme="9" tint="0.59999389629810485"/>
        <bgColor rgb="FFFFCC9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9" tint="0.79998168889431442"/>
        <bgColor rgb="FFFFCC99"/>
      </patternFill>
    </fill>
    <fill>
      <patternFill patternType="solid">
        <fgColor theme="9" tint="0.79998168889431442"/>
        <bgColor rgb="FFFFFF00"/>
      </pattern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270">
        <stop position="0">
          <color theme="0" tint="-5.0965910824915313E-2"/>
        </stop>
        <stop position="1">
          <color theme="4" tint="0.40000610370189521"/>
        </stop>
      </gradientFill>
    </fill>
    <fill>
      <gradientFill degree="90">
        <stop position="0">
          <color theme="7" tint="0.80001220740379042"/>
        </stop>
        <stop position="1">
          <color theme="4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rgb="FFFFCC99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theme="0" tint="-0.14996795556505021"/>
      </left>
      <right style="medium">
        <color theme="0" tint="-0.34998626667073579"/>
      </right>
      <top style="medium">
        <color theme="0" tint="-0.14996795556505021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14996795556505021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/>
      <diagonal/>
    </border>
    <border>
      <left style="medium">
        <color theme="0" tint="-0.34998626667073579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0070C0"/>
      </right>
      <top/>
      <bottom style="thick">
        <color rgb="FF0070C0"/>
      </bottom>
      <diagonal/>
    </border>
    <border>
      <left style="thick">
        <color theme="0" tint="-0.24994659260841701"/>
      </left>
      <right style="thick">
        <color theme="0" tint="-4.9989318521683403E-2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/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/>
      <top style="thick">
        <color theme="0" tint="-4.9989318521683403E-2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4.9989318521683403E-2"/>
      </top>
      <bottom style="thick">
        <color theme="0" tint="-0.24994659260841701"/>
      </bottom>
      <diagonal/>
    </border>
    <border>
      <left style="thick">
        <color theme="0" tint="-4.9989318521683403E-2"/>
      </left>
      <right/>
      <top style="thick">
        <color theme="0" tint="-4.9989318521683403E-2"/>
      </top>
      <bottom/>
      <diagonal/>
    </border>
    <border>
      <left/>
      <right/>
      <top style="thick">
        <color theme="0" tint="-4.9989318521683403E-2"/>
      </top>
      <bottom/>
      <diagonal/>
    </border>
    <border>
      <left/>
      <right style="thick">
        <color theme="0" tint="-0.24994659260841701"/>
      </right>
      <top style="thick">
        <color theme="0" tint="-4.9989318521683403E-2"/>
      </top>
      <bottom/>
      <diagonal/>
    </border>
    <border>
      <left style="thick">
        <color theme="0" tint="-4.9989318521683403E-2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4.9989318521683403E-2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 style="medium">
        <color theme="0" tint="-0.24994659260841701"/>
      </bottom>
      <diagonal/>
    </border>
    <border>
      <left style="medium">
        <color theme="0" tint="-4.9989318521683403E-2"/>
      </left>
      <right style="medium">
        <color theme="0" tint="-0.24994659260841701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thick">
        <color theme="0" tint="-0.24994659260841701"/>
      </left>
      <right style="thick">
        <color theme="0" tint="-4.9989318521683403E-2"/>
      </right>
      <top/>
      <bottom style="thick">
        <color theme="0" tint="-0.2499465926084170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6" fontId="4" fillId="0" borderId="0" applyBorder="0" applyProtection="0"/>
    <xf numFmtId="164" fontId="4" fillId="0" borderId="0" applyBorder="0" applyProtection="0"/>
    <xf numFmtId="9" fontId="4" fillId="0" borderId="0" applyFont="0" applyFill="0" applyBorder="0" applyAlignment="0" applyProtection="0"/>
    <xf numFmtId="0" fontId="9" fillId="0" borderId="0"/>
  </cellStyleXfs>
  <cellXfs count="212">
    <xf numFmtId="0" fontId="0" fillId="0" borderId="0" xfId="0"/>
    <xf numFmtId="166" fontId="4" fillId="0" borderId="0" xfId="1"/>
    <xf numFmtId="0" fontId="0" fillId="0" borderId="0" xfId="0" applyAlignment="1">
      <alignment vertical="center"/>
    </xf>
    <xf numFmtId="167" fontId="10" fillId="0" borderId="1" xfId="3" applyNumberFormat="1" applyFont="1" applyBorder="1" applyAlignment="1">
      <alignment horizontal="center"/>
    </xf>
    <xf numFmtId="167" fontId="10" fillId="5" borderId="1" xfId="3" applyNumberFormat="1" applyFont="1" applyFill="1" applyBorder="1" applyAlignment="1">
      <alignment horizontal="center"/>
    </xf>
    <xf numFmtId="167" fontId="10" fillId="5" borderId="5" xfId="3" applyNumberFormat="1" applyFont="1" applyFill="1" applyBorder="1" applyAlignment="1">
      <alignment horizontal="center"/>
    </xf>
    <xf numFmtId="166" fontId="4" fillId="0" borderId="0" xfId="1" applyProtection="1">
      <protection locked="0"/>
    </xf>
    <xf numFmtId="166" fontId="4" fillId="0" borderId="3" xfId="1" applyBorder="1"/>
    <xf numFmtId="166" fontId="4" fillId="0" borderId="4" xfId="1" applyBorder="1"/>
    <xf numFmtId="166" fontId="4" fillId="0" borderId="6" xfId="1" applyBorder="1"/>
    <xf numFmtId="166" fontId="10" fillId="5" borderId="7" xfId="1" applyFont="1" applyFill="1" applyBorder="1" applyAlignment="1">
      <alignment horizontal="center"/>
    </xf>
    <xf numFmtId="168" fontId="12" fillId="0" borderId="14" xfId="0" applyNumberFormat="1" applyFont="1" applyBorder="1"/>
    <xf numFmtId="166" fontId="4" fillId="0" borderId="9" xfId="1" applyBorder="1" applyAlignment="1">
      <alignment horizontal="center"/>
    </xf>
    <xf numFmtId="166" fontId="4" fillId="0" borderId="17" xfId="1" applyBorder="1"/>
    <xf numFmtId="167" fontId="10" fillId="0" borderId="2" xfId="3" applyNumberFormat="1" applyFont="1" applyBorder="1" applyAlignment="1">
      <alignment horizontal="center"/>
    </xf>
    <xf numFmtId="2" fontId="10" fillId="0" borderId="10" xfId="1" applyNumberFormat="1" applyFont="1" applyBorder="1" applyAlignment="1">
      <alignment horizontal="center"/>
    </xf>
    <xf numFmtId="166" fontId="4" fillId="7" borderId="8" xfId="1" applyFill="1" applyBorder="1"/>
    <xf numFmtId="166" fontId="4" fillId="7" borderId="5" xfId="1" applyFill="1" applyBorder="1"/>
    <xf numFmtId="0" fontId="14" fillId="0" borderId="0" xfId="0" applyFont="1" applyAlignment="1">
      <alignment horizontal="center"/>
    </xf>
    <xf numFmtId="0" fontId="14" fillId="8" borderId="11" xfId="0" applyFont="1" applyFill="1" applyBorder="1" applyAlignment="1">
      <alignment horizontal="center" vertical="center"/>
    </xf>
    <xf numFmtId="166" fontId="4" fillId="11" borderId="21" xfId="1" applyFill="1" applyBorder="1" applyAlignment="1">
      <alignment vertical="center"/>
    </xf>
    <xf numFmtId="0" fontId="0" fillId="11" borderId="22" xfId="0" applyFill="1" applyBorder="1" applyAlignment="1">
      <alignment vertical="center"/>
    </xf>
    <xf numFmtId="166" fontId="4" fillId="11" borderId="23" xfId="1" applyFill="1" applyBorder="1" applyAlignment="1">
      <alignment vertical="center"/>
    </xf>
    <xf numFmtId="0" fontId="14" fillId="12" borderId="0" xfId="0" applyFont="1" applyFill="1" applyAlignment="1">
      <alignment horizontal="center" vertical="center"/>
    </xf>
    <xf numFmtId="166" fontId="4" fillId="10" borderId="6" xfId="1" applyFill="1" applyBorder="1" applyAlignment="1">
      <alignment vertical="center"/>
    </xf>
    <xf numFmtId="167" fontId="0" fillId="10" borderId="1" xfId="3" applyNumberFormat="1" applyFont="1" applyFill="1" applyBorder="1" applyAlignment="1">
      <alignment vertical="center"/>
    </xf>
    <xf numFmtId="166" fontId="4" fillId="10" borderId="7" xfId="1" applyFill="1" applyBorder="1" applyAlignment="1">
      <alignment vertical="center"/>
    </xf>
    <xf numFmtId="0" fontId="15" fillId="4" borderId="18" xfId="0" applyFont="1" applyFill="1" applyBorder="1" applyAlignment="1">
      <alignment horizontal="right" vertical="center"/>
    </xf>
    <xf numFmtId="166" fontId="8" fillId="12" borderId="19" xfId="1" applyFont="1" applyFill="1" applyBorder="1" applyAlignment="1">
      <alignment vertical="center"/>
    </xf>
    <xf numFmtId="43" fontId="0" fillId="0" borderId="0" xfId="0" applyNumberFormat="1"/>
    <xf numFmtId="0" fontId="11" fillId="0" borderId="0" xfId="0" applyFont="1" applyAlignment="1">
      <alignment horizontal="center"/>
    </xf>
    <xf numFmtId="168" fontId="12" fillId="0" borderId="0" xfId="0" applyNumberFormat="1" applyFont="1"/>
    <xf numFmtId="166" fontId="14" fillId="11" borderId="8" xfId="1" applyFont="1" applyFill="1" applyBorder="1" applyAlignment="1">
      <alignment vertical="center"/>
    </xf>
    <xf numFmtId="0" fontId="14" fillId="11" borderId="5" xfId="0" applyFont="1" applyFill="1" applyBorder="1" applyAlignment="1">
      <alignment vertical="center"/>
    </xf>
    <xf numFmtId="166" fontId="6" fillId="9" borderId="18" xfId="1" applyFont="1" applyFill="1" applyBorder="1" applyAlignment="1">
      <alignment vertical="center"/>
    </xf>
    <xf numFmtId="0" fontId="18" fillId="4" borderId="15" xfId="0" applyFont="1" applyFill="1" applyBorder="1" applyAlignment="1">
      <alignment horizontal="center" vertical="center" wrapText="1"/>
    </xf>
    <xf numFmtId="9" fontId="0" fillId="0" borderId="0" xfId="3" applyFont="1"/>
    <xf numFmtId="10" fontId="0" fillId="0" borderId="0" xfId="3" applyNumberFormat="1" applyFont="1"/>
    <xf numFmtId="0" fontId="0" fillId="17" borderId="0" xfId="0" applyFill="1" applyAlignment="1">
      <alignment vertical="center"/>
    </xf>
    <xf numFmtId="0" fontId="16" fillId="17" borderId="0" xfId="0" applyFont="1" applyFill="1" applyAlignment="1">
      <alignment vertical="center"/>
    </xf>
    <xf numFmtId="0" fontId="28" fillId="17" borderId="0" xfId="0" applyFont="1" applyFill="1" applyAlignment="1">
      <alignment horizontal="center" vertical="center" wrapText="1"/>
    </xf>
    <xf numFmtId="166" fontId="16" fillId="17" borderId="0" xfId="1" applyFont="1" applyFill="1" applyBorder="1"/>
    <xf numFmtId="167" fontId="16" fillId="16" borderId="0" xfId="1" applyNumberFormat="1" applyFont="1" applyFill="1" applyBorder="1" applyAlignment="1" applyProtection="1">
      <alignment horizontal="center" vertical="center"/>
    </xf>
    <xf numFmtId="166" fontId="31" fillId="17" borderId="0" xfId="1" applyFont="1" applyFill="1" applyBorder="1"/>
    <xf numFmtId="164" fontId="16" fillId="21" borderId="38" xfId="2" applyFont="1" applyFill="1" applyBorder="1" applyAlignment="1" applyProtection="1">
      <alignment vertical="center"/>
    </xf>
    <xf numFmtId="164" fontId="33" fillId="23" borderId="38" xfId="2" applyFont="1" applyFill="1" applyBorder="1" applyAlignment="1" applyProtection="1">
      <alignment vertical="center"/>
    </xf>
    <xf numFmtId="164" fontId="30" fillId="28" borderId="38" xfId="2" applyFont="1" applyFill="1" applyBorder="1" applyAlignment="1" applyProtection="1">
      <alignment vertical="center"/>
    </xf>
    <xf numFmtId="164" fontId="16" fillId="29" borderId="38" xfId="2" applyFont="1" applyFill="1" applyBorder="1" applyAlignment="1" applyProtection="1">
      <alignment vertical="center"/>
    </xf>
    <xf numFmtId="164" fontId="33" fillId="29" borderId="38" xfId="2" applyFont="1" applyFill="1" applyBorder="1" applyAlignment="1" applyProtection="1">
      <alignment vertical="center"/>
    </xf>
    <xf numFmtId="164" fontId="37" fillId="28" borderId="38" xfId="2" applyFont="1" applyFill="1" applyBorder="1" applyAlignment="1" applyProtection="1">
      <alignment vertical="center"/>
    </xf>
    <xf numFmtId="164" fontId="38" fillId="22" borderId="38" xfId="2" applyFont="1" applyFill="1" applyBorder="1" applyAlignment="1" applyProtection="1">
      <alignment vertical="center"/>
    </xf>
    <xf numFmtId="164" fontId="38" fillId="24" borderId="38" xfId="2" applyFont="1" applyFill="1" applyBorder="1" applyAlignment="1" applyProtection="1">
      <alignment vertical="center"/>
    </xf>
    <xf numFmtId="164" fontId="38" fillId="28" borderId="38" xfId="2" applyFont="1" applyFill="1" applyBorder="1" applyAlignment="1" applyProtection="1">
      <alignment vertical="center"/>
    </xf>
    <xf numFmtId="164" fontId="47" fillId="26" borderId="38" xfId="2" applyFont="1" applyFill="1" applyBorder="1" applyAlignment="1" applyProtection="1">
      <alignment vertical="center"/>
    </xf>
    <xf numFmtId="164" fontId="46" fillId="25" borderId="38" xfId="2" applyFont="1" applyFill="1" applyBorder="1" applyAlignment="1" applyProtection="1">
      <alignment vertical="center"/>
    </xf>
    <xf numFmtId="164" fontId="4" fillId="34" borderId="38" xfId="2" applyFill="1" applyBorder="1" applyProtection="1">
      <protection locked="0"/>
    </xf>
    <xf numFmtId="0" fontId="16" fillId="17" borderId="0" xfId="0" applyFont="1" applyFill="1" applyAlignment="1">
      <alignment horizontal="center" vertical="center"/>
    </xf>
    <xf numFmtId="43" fontId="16" fillId="17" borderId="0" xfId="0" applyNumberFormat="1" applyFont="1" applyFill="1" applyAlignment="1">
      <alignment vertical="center"/>
    </xf>
    <xf numFmtId="0" fontId="16" fillId="18" borderId="0" xfId="0" applyFont="1" applyFill="1" applyAlignment="1">
      <alignment vertical="center"/>
    </xf>
    <xf numFmtId="0" fontId="16" fillId="18" borderId="0" xfId="0" applyFont="1" applyFill="1" applyAlignment="1">
      <alignment horizontal="center" vertical="center"/>
    </xf>
    <xf numFmtId="0" fontId="37" fillId="17" borderId="0" xfId="0" applyFont="1" applyFill="1" applyAlignment="1">
      <alignment horizontal="center" vertical="center"/>
    </xf>
    <xf numFmtId="166" fontId="37" fillId="17" borderId="0" xfId="1" applyFont="1" applyFill="1" applyBorder="1" applyAlignment="1" applyProtection="1">
      <alignment horizontal="center" vertical="center"/>
    </xf>
    <xf numFmtId="0" fontId="42" fillId="17" borderId="51" xfId="0" applyFont="1" applyFill="1" applyBorder="1" applyAlignment="1">
      <alignment horizontal="center" vertical="center"/>
    </xf>
    <xf numFmtId="166" fontId="39" fillId="12" borderId="37" xfId="1" applyFont="1" applyFill="1" applyBorder="1" applyAlignment="1" applyProtection="1">
      <alignment vertical="center"/>
    </xf>
    <xf numFmtId="166" fontId="28" fillId="12" borderId="37" xfId="1" applyFont="1" applyFill="1" applyBorder="1" applyAlignment="1" applyProtection="1">
      <alignment vertical="center"/>
    </xf>
    <xf numFmtId="0" fontId="16" fillId="16" borderId="0" xfId="0" applyFont="1" applyFill="1" applyAlignment="1">
      <alignment horizontal="center" vertical="center"/>
    </xf>
    <xf numFmtId="166" fontId="39" fillId="10" borderId="37" xfId="1" applyFont="1" applyFill="1" applyBorder="1" applyAlignment="1" applyProtection="1">
      <alignment vertical="center"/>
    </xf>
    <xf numFmtId="166" fontId="38" fillId="7" borderId="37" xfId="1" applyFont="1" applyFill="1" applyBorder="1" applyAlignment="1" applyProtection="1">
      <alignment vertical="center"/>
    </xf>
    <xf numFmtId="166" fontId="37" fillId="17" borderId="0" xfId="1" applyFont="1" applyFill="1" applyBorder="1" applyAlignment="1" applyProtection="1">
      <alignment vertical="center"/>
    </xf>
    <xf numFmtId="166" fontId="7" fillId="17" borderId="0" xfId="1" applyFont="1" applyFill="1" applyBorder="1" applyAlignment="1" applyProtection="1">
      <alignment horizontal="center" vertical="center"/>
    </xf>
    <xf numFmtId="0" fontId="0" fillId="14" borderId="29" xfId="0" applyFill="1" applyBorder="1" applyAlignment="1">
      <alignment vertical="center"/>
    </xf>
    <xf numFmtId="0" fontId="0" fillId="14" borderId="30" xfId="0" applyFill="1" applyBorder="1" applyAlignment="1">
      <alignment vertical="center"/>
    </xf>
    <xf numFmtId="0" fontId="0" fillId="14" borderId="30" xfId="0" applyFill="1" applyBorder="1" applyAlignment="1">
      <alignment horizontal="center" vertical="center"/>
    </xf>
    <xf numFmtId="0" fontId="0" fillId="14" borderId="30" xfId="0" applyFill="1" applyBorder="1" applyAlignment="1">
      <alignment horizontal="right" vertical="center"/>
    </xf>
    <xf numFmtId="0" fontId="0" fillId="14" borderId="31" xfId="0" applyFill="1" applyBorder="1" applyAlignment="1">
      <alignment vertical="center"/>
    </xf>
    <xf numFmtId="166" fontId="46" fillId="17" borderId="0" xfId="1" applyFont="1" applyFill="1" applyBorder="1" applyAlignment="1" applyProtection="1">
      <alignment vertical="center"/>
    </xf>
    <xf numFmtId="0" fontId="46" fillId="17" borderId="0" xfId="0" applyFont="1" applyFill="1" applyAlignment="1">
      <alignment vertical="center"/>
    </xf>
    <xf numFmtId="166" fontId="16" fillId="17" borderId="0" xfId="1" applyFont="1" applyFill="1" applyBorder="1" applyAlignment="1" applyProtection="1">
      <alignment vertical="center"/>
    </xf>
    <xf numFmtId="0" fontId="0" fillId="14" borderId="32" xfId="0" applyFill="1" applyBorder="1" applyAlignment="1">
      <alignment vertical="center"/>
    </xf>
    <xf numFmtId="0" fontId="23" fillId="15" borderId="25" xfId="0" applyFont="1" applyFill="1" applyBorder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45" fillId="15" borderId="25" xfId="0" applyFont="1" applyFill="1" applyBorder="1" applyAlignment="1">
      <alignment horizontal="center" vertical="center" wrapText="1"/>
    </xf>
    <xf numFmtId="0" fontId="0" fillId="14" borderId="33" xfId="0" applyFill="1" applyBorder="1" applyAlignment="1">
      <alignment vertical="center"/>
    </xf>
    <xf numFmtId="0" fontId="38" fillId="19" borderId="0" xfId="0" applyFont="1" applyFill="1" applyAlignment="1">
      <alignment horizontal="center" vertical="center"/>
    </xf>
    <xf numFmtId="10" fontId="46" fillId="17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left" vertical="center"/>
    </xf>
    <xf numFmtId="10" fontId="2" fillId="15" borderId="0" xfId="0" applyNumberFormat="1" applyFont="1" applyFill="1" applyAlignment="1">
      <alignment horizontal="center" vertical="center"/>
    </xf>
    <xf numFmtId="165" fontId="2" fillId="15" borderId="0" xfId="0" applyNumberFormat="1" applyFont="1" applyFill="1" applyAlignment="1">
      <alignment horizontal="right" vertical="center"/>
    </xf>
    <xf numFmtId="43" fontId="46" fillId="17" borderId="0" xfId="0" applyNumberFormat="1" applyFont="1" applyFill="1" applyAlignment="1">
      <alignment vertical="center"/>
    </xf>
    <xf numFmtId="0" fontId="24" fillId="15" borderId="25" xfId="0" applyFont="1" applyFill="1" applyBorder="1" applyAlignment="1">
      <alignment horizontal="left" vertical="center"/>
    </xf>
    <xf numFmtId="10" fontId="26" fillId="16" borderId="26" xfId="0" applyNumberFormat="1" applyFont="1" applyFill="1" applyBorder="1" applyAlignment="1">
      <alignment horizontal="center" vertical="center"/>
    </xf>
    <xf numFmtId="10" fontId="26" fillId="15" borderId="0" xfId="0" applyNumberFormat="1" applyFont="1" applyFill="1" applyAlignment="1">
      <alignment horizontal="center" vertical="center"/>
    </xf>
    <xf numFmtId="166" fontId="27" fillId="5" borderId="26" xfId="1" applyFont="1" applyFill="1" applyBorder="1" applyProtection="1"/>
    <xf numFmtId="9" fontId="46" fillId="17" borderId="0" xfId="0" applyNumberFormat="1" applyFont="1" applyFill="1" applyAlignment="1">
      <alignment vertical="center"/>
    </xf>
    <xf numFmtId="0" fontId="24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horizontal="right" vertical="center"/>
    </xf>
    <xf numFmtId="9" fontId="26" fillId="16" borderId="26" xfId="0" applyNumberFormat="1" applyFont="1" applyFill="1" applyBorder="1" applyAlignment="1">
      <alignment horizontal="center" vertical="center"/>
    </xf>
    <xf numFmtId="9" fontId="26" fillId="15" borderId="0" xfId="0" applyNumberFormat="1" applyFont="1" applyFill="1" applyAlignment="1">
      <alignment horizontal="center" vertical="center"/>
    </xf>
    <xf numFmtId="166" fontId="27" fillId="5" borderId="27" xfId="1" applyFont="1" applyFill="1" applyBorder="1" applyProtection="1"/>
    <xf numFmtId="0" fontId="30" fillId="19" borderId="0" xfId="0" applyFont="1" applyFill="1" applyAlignment="1">
      <alignment horizontal="center" vertical="center"/>
    </xf>
    <xf numFmtId="1" fontId="16" fillId="16" borderId="0" xfId="0" applyNumberFormat="1" applyFont="1" applyFill="1" applyAlignment="1">
      <alignment horizontal="center" vertical="center"/>
    </xf>
    <xf numFmtId="164" fontId="16" fillId="29" borderId="38" xfId="0" applyNumberFormat="1" applyFont="1" applyFill="1" applyBorder="1" applyAlignment="1">
      <alignment vertical="center"/>
    </xf>
    <xf numFmtId="167" fontId="16" fillId="16" borderId="0" xfId="0" applyNumberFormat="1" applyFont="1" applyFill="1" applyAlignment="1">
      <alignment horizontal="center" vertical="center"/>
    </xf>
    <xf numFmtId="164" fontId="33" fillId="29" borderId="38" xfId="0" applyNumberFormat="1" applyFont="1" applyFill="1" applyBorder="1" applyAlignment="1">
      <alignment vertical="center"/>
    </xf>
    <xf numFmtId="164" fontId="46" fillId="25" borderId="38" xfId="0" applyNumberFormat="1" applyFont="1" applyFill="1" applyBorder="1" applyAlignment="1">
      <alignment vertical="center"/>
    </xf>
    <xf numFmtId="164" fontId="47" fillId="25" borderId="38" xfId="0" applyNumberFormat="1" applyFont="1" applyFill="1" applyBorder="1" applyAlignment="1">
      <alignment vertical="center"/>
    </xf>
    <xf numFmtId="166" fontId="47" fillId="17" borderId="0" xfId="1" applyFont="1" applyFill="1" applyBorder="1" applyAlignment="1" applyProtection="1">
      <alignment vertical="center"/>
    </xf>
    <xf numFmtId="0" fontId="47" fillId="17" borderId="0" xfId="0" applyFont="1" applyFill="1" applyAlignment="1">
      <alignment vertical="center"/>
    </xf>
    <xf numFmtId="164" fontId="40" fillId="30" borderId="39" xfId="0" applyNumberFormat="1" applyFont="1" applyFill="1" applyBorder="1" applyAlignment="1">
      <alignment vertical="center"/>
    </xf>
    <xf numFmtId="164" fontId="32" fillId="30" borderId="39" xfId="0" applyNumberFormat="1" applyFont="1" applyFill="1" applyBorder="1" applyAlignment="1">
      <alignment vertical="center"/>
    </xf>
    <xf numFmtId="0" fontId="32" fillId="20" borderId="0" xfId="0" applyFont="1" applyFill="1" applyAlignment="1">
      <alignment horizontal="center" vertical="center"/>
    </xf>
    <xf numFmtId="164" fontId="41" fillId="30" borderId="39" xfId="0" applyNumberFormat="1" applyFont="1" applyFill="1" applyBorder="1" applyAlignment="1">
      <alignment vertical="center"/>
    </xf>
    <xf numFmtId="164" fontId="41" fillId="27" borderId="39" xfId="0" applyNumberFormat="1" applyFont="1" applyFill="1" applyBorder="1" applyAlignment="1">
      <alignment vertical="center"/>
    </xf>
    <xf numFmtId="166" fontId="31" fillId="17" borderId="0" xfId="1" applyFont="1" applyFill="1" applyBorder="1" applyAlignment="1" applyProtection="1">
      <alignment vertical="center"/>
    </xf>
    <xf numFmtId="164" fontId="32" fillId="27" borderId="39" xfId="0" applyNumberFormat="1" applyFont="1" applyFill="1" applyBorder="1" applyAlignment="1">
      <alignment vertical="center"/>
    </xf>
    <xf numFmtId="166" fontId="29" fillId="17" borderId="0" xfId="1" applyFont="1" applyFill="1" applyBorder="1" applyAlignment="1" applyProtection="1">
      <alignment vertical="center"/>
    </xf>
    <xf numFmtId="0" fontId="28" fillId="17" borderId="0" xfId="0" applyFont="1" applyFill="1" applyAlignment="1">
      <alignment horizontal="center" vertical="center"/>
    </xf>
    <xf numFmtId="166" fontId="29" fillId="17" borderId="0" xfId="1" applyFont="1" applyFill="1" applyBorder="1" applyAlignment="1" applyProtection="1">
      <alignment horizontal="center" vertical="center"/>
    </xf>
    <xf numFmtId="0" fontId="25" fillId="15" borderId="25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 vertical="center"/>
    </xf>
    <xf numFmtId="165" fontId="26" fillId="15" borderId="0" xfId="0" applyNumberFormat="1" applyFont="1" applyFill="1" applyAlignment="1">
      <alignment vertical="center"/>
    </xf>
    <xf numFmtId="166" fontId="27" fillId="5" borderId="28" xfId="1" applyFont="1" applyFill="1" applyBorder="1" applyProtection="1"/>
    <xf numFmtId="9" fontId="34" fillId="31" borderId="44" xfId="0" applyNumberFormat="1" applyFont="1" applyFill="1" applyBorder="1" applyAlignment="1">
      <alignment horizontal="left" vertical="center"/>
    </xf>
    <xf numFmtId="43" fontId="34" fillId="31" borderId="45" xfId="0" applyNumberFormat="1" applyFont="1" applyFill="1" applyBorder="1" applyAlignment="1">
      <alignment vertical="center"/>
    </xf>
    <xf numFmtId="0" fontId="0" fillId="14" borderId="34" xfId="0" applyFill="1" applyBorder="1" applyAlignment="1">
      <alignment vertical="center"/>
    </xf>
    <xf numFmtId="0" fontId="2" fillId="15" borderId="35" xfId="0" applyFont="1" applyFill="1" applyBorder="1" applyAlignment="1">
      <alignment horizontal="left" vertical="center"/>
    </xf>
    <xf numFmtId="10" fontId="2" fillId="15" borderId="35" xfId="0" applyNumberFormat="1" applyFont="1" applyFill="1" applyBorder="1" applyAlignment="1">
      <alignment horizontal="center" vertical="center"/>
    </xf>
    <xf numFmtId="165" fontId="2" fillId="15" borderId="35" xfId="0" applyNumberFormat="1" applyFont="1" applyFill="1" applyBorder="1" applyAlignment="1">
      <alignment horizontal="right" vertical="center"/>
    </xf>
    <xf numFmtId="0" fontId="0" fillId="14" borderId="36" xfId="0" applyFill="1" applyBorder="1" applyAlignment="1">
      <alignment vertical="center"/>
    </xf>
    <xf numFmtId="0" fontId="34" fillId="31" borderId="46" xfId="0" applyFont="1" applyFill="1" applyBorder="1" applyAlignment="1">
      <alignment horizontal="left" vertical="center"/>
    </xf>
    <xf numFmtId="0" fontId="34" fillId="31" borderId="0" xfId="0" applyFont="1" applyFill="1" applyAlignment="1">
      <alignment horizontal="left" vertical="center"/>
    </xf>
    <xf numFmtId="0" fontId="35" fillId="31" borderId="0" xfId="0" applyFont="1" applyFill="1" applyAlignment="1">
      <alignment vertical="center"/>
    </xf>
    <xf numFmtId="164" fontId="35" fillId="31" borderId="47" xfId="0" applyNumberFormat="1" applyFont="1" applyFill="1" applyBorder="1" applyAlignment="1">
      <alignment vertical="center"/>
    </xf>
    <xf numFmtId="0" fontId="34" fillId="31" borderId="48" xfId="0" applyFont="1" applyFill="1" applyBorder="1" applyAlignment="1">
      <alignment horizontal="left" vertical="center"/>
    </xf>
    <xf numFmtId="0" fontId="34" fillId="31" borderId="49" xfId="0" applyFont="1" applyFill="1" applyBorder="1" applyAlignment="1">
      <alignment horizontal="left" vertical="center"/>
    </xf>
    <xf numFmtId="0" fontId="35" fillId="31" borderId="49" xfId="0" applyFont="1" applyFill="1" applyBorder="1" applyAlignment="1">
      <alignment vertical="center"/>
    </xf>
    <xf numFmtId="166" fontId="34" fillId="31" borderId="50" xfId="1" applyFont="1" applyFill="1" applyBorder="1" applyAlignment="1" applyProtection="1">
      <alignment vertical="center"/>
    </xf>
    <xf numFmtId="166" fontId="4" fillId="17" borderId="0" xfId="1" applyFill="1" applyBorder="1" applyProtection="1"/>
    <xf numFmtId="164" fontId="4" fillId="17" borderId="0" xfId="2" applyFill="1" applyBorder="1" applyProtection="1"/>
    <xf numFmtId="43" fontId="0" fillId="0" borderId="0" xfId="0" applyNumberFormat="1" applyAlignment="1">
      <alignment vertical="center"/>
    </xf>
    <xf numFmtId="166" fontId="4" fillId="0" borderId="0" xfId="1" applyProtection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6" fillId="17" borderId="0" xfId="0" applyFont="1" applyFill="1" applyAlignment="1" applyProtection="1">
      <alignment vertical="center"/>
      <protection locked="0"/>
    </xf>
    <xf numFmtId="0" fontId="43" fillId="33" borderId="52" xfId="0" applyFont="1" applyFill="1" applyBorder="1" applyAlignment="1" applyProtection="1">
      <alignment horizontal="center" vertical="center" wrapText="1"/>
      <protection locked="0"/>
    </xf>
    <xf numFmtId="0" fontId="44" fillId="17" borderId="0" xfId="0" applyFont="1" applyFill="1" applyAlignment="1" applyProtection="1">
      <alignment horizontal="center" vertical="center" wrapText="1"/>
      <protection locked="0"/>
    </xf>
    <xf numFmtId="0" fontId="39" fillId="33" borderId="53" xfId="0" applyFont="1" applyFill="1" applyBorder="1" applyAlignment="1" applyProtection="1">
      <alignment horizontal="center" vertical="center" wrapText="1"/>
      <protection locked="0"/>
    </xf>
    <xf numFmtId="0" fontId="28" fillId="17" borderId="0" xfId="0" applyFont="1" applyFill="1" applyAlignment="1" applyProtection="1">
      <alignment horizontal="center" vertical="center" wrapText="1"/>
      <protection locked="0"/>
    </xf>
    <xf numFmtId="0" fontId="39" fillId="17" borderId="0" xfId="0" applyFont="1" applyFill="1" applyAlignment="1" applyProtection="1">
      <alignment horizontal="center" vertical="center" wrapText="1"/>
      <protection locked="0"/>
    </xf>
    <xf numFmtId="164" fontId="4" fillId="34" borderId="37" xfId="2" applyFill="1" applyBorder="1" applyProtection="1">
      <protection locked="0"/>
    </xf>
    <xf numFmtId="164" fontId="4" fillId="34" borderId="0" xfId="2" applyFill="1" applyBorder="1" applyProtection="1">
      <protection locked="0"/>
    </xf>
    <xf numFmtId="164" fontId="4" fillId="34" borderId="39" xfId="2" applyFill="1" applyBorder="1" applyProtection="1">
      <protection locked="0"/>
    </xf>
    <xf numFmtId="43" fontId="16" fillId="17" borderId="0" xfId="0" applyNumberFormat="1" applyFont="1" applyFill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67" fontId="16" fillId="29" borderId="38" xfId="3" applyNumberFormat="1" applyFont="1" applyFill="1" applyBorder="1" applyAlignment="1">
      <alignment vertical="center"/>
    </xf>
    <xf numFmtId="9" fontId="0" fillId="0" borderId="0" xfId="3" applyFont="1" applyAlignment="1">
      <alignment vertical="center"/>
    </xf>
    <xf numFmtId="43" fontId="16" fillId="17" borderId="1" xfId="0" applyNumberFormat="1" applyFont="1" applyFill="1" applyBorder="1" applyAlignment="1">
      <alignment horizontal="center" vertical="center"/>
    </xf>
    <xf numFmtId="43" fontId="0" fillId="17" borderId="1" xfId="0" applyNumberFormat="1" applyFill="1" applyBorder="1" applyAlignment="1">
      <alignment horizontal="center" vertical="center"/>
    </xf>
    <xf numFmtId="164" fontId="4" fillId="34" borderId="54" xfId="2" applyFill="1" applyBorder="1" applyProtection="1">
      <protection locked="0"/>
    </xf>
    <xf numFmtId="164" fontId="4" fillId="34" borderId="49" xfId="2" applyFill="1" applyBorder="1" applyProtection="1">
      <protection locked="0"/>
    </xf>
    <xf numFmtId="164" fontId="4" fillId="0" borderId="0" xfId="2"/>
    <xf numFmtId="43" fontId="16" fillId="17" borderId="1" xfId="0" applyNumberFormat="1" applyFont="1" applyFill="1" applyBorder="1" applyAlignment="1">
      <alignment vertical="center"/>
    </xf>
    <xf numFmtId="43" fontId="0" fillId="17" borderId="1" xfId="0" applyNumberFormat="1" applyFill="1" applyBorder="1" applyAlignment="1">
      <alignment vertical="center"/>
    </xf>
    <xf numFmtId="164" fontId="16" fillId="17" borderId="2" xfId="0" applyNumberFormat="1" applyFont="1" applyFill="1" applyBorder="1" applyAlignment="1">
      <alignment horizontal="center" vertical="center"/>
    </xf>
    <xf numFmtId="164" fontId="16" fillId="17" borderId="2" xfId="0" applyNumberFormat="1" applyFont="1" applyFill="1" applyBorder="1" applyAlignment="1">
      <alignment vertical="center"/>
    </xf>
    <xf numFmtId="166" fontId="4" fillId="0" borderId="38" xfId="1" applyBorder="1" applyProtection="1"/>
    <xf numFmtId="0" fontId="16" fillId="17" borderId="1" xfId="0" applyFont="1" applyFill="1" applyBorder="1" applyAlignment="1">
      <alignment vertical="center"/>
    </xf>
    <xf numFmtId="0" fontId="7" fillId="17" borderId="2" xfId="0" applyFont="1" applyFill="1" applyBorder="1" applyAlignment="1">
      <alignment vertical="center"/>
    </xf>
    <xf numFmtId="4" fontId="24" fillId="15" borderId="25" xfId="0" applyNumberFormat="1" applyFont="1" applyFill="1" applyBorder="1" applyAlignment="1">
      <alignment horizontal="left" vertical="center"/>
    </xf>
    <xf numFmtId="43" fontId="0" fillId="17" borderId="0" xfId="0" applyNumberFormat="1" applyFill="1" applyAlignment="1">
      <alignment vertical="center"/>
    </xf>
    <xf numFmtId="164" fontId="16" fillId="35" borderId="38" xfId="2" applyFont="1" applyFill="1" applyBorder="1" applyAlignment="1" applyProtection="1">
      <alignment vertical="center"/>
    </xf>
    <xf numFmtId="9" fontId="16" fillId="35" borderId="38" xfId="3" applyFont="1" applyFill="1" applyBorder="1" applyAlignment="1" applyProtection="1">
      <alignment vertical="center"/>
    </xf>
    <xf numFmtId="167" fontId="16" fillId="35" borderId="0" xfId="1" applyNumberFormat="1" applyFont="1" applyFill="1" applyBorder="1" applyAlignment="1" applyProtection="1">
      <alignment horizontal="center" vertical="center"/>
    </xf>
    <xf numFmtId="164" fontId="33" fillId="35" borderId="38" xfId="2" applyFont="1" applyFill="1" applyBorder="1" applyAlignment="1" applyProtection="1">
      <alignment vertical="center"/>
    </xf>
    <xf numFmtId="164" fontId="0" fillId="0" borderId="0" xfId="0" applyNumberFormat="1" applyAlignment="1">
      <alignment horizontal="center" vertical="center"/>
    </xf>
    <xf numFmtId="0" fontId="34" fillId="31" borderId="43" xfId="0" applyFont="1" applyFill="1" applyBorder="1" applyAlignment="1">
      <alignment horizontal="left" vertical="center"/>
    </xf>
    <xf numFmtId="0" fontId="34" fillId="31" borderId="44" xfId="0" applyFont="1" applyFill="1" applyBorder="1" applyAlignment="1">
      <alignment horizontal="left" vertical="center"/>
    </xf>
    <xf numFmtId="0" fontId="16" fillId="17" borderId="1" xfId="0" applyFont="1" applyFill="1" applyBorder="1" applyAlignment="1">
      <alignment horizontal="center" vertical="center"/>
    </xf>
    <xf numFmtId="0" fontId="37" fillId="17" borderId="11" xfId="0" applyFont="1" applyFill="1" applyBorder="1" applyAlignment="1">
      <alignment horizontal="center" vertical="center"/>
    </xf>
    <xf numFmtId="0" fontId="37" fillId="17" borderId="55" xfId="0" applyFont="1" applyFill="1" applyBorder="1" applyAlignment="1">
      <alignment horizontal="center" vertical="center"/>
    </xf>
    <xf numFmtId="0" fontId="37" fillId="17" borderId="56" xfId="0" applyFont="1" applyFill="1" applyBorder="1" applyAlignment="1">
      <alignment horizontal="center" vertical="center"/>
    </xf>
    <xf numFmtId="164" fontId="40" fillId="30" borderId="0" xfId="0" applyNumberFormat="1" applyFont="1" applyFill="1" applyAlignment="1">
      <alignment vertical="center"/>
    </xf>
    <xf numFmtId="164" fontId="32" fillId="30" borderId="0" xfId="0" applyNumberFormat="1" applyFont="1" applyFill="1" applyAlignment="1">
      <alignment vertical="center"/>
    </xf>
    <xf numFmtId="164" fontId="41" fillId="30" borderId="0" xfId="0" applyNumberFormat="1" applyFont="1" applyFill="1" applyAlignment="1">
      <alignment vertical="center"/>
    </xf>
    <xf numFmtId="0" fontId="25" fillId="15" borderId="0" xfId="0" applyFont="1" applyFill="1" applyAlignment="1">
      <alignment horizontal="left" vertical="center"/>
    </xf>
    <xf numFmtId="10" fontId="26" fillId="16" borderId="0" xfId="0" applyNumberFormat="1" applyFont="1" applyFill="1" applyAlignment="1">
      <alignment horizontal="center" vertical="center"/>
    </xf>
    <xf numFmtId="166" fontId="27" fillId="5" borderId="0" xfId="1" applyFont="1" applyFill="1" applyBorder="1" applyProtection="1"/>
    <xf numFmtId="0" fontId="36" fillId="32" borderId="40" xfId="0" applyFont="1" applyFill="1" applyBorder="1" applyAlignment="1">
      <alignment horizontal="center" vertical="center"/>
    </xf>
    <xf numFmtId="0" fontId="36" fillId="32" borderId="41" xfId="0" applyFont="1" applyFill="1" applyBorder="1" applyAlignment="1">
      <alignment horizontal="center" vertical="center"/>
    </xf>
    <xf numFmtId="0" fontId="36" fillId="32" borderId="42" xfId="0" applyFont="1" applyFill="1" applyBorder="1" applyAlignment="1">
      <alignment horizontal="center" vertical="center"/>
    </xf>
    <xf numFmtId="0" fontId="37" fillId="17" borderId="11" xfId="0" applyFont="1" applyFill="1" applyBorder="1" applyAlignment="1">
      <alignment horizontal="center" vertical="center"/>
    </xf>
    <xf numFmtId="0" fontId="37" fillId="17" borderId="55" xfId="0" applyFont="1" applyFill="1" applyBorder="1" applyAlignment="1">
      <alignment horizontal="center" vertical="center"/>
    </xf>
    <xf numFmtId="0" fontId="37" fillId="17" borderId="56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3" fillId="6" borderId="20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34" fillId="31" borderId="43" xfId="0" applyFont="1" applyFill="1" applyBorder="1" applyAlignment="1">
      <alignment horizontal="left" vertical="center"/>
    </xf>
    <xf numFmtId="0" fontId="34" fillId="31" borderId="44" xfId="0" applyFont="1" applyFill="1" applyBorder="1" applyAlignment="1">
      <alignment horizontal="left" vertical="center"/>
    </xf>
    <xf numFmtId="0" fontId="37" fillId="17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</cellXfs>
  <cellStyles count="5">
    <cellStyle name="Moeda" xfId="2" builtinId="4"/>
    <cellStyle name="Normal" xfId="0" builtinId="0"/>
    <cellStyle name="Normal 3" xfId="4" xr:uid="{B85AFF79-10FA-4999-83A0-8E2B8DFA4897}"/>
    <cellStyle name="Porcentagem" xfId="3" builtinId="5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438150</xdr:colOff>
      <xdr:row>0</xdr:row>
      <xdr:rowOff>133350</xdr:rowOff>
    </xdr:from>
    <xdr:to>
      <xdr:col>21</xdr:col>
      <xdr:colOff>533400</xdr:colOff>
      <xdr:row>14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C7DF49-A288-8B76-438A-0D3849644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133350"/>
          <a:ext cx="5581650" cy="3838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8C96C-4611-4B87-85CA-3E68812971EB}">
  <sheetPr codeName="Planilha1"/>
  <dimension ref="A1:AD37"/>
  <sheetViews>
    <sheetView tabSelected="1" zoomScale="80" zoomScaleNormal="80" workbookViewId="0">
      <selection activeCell="A7" sqref="A7"/>
    </sheetView>
  </sheetViews>
  <sheetFormatPr defaultRowHeight="15" x14ac:dyDescent="0.25"/>
  <cols>
    <col min="1" max="1" width="26.5703125" style="2" bestFit="1" customWidth="1"/>
    <col min="2" max="2" width="19" style="154" customWidth="1"/>
    <col min="3" max="3" width="0.85546875" style="154" customWidth="1"/>
    <col min="4" max="4" width="16.140625" style="154" customWidth="1"/>
    <col min="5" max="5" width="0.85546875" style="2" customWidth="1"/>
    <col min="6" max="6" width="24.5703125" style="2" customWidth="1"/>
    <col min="7" max="7" width="10.7109375" style="142" customWidth="1"/>
    <col min="8" max="8" width="0.85546875" style="142" customWidth="1"/>
    <col min="9" max="9" width="20.7109375" style="2" bestFit="1" customWidth="1"/>
    <col min="10" max="10" width="0.85546875" style="2" customWidth="1"/>
    <col min="11" max="11" width="17.7109375" style="2" bestFit="1" customWidth="1"/>
    <col min="12" max="12" width="6.5703125" style="2" customWidth="1"/>
    <col min="13" max="13" width="0.5703125" style="2" customWidth="1"/>
    <col min="14" max="14" width="12.7109375" style="2" bestFit="1" customWidth="1"/>
    <col min="15" max="15" width="0.85546875" style="2" customWidth="1"/>
    <col min="16" max="16" width="18.42578125" style="2" bestFit="1" customWidth="1"/>
    <col min="17" max="17" width="0.85546875" style="2" customWidth="1"/>
    <col min="18" max="18" width="15.5703125" style="2" customWidth="1"/>
    <col min="19" max="19" width="0.85546875" style="2" customWidth="1"/>
    <col min="20" max="20" width="15" style="2" customWidth="1"/>
    <col min="21" max="21" width="2" style="2" customWidth="1"/>
    <col min="22" max="22" width="10" style="2" bestFit="1" customWidth="1"/>
    <col min="23" max="23" width="5" style="2" customWidth="1"/>
    <col min="24" max="24" width="27.7109375" style="2" customWidth="1"/>
    <col min="25" max="25" width="1.85546875" style="2" customWidth="1"/>
    <col min="26" max="26" width="13.140625" style="142" bestFit="1" customWidth="1"/>
    <col min="27" max="27" width="1.85546875" style="142" customWidth="1"/>
    <col min="28" max="28" width="21.140625" style="143" customWidth="1"/>
    <col min="29" max="29" width="1.7109375" style="2" customWidth="1"/>
    <col min="30" max="1028" width="8.5703125" style="2" customWidth="1"/>
    <col min="1029" max="16384" width="9.140625" style="2"/>
  </cols>
  <sheetData>
    <row r="1" spans="1:30" ht="15.75" thickBot="1" x14ac:dyDescent="0.3">
      <c r="B1" s="144"/>
      <c r="C1" s="144"/>
      <c r="D1" s="144"/>
      <c r="E1" s="39"/>
      <c r="F1" s="39"/>
      <c r="G1" s="56"/>
      <c r="H1" s="56"/>
      <c r="I1" s="39"/>
      <c r="J1" s="39"/>
      <c r="K1" s="39"/>
      <c r="L1" s="39"/>
      <c r="M1" s="39"/>
      <c r="N1" s="39"/>
      <c r="O1" s="39"/>
      <c r="P1" s="57"/>
      <c r="Q1" s="57"/>
      <c r="R1" s="39"/>
      <c r="S1" s="39"/>
      <c r="T1" s="39"/>
      <c r="U1" s="38"/>
      <c r="V1" s="38"/>
      <c r="W1" s="38"/>
      <c r="X1" s="38"/>
      <c r="Y1" s="38"/>
      <c r="Z1" s="38"/>
      <c r="AA1" s="38"/>
      <c r="AB1" s="38"/>
      <c r="AC1" s="38"/>
      <c r="AD1" s="38"/>
    </row>
    <row r="2" spans="1:30" ht="29.25" customHeight="1" thickTop="1" thickBot="1" x14ac:dyDescent="0.3">
      <c r="B2" s="145" t="s">
        <v>35</v>
      </c>
      <c r="C2" s="146"/>
      <c r="D2" s="145" t="s">
        <v>38</v>
      </c>
      <c r="E2" s="40"/>
      <c r="F2" s="188" t="s">
        <v>0</v>
      </c>
      <c r="G2" s="189"/>
      <c r="H2" s="189"/>
      <c r="I2" s="190"/>
      <c r="J2" s="39"/>
      <c r="K2" s="39"/>
      <c r="L2" s="39"/>
      <c r="M2" s="39"/>
      <c r="N2" s="39"/>
      <c r="O2" s="39"/>
      <c r="P2" s="188" t="s">
        <v>36</v>
      </c>
      <c r="Q2" s="189"/>
      <c r="R2" s="189"/>
      <c r="S2" s="189"/>
      <c r="T2" s="190"/>
      <c r="U2" s="38"/>
      <c r="V2" s="38"/>
      <c r="W2" s="38"/>
      <c r="X2" s="38" t="s">
        <v>54</v>
      </c>
      <c r="Y2" s="38"/>
      <c r="Z2" s="38"/>
      <c r="AA2" s="38"/>
      <c r="AB2" s="170">
        <f>T16+I12+I11</f>
        <v>176.4468</v>
      </c>
      <c r="AC2" s="38"/>
      <c r="AD2" s="38"/>
    </row>
    <row r="3" spans="1:30" ht="6" customHeight="1" thickTop="1" thickBot="1" x14ac:dyDescent="0.3">
      <c r="B3" s="147"/>
      <c r="C3" s="148"/>
      <c r="D3" s="147"/>
      <c r="E3" s="40"/>
      <c r="F3" s="58"/>
      <c r="G3" s="59"/>
      <c r="H3" s="59"/>
      <c r="I3" s="58"/>
      <c r="J3" s="39"/>
      <c r="K3" s="39"/>
      <c r="L3" s="39"/>
      <c r="M3" s="39"/>
      <c r="N3" s="39"/>
      <c r="O3" s="39"/>
      <c r="P3" s="60"/>
      <c r="Q3" s="60"/>
      <c r="R3" s="61"/>
      <c r="S3" s="61"/>
      <c r="T3" s="61"/>
      <c r="U3" s="38"/>
      <c r="V3" s="38"/>
      <c r="W3" s="70"/>
      <c r="X3" s="71"/>
      <c r="Y3" s="71"/>
      <c r="Z3" s="72"/>
      <c r="AA3" s="72"/>
      <c r="AB3" s="73"/>
      <c r="AC3" s="74"/>
      <c r="AD3" s="38"/>
    </row>
    <row r="4" spans="1:30" ht="25.5" customHeight="1" thickBot="1" x14ac:dyDescent="0.3">
      <c r="B4" s="149"/>
      <c r="C4" s="148"/>
      <c r="D4" s="149"/>
      <c r="E4" s="40"/>
      <c r="F4" s="58"/>
      <c r="G4" s="59"/>
      <c r="H4" s="59"/>
      <c r="I4" s="58"/>
      <c r="J4" s="39"/>
      <c r="K4" s="39"/>
      <c r="L4" s="39"/>
      <c r="M4" s="39"/>
      <c r="N4" s="39"/>
      <c r="O4" s="39"/>
      <c r="P4" s="62" t="s">
        <v>18</v>
      </c>
      <c r="Q4" s="60"/>
      <c r="R4" s="62" t="s">
        <v>16</v>
      </c>
      <c r="S4" s="61"/>
      <c r="T4" s="62" t="s">
        <v>17</v>
      </c>
      <c r="U4" s="38"/>
      <c r="V4" s="38"/>
      <c r="W4" s="78"/>
      <c r="X4" s="79" t="s">
        <v>20</v>
      </c>
      <c r="Y4" s="80"/>
      <c r="Z4" s="79" t="s">
        <v>6</v>
      </c>
      <c r="AA4" s="81"/>
      <c r="AB4" s="82" t="s">
        <v>7</v>
      </c>
      <c r="AC4" s="83"/>
      <c r="AD4" s="38"/>
    </row>
    <row r="5" spans="1:30" ht="5.25" customHeight="1" thickBot="1" x14ac:dyDescent="0.3">
      <c r="B5" s="149"/>
      <c r="C5" s="148"/>
      <c r="D5" s="149"/>
      <c r="E5" s="40"/>
      <c r="F5" s="58"/>
      <c r="G5" s="59"/>
      <c r="H5" s="59"/>
      <c r="I5" s="58"/>
      <c r="J5" s="39"/>
      <c r="K5" s="39"/>
      <c r="L5" s="39"/>
      <c r="M5" s="39"/>
      <c r="N5" s="39"/>
      <c r="O5" s="39"/>
      <c r="P5" s="60"/>
      <c r="Q5" s="60"/>
      <c r="R5" s="61"/>
      <c r="S5" s="61"/>
      <c r="T5" s="61"/>
      <c r="U5" s="38"/>
      <c r="V5" s="38"/>
      <c r="W5" s="78"/>
      <c r="X5" s="86"/>
      <c r="Y5" s="86"/>
      <c r="Z5" s="87"/>
      <c r="AA5" s="87"/>
      <c r="AB5" s="88"/>
      <c r="AC5" s="83"/>
      <c r="AD5" s="38"/>
    </row>
    <row r="6" spans="1:30" ht="21.75" customHeight="1" thickTop="1" thickBot="1" x14ac:dyDescent="0.3">
      <c r="A6" s="2" t="s">
        <v>60</v>
      </c>
      <c r="B6" s="150">
        <v>6541.55</v>
      </c>
      <c r="C6" s="151"/>
      <c r="D6" s="150">
        <v>0</v>
      </c>
      <c r="E6" s="41"/>
      <c r="F6" s="63" t="s">
        <v>1</v>
      </c>
      <c r="G6" s="64"/>
      <c r="H6" s="65"/>
      <c r="I6" s="66">
        <f>B16</f>
        <v>8722.07</v>
      </c>
      <c r="J6" s="39"/>
      <c r="K6" s="191" t="s">
        <v>51</v>
      </c>
      <c r="L6" s="192"/>
      <c r="M6" s="192"/>
      <c r="N6" s="193"/>
      <c r="O6" s="39"/>
      <c r="P6" s="67">
        <f>B7</f>
        <v>2180.52</v>
      </c>
      <c r="Q6" s="68"/>
      <c r="R6" s="67">
        <v>876.95</v>
      </c>
      <c r="S6" s="60"/>
      <c r="T6" s="67"/>
      <c r="U6" s="69"/>
      <c r="V6" s="38"/>
      <c r="W6" s="78"/>
      <c r="X6" s="95" t="s">
        <v>53</v>
      </c>
      <c r="Y6" s="86"/>
      <c r="Z6" s="92">
        <v>0.25</v>
      </c>
      <c r="AA6" s="92"/>
      <c r="AB6" s="96">
        <f>X7*Z6</f>
        <v>528</v>
      </c>
      <c r="AC6" s="83"/>
      <c r="AD6" s="38"/>
    </row>
    <row r="7" spans="1:30" ht="21.75" customHeight="1" thickBot="1" x14ac:dyDescent="0.3">
      <c r="A7" s="2" t="s">
        <v>61</v>
      </c>
      <c r="B7" s="55">
        <v>2180.52</v>
      </c>
      <c r="C7" s="151"/>
      <c r="D7" s="55">
        <v>0</v>
      </c>
      <c r="E7" s="41"/>
      <c r="F7" s="44" t="s">
        <v>19</v>
      </c>
      <c r="G7" s="44"/>
      <c r="H7" s="65"/>
      <c r="I7" s="45">
        <f>D16</f>
        <v>0</v>
      </c>
      <c r="J7" s="39"/>
      <c r="K7" s="168" t="s">
        <v>47</v>
      </c>
      <c r="L7" s="168">
        <v>30</v>
      </c>
      <c r="M7" s="39"/>
      <c r="N7" s="164">
        <f>I10/L7</f>
        <v>5.8815599999999995</v>
      </c>
      <c r="O7" s="39"/>
      <c r="P7" s="54"/>
      <c r="Q7" s="75"/>
      <c r="R7" s="54"/>
      <c r="S7" s="76"/>
      <c r="T7" s="54"/>
      <c r="U7" s="77"/>
      <c r="V7" s="38"/>
      <c r="W7" s="78"/>
      <c r="X7" s="169">
        <v>2112</v>
      </c>
      <c r="Y7" s="86"/>
      <c r="Z7" s="91">
        <v>0</v>
      </c>
      <c r="AA7" s="92"/>
      <c r="AB7" s="93">
        <v>0</v>
      </c>
      <c r="AC7" s="83"/>
      <c r="AD7" s="38"/>
    </row>
    <row r="8" spans="1:30" ht="21.75" customHeight="1" thickBot="1" x14ac:dyDescent="0.3">
      <c r="B8" s="55"/>
      <c r="C8" s="151"/>
      <c r="D8" s="55">
        <v>0</v>
      </c>
      <c r="E8" s="41"/>
      <c r="F8" s="50" t="s">
        <v>2</v>
      </c>
      <c r="G8" s="50"/>
      <c r="H8" s="84"/>
      <c r="I8" s="51">
        <f>I6-I7</f>
        <v>8722.07</v>
      </c>
      <c r="J8" s="39"/>
      <c r="K8" s="167" t="s">
        <v>49</v>
      </c>
      <c r="L8" s="167">
        <v>20</v>
      </c>
      <c r="M8" s="39"/>
      <c r="N8" s="157">
        <f>L8*N7</f>
        <v>117.63119999999999</v>
      </c>
      <c r="O8" s="39"/>
      <c r="P8" s="53">
        <v>1320</v>
      </c>
      <c r="Q8" s="75"/>
      <c r="R8" s="53">
        <v>7.4999999999999997E-2</v>
      </c>
      <c r="S8" s="85"/>
      <c r="T8" s="53">
        <f>IF($I$8&lt;$P$8,$I$8*$R$8,$P$8*$R$8)</f>
        <v>99</v>
      </c>
      <c r="U8" s="77"/>
      <c r="V8" s="38"/>
      <c r="W8" s="78"/>
      <c r="X8" s="95"/>
      <c r="Y8" s="86"/>
      <c r="Z8" s="92"/>
      <c r="AA8" s="92"/>
      <c r="AB8" s="96"/>
      <c r="AC8" s="83"/>
      <c r="AD8" s="38"/>
    </row>
    <row r="9" spans="1:30" ht="21.75" customHeight="1" thickBot="1" x14ac:dyDescent="0.3">
      <c r="B9" s="55"/>
      <c r="C9" s="151"/>
      <c r="D9" s="55">
        <v>0</v>
      </c>
      <c r="E9" s="41"/>
      <c r="F9" s="44" t="s">
        <v>56</v>
      </c>
      <c r="G9" s="44"/>
      <c r="H9" s="42"/>
      <c r="I9" s="45">
        <v>741.72</v>
      </c>
      <c r="O9" s="39"/>
      <c r="P9" s="54">
        <v>2571.29</v>
      </c>
      <c r="Q9" s="75"/>
      <c r="R9" s="54">
        <f>IF(P6-P8&lt;=0,0,P6-P8)</f>
        <v>860.52</v>
      </c>
      <c r="S9" s="89"/>
      <c r="T9" s="54"/>
      <c r="U9" s="77"/>
      <c r="V9" s="38"/>
      <c r="W9" s="78"/>
      <c r="X9" s="90" t="s">
        <v>46</v>
      </c>
      <c r="Y9" s="86"/>
      <c r="Z9" s="91">
        <v>7.4999999999999997E-2</v>
      </c>
      <c r="AA9" s="92"/>
      <c r="AB9" s="93">
        <v>158.4</v>
      </c>
      <c r="AC9" s="83"/>
      <c r="AD9" s="38"/>
    </row>
    <row r="10" spans="1:30" ht="21.75" customHeight="1" thickBot="1" x14ac:dyDescent="0.3">
      <c r="B10" s="55"/>
      <c r="C10" s="151"/>
      <c r="D10" s="55"/>
      <c r="E10" s="41"/>
      <c r="F10" s="44" t="s">
        <v>57</v>
      </c>
      <c r="G10" s="44"/>
      <c r="H10" s="42"/>
      <c r="I10" s="45">
        <f>T16</f>
        <v>176.4468</v>
      </c>
      <c r="J10" s="39"/>
      <c r="K10" s="167" t="s">
        <v>50</v>
      </c>
      <c r="L10" s="167">
        <v>10</v>
      </c>
      <c r="M10" s="39"/>
      <c r="N10" s="157">
        <f>L10*N7</f>
        <v>58.815599999999996</v>
      </c>
      <c r="O10" s="39"/>
      <c r="P10" s="54">
        <f>IF(R9&lt;=P9-P8,R9,P9-P8)</f>
        <v>860.52</v>
      </c>
      <c r="Q10" s="75"/>
      <c r="R10" s="54">
        <v>0.09</v>
      </c>
      <c r="S10" s="94"/>
      <c r="T10" s="54">
        <f>P10*R10</f>
        <v>77.446799999999996</v>
      </c>
      <c r="U10" s="77"/>
      <c r="V10" s="38"/>
      <c r="W10" s="78"/>
      <c r="X10" s="95"/>
      <c r="Y10" s="86"/>
      <c r="Z10" s="92"/>
      <c r="AA10" s="92"/>
      <c r="AB10" s="96"/>
      <c r="AC10" s="83"/>
      <c r="AD10" s="38"/>
    </row>
    <row r="11" spans="1:30" ht="21.75" customHeight="1" thickBot="1" x14ac:dyDescent="0.3">
      <c r="B11" s="55"/>
      <c r="C11" s="151"/>
      <c r="D11" s="55"/>
      <c r="E11" s="41"/>
      <c r="F11" s="44" t="s">
        <v>21</v>
      </c>
      <c r="G11" s="44"/>
      <c r="H11" s="42"/>
      <c r="I11" s="45">
        <v>0</v>
      </c>
      <c r="J11" s="39"/>
      <c r="K11" s="178" t="s">
        <v>48</v>
      </c>
      <c r="L11" s="178"/>
      <c r="M11" s="38"/>
      <c r="N11" s="158">
        <f>N10+N8</f>
        <v>176.4468</v>
      </c>
      <c r="O11" s="39"/>
      <c r="P11" s="54">
        <v>3856.94</v>
      </c>
      <c r="Q11" s="75"/>
      <c r="R11" s="54">
        <f>IF(R9-P10&lt;=0,0,R9-P10)</f>
        <v>0</v>
      </c>
      <c r="S11" s="89"/>
      <c r="T11" s="54"/>
      <c r="U11" s="77"/>
      <c r="V11" s="38"/>
      <c r="W11" s="78"/>
      <c r="X11" s="90" t="s">
        <v>9</v>
      </c>
      <c r="Y11" s="86"/>
      <c r="Z11" s="97">
        <v>0.15</v>
      </c>
      <c r="AA11" s="98"/>
      <c r="AB11" s="99">
        <v>370.4</v>
      </c>
      <c r="AC11" s="83"/>
      <c r="AD11" s="38"/>
    </row>
    <row r="12" spans="1:30" ht="21.75" customHeight="1" thickBot="1" x14ac:dyDescent="0.3">
      <c r="B12" s="55"/>
      <c r="C12" s="151"/>
      <c r="D12" s="55"/>
      <c r="E12" s="41"/>
      <c r="F12" s="47" t="s">
        <v>4</v>
      </c>
      <c r="G12" s="166">
        <v>0</v>
      </c>
      <c r="H12" s="101">
        <v>1</v>
      </c>
      <c r="I12" s="48">
        <f>AB17*G12</f>
        <v>0</v>
      </c>
      <c r="J12" s="39"/>
      <c r="K12" s="39"/>
      <c r="L12" s="39"/>
      <c r="M12" s="39"/>
      <c r="N12" s="39"/>
      <c r="O12" s="39"/>
      <c r="P12" s="53">
        <f>IF(R11&lt;=P11-P9,R11,P11-P9)</f>
        <v>0</v>
      </c>
      <c r="Q12" s="75"/>
      <c r="R12" s="53">
        <v>0.12</v>
      </c>
      <c r="S12" s="94"/>
      <c r="T12" s="53">
        <f>P12*R12</f>
        <v>0</v>
      </c>
      <c r="U12" s="77"/>
      <c r="V12" s="38"/>
      <c r="W12" s="78"/>
      <c r="X12" s="95"/>
      <c r="Y12" s="86"/>
      <c r="Z12" s="92"/>
      <c r="AA12" s="92"/>
      <c r="AB12" s="96"/>
      <c r="AC12" s="83"/>
      <c r="AD12" s="38"/>
    </row>
    <row r="13" spans="1:30" ht="21.75" customHeight="1" thickBot="1" x14ac:dyDescent="0.3">
      <c r="B13" s="55"/>
      <c r="C13" s="151"/>
      <c r="D13" s="55"/>
      <c r="E13" s="41"/>
      <c r="F13" s="171" t="s">
        <v>55</v>
      </c>
      <c r="G13" s="172"/>
      <c r="H13" s="173"/>
      <c r="I13" s="174">
        <f>IF((I9+I10+I11+I12)&lt;=AB6,AB6,(I9+I10+I11+I12))</f>
        <v>918.16679999999997</v>
      </c>
      <c r="J13" s="39"/>
      <c r="K13" s="179" t="s">
        <v>52</v>
      </c>
      <c r="L13" s="180"/>
      <c r="M13" s="180"/>
      <c r="N13" s="181"/>
      <c r="O13" s="39"/>
      <c r="P13" s="54">
        <v>7507.49</v>
      </c>
      <c r="Q13" s="75"/>
      <c r="R13" s="54">
        <f>IF(R11-P12&lt;=0,0,R11-P12)</f>
        <v>0</v>
      </c>
      <c r="S13" s="89"/>
      <c r="T13" s="54"/>
      <c r="U13" s="77"/>
      <c r="V13" s="38"/>
      <c r="W13" s="78"/>
      <c r="X13" s="90" t="s">
        <v>11</v>
      </c>
      <c r="Y13" s="86"/>
      <c r="Z13" s="91">
        <v>0.22500000000000001</v>
      </c>
      <c r="AA13" s="92"/>
      <c r="AB13" s="99">
        <v>651.73</v>
      </c>
      <c r="AC13" s="83"/>
      <c r="AD13" s="38"/>
    </row>
    <row r="14" spans="1:30" ht="21.75" customHeight="1" thickBot="1" x14ac:dyDescent="0.3">
      <c r="B14" s="55"/>
      <c r="C14" s="151"/>
      <c r="D14" s="55"/>
      <c r="E14" s="41"/>
      <c r="F14" s="49" t="s">
        <v>5</v>
      </c>
      <c r="G14" s="46"/>
      <c r="H14" s="100"/>
      <c r="I14" s="52">
        <f>I8-I13</f>
        <v>7803.9031999999997</v>
      </c>
      <c r="J14" s="39"/>
      <c r="K14" s="168" t="s">
        <v>47</v>
      </c>
      <c r="L14" s="168">
        <v>30</v>
      </c>
      <c r="M14" s="39"/>
      <c r="N14" s="165">
        <f>I17/L14</f>
        <v>42.037112666666673</v>
      </c>
      <c r="O14" s="39"/>
      <c r="P14" s="105">
        <f>R13</f>
        <v>0</v>
      </c>
      <c r="Q14" s="75"/>
      <c r="R14" s="105">
        <v>0.14000000000000001</v>
      </c>
      <c r="S14" s="94"/>
      <c r="T14" s="105">
        <f>P14*R14</f>
        <v>0</v>
      </c>
      <c r="U14" s="77"/>
      <c r="V14" s="38"/>
      <c r="W14" s="78"/>
      <c r="X14" s="95"/>
      <c r="Y14" s="86"/>
      <c r="Z14" s="92"/>
      <c r="AA14" s="92"/>
      <c r="AB14" s="96"/>
      <c r="AC14" s="83"/>
      <c r="AD14" s="38"/>
    </row>
    <row r="15" spans="1:30" ht="21.75" customHeight="1" thickBot="1" x14ac:dyDescent="0.3">
      <c r="B15" s="159"/>
      <c r="C15" s="160"/>
      <c r="D15" s="159"/>
      <c r="E15" s="41"/>
      <c r="F15" s="102" t="s">
        <v>6</v>
      </c>
      <c r="G15" s="155">
        <f>IF(I14&lt;2112,0,IF(I14&lt;=2826.65,7.5%,IF(I14&lt;=3751.05,15%,IF(I14&lt;4664.68,22.5%,27.5%))))</f>
        <v>0.27500000000000002</v>
      </c>
      <c r="H15" s="103"/>
      <c r="I15" s="104">
        <f>I14*G15</f>
        <v>2146.0733800000003</v>
      </c>
      <c r="J15" s="39"/>
      <c r="K15" s="167" t="s">
        <v>49</v>
      </c>
      <c r="L15" s="167">
        <v>20</v>
      </c>
      <c r="M15" s="39"/>
      <c r="N15" s="162">
        <f>L15*N14</f>
        <v>840.74225333333345</v>
      </c>
      <c r="O15" s="39"/>
      <c r="P15" s="106" t="s">
        <v>15</v>
      </c>
      <c r="Q15" s="107"/>
      <c r="R15" s="106"/>
      <c r="S15" s="108"/>
      <c r="T15" s="106">
        <f>SUM(T8:T14)</f>
        <v>176.4468</v>
      </c>
      <c r="U15" s="77"/>
      <c r="V15" s="38"/>
      <c r="W15" s="78"/>
      <c r="X15" s="90" t="s">
        <v>12</v>
      </c>
      <c r="Y15" s="86"/>
      <c r="Z15" s="91">
        <v>0.27500000000000002</v>
      </c>
      <c r="AA15" s="92"/>
      <c r="AB15" s="99">
        <v>884.96</v>
      </c>
      <c r="AC15" s="83"/>
      <c r="AD15" s="38"/>
    </row>
    <row r="16" spans="1:30" ht="21.75" customHeight="1" thickTop="1" thickBot="1" x14ac:dyDescent="0.35">
      <c r="B16" s="152">
        <f>SUM(B6:B15)</f>
        <v>8722.07</v>
      </c>
      <c r="C16" s="151"/>
      <c r="D16" s="152">
        <f>SUM(D6:D15)</f>
        <v>0</v>
      </c>
      <c r="E16" s="43"/>
      <c r="F16" s="102" t="s">
        <v>8</v>
      </c>
      <c r="G16" s="102"/>
      <c r="H16" s="65"/>
      <c r="I16" s="104">
        <f>IF(G15=0,0,IF(G15=Z9,AB9,IF(G15=Z11,AB11,IF(G15=Z13,AB13,IF(G15=Z15,AB15)))))</f>
        <v>884.96</v>
      </c>
      <c r="J16" s="39"/>
      <c r="K16" s="167" t="s">
        <v>50</v>
      </c>
      <c r="L16" s="167">
        <v>10</v>
      </c>
      <c r="M16" s="39"/>
      <c r="N16" s="162">
        <f>L16*N14</f>
        <v>420.37112666666673</v>
      </c>
      <c r="O16" s="39"/>
      <c r="P16" s="113" t="s">
        <v>37</v>
      </c>
      <c r="Q16" s="114"/>
      <c r="R16" s="115"/>
      <c r="S16" s="114"/>
      <c r="T16" s="113">
        <f>IF(T15&lt;=R6,T15,R6)</f>
        <v>176.4468</v>
      </c>
      <c r="U16" s="116"/>
      <c r="V16" s="38"/>
      <c r="W16" s="78"/>
      <c r="X16" s="95"/>
      <c r="Y16" s="86"/>
      <c r="Z16" s="92"/>
      <c r="AA16" s="92"/>
      <c r="AB16" s="96"/>
      <c r="AC16" s="83"/>
      <c r="AD16" s="38"/>
    </row>
    <row r="17" spans="2:30" ht="21.75" customHeight="1" thickTop="1" thickBot="1" x14ac:dyDescent="0.3">
      <c r="B17" s="144"/>
      <c r="C17" s="144"/>
      <c r="D17" s="144"/>
      <c r="E17" s="144"/>
      <c r="F17" s="109" t="s">
        <v>10</v>
      </c>
      <c r="G17" s="110"/>
      <c r="H17" s="111"/>
      <c r="I17" s="112">
        <f>IF(I15-I16&lt;0,0,I15-I16)</f>
        <v>1261.1133800000002</v>
      </c>
      <c r="J17" s="39"/>
      <c r="K17" s="178" t="s">
        <v>48</v>
      </c>
      <c r="L17" s="178"/>
      <c r="M17" s="39"/>
      <c r="N17" s="163">
        <f>N16+N15</f>
        <v>1261.1133800000002</v>
      </c>
      <c r="O17" s="39"/>
      <c r="P17" s="117" t="s">
        <v>31</v>
      </c>
      <c r="Q17" s="117"/>
      <c r="R17" s="117"/>
      <c r="S17" s="117"/>
      <c r="T17" s="118">
        <f>'TABELA INSS - 2022'!G4</f>
        <v>876.95</v>
      </c>
      <c r="U17" s="116"/>
      <c r="V17" s="38"/>
      <c r="W17" s="78"/>
      <c r="X17" s="119" t="s">
        <v>13</v>
      </c>
      <c r="Y17" s="120"/>
      <c r="Z17" s="91">
        <v>0</v>
      </c>
      <c r="AA17" s="121"/>
      <c r="AB17" s="122">
        <v>189.59</v>
      </c>
      <c r="AC17" s="83"/>
      <c r="AD17" s="38"/>
    </row>
    <row r="18" spans="2:30" ht="21.75" customHeight="1" thickTop="1" x14ac:dyDescent="0.25">
      <c r="B18" s="144"/>
      <c r="C18" s="144"/>
      <c r="D18" s="144"/>
      <c r="E18" s="144"/>
      <c r="F18" s="182" t="s">
        <v>58</v>
      </c>
      <c r="G18" s="183"/>
      <c r="H18" s="111"/>
      <c r="I18" s="184">
        <v>709.99</v>
      </c>
      <c r="J18" s="39"/>
      <c r="K18" s="56"/>
      <c r="L18" s="56"/>
      <c r="M18" s="39"/>
      <c r="N18" s="170"/>
      <c r="O18" s="39"/>
      <c r="P18" s="117"/>
      <c r="Q18" s="117"/>
      <c r="R18" s="117"/>
      <c r="S18" s="117"/>
      <c r="T18" s="118"/>
      <c r="U18" s="116"/>
      <c r="V18" s="38"/>
      <c r="W18" s="78"/>
      <c r="X18" s="185"/>
      <c r="Y18" s="120"/>
      <c r="Z18" s="186"/>
      <c r="AA18" s="121"/>
      <c r="AB18" s="187"/>
      <c r="AC18" s="83"/>
      <c r="AD18" s="38"/>
    </row>
    <row r="19" spans="2:30" ht="21.75" customHeight="1" x14ac:dyDescent="0.25">
      <c r="B19" s="144"/>
      <c r="C19" s="144"/>
      <c r="D19" s="144"/>
      <c r="E19" s="144"/>
      <c r="F19" s="182" t="s">
        <v>59</v>
      </c>
      <c r="G19" s="183"/>
      <c r="H19" s="111"/>
      <c r="I19" s="184">
        <f>I17-I18</f>
        <v>551.12338000000022</v>
      </c>
      <c r="J19" s="39"/>
      <c r="K19" s="56"/>
      <c r="L19" s="56"/>
      <c r="M19" s="39"/>
      <c r="N19" s="170"/>
      <c r="O19" s="39"/>
      <c r="P19" s="117"/>
      <c r="Q19" s="117"/>
      <c r="R19" s="117"/>
      <c r="S19" s="117"/>
      <c r="T19" s="118"/>
      <c r="U19" s="116"/>
      <c r="V19" s="38"/>
      <c r="W19" s="78"/>
      <c r="X19" s="185"/>
      <c r="Y19" s="120"/>
      <c r="Z19" s="186"/>
      <c r="AA19" s="121"/>
      <c r="AB19" s="187"/>
      <c r="AC19" s="83"/>
      <c r="AD19" s="38"/>
    </row>
    <row r="20" spans="2:30" ht="21.75" customHeight="1" x14ac:dyDescent="0.25">
      <c r="B20" s="144"/>
      <c r="C20" s="144"/>
      <c r="D20" s="144"/>
      <c r="E20" s="144"/>
      <c r="F20" s="182"/>
      <c r="G20" s="183"/>
      <c r="H20" s="111"/>
      <c r="I20" s="184"/>
      <c r="J20" s="39"/>
      <c r="K20" s="56"/>
      <c r="L20" s="56"/>
      <c r="M20" s="39"/>
      <c r="N20" s="170"/>
      <c r="O20" s="39"/>
      <c r="P20" s="117"/>
      <c r="Q20" s="117"/>
      <c r="R20" s="117"/>
      <c r="S20" s="117"/>
      <c r="T20" s="118"/>
      <c r="U20" s="116"/>
      <c r="V20" s="38"/>
      <c r="W20" s="78"/>
      <c r="X20" s="185"/>
      <c r="Y20" s="120"/>
      <c r="Z20" s="186"/>
      <c r="AA20" s="121"/>
      <c r="AB20" s="187"/>
      <c r="AC20" s="83"/>
      <c r="AD20" s="38"/>
    </row>
    <row r="21" spans="2:30" ht="21.75" customHeight="1" x14ac:dyDescent="0.25">
      <c r="B21" s="144"/>
      <c r="C21" s="144"/>
      <c r="D21" s="144"/>
      <c r="E21" s="144"/>
      <c r="F21" s="182"/>
      <c r="G21" s="183"/>
      <c r="H21" s="111"/>
      <c r="I21" s="184"/>
      <c r="J21" s="39"/>
      <c r="K21" s="56"/>
      <c r="L21" s="56"/>
      <c r="M21" s="39"/>
      <c r="N21" s="170"/>
      <c r="O21" s="39"/>
      <c r="P21" s="117"/>
      <c r="Q21" s="117"/>
      <c r="R21" s="117"/>
      <c r="S21" s="117"/>
      <c r="T21" s="118"/>
      <c r="U21" s="116"/>
      <c r="V21" s="38"/>
      <c r="W21" s="78"/>
      <c r="X21" s="185"/>
      <c r="Y21" s="120"/>
      <c r="Z21" s="186"/>
      <c r="AA21" s="121"/>
      <c r="AB21" s="187"/>
      <c r="AC21" s="83"/>
      <c r="AD21" s="38"/>
    </row>
    <row r="22" spans="2:30" ht="21.75" customHeight="1" thickBot="1" x14ac:dyDescent="0.3">
      <c r="B22" s="153">
        <f>B16-I10</f>
        <v>8545.6232</v>
      </c>
      <c r="C22" s="153"/>
      <c r="D22" s="153"/>
      <c r="E22" s="39"/>
      <c r="F22" s="144"/>
      <c r="G22" s="144"/>
      <c r="H22" s="144"/>
      <c r="I22" s="144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8"/>
      <c r="W22" s="125"/>
      <c r="X22" s="126"/>
      <c r="Y22" s="126"/>
      <c r="Z22" s="127"/>
      <c r="AA22" s="127"/>
      <c r="AB22" s="128"/>
      <c r="AC22" s="129"/>
      <c r="AD22" s="38"/>
    </row>
    <row r="23" spans="2:30" ht="18.75" customHeight="1" thickTop="1" thickBot="1" x14ac:dyDescent="0.3">
      <c r="B23" s="153">
        <f>B22*18%</f>
        <v>1538.212176</v>
      </c>
      <c r="C23" s="144"/>
      <c r="D23" s="144"/>
      <c r="E23" s="39"/>
      <c r="F23" s="134" t="s">
        <v>43</v>
      </c>
      <c r="G23" s="135"/>
      <c r="H23" s="136"/>
      <c r="I23" s="137">
        <f>T17</f>
        <v>876.95</v>
      </c>
      <c r="J23" s="39"/>
      <c r="K23" s="57">
        <f>I14*18%</f>
        <v>1404.7025759999999</v>
      </c>
      <c r="L23" s="39"/>
      <c r="M23" s="39"/>
      <c r="N23" s="39">
        <v>1025.8800000000001</v>
      </c>
      <c r="O23" s="39"/>
      <c r="P23" s="39"/>
      <c r="Q23" s="39"/>
      <c r="R23" s="39"/>
      <c r="S23" s="39"/>
      <c r="T23" s="39"/>
      <c r="U23" s="39"/>
      <c r="V23" s="38"/>
      <c r="W23" s="38"/>
      <c r="X23" s="38"/>
      <c r="Y23" s="38"/>
      <c r="Z23" s="38"/>
      <c r="AA23" s="38"/>
      <c r="AB23" s="38"/>
      <c r="AC23" s="38"/>
      <c r="AD23" s="38"/>
    </row>
    <row r="24" spans="2:30" ht="22.5" thickTop="1" thickBot="1" x14ac:dyDescent="0.3">
      <c r="B24" s="153"/>
      <c r="C24" s="153"/>
      <c r="D24" s="144"/>
      <c r="E24" s="39"/>
      <c r="F24" s="130" t="s">
        <v>42</v>
      </c>
      <c r="G24" s="131"/>
      <c r="H24" s="132"/>
      <c r="I24" s="133">
        <f>I17</f>
        <v>1261.1133800000002</v>
      </c>
      <c r="J24" s="39"/>
      <c r="K24" s="39"/>
      <c r="L24" s="39"/>
      <c r="M24" s="39"/>
      <c r="N24" s="39">
        <f>N23/34</f>
        <v>30.172941176470591</v>
      </c>
      <c r="O24" s="39"/>
      <c r="P24" s="39"/>
      <c r="Q24" s="39"/>
      <c r="R24" s="39"/>
      <c r="S24" s="39"/>
      <c r="T24" s="39"/>
      <c r="U24" s="39"/>
      <c r="V24" s="38"/>
      <c r="W24" s="38"/>
      <c r="X24" s="38"/>
      <c r="Y24" s="38"/>
      <c r="Z24" s="38"/>
      <c r="AA24" s="38"/>
      <c r="AB24" s="38"/>
      <c r="AC24" s="38"/>
      <c r="AD24" s="38"/>
    </row>
    <row r="25" spans="2:30" ht="21.75" thickTop="1" x14ac:dyDescent="0.25">
      <c r="B25" s="153">
        <f>B16*18%</f>
        <v>1569.9725999999998</v>
      </c>
      <c r="C25" s="144"/>
      <c r="D25" s="144"/>
      <c r="E25" s="39"/>
      <c r="F25" s="176" t="s">
        <v>41</v>
      </c>
      <c r="G25" s="177"/>
      <c r="H25" s="123"/>
      <c r="I25" s="124">
        <f>I8*8%</f>
        <v>697.76559999999995</v>
      </c>
      <c r="J25" s="39"/>
      <c r="K25" s="39"/>
      <c r="L25" s="39"/>
      <c r="M25" s="39"/>
      <c r="N25" s="39">
        <f>N24*100</f>
        <v>3017.294117647059</v>
      </c>
      <c r="O25" s="39"/>
      <c r="P25" s="39"/>
      <c r="Q25" s="39"/>
      <c r="R25" s="39"/>
      <c r="S25" s="39"/>
      <c r="T25" s="39"/>
      <c r="U25" s="39"/>
      <c r="V25" s="38"/>
      <c r="W25" s="38"/>
      <c r="X25" s="38"/>
      <c r="Y25" s="38"/>
      <c r="Z25" s="38"/>
      <c r="AA25" s="38"/>
      <c r="AB25" s="38"/>
      <c r="AC25" s="38"/>
      <c r="AD25" s="38"/>
    </row>
    <row r="26" spans="2:30" x14ac:dyDescent="0.25">
      <c r="G26" s="140"/>
      <c r="H26" s="140"/>
      <c r="P26" s="141" t="s">
        <v>44</v>
      </c>
      <c r="Q26" s="141"/>
      <c r="R26" s="1">
        <v>1320</v>
      </c>
      <c r="S26" s="142"/>
      <c r="T26" s="2" t="s">
        <v>18</v>
      </c>
      <c r="V26" s="2" t="s">
        <v>45</v>
      </c>
    </row>
    <row r="27" spans="2:30" x14ac:dyDescent="0.25">
      <c r="P27" s="156">
        <v>0.1</v>
      </c>
      <c r="R27" s="1">
        <f>R26*P27</f>
        <v>132</v>
      </c>
      <c r="T27" s="2">
        <v>1603.99</v>
      </c>
      <c r="V27" s="140">
        <f>R27+T27</f>
        <v>1735.99</v>
      </c>
    </row>
    <row r="28" spans="2:30" x14ac:dyDescent="0.25">
      <c r="P28" s="156">
        <v>0.2</v>
      </c>
      <c r="R28" s="1">
        <f>R26*P28</f>
        <v>264</v>
      </c>
      <c r="T28" s="2">
        <v>1603.99</v>
      </c>
      <c r="V28" s="140">
        <f t="shared" ref="V28:V29" si="0">R28+T28</f>
        <v>1867.99</v>
      </c>
      <c r="Z28" s="175"/>
    </row>
    <row r="29" spans="2:30" x14ac:dyDescent="0.25">
      <c r="I29" s="2">
        <v>139.18</v>
      </c>
      <c r="N29" s="2">
        <v>3180.1</v>
      </c>
      <c r="P29" s="156">
        <v>0.4</v>
      </c>
      <c r="R29" s="1">
        <f>R26*P29</f>
        <v>528</v>
      </c>
      <c r="T29" s="2">
        <v>1907.79</v>
      </c>
      <c r="V29" s="140">
        <f t="shared" si="0"/>
        <v>2435.79</v>
      </c>
    </row>
    <row r="30" spans="2:30" x14ac:dyDescent="0.25">
      <c r="I30" s="2">
        <v>133.71</v>
      </c>
      <c r="N30" s="2">
        <f>N29-N25</f>
        <v>162.8058823529409</v>
      </c>
    </row>
    <row r="31" spans="2:30" x14ac:dyDescent="0.25">
      <c r="I31" s="2">
        <f>I29-I30</f>
        <v>5.4699999999999989</v>
      </c>
    </row>
    <row r="33" spans="6:16" x14ac:dyDescent="0.25">
      <c r="F33" s="161"/>
      <c r="I33" s="140"/>
    </row>
    <row r="34" spans="6:16" x14ac:dyDescent="0.25">
      <c r="F34" s="161"/>
      <c r="I34" s="140"/>
    </row>
    <row r="35" spans="6:16" x14ac:dyDescent="0.25">
      <c r="P35" s="2">
        <v>3853.48</v>
      </c>
    </row>
    <row r="36" spans="6:16" x14ac:dyDescent="0.25">
      <c r="P36" s="2">
        <v>3677.41</v>
      </c>
    </row>
    <row r="37" spans="6:16" x14ac:dyDescent="0.25">
      <c r="P37" s="2">
        <f>SUM(P35:P36)</f>
        <v>7530.8899999999994</v>
      </c>
    </row>
  </sheetData>
  <sheetProtection selectLockedCells="1"/>
  <mergeCells count="3">
    <mergeCell ref="F2:I2"/>
    <mergeCell ref="P2:T2"/>
    <mergeCell ref="K6:N6"/>
  </mergeCells>
  <phoneticPr fontId="17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325E-6663-4E17-A6AF-2544ACBDB927}">
  <sheetPr codeName="Planilha2"/>
  <dimension ref="A1:L16"/>
  <sheetViews>
    <sheetView workbookViewId="0">
      <selection activeCell="A7" sqref="A7"/>
    </sheetView>
  </sheetViews>
  <sheetFormatPr defaultRowHeight="15" x14ac:dyDescent="0.25"/>
  <cols>
    <col min="1" max="2" width="10.7109375" style="1" bestFit="1" customWidth="1"/>
    <col min="3" max="3" width="25.7109375" bestFit="1" customWidth="1"/>
    <col min="4" max="4" width="17.5703125" bestFit="1" customWidth="1"/>
    <col min="5" max="5" width="12.85546875" bestFit="1" customWidth="1"/>
    <col min="6" max="6" width="16.28515625" customWidth="1"/>
    <col min="7" max="7" width="22.7109375" style="1" customWidth="1"/>
    <col min="9" max="9" width="11.42578125" style="18" bestFit="1" customWidth="1"/>
    <col min="10" max="10" width="11.42578125" bestFit="1" customWidth="1"/>
    <col min="12" max="12" width="11.42578125" customWidth="1"/>
  </cols>
  <sheetData>
    <row r="1" spans="1:12" ht="15.75" thickBot="1" x14ac:dyDescent="0.3"/>
    <row r="2" spans="1:12" ht="30.75" customHeight="1" thickBot="1" x14ac:dyDescent="0.3">
      <c r="A2" s="197" t="s">
        <v>22</v>
      </c>
      <c r="B2" s="198"/>
      <c r="C2" s="199" t="s">
        <v>23</v>
      </c>
      <c r="D2" s="201" t="s">
        <v>24</v>
      </c>
      <c r="E2" s="35" t="s">
        <v>34</v>
      </c>
      <c r="F2" s="203" t="s">
        <v>29</v>
      </c>
      <c r="G2" s="204"/>
      <c r="I2" s="19" t="s">
        <v>32</v>
      </c>
      <c r="J2" s="34">
        <f>'CÁLCULO DE INSS-IRRF'!I8</f>
        <v>8722.07</v>
      </c>
      <c r="K2" s="27" t="s">
        <v>14</v>
      </c>
      <c r="L2" s="28">
        <f>_xlfn.IFS(J2&lt;=J4,J2*K4,J2&lt;=J5,L4+(J2-J4)*K5,J2&lt;=J6,L4+L5+(J2-J5)*K6,J2&lt;=J7,L4+L5+L6+(J2-J6)*K7,J2&gt;J7,L8)</f>
        <v>876.95</v>
      </c>
    </row>
    <row r="3" spans="1:12" ht="15.75" thickBot="1" x14ac:dyDescent="0.3">
      <c r="A3" s="16" t="s">
        <v>25</v>
      </c>
      <c r="B3" s="17" t="s">
        <v>26</v>
      </c>
      <c r="C3" s="200"/>
      <c r="D3" s="202"/>
      <c r="F3" t="s">
        <v>28</v>
      </c>
      <c r="G3" s="6">
        <f>'CÁLCULO DE INSS-IRRF'!I8</f>
        <v>8722.07</v>
      </c>
      <c r="I3" s="23"/>
      <c r="J3" s="20"/>
      <c r="K3" s="21"/>
      <c r="L3" s="22"/>
    </row>
    <row r="4" spans="1:12" ht="15.75" x14ac:dyDescent="0.25">
      <c r="A4" s="12" t="s">
        <v>30</v>
      </c>
      <c r="B4" s="13">
        <v>1320</v>
      </c>
      <c r="C4" s="14">
        <v>7.4999999999999997E-2</v>
      </c>
      <c r="D4" s="15" t="s">
        <v>30</v>
      </c>
      <c r="F4" t="s">
        <v>14</v>
      </c>
      <c r="G4" s="1">
        <f>IF(G3&lt;=B4,G3*C4,IF(G3&lt;=B5,(G3*C5)-D5,IF(G3&lt;=B6,(G3*C6)-D6,IF(G3&lt;=B7,(G3*C7)-D7,D8))))</f>
        <v>876.95</v>
      </c>
      <c r="I4" s="23"/>
      <c r="J4" s="24">
        <v>1320</v>
      </c>
      <c r="K4" s="25">
        <v>7.4999999999999997E-2</v>
      </c>
      <c r="L4" s="26">
        <f>J4*K4</f>
        <v>99</v>
      </c>
    </row>
    <row r="5" spans="1:12" ht="15.75" x14ac:dyDescent="0.25">
      <c r="A5" s="9">
        <f>B4+0.01</f>
        <v>1320.01</v>
      </c>
      <c r="B5" s="7">
        <v>2571.29</v>
      </c>
      <c r="C5" s="4">
        <v>0.09</v>
      </c>
      <c r="D5" s="10">
        <v>19.8</v>
      </c>
      <c r="E5" s="29"/>
      <c r="F5" s="36"/>
      <c r="I5" s="23"/>
      <c r="J5" s="24">
        <v>2571.29</v>
      </c>
      <c r="K5" s="25">
        <v>0.09</v>
      </c>
      <c r="L5" s="26">
        <f>(J5-J4)*K5</f>
        <v>112.61609999999999</v>
      </c>
    </row>
    <row r="6" spans="1:12" ht="15.75" x14ac:dyDescent="0.25">
      <c r="A6" s="9">
        <v>2427.36</v>
      </c>
      <c r="B6" s="7">
        <v>3856.94</v>
      </c>
      <c r="C6" s="3">
        <v>0.12</v>
      </c>
      <c r="D6" s="10">
        <v>96.94</v>
      </c>
      <c r="E6" s="29"/>
      <c r="F6" s="36"/>
      <c r="I6" s="23"/>
      <c r="J6" s="24">
        <v>3856.94</v>
      </c>
      <c r="K6" s="25">
        <v>0.12</v>
      </c>
      <c r="L6" s="26">
        <f>(J6-J5)*K6</f>
        <v>154.27799999999999</v>
      </c>
    </row>
    <row r="7" spans="1:12" ht="16.5" thickBot="1" x14ac:dyDescent="0.3">
      <c r="A7" s="9">
        <v>3641.04</v>
      </c>
      <c r="B7" s="8">
        <v>7507.49</v>
      </c>
      <c r="C7" s="5">
        <v>0.14000000000000001</v>
      </c>
      <c r="D7" s="10">
        <v>174.08</v>
      </c>
      <c r="E7" s="29"/>
      <c r="F7" s="36"/>
      <c r="I7" s="23"/>
      <c r="J7" s="24">
        <v>7507.49</v>
      </c>
      <c r="K7" s="25">
        <v>0.14000000000000001</v>
      </c>
      <c r="L7" s="26">
        <f>(J7-J6)*K7</f>
        <v>511.077</v>
      </c>
    </row>
    <row r="8" spans="1:12" ht="16.5" thickBot="1" x14ac:dyDescent="0.3">
      <c r="A8" s="205" t="s">
        <v>27</v>
      </c>
      <c r="B8" s="206"/>
      <c r="C8" s="207"/>
      <c r="D8" s="11">
        <v>876.95</v>
      </c>
      <c r="E8" s="37"/>
      <c r="F8" s="29"/>
      <c r="I8" s="23"/>
      <c r="J8" s="32" t="s">
        <v>33</v>
      </c>
      <c r="K8" s="33"/>
      <c r="L8" s="11">
        <v>876.95</v>
      </c>
    </row>
    <row r="9" spans="1:12" ht="15.75" x14ac:dyDescent="0.25">
      <c r="A9" s="30"/>
      <c r="B9" s="30"/>
      <c r="C9" s="30"/>
      <c r="D9" s="31"/>
      <c r="E9" s="36"/>
    </row>
    <row r="14" spans="1:12" ht="75" customHeight="1" x14ac:dyDescent="0.25">
      <c r="A14" s="194" t="s">
        <v>39</v>
      </c>
      <c r="B14" s="194"/>
      <c r="C14" s="194"/>
      <c r="D14" s="194"/>
      <c r="E14" s="194"/>
      <c r="F14" s="194"/>
      <c r="G14" s="194"/>
      <c r="H14" s="194"/>
      <c r="I14" s="194"/>
    </row>
    <row r="15" spans="1:12" ht="20.25" x14ac:dyDescent="0.25">
      <c r="A15" s="195">
        <v>876.95</v>
      </c>
      <c r="B15" s="195"/>
      <c r="C15" s="195"/>
      <c r="D15" s="195"/>
      <c r="E15" s="195"/>
      <c r="F15" s="195"/>
      <c r="G15" s="195"/>
      <c r="H15" s="195"/>
      <c r="I15" s="195"/>
    </row>
    <row r="16" spans="1:12" ht="192.75" customHeight="1" x14ac:dyDescent="0.25">
      <c r="A16" s="196" t="s">
        <v>40</v>
      </c>
      <c r="B16" s="196"/>
      <c r="C16" s="196"/>
      <c r="D16" s="196"/>
      <c r="E16" s="196"/>
      <c r="F16" s="196"/>
      <c r="G16" s="196"/>
      <c r="H16" s="196"/>
      <c r="I16" s="196"/>
    </row>
  </sheetData>
  <sheetProtection selectLockedCells="1"/>
  <mergeCells count="8">
    <mergeCell ref="A14:I14"/>
    <mergeCell ref="A15:I15"/>
    <mergeCell ref="A16:I16"/>
    <mergeCell ref="A2:B2"/>
    <mergeCell ref="C2:C3"/>
    <mergeCell ref="D2:D3"/>
    <mergeCell ref="F2:G2"/>
    <mergeCell ref="A8:C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7BD8-399C-4A0D-B60F-7414878DDBC7}">
  <dimension ref="A1:AC30"/>
  <sheetViews>
    <sheetView zoomScale="90" zoomScaleNormal="90" workbookViewId="0">
      <selection activeCell="F15" sqref="F15"/>
    </sheetView>
  </sheetViews>
  <sheetFormatPr defaultRowHeight="15" x14ac:dyDescent="0.25"/>
  <cols>
    <col min="1" max="1" width="19" style="154" customWidth="1"/>
    <col min="2" max="2" width="0.85546875" style="154" customWidth="1"/>
    <col min="3" max="3" width="16.140625" style="154" customWidth="1"/>
    <col min="4" max="4" width="0.85546875" style="2" customWidth="1"/>
    <col min="5" max="5" width="24.5703125" style="2" customWidth="1"/>
    <col min="6" max="6" width="10.7109375" style="142" customWidth="1"/>
    <col min="7" max="7" width="0.85546875" style="142" customWidth="1"/>
    <col min="8" max="8" width="20.7109375" style="2" bestFit="1" customWidth="1"/>
    <col min="9" max="9" width="0.85546875" style="2" customWidth="1"/>
    <col min="10" max="10" width="17.7109375" style="2" bestFit="1" customWidth="1"/>
    <col min="11" max="11" width="6.5703125" style="2" customWidth="1"/>
    <col min="12" max="12" width="0.5703125" style="2" customWidth="1"/>
    <col min="13" max="13" width="12.7109375" style="2" bestFit="1" customWidth="1"/>
    <col min="14" max="14" width="0.85546875" style="2" customWidth="1"/>
    <col min="15" max="15" width="18.42578125" style="2" bestFit="1" customWidth="1"/>
    <col min="16" max="16" width="0.85546875" style="2" customWidth="1"/>
    <col min="17" max="17" width="15.5703125" style="2" customWidth="1"/>
    <col min="18" max="18" width="0.85546875" style="2" customWidth="1"/>
    <col min="19" max="19" width="15" style="2" customWidth="1"/>
    <col min="20" max="20" width="2" style="2" customWidth="1"/>
    <col min="21" max="21" width="10" style="2" bestFit="1" customWidth="1"/>
    <col min="22" max="22" width="5" style="2" customWidth="1"/>
    <col min="23" max="23" width="27.7109375" style="2" customWidth="1"/>
    <col min="24" max="24" width="1.85546875" style="2" customWidth="1"/>
    <col min="25" max="25" width="13.140625" style="142" bestFit="1" customWidth="1"/>
    <col min="26" max="26" width="1.85546875" style="142" customWidth="1"/>
    <col min="27" max="27" width="21.140625" style="143" customWidth="1"/>
    <col min="28" max="28" width="1.7109375" style="2" customWidth="1"/>
    <col min="29" max="1027" width="8.5703125" style="2" customWidth="1"/>
    <col min="1028" max="16384" width="9.140625" style="2"/>
  </cols>
  <sheetData>
    <row r="1" spans="1:29" ht="15.75" thickBot="1" x14ac:dyDescent="0.3">
      <c r="A1" s="144"/>
      <c r="B1" s="144"/>
      <c r="C1" s="144"/>
      <c r="D1" s="39"/>
      <c r="E1" s="39"/>
      <c r="F1" s="56"/>
      <c r="G1" s="56"/>
      <c r="H1" s="39"/>
      <c r="I1" s="39"/>
      <c r="J1" s="39"/>
      <c r="K1" s="39"/>
      <c r="L1" s="39"/>
      <c r="M1" s="39"/>
      <c r="N1" s="39"/>
      <c r="O1" s="57"/>
      <c r="P1" s="57"/>
      <c r="Q1" s="39"/>
      <c r="R1" s="39"/>
      <c r="S1" s="39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29.25" customHeight="1" thickTop="1" thickBot="1" x14ac:dyDescent="0.3">
      <c r="A2" s="145" t="s">
        <v>35</v>
      </c>
      <c r="B2" s="146"/>
      <c r="C2" s="145" t="s">
        <v>38</v>
      </c>
      <c r="D2" s="40"/>
      <c r="E2" s="188" t="s">
        <v>0</v>
      </c>
      <c r="F2" s="189"/>
      <c r="G2" s="189"/>
      <c r="H2" s="190"/>
      <c r="I2" s="39"/>
      <c r="J2" s="39"/>
      <c r="K2" s="39"/>
      <c r="L2" s="39"/>
      <c r="M2" s="39"/>
      <c r="N2" s="39"/>
      <c r="O2" s="188" t="s">
        <v>36</v>
      </c>
      <c r="P2" s="189"/>
      <c r="Q2" s="189"/>
      <c r="R2" s="189"/>
      <c r="S2" s="190"/>
      <c r="T2" s="38"/>
      <c r="U2" s="38"/>
      <c r="V2" s="38"/>
      <c r="W2" s="38" t="s">
        <v>54</v>
      </c>
      <c r="X2" s="38"/>
      <c r="Y2" s="38"/>
      <c r="Z2" s="38"/>
      <c r="AA2" s="170">
        <f>S16+H13+H10</f>
        <v>487.02289999999994</v>
      </c>
      <c r="AB2" s="38"/>
      <c r="AC2" s="38"/>
    </row>
    <row r="3" spans="1:29" ht="6" customHeight="1" thickTop="1" thickBot="1" x14ac:dyDescent="0.3">
      <c r="A3" s="147"/>
      <c r="B3" s="148"/>
      <c r="C3" s="147"/>
      <c r="D3" s="40"/>
      <c r="E3" s="58"/>
      <c r="F3" s="59"/>
      <c r="G3" s="59"/>
      <c r="H3" s="58"/>
      <c r="I3" s="39"/>
      <c r="J3" s="39"/>
      <c r="K3" s="39"/>
      <c r="L3" s="39"/>
      <c r="M3" s="39"/>
      <c r="N3" s="39"/>
      <c r="O3" s="60"/>
      <c r="P3" s="60"/>
      <c r="Q3" s="61"/>
      <c r="R3" s="61"/>
      <c r="S3" s="61"/>
      <c r="T3" s="38"/>
      <c r="U3" s="38"/>
      <c r="V3" s="70"/>
      <c r="W3" s="71"/>
      <c r="X3" s="71"/>
      <c r="Y3" s="72"/>
      <c r="Z3" s="72"/>
      <c r="AA3" s="73"/>
      <c r="AB3" s="74"/>
      <c r="AC3" s="38"/>
    </row>
    <row r="4" spans="1:29" ht="25.5" customHeight="1" thickBot="1" x14ac:dyDescent="0.3">
      <c r="A4" s="149"/>
      <c r="B4" s="148"/>
      <c r="C4" s="149"/>
      <c r="D4" s="40"/>
      <c r="E4" s="58"/>
      <c r="F4" s="59"/>
      <c r="G4" s="59"/>
      <c r="H4" s="58"/>
      <c r="I4" s="39"/>
      <c r="J4" s="39"/>
      <c r="K4" s="39"/>
      <c r="L4" s="39"/>
      <c r="M4" s="39"/>
      <c r="N4" s="39"/>
      <c r="O4" s="62" t="s">
        <v>18</v>
      </c>
      <c r="P4" s="60"/>
      <c r="Q4" s="62" t="s">
        <v>16</v>
      </c>
      <c r="R4" s="61"/>
      <c r="S4" s="62" t="s">
        <v>17</v>
      </c>
      <c r="T4" s="38"/>
      <c r="U4" s="38"/>
      <c r="V4" s="78"/>
      <c r="W4" s="79" t="s">
        <v>20</v>
      </c>
      <c r="X4" s="80"/>
      <c r="Y4" s="79" t="s">
        <v>6</v>
      </c>
      <c r="Z4" s="81"/>
      <c r="AA4" s="82" t="s">
        <v>7</v>
      </c>
      <c r="AB4" s="83"/>
      <c r="AC4" s="38"/>
    </row>
    <row r="5" spans="1:29" ht="5.25" customHeight="1" thickBot="1" x14ac:dyDescent="0.3">
      <c r="A5" s="149"/>
      <c r="B5" s="148"/>
      <c r="C5" s="149"/>
      <c r="D5" s="40"/>
      <c r="E5" s="58"/>
      <c r="F5" s="59"/>
      <c r="G5" s="59"/>
      <c r="H5" s="58"/>
      <c r="I5" s="39"/>
      <c r="J5" s="39"/>
      <c r="K5" s="39"/>
      <c r="L5" s="39"/>
      <c r="M5" s="39"/>
      <c r="N5" s="39"/>
      <c r="O5" s="60"/>
      <c r="P5" s="60"/>
      <c r="Q5" s="61"/>
      <c r="R5" s="61"/>
      <c r="S5" s="61"/>
      <c r="T5" s="38"/>
      <c r="U5" s="38"/>
      <c r="V5" s="78"/>
      <c r="W5" s="86"/>
      <c r="X5" s="86"/>
      <c r="Y5" s="87"/>
      <c r="Z5" s="87"/>
      <c r="AA5" s="88"/>
      <c r="AB5" s="83"/>
      <c r="AC5" s="38"/>
    </row>
    <row r="6" spans="1:29" ht="21.75" customHeight="1" thickTop="1" thickBot="1" x14ac:dyDescent="0.3">
      <c r="A6" s="150">
        <v>3286.43</v>
      </c>
      <c r="B6" s="151"/>
      <c r="C6" s="150">
        <v>0</v>
      </c>
      <c r="D6" s="41"/>
      <c r="E6" s="63" t="s">
        <v>1</v>
      </c>
      <c r="F6" s="64"/>
      <c r="G6" s="65"/>
      <c r="H6" s="66">
        <f>A16</f>
        <v>3286.43</v>
      </c>
      <c r="I6" s="39"/>
      <c r="J6" s="210" t="s">
        <v>51</v>
      </c>
      <c r="K6" s="210"/>
      <c r="L6" s="210"/>
      <c r="M6" s="210"/>
      <c r="N6" s="39"/>
      <c r="O6" s="67">
        <f>H8</f>
        <v>3286.43</v>
      </c>
      <c r="P6" s="68"/>
      <c r="Q6" s="67">
        <v>876.95</v>
      </c>
      <c r="R6" s="60"/>
      <c r="S6" s="67"/>
      <c r="T6" s="69"/>
      <c r="U6" s="38"/>
      <c r="V6" s="78"/>
      <c r="W6" s="95" t="s">
        <v>53</v>
      </c>
      <c r="X6" s="86"/>
      <c r="Y6" s="92">
        <v>0.25</v>
      </c>
      <c r="Z6" s="92"/>
      <c r="AA6" s="96">
        <f>W7*Y6</f>
        <v>528</v>
      </c>
      <c r="AB6" s="83"/>
      <c r="AC6" s="38"/>
    </row>
    <row r="7" spans="1:29" ht="21.75" customHeight="1" thickBot="1" x14ac:dyDescent="0.3">
      <c r="A7" s="55"/>
      <c r="B7" s="151"/>
      <c r="C7" s="55"/>
      <c r="D7" s="41"/>
      <c r="E7" s="44" t="s">
        <v>19</v>
      </c>
      <c r="F7" s="44"/>
      <c r="G7" s="65"/>
      <c r="H7" s="45">
        <f>C16</f>
        <v>0</v>
      </c>
      <c r="I7" s="39"/>
      <c r="J7" s="168" t="s">
        <v>47</v>
      </c>
      <c r="K7" s="168">
        <v>30</v>
      </c>
      <c r="L7" s="39"/>
      <c r="M7" s="164">
        <f>H9/K7</f>
        <v>9.9144299999999994</v>
      </c>
      <c r="N7" s="39"/>
      <c r="O7" s="54"/>
      <c r="P7" s="75"/>
      <c r="Q7" s="54"/>
      <c r="R7" s="76"/>
      <c r="S7" s="54"/>
      <c r="T7" s="77"/>
      <c r="U7" s="38"/>
      <c r="V7" s="78"/>
      <c r="W7" s="169">
        <v>2112</v>
      </c>
      <c r="X7" s="86"/>
      <c r="Y7" s="91">
        <v>0</v>
      </c>
      <c r="Z7" s="92"/>
      <c r="AA7" s="93">
        <v>0</v>
      </c>
      <c r="AB7" s="83"/>
      <c r="AC7" s="38"/>
    </row>
    <row r="8" spans="1:29" ht="21.75" customHeight="1" thickBot="1" x14ac:dyDescent="0.3">
      <c r="A8" s="55"/>
      <c r="B8" s="151"/>
      <c r="C8" s="55"/>
      <c r="D8" s="41"/>
      <c r="E8" s="50" t="s">
        <v>2</v>
      </c>
      <c r="F8" s="50"/>
      <c r="G8" s="84"/>
      <c r="H8" s="51">
        <f>H6-H7</f>
        <v>3286.43</v>
      </c>
      <c r="I8" s="39"/>
      <c r="J8" s="167" t="s">
        <v>49</v>
      </c>
      <c r="K8" s="167">
        <v>30</v>
      </c>
      <c r="L8" s="39"/>
      <c r="M8" s="157">
        <f>K8*M7</f>
        <v>297.43289999999996</v>
      </c>
      <c r="N8" s="39"/>
      <c r="O8" s="53">
        <v>1320</v>
      </c>
      <c r="P8" s="75"/>
      <c r="Q8" s="53">
        <v>7.4999999999999997E-2</v>
      </c>
      <c r="R8" s="85"/>
      <c r="S8" s="53">
        <f>IF($H$8&lt;$O$8,$H$8*$Q$8,$O$8*$Q$8)</f>
        <v>99</v>
      </c>
      <c r="T8" s="77"/>
      <c r="U8" s="38"/>
      <c r="V8" s="78"/>
      <c r="W8" s="95"/>
      <c r="X8" s="86"/>
      <c r="Y8" s="92"/>
      <c r="Z8" s="92"/>
      <c r="AA8" s="96"/>
      <c r="AB8" s="83"/>
      <c r="AC8" s="38"/>
    </row>
    <row r="9" spans="1:29" ht="21.75" customHeight="1" thickBot="1" x14ac:dyDescent="0.3">
      <c r="A9" s="55"/>
      <c r="B9" s="151"/>
      <c r="C9" s="55"/>
      <c r="D9" s="41"/>
      <c r="E9" s="44" t="s">
        <v>3</v>
      </c>
      <c r="F9" s="44"/>
      <c r="G9" s="42"/>
      <c r="H9" s="45">
        <f>S16</f>
        <v>297.43289999999996</v>
      </c>
      <c r="I9" s="39"/>
      <c r="J9" s="167" t="s">
        <v>50</v>
      </c>
      <c r="K9" s="167">
        <v>0</v>
      </c>
      <c r="L9" s="39"/>
      <c r="M9" s="157">
        <f>K9*M7</f>
        <v>0</v>
      </c>
      <c r="N9" s="39"/>
      <c r="O9" s="54">
        <v>2571.29</v>
      </c>
      <c r="P9" s="75"/>
      <c r="Q9" s="54">
        <f>IF(O6-O8&lt;=0,0,O6-O8)</f>
        <v>1966.4299999999998</v>
      </c>
      <c r="R9" s="89"/>
      <c r="S9" s="54"/>
      <c r="T9" s="77"/>
      <c r="U9" s="38"/>
      <c r="V9" s="78"/>
      <c r="W9" s="90" t="s">
        <v>46</v>
      </c>
      <c r="X9" s="86"/>
      <c r="Y9" s="91">
        <v>7.4999999999999997E-2</v>
      </c>
      <c r="Z9" s="92"/>
      <c r="AA9" s="93">
        <v>158.4</v>
      </c>
      <c r="AB9" s="83"/>
      <c r="AC9" s="38"/>
    </row>
    <row r="10" spans="1:29" ht="21.75" customHeight="1" thickBot="1" x14ac:dyDescent="0.3">
      <c r="A10" s="55"/>
      <c r="B10" s="151"/>
      <c r="C10" s="55"/>
      <c r="D10" s="41"/>
      <c r="E10" s="44" t="s">
        <v>21</v>
      </c>
      <c r="F10" s="44"/>
      <c r="G10" s="42"/>
      <c r="H10" s="45">
        <v>0</v>
      </c>
      <c r="I10" s="39"/>
      <c r="J10" s="211" t="s">
        <v>48</v>
      </c>
      <c r="K10" s="211"/>
      <c r="L10" s="38"/>
      <c r="M10" s="158">
        <f>M9+M8</f>
        <v>297.43289999999996</v>
      </c>
      <c r="N10" s="39"/>
      <c r="O10" s="54">
        <f>IF(Q9&lt;=O9-O8,Q9,O9-O8)</f>
        <v>1251.29</v>
      </c>
      <c r="P10" s="75"/>
      <c r="Q10" s="54">
        <v>0.09</v>
      </c>
      <c r="R10" s="94"/>
      <c r="S10" s="54">
        <f>O10*Q10</f>
        <v>112.61609999999999</v>
      </c>
      <c r="T10" s="77"/>
      <c r="U10" s="38"/>
      <c r="V10" s="78"/>
      <c r="W10" s="95"/>
      <c r="X10" s="86"/>
      <c r="Y10" s="92"/>
      <c r="Z10" s="92"/>
      <c r="AA10" s="96"/>
      <c r="AB10" s="83"/>
      <c r="AC10" s="38"/>
    </row>
    <row r="11" spans="1:29" ht="21.75" customHeight="1" thickBot="1" x14ac:dyDescent="0.3">
      <c r="A11" s="55"/>
      <c r="B11" s="151"/>
      <c r="C11" s="55"/>
      <c r="D11" s="41"/>
      <c r="E11" s="44"/>
      <c r="F11" s="44"/>
      <c r="G11" s="42"/>
      <c r="H11" s="45">
        <v>0</v>
      </c>
      <c r="I11" s="39"/>
      <c r="J11" s="39"/>
      <c r="K11" s="39"/>
      <c r="L11" s="39"/>
      <c r="M11" s="39"/>
      <c r="N11" s="39"/>
      <c r="O11" s="54">
        <v>3856.94</v>
      </c>
      <c r="P11" s="75"/>
      <c r="Q11" s="54">
        <f>IF(Q9-O10&lt;=0,0,Q9-O10)</f>
        <v>715.13999999999987</v>
      </c>
      <c r="R11" s="89"/>
      <c r="S11" s="54"/>
      <c r="T11" s="77"/>
      <c r="U11" s="38"/>
      <c r="V11" s="78"/>
      <c r="W11" s="90" t="s">
        <v>9</v>
      </c>
      <c r="X11" s="86"/>
      <c r="Y11" s="97">
        <v>0.15</v>
      </c>
      <c r="Z11" s="98"/>
      <c r="AA11" s="99">
        <v>370.4</v>
      </c>
      <c r="AB11" s="83"/>
      <c r="AC11" s="38"/>
    </row>
    <row r="12" spans="1:29" ht="21.75" customHeight="1" thickBot="1" x14ac:dyDescent="0.3">
      <c r="A12" s="55"/>
      <c r="B12" s="151"/>
      <c r="C12" s="55"/>
      <c r="D12" s="41"/>
      <c r="E12" s="49" t="s">
        <v>5</v>
      </c>
      <c r="F12" s="46"/>
      <c r="G12" s="100"/>
      <c r="H12" s="52">
        <f>H8-(H9+H10+H13)</f>
        <v>2799.4070999999999</v>
      </c>
      <c r="I12" s="39"/>
      <c r="J12" s="210" t="s">
        <v>52</v>
      </c>
      <c r="K12" s="210"/>
      <c r="L12" s="210"/>
      <c r="M12" s="210"/>
      <c r="N12" s="39"/>
      <c r="O12" s="53">
        <f>IF(Q11&lt;=O11-O9,Q11,O11-O9)</f>
        <v>715.13999999999987</v>
      </c>
      <c r="P12" s="75"/>
      <c r="Q12" s="53">
        <v>0.12</v>
      </c>
      <c r="R12" s="94"/>
      <c r="S12" s="53">
        <f>O12*Q12</f>
        <v>85.816799999999986</v>
      </c>
      <c r="T12" s="77"/>
      <c r="U12" s="38"/>
      <c r="V12" s="78"/>
      <c r="W12" s="95"/>
      <c r="X12" s="86"/>
      <c r="Y12" s="92"/>
      <c r="Z12" s="92"/>
      <c r="AA12" s="96"/>
      <c r="AB12" s="83"/>
      <c r="AC12" s="38"/>
    </row>
    <row r="13" spans="1:29" ht="21.75" customHeight="1" thickBot="1" x14ac:dyDescent="0.3">
      <c r="A13" s="55"/>
      <c r="B13" s="151"/>
      <c r="C13" s="55"/>
      <c r="D13" s="41"/>
      <c r="E13" s="47" t="s">
        <v>4</v>
      </c>
      <c r="F13" s="166">
        <v>1</v>
      </c>
      <c r="G13" s="101"/>
      <c r="H13" s="48">
        <f>AA17*F13</f>
        <v>189.59</v>
      </c>
      <c r="I13" s="39"/>
      <c r="J13" s="168" t="s">
        <v>47</v>
      </c>
      <c r="K13" s="168">
        <v>30</v>
      </c>
      <c r="L13" s="39"/>
      <c r="M13" s="165">
        <f>H16/K13</f>
        <v>1.7185177499999991</v>
      </c>
      <c r="N13" s="39"/>
      <c r="O13" s="54">
        <v>7507.49</v>
      </c>
      <c r="P13" s="75"/>
      <c r="Q13" s="54">
        <f>IF(Q11-O12&lt;=0,0,Q11-O12)</f>
        <v>0</v>
      </c>
      <c r="R13" s="89"/>
      <c r="S13" s="54"/>
      <c r="T13" s="77"/>
      <c r="U13" s="38"/>
      <c r="V13" s="78"/>
      <c r="W13" s="90" t="s">
        <v>11</v>
      </c>
      <c r="X13" s="86"/>
      <c r="Y13" s="91">
        <v>0.22500000000000001</v>
      </c>
      <c r="Z13" s="92"/>
      <c r="AA13" s="99">
        <v>651.73</v>
      </c>
      <c r="AB13" s="83"/>
      <c r="AC13" s="38"/>
    </row>
    <row r="14" spans="1:29" ht="21.75" customHeight="1" thickBot="1" x14ac:dyDescent="0.3">
      <c r="A14" s="55"/>
      <c r="B14" s="151"/>
      <c r="C14" s="55"/>
      <c r="D14" s="41"/>
      <c r="E14" s="102" t="s">
        <v>6</v>
      </c>
      <c r="F14" s="155">
        <f>IF(H12&lt;2112,0,IF(H12&lt;=2826.65,7.5%,IF(H12&lt;=3751.05,15%,IF(H12&lt;4664.68,22.5%,27.5%))))</f>
        <v>7.4999999999999997E-2</v>
      </c>
      <c r="G14" s="103"/>
      <c r="H14" s="104">
        <f>H12*F14</f>
        <v>209.95553249999998</v>
      </c>
      <c r="I14" s="39"/>
      <c r="J14" s="167" t="s">
        <v>49</v>
      </c>
      <c r="K14" s="167">
        <v>26</v>
      </c>
      <c r="L14" s="39"/>
      <c r="M14" s="162">
        <f>K14*M13</f>
        <v>44.681461499999976</v>
      </c>
      <c r="N14" s="39"/>
      <c r="O14" s="105">
        <f>Q13</f>
        <v>0</v>
      </c>
      <c r="P14" s="75"/>
      <c r="Q14" s="105">
        <v>0.14000000000000001</v>
      </c>
      <c r="R14" s="94"/>
      <c r="S14" s="105">
        <f>O14*Q14</f>
        <v>0</v>
      </c>
      <c r="T14" s="77"/>
      <c r="U14" s="38"/>
      <c r="V14" s="78"/>
      <c r="W14" s="95"/>
      <c r="X14" s="86"/>
      <c r="Y14" s="92"/>
      <c r="Z14" s="92"/>
      <c r="AA14" s="96"/>
      <c r="AB14" s="83"/>
      <c r="AC14" s="38"/>
    </row>
    <row r="15" spans="1:29" ht="21.75" customHeight="1" thickBot="1" x14ac:dyDescent="0.3">
      <c r="A15" s="159"/>
      <c r="B15" s="160"/>
      <c r="C15" s="159"/>
      <c r="D15" s="41"/>
      <c r="E15" s="102" t="s">
        <v>8</v>
      </c>
      <c r="F15" s="102"/>
      <c r="G15" s="65"/>
      <c r="H15" s="104">
        <f>IF(F14=0,0,IF(F14=Y9,AA9,IF(F14=Y11,AA11,IF(F14=Y13,AA13,IF(F14=Y15,AA15)))))</f>
        <v>158.4</v>
      </c>
      <c r="I15" s="39"/>
      <c r="J15" s="167" t="s">
        <v>50</v>
      </c>
      <c r="K15" s="167">
        <v>4</v>
      </c>
      <c r="L15" s="39"/>
      <c r="M15" s="162">
        <f>K15*M13</f>
        <v>6.8740709999999963</v>
      </c>
      <c r="N15" s="39"/>
      <c r="O15" s="106" t="s">
        <v>15</v>
      </c>
      <c r="P15" s="107"/>
      <c r="Q15" s="106"/>
      <c r="R15" s="108"/>
      <c r="S15" s="106">
        <f>SUM(S8:S14)</f>
        <v>297.43289999999996</v>
      </c>
      <c r="T15" s="77"/>
      <c r="U15" s="38"/>
      <c r="V15" s="78"/>
      <c r="W15" s="90" t="s">
        <v>12</v>
      </c>
      <c r="X15" s="86"/>
      <c r="Y15" s="91">
        <v>0.27500000000000002</v>
      </c>
      <c r="Z15" s="92"/>
      <c r="AA15" s="99">
        <v>884.96</v>
      </c>
      <c r="AB15" s="83"/>
      <c r="AC15" s="38"/>
    </row>
    <row r="16" spans="1:29" ht="21.75" customHeight="1" thickTop="1" thickBot="1" x14ac:dyDescent="0.35">
      <c r="A16" s="152">
        <f>SUM(A6:A15)</f>
        <v>3286.43</v>
      </c>
      <c r="B16" s="151"/>
      <c r="C16" s="152">
        <f>SUM(C6:C15)</f>
        <v>0</v>
      </c>
      <c r="D16" s="43"/>
      <c r="E16" s="109" t="s">
        <v>10</v>
      </c>
      <c r="F16" s="110"/>
      <c r="G16" s="111"/>
      <c r="H16" s="112">
        <f>H14-H15</f>
        <v>51.55553249999997</v>
      </c>
      <c r="I16" s="39"/>
      <c r="J16" s="211" t="s">
        <v>48</v>
      </c>
      <c r="K16" s="211"/>
      <c r="L16" s="39"/>
      <c r="M16" s="163">
        <f>M15+M14</f>
        <v>51.55553249999997</v>
      </c>
      <c r="N16" s="39"/>
      <c r="O16" s="113" t="s">
        <v>37</v>
      </c>
      <c r="P16" s="114"/>
      <c r="Q16" s="115"/>
      <c r="R16" s="114"/>
      <c r="S16" s="113">
        <f>IF(S15&lt;=Q6,S15,Q6)</f>
        <v>297.43289999999996</v>
      </c>
      <c r="T16" s="116"/>
      <c r="U16" s="38"/>
      <c r="V16" s="78"/>
      <c r="W16" s="95"/>
      <c r="X16" s="86"/>
      <c r="Y16" s="92"/>
      <c r="Z16" s="92"/>
      <c r="AA16" s="96"/>
      <c r="AB16" s="83"/>
      <c r="AC16" s="38"/>
    </row>
    <row r="17" spans="1:29" ht="21.75" customHeight="1" thickTop="1" thickBot="1" x14ac:dyDescent="0.3">
      <c r="A17" s="144"/>
      <c r="B17" s="144"/>
      <c r="C17" s="144"/>
      <c r="D17" s="39"/>
      <c r="E17" s="39"/>
      <c r="F17" s="56"/>
      <c r="G17" s="56"/>
      <c r="H17" s="39"/>
      <c r="I17" s="39"/>
      <c r="J17" s="39"/>
      <c r="K17" s="39"/>
      <c r="L17" s="39"/>
      <c r="M17" s="39"/>
      <c r="N17" s="39"/>
      <c r="O17" s="117" t="s">
        <v>31</v>
      </c>
      <c r="P17" s="117"/>
      <c r="Q17" s="117"/>
      <c r="R17" s="117"/>
      <c r="S17" s="118">
        <f>'TABELA INSS - 2022'!G4</f>
        <v>876.95</v>
      </c>
      <c r="T17" s="116"/>
      <c r="U17" s="38"/>
      <c r="V17" s="78"/>
      <c r="W17" s="119" t="s">
        <v>13</v>
      </c>
      <c r="X17" s="120"/>
      <c r="Y17" s="91">
        <v>0</v>
      </c>
      <c r="Z17" s="121"/>
      <c r="AA17" s="122">
        <v>189.59</v>
      </c>
      <c r="AB17" s="83"/>
      <c r="AC17" s="38"/>
    </row>
    <row r="18" spans="1:29" ht="21.75" customHeight="1" thickBot="1" x14ac:dyDescent="0.3">
      <c r="A18" s="153"/>
      <c r="B18" s="153"/>
      <c r="C18" s="144"/>
      <c r="D18" s="39"/>
      <c r="E18" s="134" t="s">
        <v>43</v>
      </c>
      <c r="F18" s="135"/>
      <c r="G18" s="136"/>
      <c r="H18" s="137">
        <f>S17</f>
        <v>876.95</v>
      </c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8"/>
      <c r="V18" s="125"/>
      <c r="W18" s="126"/>
      <c r="X18" s="126"/>
      <c r="Y18" s="127"/>
      <c r="Z18" s="127"/>
      <c r="AA18" s="128"/>
      <c r="AB18" s="129"/>
      <c r="AC18" s="38"/>
    </row>
    <row r="19" spans="1:29" ht="18.75" customHeight="1" thickTop="1" thickBot="1" x14ac:dyDescent="0.3">
      <c r="A19" s="144"/>
      <c r="B19" s="144"/>
      <c r="C19" s="144"/>
      <c r="D19" s="39"/>
      <c r="E19" s="130" t="s">
        <v>42</v>
      </c>
      <c r="F19" s="131"/>
      <c r="G19" s="132"/>
      <c r="H19" s="133">
        <f>H16</f>
        <v>51.55553249999997</v>
      </c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21.75" thickTop="1" x14ac:dyDescent="0.25">
      <c r="A20" s="153"/>
      <c r="B20" s="153"/>
      <c r="C20" s="144"/>
      <c r="D20" s="39"/>
      <c r="E20" s="208" t="s">
        <v>41</v>
      </c>
      <c r="F20" s="209"/>
      <c r="G20" s="123"/>
      <c r="H20" s="124">
        <f>H8*8%</f>
        <v>262.9144</v>
      </c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x14ac:dyDescent="0.25">
      <c r="A21" s="144"/>
      <c r="B21" s="144"/>
      <c r="C21" s="144"/>
      <c r="D21" s="39"/>
      <c r="E21" s="38"/>
      <c r="F21" s="138"/>
      <c r="G21" s="138"/>
      <c r="H21" s="1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x14ac:dyDescent="0.25">
      <c r="F22" s="140"/>
      <c r="G22" s="140"/>
      <c r="O22" s="141" t="s">
        <v>44</v>
      </c>
      <c r="P22" s="141"/>
      <c r="Q22" s="1">
        <v>1320</v>
      </c>
      <c r="R22" s="142"/>
      <c r="S22" s="2" t="s">
        <v>18</v>
      </c>
      <c r="U22" s="2" t="s">
        <v>45</v>
      </c>
    </row>
    <row r="23" spans="1:29" x14ac:dyDescent="0.25">
      <c r="O23" s="156">
        <v>0.1</v>
      </c>
      <c r="Q23" s="1">
        <f>Q22*O23</f>
        <v>132</v>
      </c>
      <c r="S23" s="2">
        <v>1603.99</v>
      </c>
      <c r="U23" s="140">
        <f>Q23+S23</f>
        <v>1735.99</v>
      </c>
    </row>
    <row r="24" spans="1:29" x14ac:dyDescent="0.25">
      <c r="O24" s="156">
        <v>0.2</v>
      </c>
      <c r="Q24" s="1">
        <f>Q22*O24</f>
        <v>264</v>
      </c>
      <c r="S24" s="2">
        <v>1603.99</v>
      </c>
      <c r="U24" s="140">
        <f t="shared" ref="U24:U25" si="0">Q24+S24</f>
        <v>1867.99</v>
      </c>
    </row>
    <row r="25" spans="1:29" x14ac:dyDescent="0.25">
      <c r="O25" s="156">
        <v>0.4</v>
      </c>
      <c r="Q25" s="1">
        <f>Q22*O25</f>
        <v>528</v>
      </c>
      <c r="S25" s="2">
        <v>1907.79</v>
      </c>
      <c r="U25" s="140">
        <f t="shared" si="0"/>
        <v>2435.79</v>
      </c>
    </row>
    <row r="29" spans="1:29" x14ac:dyDescent="0.25">
      <c r="E29" s="161"/>
      <c r="H29" s="140"/>
    </row>
    <row r="30" spans="1:29" x14ac:dyDescent="0.25">
      <c r="E30" s="161"/>
      <c r="H30" s="140"/>
    </row>
  </sheetData>
  <sheetProtection selectLockedCells="1"/>
  <mergeCells count="7">
    <mergeCell ref="E20:F20"/>
    <mergeCell ref="E2:H2"/>
    <mergeCell ref="O2:S2"/>
    <mergeCell ref="J6:M6"/>
    <mergeCell ref="J10:K10"/>
    <mergeCell ref="J12:M12"/>
    <mergeCell ref="J16:K16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 DE INSS-IRRF</vt:lpstr>
      <vt:lpstr>TABELA INSS - 2022</vt:lpstr>
      <vt:lpstr>CÁLCULO DE INSS-IRRF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Antonio</dc:creator>
  <dc:description/>
  <cp:lastModifiedBy>Djair Patricio</cp:lastModifiedBy>
  <cp:revision>2</cp:revision>
  <cp:lastPrinted>2022-09-21T10:47:26Z</cp:lastPrinted>
  <dcterms:created xsi:type="dcterms:W3CDTF">2019-09-07T13:53:27Z</dcterms:created>
  <dcterms:modified xsi:type="dcterms:W3CDTF">2023-08-11T19:24:34Z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