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Fábrica de Bolo Vó Alzira\"/>
    </mc:Choice>
  </mc:AlternateContent>
  <xr:revisionPtr revIDLastSave="0" documentId="13_ncr:1_{83FCF4DD-41D7-498D-9844-9E91C562336D}" xr6:coauthVersionLast="47" xr6:coauthVersionMax="47" xr10:uidLastSave="{00000000-0000-0000-0000-000000000000}"/>
  <bookViews>
    <workbookView xWindow="19080" yWindow="-120" windowWidth="15600" windowHeight="11160" xr2:uid="{4C26CE2D-BF6B-48D6-A298-599D0E455D60}"/>
  </bookViews>
  <sheets>
    <sheet name="Cálculos" sheetId="2" r:id="rId1"/>
    <sheet name="Ano 01" sheetId="4" r:id="rId2"/>
    <sheet name="Ano 02" sheetId="5" r:id="rId3"/>
    <sheet name="Ano 03" sheetId="6" r:id="rId4"/>
    <sheet name="Ano 04" sheetId="7" r:id="rId5"/>
    <sheet name="Métricas Financeiras" sheetId="3" r:id="rId6"/>
  </sheets>
  <definedNames>
    <definedName name="_xlnm._FilterDatabase" localSheetId="0" hidden="1">Cálculos!$B$2:$E$2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B16" i="3"/>
  <c r="B19" i="3"/>
  <c r="B13" i="3"/>
  <c r="D7" i="3"/>
  <c r="C9" i="3"/>
  <c r="D9" i="3"/>
  <c r="N17" i="7"/>
  <c r="M17" i="7"/>
  <c r="L17" i="7"/>
  <c r="K17" i="7"/>
  <c r="J17" i="7"/>
  <c r="I17" i="7"/>
  <c r="H17" i="7"/>
  <c r="G17" i="7"/>
  <c r="F17" i="7"/>
  <c r="E17" i="7"/>
  <c r="D17" i="7"/>
  <c r="C17" i="7"/>
  <c r="B15" i="7"/>
  <c r="B6" i="7"/>
  <c r="C5" i="3"/>
  <c r="D5" i="3"/>
  <c r="E5" i="3" s="1"/>
  <c r="N17" i="6"/>
  <c r="M17" i="6"/>
  <c r="L17" i="6"/>
  <c r="K17" i="6"/>
  <c r="J17" i="6"/>
  <c r="I17" i="6"/>
  <c r="H17" i="6"/>
  <c r="G17" i="6"/>
  <c r="F17" i="6"/>
  <c r="E17" i="6"/>
  <c r="D17" i="6"/>
  <c r="C17" i="6"/>
  <c r="B15" i="6"/>
  <c r="B6" i="6"/>
  <c r="N17" i="5"/>
  <c r="M17" i="5"/>
  <c r="L17" i="5"/>
  <c r="K17" i="5"/>
  <c r="J17" i="5"/>
  <c r="I17" i="5"/>
  <c r="H17" i="5"/>
  <c r="G17" i="5"/>
  <c r="F17" i="5"/>
  <c r="E17" i="5"/>
  <c r="D17" i="5"/>
  <c r="C17" i="5"/>
  <c r="B15" i="5"/>
  <c r="B6" i="5"/>
  <c r="C20" i="4"/>
  <c r="D8" i="2"/>
  <c r="B18" i="7" l="1"/>
  <c r="B18" i="5"/>
  <c r="C7" i="3" s="1"/>
  <c r="B18" i="6"/>
  <c r="C8" i="3" s="1"/>
  <c r="D20" i="4"/>
  <c r="F20" i="4"/>
  <c r="E20" i="4"/>
  <c r="B18" i="4"/>
  <c r="G20" i="4" l="1"/>
  <c r="D8" i="3"/>
  <c r="H20" i="4" l="1"/>
  <c r="J20" i="4" l="1"/>
  <c r="I20" i="4"/>
  <c r="L20" i="4" l="1"/>
  <c r="K20" i="4"/>
  <c r="M20" i="4" l="1"/>
  <c r="N20" i="4" l="1"/>
  <c r="O20" i="4" l="1"/>
  <c r="B21" i="4" s="1"/>
  <c r="C6" i="3" s="1"/>
  <c r="B8" i="4"/>
  <c r="D6" i="3" l="1"/>
  <c r="E6" i="3" s="1"/>
  <c r="E7" i="3" s="1"/>
  <c r="E8" i="3" l="1"/>
  <c r="E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tc={C4683C91-5BED-4413-96B7-3CD7E02E3739}</author>
  </authors>
  <commentList>
    <comment ref="E7" authorId="0" shapeId="0" xr:uid="{C4683C91-5BED-4413-96B7-3CD7E02E37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Salário bruto: R$ 3.000,00
Vale transporte: R$ 200,00
Desconto de vale transporte: R$ 180,00
Vale refeição: R$ 200,00
Plano de saúde: R$ 200,00
Outros benefícios: R$ 0,00
Provisão de 13°: R$ 250,00
Provisão de 1/3 férias: R$ R$ 83,33
FGTS: R$ 240,00
Provisão de FGTS sobre décimo terceiro e férias: R$ 26,67
INSS: R$ 600,00
Provisão de INSS sobre décimo terceiro e férias: R$ 66,67
Custo total do funcionário - R$ 4.866,67
Responder:
    Salário bruto: R$ 4.200,00
Vale transporte: R$ 200,00
Desconto de vale transporte: R$ 180,00
Vale refeição: R$ 200,00
Plano de saúde: R$ 200,00
Outros benefícios: R$ 0,00
Provisão de 13°: R$ 250,00
Provisão de 1/3 férias: R$ R$ 83,33
FGTS: R$ 336,00
Provisão de FGTS sobre décimo terceiro e férias: R$ 66,67
INSS: R$ 380,00
Provisão de INSS sobre décimo terceiro e férias: R$ 66,67
Custo total do funcionário - R$ 4.971,00</t>
      </text>
    </comment>
  </commentList>
</comments>
</file>

<file path=xl/sharedStrings.xml><?xml version="1.0" encoding="utf-8"?>
<sst xmlns="http://schemas.openxmlformats.org/spreadsheetml/2006/main" count="310" uniqueCount="59">
  <si>
    <t>DESCRIÇÃO</t>
  </si>
  <si>
    <t>Custos</t>
  </si>
  <si>
    <t>CUSTOS</t>
  </si>
  <si>
    <t>TIPO DE CUSTO</t>
  </si>
  <si>
    <t>VALOR MENSAL</t>
  </si>
  <si>
    <t>Hospedagem do Software</t>
  </si>
  <si>
    <t>Fixo</t>
  </si>
  <si>
    <t>Hospedagem do Software disponibilizado no servidor</t>
  </si>
  <si>
    <t>Licenças</t>
  </si>
  <si>
    <t>Variável</t>
  </si>
  <si>
    <t>Levado em consideração licenças do Windows e do Banco 
de Dados utilizado</t>
  </si>
  <si>
    <t>Valor em média destinado ao desenvolvedor para o suporte de possíveis erros ou melhorias encontradas 
no Software</t>
  </si>
  <si>
    <t>Equipamentos</t>
  </si>
  <si>
    <t>Salários</t>
  </si>
  <si>
    <t>Cálculos considerando 2 desenvolvedores plenos 
(Custo Total R$ 4.971,00 por mês / cada), 
1 desenvolvedor junior 
(Custo Total R$ 4.866,67 por mes)
 e 1 Analista de QA
(Custo Total R$ 4.866,67 por mes)</t>
  </si>
  <si>
    <t>Taxa de desconto</t>
  </si>
  <si>
    <t xml:space="preserve">PERÍODO </t>
  </si>
  <si>
    <t>FLUXO DE CAIXA</t>
  </si>
  <si>
    <t xml:space="preserve">VALOR PRESENTE </t>
  </si>
  <si>
    <t>VALOR PRESENTE ACUMULADO</t>
  </si>
  <si>
    <t>VPL</t>
  </si>
  <si>
    <t>TIR</t>
  </si>
  <si>
    <t>Tempo de Payback</t>
  </si>
  <si>
    <t>Para encontrar a fração, dividimos o último ano negativo sobre o vp do próximo ano.</t>
  </si>
  <si>
    <t>Investimento</t>
  </si>
  <si>
    <t>Receitas</t>
  </si>
  <si>
    <t>DESENVOLVIMENTO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</si>
  <si>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</si>
  <si>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</si>
  <si>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</si>
  <si>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</si>
  <si>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</si>
  <si>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</si>
  <si>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</si>
  <si>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</si>
  <si>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</si>
  <si>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</si>
  <si>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</si>
  <si>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</si>
  <si>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 Ano 1</t>
  </si>
  <si>
    <t>Despesas</t>
  </si>
  <si>
    <t xml:space="preserve">Salários </t>
  </si>
  <si>
    <t>VALOR TOTAL</t>
  </si>
  <si>
    <t>Despesa Ano 1</t>
  </si>
  <si>
    <t>Resultado Ano 1</t>
  </si>
  <si>
    <t>Manutenção / Suporte</t>
  </si>
  <si>
    <t>Aluguel de 3 Notebooks (R$ 300 cada por mes)</t>
  </si>
  <si>
    <t>Despesa Ano 2</t>
  </si>
  <si>
    <t>Receita Ano 2</t>
  </si>
  <si>
    <t>Resultado Ano 2</t>
  </si>
  <si>
    <t>Receita Ano 3</t>
  </si>
  <si>
    <t>Despesa Ano 3</t>
  </si>
  <si>
    <t>Resultado Ano 3</t>
  </si>
  <si>
    <t>A soma desses valores será o tempo de payback</t>
  </si>
  <si>
    <t>Sabemos que o tempo de payback seria 
entre aproxidamente o 3º ano e o 4º ano</t>
  </si>
  <si>
    <t>Obs</t>
  </si>
  <si>
    <t>Resultado Ano 4</t>
  </si>
  <si>
    <t>Despesa Ano 4</t>
  </si>
  <si>
    <t>Receita Ano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</si>
</sst>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3"/>
      <name val="Verdana"/>
      <family val="2"/>
    </font>
    <font>
      <sz val="10"/>
      <name val="Verdana"/>
      <family val="2"/>
    </font>
    <font>
      <sz val="10"/>
      <color theme="3"/>
      <name val="Verdana"/>
      <family val="2"/>
    </font>
    <font>
      <i/>
      <sz val="10"/>
      <color theme="3"/>
      <name val="Verdana"/>
      <family val="2"/>
    </font>
    <font>
      <b/>
      <sz val="14"/>
      <color theme="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4" fontId="4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/>
    </xf>
    <xf numFmtId="8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2" fillId="2" borderId="1" xfId="3" applyFont="1" applyFill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2" fontId="5" fillId="0" borderId="1" xfId="2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32"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AS ARAUJO DOS SANTOS" id="{C7DD307F-D93E-426D-B547-C052BC91C400}" userId="S::081210009@faculdade.cefsa.edu.br::21160df8-0ad6-4e44-9f7d-4b189789e335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3-11-19T22:08:45.80" personId="{C7DD307F-D93E-426D-B547-C052BC91C400}" id="{C4683C91-5BED-4413-96B7-3CD7E02E3739}">
    <text>Salário bruto: R$ 3.000,00
Vale transporte: R$ 200,00
Desconto de vale transporte: R$ 180,00
Vale refeição: R$ 200,00
Plano de saúde: R$ 200,00
Outros benefícios: R$ 0,00
Provisão de 13°: R$ 250,00
Provisão de 1/3 férias: R$ R$ 83,33
FGTS: R$ 240,00
Provisão de FGTS sobre décimo terceiro e férias: R$ 26,67
INSS: R$ 600,00
Provisão de INSS sobre décimo terceiro e férias: R$ 66,67
Custo total do funcionário - R$ 4.866,67</text>
  </threadedComment>
  <threadedComment ref="E7" dT="2023-11-19T22:08:57.52" personId="{C7DD307F-D93E-426D-B547-C052BC91C400}" id="{B81AC0E0-57BC-4DC7-B5A6-9AA1F4BC0FC7}" parentId="{C4683C91-5BED-4413-96B7-3CD7E02E3739}">
    <text>Salário bruto: R$ 4.200,00
Vale transporte: R$ 200,00
Desconto de vale transporte: R$ 180,00
Vale refeição: R$ 200,00
Plano de saúde: R$ 200,00
Outros benefícios: R$ 0,00
Provisão de 13°: R$ 250,00
Provisão de 1/3 férias: R$ R$ 83,33
FGTS: R$ 336,00
Provisão de FGTS sobre décimo terceiro e férias: R$ 66,67
INSS: R$ 380,00
Provisão de INSS sobre décimo terceiro e férias: R$ 66,67
Custo total do funcionário - R$ 4.971,00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1398-BC91-4566-B964-64727CF6B4E8}">
  <dimension ref="A2:F30"/>
  <sheetViews>
    <sheetView tabSelected="1" workbookViewId="0"/>
  </sheetViews>
  <sheetFormatPr defaultRowHeight="15" x14ac:dyDescent="0.25"/>
  <cols>
    <col min="2" max="2" width="24.140625" bestFit="1" customWidth="1"/>
    <col min="3" max="3" width="18.85546875" bestFit="1" customWidth="1"/>
    <col min="4" max="4" width="19.42578125" bestFit="1" customWidth="1"/>
    <col min="5" max="5" width="52.85546875" bestFit="1" customWidth="1"/>
  </cols>
  <sheetData>
    <row r="2" spans="1:6" x14ac:dyDescent="0.25">
      <c r="B2" s="2" t="s">
        <v>2</v>
      </c>
      <c r="C2" s="2" t="s">
        <v>3</v>
      </c>
      <c r="D2" s="2" t="s">
        <v>4</v>
      </c>
      <c r="E2" s="2" t="s">
        <v>0</v>
      </c>
    </row>
    <row r="3" spans="1:6" x14ac:dyDescent="0.25">
      <c r="B3" s="3" t="s">
        <v>5</v>
      </c>
      <c r="C3" s="3" t="s">
        <v>6</v>
      </c>
      <c r="D3" s="5">
        <v>200</v>
      </c>
      <c r="E3" s="4" t="s">
        <v>7</v>
      </c>
    </row>
    <row r="4" spans="1:6" ht="30" x14ac:dyDescent="0.25">
      <c r="B4" s="3" t="s">
        <v>8</v>
      </c>
      <c r="C4" s="3" t="s">
        <v>9</v>
      </c>
      <c r="D4" s="5">
        <v>2500</v>
      </c>
      <c r="E4" s="4" t="s">
        <v>10</v>
      </c>
    </row>
    <row r="5" spans="1:6" ht="45" x14ac:dyDescent="0.25">
      <c r="B5" s="3" t="s">
        <v>45</v>
      </c>
      <c r="C5" s="3" t="s">
        <v>9</v>
      </c>
      <c r="D5" s="5">
        <v>500</v>
      </c>
      <c r="E5" s="4" t="s">
        <v>11</v>
      </c>
    </row>
    <row r="6" spans="1:6" x14ac:dyDescent="0.25">
      <c r="B6" s="3" t="s">
        <v>12</v>
      </c>
      <c r="C6" s="3" t="s">
        <v>9</v>
      </c>
      <c r="D6" s="5">
        <v>900</v>
      </c>
      <c r="E6" s="3" t="s">
        <v>46</v>
      </c>
    </row>
    <row r="7" spans="1:6" ht="90" x14ac:dyDescent="0.25">
      <c r="B7" s="3" t="s">
        <v>13</v>
      </c>
      <c r="C7" s="3" t="s">
        <v>6</v>
      </c>
      <c r="D7" s="5">
        <v>19675.34</v>
      </c>
      <c r="E7" s="4" t="s">
        <v>14</v>
      </c>
    </row>
    <row r="8" spans="1:6" x14ac:dyDescent="0.25">
      <c r="C8" s="6"/>
      <c r="D8" s="5">
        <f>SUM(D3:D7)</f>
        <v>23775.34</v>
      </c>
      <c r="E8" s="8"/>
    </row>
    <row r="9" spans="1:6" x14ac:dyDescent="0.25">
      <c r="B9" s="6"/>
      <c r="C9" s="6"/>
      <c r="D9" s="7"/>
      <c r="E9" s="8"/>
    </row>
    <row r="10" spans="1:6" x14ac:dyDescent="0.25">
      <c r="B10" s="6"/>
      <c r="C10" s="6"/>
      <c r="D10" s="7"/>
      <c r="E10" s="8"/>
    </row>
    <row r="11" spans="1:6" x14ac:dyDescent="0.25">
      <c r="B11" s="6"/>
      <c r="C11" s="6"/>
      <c r="D11" s="7"/>
      <c r="E11" s="8"/>
    </row>
    <row r="12" spans="1:6" x14ac:dyDescent="0.25">
      <c r="B12" s="6"/>
      <c r="C12" s="6"/>
      <c r="D12" s="7"/>
      <c r="E12" s="8"/>
    </row>
    <row r="13" spans="1:6" x14ac:dyDescent="0.25">
      <c r="B13" s="6"/>
      <c r="C13" s="6"/>
      <c r="D13" s="7"/>
      <c r="E13" s="8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</sheetData>
  <autoFilter ref="B2:E2" xr:uid="{831D1398-BC91-4566-B964-64727CF6B4E8}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92CA-1798-4BAF-A26D-76DA34196756}">
  <dimension ref="B2:P85"/>
  <sheetViews>
    <sheetView workbookViewId="0">
      <selection activeCell="E13" sqref="E13"/>
    </sheetView>
  </sheetViews>
  <sheetFormatPr defaultRowHeight="15" x14ac:dyDescent="0.25"/>
  <cols>
    <col min="2" max="2" width="27.5703125" bestFit="1" customWidth="1"/>
    <col min="3" max="15" width="25.7109375" bestFit="1" customWidth="1"/>
  </cols>
  <sheetData>
    <row r="2" spans="2:16" x14ac:dyDescent="0.25">
      <c r="B2" s="10" t="s">
        <v>24</v>
      </c>
      <c r="C2" s="14">
        <v>50000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"/>
    </row>
    <row r="3" spans="2:16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/>
    </row>
    <row r="4" spans="2:16" ht="18" x14ac:dyDescent="0.25">
      <c r="B4" s="11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36</v>
      </c>
      <c r="N4" s="10" t="s">
        <v>37</v>
      </c>
      <c r="O4" s="10" t="s">
        <v>38</v>
      </c>
      <c r="P4" s="1"/>
    </row>
    <row r="5" spans="2:16" x14ac:dyDescent="0.25">
      <c r="B5" s="15" t="s">
        <v>25</v>
      </c>
      <c r="C5" s="21">
        <v>0</v>
      </c>
      <c r="D5" s="21">
        <v>1100</v>
      </c>
      <c r="E5" s="21">
        <v>1300</v>
      </c>
      <c r="F5" s="21">
        <v>1400</v>
      </c>
      <c r="G5" s="21">
        <v>1300</v>
      </c>
      <c r="H5" s="21">
        <v>1200</v>
      </c>
      <c r="I5" s="21">
        <v>1500</v>
      </c>
      <c r="J5" s="21">
        <v>1400</v>
      </c>
      <c r="K5" s="21">
        <v>1300</v>
      </c>
      <c r="L5" s="21">
        <v>1300</v>
      </c>
      <c r="M5" s="21">
        <v>1850</v>
      </c>
      <c r="N5" s="21">
        <v>2000</v>
      </c>
      <c r="O5" s="21">
        <v>1800</v>
      </c>
      <c r="P5" s="1"/>
    </row>
    <row r="6" spans="2:16" x14ac:dyDescent="0.25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"/>
    </row>
    <row r="7" spans="2:16" x14ac:dyDescent="0.25">
      <c r="B7" s="10" t="s">
        <v>39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1"/>
    </row>
    <row r="8" spans="2:16" x14ac:dyDescent="0.25">
      <c r="B8" s="12">
        <f>SUM(C5:O5)</f>
        <v>17450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1"/>
    </row>
    <row r="9" spans="2:16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"/>
    </row>
    <row r="10" spans="2:16" ht="18" x14ac:dyDescent="0.25">
      <c r="B10" s="11" t="s">
        <v>40</v>
      </c>
      <c r="C10" s="10" t="s">
        <v>26</v>
      </c>
      <c r="D10" s="10" t="s">
        <v>27</v>
      </c>
      <c r="E10" s="10" t="s">
        <v>28</v>
      </c>
      <c r="F10" s="10" t="s">
        <v>29</v>
      </c>
      <c r="G10" s="10" t="s">
        <v>30</v>
      </c>
      <c r="H10" s="10" t="s">
        <v>31</v>
      </c>
      <c r="I10" s="10" t="s">
        <v>32</v>
      </c>
      <c r="J10" s="10" t="s">
        <v>33</v>
      </c>
      <c r="K10" s="10" t="s">
        <v>34</v>
      </c>
      <c r="L10" s="10" t="s">
        <v>35</v>
      </c>
      <c r="M10" s="10" t="s">
        <v>36</v>
      </c>
      <c r="N10" s="10" t="s">
        <v>37</v>
      </c>
      <c r="O10" s="10" t="s">
        <v>38</v>
      </c>
      <c r="P10" s="1"/>
    </row>
    <row r="11" spans="2:16" x14ac:dyDescent="0.25">
      <c r="B11" s="40" t="s">
        <v>1</v>
      </c>
      <c r="C11" s="16" t="s">
        <v>41</v>
      </c>
      <c r="D11" s="17" t="s">
        <v>45</v>
      </c>
      <c r="E11" s="17" t="s">
        <v>45</v>
      </c>
      <c r="F11" s="17" t="s">
        <v>45</v>
      </c>
      <c r="G11" s="17" t="s">
        <v>45</v>
      </c>
      <c r="H11" s="17" t="s">
        <v>45</v>
      </c>
      <c r="I11" s="17" t="s">
        <v>45</v>
      </c>
      <c r="J11" s="17" t="s">
        <v>45</v>
      </c>
      <c r="K11" s="17" t="s">
        <v>45</v>
      </c>
      <c r="L11" s="17" t="s">
        <v>45</v>
      </c>
      <c r="M11" s="17" t="s">
        <v>45</v>
      </c>
      <c r="N11" s="17" t="s">
        <v>45</v>
      </c>
      <c r="O11" s="17" t="s">
        <v>45</v>
      </c>
      <c r="P11" s="1"/>
    </row>
    <row r="12" spans="2:16" x14ac:dyDescent="0.25">
      <c r="B12" s="41"/>
      <c r="C12" s="18" t="s">
        <v>12</v>
      </c>
      <c r="D12" s="18" t="s">
        <v>12</v>
      </c>
      <c r="E12" s="18" t="s">
        <v>12</v>
      </c>
      <c r="F12" s="18" t="s">
        <v>12</v>
      </c>
      <c r="G12" s="18" t="s">
        <v>12</v>
      </c>
      <c r="H12" s="18" t="s">
        <v>12</v>
      </c>
      <c r="I12" s="18" t="s">
        <v>12</v>
      </c>
      <c r="J12" s="18" t="s">
        <v>12</v>
      </c>
      <c r="K12" s="18" t="s">
        <v>12</v>
      </c>
      <c r="L12" s="18" t="s">
        <v>12</v>
      </c>
      <c r="M12" s="18" t="s">
        <v>12</v>
      </c>
      <c r="N12" s="18" t="s">
        <v>12</v>
      </c>
      <c r="O12" s="18" t="s">
        <v>12</v>
      </c>
      <c r="P12" s="1"/>
    </row>
    <row r="13" spans="2:16" x14ac:dyDescent="0.25">
      <c r="B13" s="41"/>
      <c r="C13" s="17" t="s">
        <v>5</v>
      </c>
      <c r="D13" s="17" t="s">
        <v>5</v>
      </c>
      <c r="E13" s="17" t="s">
        <v>5</v>
      </c>
      <c r="F13" s="17" t="s">
        <v>5</v>
      </c>
      <c r="G13" s="17" t="s">
        <v>5</v>
      </c>
      <c r="H13" s="17" t="s">
        <v>5</v>
      </c>
      <c r="I13" s="17" t="s">
        <v>5</v>
      </c>
      <c r="J13" s="17" t="s">
        <v>5</v>
      </c>
      <c r="K13" s="17" t="s">
        <v>5</v>
      </c>
      <c r="L13" s="17" t="s">
        <v>5</v>
      </c>
      <c r="M13" s="17" t="s">
        <v>5</v>
      </c>
      <c r="N13" s="17" t="s">
        <v>5</v>
      </c>
      <c r="O13" s="17" t="s">
        <v>5</v>
      </c>
      <c r="P13" s="1"/>
    </row>
    <row r="14" spans="2:16" x14ac:dyDescent="0.25">
      <c r="B14" s="42"/>
      <c r="C14" s="17" t="s">
        <v>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"/>
    </row>
    <row r="15" spans="2:16" x14ac:dyDescent="0.25">
      <c r="B15" s="10" t="s">
        <v>42</v>
      </c>
      <c r="C15" s="13">
        <v>23775.34</v>
      </c>
      <c r="D15" s="13">
        <v>1000</v>
      </c>
      <c r="E15" s="13">
        <v>1000</v>
      </c>
      <c r="F15" s="13">
        <v>1000</v>
      </c>
      <c r="G15" s="13">
        <v>1000</v>
      </c>
      <c r="H15" s="13">
        <v>1000</v>
      </c>
      <c r="I15" s="13">
        <v>1000</v>
      </c>
      <c r="J15" s="13">
        <v>1000</v>
      </c>
      <c r="K15" s="13">
        <v>1000</v>
      </c>
      <c r="L15" s="13">
        <v>1000</v>
      </c>
      <c r="M15" s="13">
        <v>1000</v>
      </c>
      <c r="N15" s="13">
        <v>1000</v>
      </c>
      <c r="O15" s="13">
        <v>1000</v>
      </c>
      <c r="P15" s="1"/>
    </row>
    <row r="16" spans="2:16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"/>
    </row>
    <row r="17" spans="2:16" x14ac:dyDescent="0.25">
      <c r="B17" s="10" t="s">
        <v>43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"/>
    </row>
    <row r="18" spans="2:16" x14ac:dyDescent="0.25">
      <c r="B18" s="12">
        <f>-SUM(C15:O15)</f>
        <v>-35775.339999999997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"/>
    </row>
    <row r="19" spans="2:16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"/>
    </row>
    <row r="20" spans="2:16" ht="18" x14ac:dyDescent="0.25">
      <c r="B20" s="11" t="s">
        <v>44</v>
      </c>
      <c r="C20" s="13">
        <f>0-C15</f>
        <v>-23775.34</v>
      </c>
      <c r="D20" s="13">
        <f t="shared" ref="D20:O20" si="0">D5-D15</f>
        <v>100</v>
      </c>
      <c r="E20" s="13">
        <f t="shared" si="0"/>
        <v>300</v>
      </c>
      <c r="F20" s="13">
        <f t="shared" si="0"/>
        <v>400</v>
      </c>
      <c r="G20" s="13">
        <f t="shared" si="0"/>
        <v>300</v>
      </c>
      <c r="H20" s="13">
        <f t="shared" si="0"/>
        <v>200</v>
      </c>
      <c r="I20" s="13">
        <f t="shared" si="0"/>
        <v>500</v>
      </c>
      <c r="J20" s="13">
        <f t="shared" si="0"/>
        <v>400</v>
      </c>
      <c r="K20" s="13">
        <f t="shared" si="0"/>
        <v>300</v>
      </c>
      <c r="L20" s="13">
        <f t="shared" si="0"/>
        <v>300</v>
      </c>
      <c r="M20" s="13">
        <f t="shared" si="0"/>
        <v>850</v>
      </c>
      <c r="N20" s="13">
        <f t="shared" si="0"/>
        <v>1000</v>
      </c>
      <c r="O20" s="13">
        <f t="shared" si="0"/>
        <v>800</v>
      </c>
      <c r="P20" s="1"/>
    </row>
    <row r="21" spans="2:16" x14ac:dyDescent="0.25">
      <c r="B21" s="12">
        <f>SUM(C20:O20)</f>
        <v>-18325.34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/>
    </row>
    <row r="22" spans="2:16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/>
    </row>
    <row r="23" spans="2:16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/>
    </row>
    <row r="24" spans="2:16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"/>
    </row>
    <row r="25" spans="2:16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2:16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2:16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16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2:1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2:16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2:16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2:16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2:15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2:15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5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2:15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15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2:15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15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2:15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2:15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2:15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2:15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2:15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2:15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5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2:15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2:15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2:15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2:15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2:15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2:15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2:15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2:15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2:15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2:15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2:15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2:15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2:15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2:15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2:15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2:15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2:15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2:15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2:15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</sheetData>
  <mergeCells count="1">
    <mergeCell ref="B11:B14"/>
  </mergeCells>
  <conditionalFormatting sqref="B8">
    <cfRule type="cellIs" dxfId="31" priority="5" operator="lessThanOrEqual">
      <formula>0</formula>
    </cfRule>
    <cfRule type="cellIs" dxfId="30" priority="6" operator="greaterThanOrEqual">
      <formula>0</formula>
    </cfRule>
  </conditionalFormatting>
  <conditionalFormatting sqref="B18">
    <cfRule type="cellIs" dxfId="29" priority="3" operator="lessThanOrEqual">
      <formula>0</formula>
    </cfRule>
    <cfRule type="cellIs" dxfId="28" priority="4" operator="greaterThanOrEqual">
      <formula>0</formula>
    </cfRule>
  </conditionalFormatting>
  <conditionalFormatting sqref="B21">
    <cfRule type="cellIs" dxfId="27" priority="1" operator="lessThanOrEqual">
      <formula>0</formula>
    </cfRule>
    <cfRule type="cellIs" dxfId="26" priority="2" operator="greaterThanOrEqual">
      <formula>0</formula>
    </cfRule>
  </conditionalFormatting>
  <conditionalFormatting sqref="C20:O20">
    <cfRule type="cellIs" dxfId="25" priority="7" operator="lessThan">
      <formula>0</formula>
    </cfRule>
    <cfRule type="cellIs" dxfId="24" priority="8" operator="greaterThanOrEqual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1EAC-1450-48D4-8EB3-8C8C8D1F483E}">
  <dimension ref="B2:P84"/>
  <sheetViews>
    <sheetView workbookViewId="0">
      <selection activeCell="N4" sqref="N4"/>
    </sheetView>
  </sheetViews>
  <sheetFormatPr defaultRowHeight="15" x14ac:dyDescent="0.25"/>
  <cols>
    <col min="2" max="2" width="27.5703125" bestFit="1" customWidth="1"/>
    <col min="3" max="15" width="25.7109375" bestFit="1" customWidth="1"/>
  </cols>
  <sheetData>
    <row r="2" spans="2:16" ht="18" x14ac:dyDescent="0.25">
      <c r="B2" s="11" t="s">
        <v>25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0" t="s">
        <v>32</v>
      </c>
      <c r="I2" s="10" t="s">
        <v>33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P2" s="1"/>
    </row>
    <row r="3" spans="2:16" x14ac:dyDescent="0.25">
      <c r="B3" s="15" t="s">
        <v>25</v>
      </c>
      <c r="C3" s="21">
        <v>2300</v>
      </c>
      <c r="D3" s="21">
        <v>2200</v>
      </c>
      <c r="E3" s="21">
        <v>2700</v>
      </c>
      <c r="F3" s="21">
        <v>2700</v>
      </c>
      <c r="G3" s="21">
        <v>2700</v>
      </c>
      <c r="H3" s="21">
        <v>2300</v>
      </c>
      <c r="I3" s="21">
        <v>2500</v>
      </c>
      <c r="J3" s="21">
        <v>2200</v>
      </c>
      <c r="K3" s="21">
        <v>2400</v>
      </c>
      <c r="L3" s="21">
        <v>2900</v>
      </c>
      <c r="M3" s="21">
        <v>3200</v>
      </c>
      <c r="N3" s="21">
        <v>3650</v>
      </c>
      <c r="P3" s="1"/>
    </row>
    <row r="4" spans="2:16" x14ac:dyDescent="0.2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P4" s="1"/>
    </row>
    <row r="5" spans="2:16" x14ac:dyDescent="0.25">
      <c r="B5" s="10" t="s">
        <v>48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P5" s="1"/>
    </row>
    <row r="6" spans="2:16" x14ac:dyDescent="0.25">
      <c r="B6" s="12">
        <f>SUM(C3:N3)</f>
        <v>31750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P6" s="1"/>
    </row>
    <row r="7" spans="2:16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P7" s="1"/>
    </row>
    <row r="8" spans="2:16" ht="18" x14ac:dyDescent="0.25">
      <c r="B8" s="11" t="s">
        <v>40</v>
      </c>
      <c r="C8" s="10" t="s">
        <v>27</v>
      </c>
      <c r="D8" s="10" t="s">
        <v>28</v>
      </c>
      <c r="E8" s="10" t="s">
        <v>29</v>
      </c>
      <c r="F8" s="10" t="s">
        <v>30</v>
      </c>
      <c r="G8" s="10" t="s">
        <v>31</v>
      </c>
      <c r="H8" s="10" t="s">
        <v>32</v>
      </c>
      <c r="I8" s="10" t="s">
        <v>33</v>
      </c>
      <c r="J8" s="10" t="s">
        <v>34</v>
      </c>
      <c r="K8" s="10" t="s">
        <v>35</v>
      </c>
      <c r="L8" s="10" t="s">
        <v>36</v>
      </c>
      <c r="M8" s="10" t="s">
        <v>37</v>
      </c>
      <c r="N8" s="10" t="s">
        <v>38</v>
      </c>
      <c r="P8" s="1"/>
    </row>
    <row r="9" spans="2:16" x14ac:dyDescent="0.25">
      <c r="B9" s="40" t="s">
        <v>1</v>
      </c>
      <c r="C9" s="17" t="s">
        <v>45</v>
      </c>
      <c r="D9" s="17" t="s">
        <v>45</v>
      </c>
      <c r="E9" s="17" t="s">
        <v>45</v>
      </c>
      <c r="F9" s="17" t="s">
        <v>45</v>
      </c>
      <c r="G9" s="17" t="s">
        <v>45</v>
      </c>
      <c r="H9" s="17" t="s">
        <v>45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P9" s="1"/>
    </row>
    <row r="10" spans="2:16" x14ac:dyDescent="0.25">
      <c r="B10" s="41"/>
      <c r="C10" s="18" t="s">
        <v>12</v>
      </c>
      <c r="D10" s="18" t="s">
        <v>12</v>
      </c>
      <c r="E10" s="18" t="s">
        <v>12</v>
      </c>
      <c r="F10" s="18" t="s">
        <v>12</v>
      </c>
      <c r="G10" s="18" t="s">
        <v>12</v>
      </c>
      <c r="H10" s="18" t="s">
        <v>12</v>
      </c>
      <c r="I10" s="18" t="s">
        <v>12</v>
      </c>
      <c r="J10" s="18" t="s">
        <v>12</v>
      </c>
      <c r="K10" s="18" t="s">
        <v>12</v>
      </c>
      <c r="L10" s="18" t="s">
        <v>12</v>
      </c>
      <c r="M10" s="18" t="s">
        <v>12</v>
      </c>
      <c r="N10" s="18" t="s">
        <v>12</v>
      </c>
      <c r="P10" s="1"/>
    </row>
    <row r="11" spans="2:16" x14ac:dyDescent="0.25">
      <c r="B11" s="41"/>
      <c r="C11" s="17" t="s">
        <v>5</v>
      </c>
      <c r="D11" s="17" t="s">
        <v>5</v>
      </c>
      <c r="E11" s="17" t="s">
        <v>5</v>
      </c>
      <c r="F11" s="17" t="s">
        <v>5</v>
      </c>
      <c r="G11" s="17" t="s">
        <v>5</v>
      </c>
      <c r="H11" s="17" t="s">
        <v>5</v>
      </c>
      <c r="I11" s="17" t="s">
        <v>5</v>
      </c>
      <c r="J11" s="17" t="s">
        <v>5</v>
      </c>
      <c r="K11" s="17" t="s">
        <v>5</v>
      </c>
      <c r="L11" s="17" t="s">
        <v>5</v>
      </c>
      <c r="M11" s="17" t="s">
        <v>5</v>
      </c>
      <c r="N11" s="17" t="s">
        <v>5</v>
      </c>
      <c r="P11" s="1"/>
    </row>
    <row r="12" spans="2:16" x14ac:dyDescent="0.25">
      <c r="B12" s="10" t="s">
        <v>42</v>
      </c>
      <c r="C12" s="13">
        <v>1000</v>
      </c>
      <c r="D12" s="13">
        <v>1000</v>
      </c>
      <c r="E12" s="13">
        <v>1000</v>
      </c>
      <c r="F12" s="13">
        <v>1000</v>
      </c>
      <c r="G12" s="13">
        <v>1000</v>
      </c>
      <c r="H12" s="13">
        <v>1000</v>
      </c>
      <c r="I12" s="13">
        <v>1000</v>
      </c>
      <c r="J12" s="13">
        <v>1000</v>
      </c>
      <c r="K12" s="13">
        <v>1000</v>
      </c>
      <c r="L12" s="13">
        <v>1000</v>
      </c>
      <c r="M12" s="13">
        <v>1000</v>
      </c>
      <c r="N12" s="13">
        <v>1000</v>
      </c>
      <c r="P12" s="1"/>
    </row>
    <row r="13" spans="2:16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P13" s="1"/>
    </row>
    <row r="14" spans="2:16" x14ac:dyDescent="0.25">
      <c r="B14" s="10" t="s">
        <v>47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P14" s="1"/>
    </row>
    <row r="15" spans="2:16" x14ac:dyDescent="0.25">
      <c r="B15" s="12">
        <f>-SUM(C12:N12)</f>
        <v>-12000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P15" s="1"/>
    </row>
    <row r="16" spans="2:16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P16" s="1"/>
    </row>
    <row r="17" spans="2:16" ht="18" x14ac:dyDescent="0.25">
      <c r="B17" s="11" t="s">
        <v>49</v>
      </c>
      <c r="C17" s="13">
        <f t="shared" ref="C17:N17" si="0">C3-C12</f>
        <v>1300</v>
      </c>
      <c r="D17" s="13">
        <f t="shared" si="0"/>
        <v>1200</v>
      </c>
      <c r="E17" s="13">
        <f t="shared" si="0"/>
        <v>1700</v>
      </c>
      <c r="F17" s="13">
        <f t="shared" si="0"/>
        <v>1700</v>
      </c>
      <c r="G17" s="13">
        <f t="shared" si="0"/>
        <v>1700</v>
      </c>
      <c r="H17" s="13">
        <f t="shared" si="0"/>
        <v>1300</v>
      </c>
      <c r="I17" s="13">
        <f t="shared" si="0"/>
        <v>1500</v>
      </c>
      <c r="J17" s="13">
        <f t="shared" si="0"/>
        <v>1200</v>
      </c>
      <c r="K17" s="13">
        <f t="shared" si="0"/>
        <v>1400</v>
      </c>
      <c r="L17" s="13">
        <f t="shared" si="0"/>
        <v>1900</v>
      </c>
      <c r="M17" s="13">
        <f t="shared" si="0"/>
        <v>2200</v>
      </c>
      <c r="N17" s="13">
        <f t="shared" si="0"/>
        <v>2650</v>
      </c>
      <c r="P17" s="1"/>
    </row>
    <row r="18" spans="2:16" x14ac:dyDescent="0.25">
      <c r="B18" s="12">
        <f>SUM(C17:O17)</f>
        <v>19750</v>
      </c>
      <c r="P18" s="1"/>
    </row>
    <row r="19" spans="2:16" x14ac:dyDescent="0.25">
      <c r="P19" s="1"/>
    </row>
    <row r="20" spans="2:1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/>
    </row>
    <row r="21" spans="2:16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/>
    </row>
    <row r="22" spans="2:16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/>
    </row>
    <row r="23" spans="2:16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/>
    </row>
    <row r="24" spans="2:16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2:16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2:16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2:16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16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2:1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2:16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2:16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2:16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2:15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2:15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5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2:15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15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2:15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15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2:15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2:15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2:15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2:15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2:15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2:15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5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2:15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2:15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2:15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2:15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2:15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2:15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2:15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2:15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2:15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2:15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2:15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2:15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2:15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2:15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2:15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2:15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2:15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2:15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</sheetData>
  <mergeCells count="1">
    <mergeCell ref="B9:B11"/>
  </mergeCells>
  <conditionalFormatting sqref="B6">
    <cfRule type="cellIs" dxfId="23" priority="5" operator="lessThanOrEqual">
      <formula>0</formula>
    </cfRule>
    <cfRule type="cellIs" dxfId="22" priority="6" operator="greaterThanOrEqual">
      <formula>0</formula>
    </cfRule>
  </conditionalFormatting>
  <conditionalFormatting sqref="B15">
    <cfRule type="cellIs" dxfId="21" priority="3" operator="lessThanOrEqual">
      <formula>0</formula>
    </cfRule>
    <cfRule type="cellIs" dxfId="20" priority="4" operator="greaterThanOrEqual">
      <formula>0</formula>
    </cfRule>
  </conditionalFormatting>
  <conditionalFormatting sqref="B18">
    <cfRule type="cellIs" dxfId="19" priority="1" operator="lessThanOrEqual">
      <formula>0</formula>
    </cfRule>
    <cfRule type="cellIs" dxfId="18" priority="2" operator="greaterThanOrEqual">
      <formula>0</formula>
    </cfRule>
  </conditionalFormatting>
  <conditionalFormatting sqref="C17:N17">
    <cfRule type="cellIs" dxfId="17" priority="7" operator="lessThan">
      <formula>0</formula>
    </cfRule>
    <cfRule type="cellIs" dxfId="16" priority="8" operator="greaterThanOrEqual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63B3-EF0F-42B1-AD21-616E8BAED3FB}">
  <dimension ref="B2:P84"/>
  <sheetViews>
    <sheetView workbookViewId="0">
      <selection activeCell="N4" sqref="N4"/>
    </sheetView>
  </sheetViews>
  <sheetFormatPr defaultRowHeight="15" x14ac:dyDescent="0.25"/>
  <cols>
    <col min="2" max="2" width="27.5703125" bestFit="1" customWidth="1"/>
    <col min="3" max="15" width="25.7109375" bestFit="1" customWidth="1"/>
  </cols>
  <sheetData>
    <row r="2" spans="2:16" ht="18" x14ac:dyDescent="0.25">
      <c r="B2" s="27" t="s">
        <v>25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28" t="s">
        <v>32</v>
      </c>
      <c r="I2" s="28" t="s">
        <v>33</v>
      </c>
      <c r="J2" s="28" t="s">
        <v>34</v>
      </c>
      <c r="K2" s="28" t="s">
        <v>35</v>
      </c>
      <c r="L2" s="28" t="s">
        <v>36</v>
      </c>
      <c r="M2" s="28" t="s">
        <v>37</v>
      </c>
      <c r="N2" s="28" t="s">
        <v>38</v>
      </c>
      <c r="P2" s="1"/>
    </row>
    <row r="3" spans="2:16" x14ac:dyDescent="0.25">
      <c r="B3" s="15" t="s">
        <v>25</v>
      </c>
      <c r="C3" s="21">
        <v>2900</v>
      </c>
      <c r="D3" s="21">
        <v>3250</v>
      </c>
      <c r="E3" s="21">
        <v>3300</v>
      </c>
      <c r="F3" s="21">
        <v>3200</v>
      </c>
      <c r="G3" s="21">
        <v>3200</v>
      </c>
      <c r="H3" s="21">
        <v>3200</v>
      </c>
      <c r="I3" s="21">
        <v>3300</v>
      </c>
      <c r="J3" s="21">
        <v>3600</v>
      </c>
      <c r="K3" s="21">
        <v>3900</v>
      </c>
      <c r="L3" s="21">
        <v>3500</v>
      </c>
      <c r="M3" s="21">
        <v>4500</v>
      </c>
      <c r="N3" s="21">
        <v>5600</v>
      </c>
      <c r="P3" s="1"/>
    </row>
    <row r="4" spans="2:16" x14ac:dyDescent="0.2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P4" s="1"/>
    </row>
    <row r="5" spans="2:16" x14ac:dyDescent="0.25">
      <c r="B5" s="28" t="s">
        <v>50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P5" s="1"/>
    </row>
    <row r="6" spans="2:16" x14ac:dyDescent="0.25">
      <c r="B6" s="12">
        <f>SUM(C3:N3)</f>
        <v>43450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P6" s="1"/>
    </row>
    <row r="7" spans="2:16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P7" s="1"/>
    </row>
    <row r="8" spans="2:16" ht="18" x14ac:dyDescent="0.25">
      <c r="B8" s="27" t="s">
        <v>40</v>
      </c>
      <c r="C8" s="28" t="s">
        <v>27</v>
      </c>
      <c r="D8" s="28" t="s">
        <v>28</v>
      </c>
      <c r="E8" s="28" t="s">
        <v>29</v>
      </c>
      <c r="F8" s="28" t="s">
        <v>30</v>
      </c>
      <c r="G8" s="28" t="s">
        <v>31</v>
      </c>
      <c r="H8" s="28" t="s">
        <v>32</v>
      </c>
      <c r="I8" s="28" t="s">
        <v>33</v>
      </c>
      <c r="J8" s="28" t="s">
        <v>34</v>
      </c>
      <c r="K8" s="28" t="s">
        <v>35</v>
      </c>
      <c r="L8" s="28" t="s">
        <v>36</v>
      </c>
      <c r="M8" s="28" t="s">
        <v>37</v>
      </c>
      <c r="N8" s="28" t="s">
        <v>38</v>
      </c>
      <c r="P8" s="1"/>
    </row>
    <row r="9" spans="2:16" x14ac:dyDescent="0.25">
      <c r="B9" s="43" t="s">
        <v>1</v>
      </c>
      <c r="C9" s="17" t="s">
        <v>45</v>
      </c>
      <c r="D9" s="17" t="s">
        <v>45</v>
      </c>
      <c r="E9" s="17" t="s">
        <v>45</v>
      </c>
      <c r="F9" s="17" t="s">
        <v>45</v>
      </c>
      <c r="G9" s="17" t="s">
        <v>45</v>
      </c>
      <c r="H9" s="17" t="s">
        <v>45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P9" s="1"/>
    </row>
    <row r="10" spans="2:16" x14ac:dyDescent="0.25">
      <c r="B10" s="44"/>
      <c r="C10" s="29" t="s">
        <v>12</v>
      </c>
      <c r="D10" s="29" t="s">
        <v>12</v>
      </c>
      <c r="E10" s="29" t="s">
        <v>12</v>
      </c>
      <c r="F10" s="29" t="s">
        <v>12</v>
      </c>
      <c r="G10" s="29" t="s">
        <v>12</v>
      </c>
      <c r="H10" s="29" t="s">
        <v>12</v>
      </c>
      <c r="I10" s="29" t="s">
        <v>12</v>
      </c>
      <c r="J10" s="29" t="s">
        <v>12</v>
      </c>
      <c r="K10" s="29" t="s">
        <v>12</v>
      </c>
      <c r="L10" s="29" t="s">
        <v>12</v>
      </c>
      <c r="M10" s="29" t="s">
        <v>12</v>
      </c>
      <c r="N10" s="29" t="s">
        <v>12</v>
      </c>
      <c r="P10" s="1"/>
    </row>
    <row r="11" spans="2:16" x14ac:dyDescent="0.25">
      <c r="B11" s="44"/>
      <c r="C11" s="17" t="s">
        <v>5</v>
      </c>
      <c r="D11" s="17" t="s">
        <v>5</v>
      </c>
      <c r="E11" s="17" t="s">
        <v>5</v>
      </c>
      <c r="F11" s="17" t="s">
        <v>5</v>
      </c>
      <c r="G11" s="17" t="s">
        <v>5</v>
      </c>
      <c r="H11" s="17" t="s">
        <v>5</v>
      </c>
      <c r="I11" s="17" t="s">
        <v>5</v>
      </c>
      <c r="J11" s="17" t="s">
        <v>5</v>
      </c>
      <c r="K11" s="17" t="s">
        <v>5</v>
      </c>
      <c r="L11" s="17" t="s">
        <v>5</v>
      </c>
      <c r="M11" s="17" t="s">
        <v>5</v>
      </c>
      <c r="N11" s="17" t="s">
        <v>5</v>
      </c>
      <c r="P11" s="1"/>
    </row>
    <row r="12" spans="2:16" x14ac:dyDescent="0.25">
      <c r="B12" s="28" t="s">
        <v>42</v>
      </c>
      <c r="C12" s="29">
        <v>1000</v>
      </c>
      <c r="D12" s="29">
        <v>1000</v>
      </c>
      <c r="E12" s="29">
        <v>1000</v>
      </c>
      <c r="F12" s="29">
        <v>1000</v>
      </c>
      <c r="G12" s="29">
        <v>1000</v>
      </c>
      <c r="H12" s="29">
        <v>1000</v>
      </c>
      <c r="I12" s="29">
        <v>1000</v>
      </c>
      <c r="J12" s="29">
        <v>1000</v>
      </c>
      <c r="K12" s="29">
        <v>1000</v>
      </c>
      <c r="L12" s="29">
        <v>1000</v>
      </c>
      <c r="M12" s="29">
        <v>1000</v>
      </c>
      <c r="N12" s="29">
        <v>1000</v>
      </c>
      <c r="P12" s="1"/>
    </row>
    <row r="13" spans="2:16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P13" s="1"/>
    </row>
    <row r="14" spans="2:16" x14ac:dyDescent="0.25">
      <c r="B14" s="28" t="s">
        <v>51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P14" s="1"/>
    </row>
    <row r="15" spans="2:16" x14ac:dyDescent="0.25">
      <c r="B15" s="12">
        <f>-SUM(C12:N12)</f>
        <v>-12000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P15" s="1"/>
    </row>
    <row r="16" spans="2:16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P16" s="1"/>
    </row>
    <row r="17" spans="2:16" ht="18" x14ac:dyDescent="0.25">
      <c r="B17" s="27" t="s">
        <v>52</v>
      </c>
      <c r="C17" s="13">
        <f t="shared" ref="C17:N17" si="0">C3-C12</f>
        <v>1900</v>
      </c>
      <c r="D17" s="13">
        <f t="shared" si="0"/>
        <v>2250</v>
      </c>
      <c r="E17" s="13">
        <f t="shared" si="0"/>
        <v>2300</v>
      </c>
      <c r="F17" s="13">
        <f t="shared" si="0"/>
        <v>2200</v>
      </c>
      <c r="G17" s="13">
        <f t="shared" si="0"/>
        <v>2200</v>
      </c>
      <c r="H17" s="13">
        <f t="shared" si="0"/>
        <v>2200</v>
      </c>
      <c r="I17" s="13">
        <f t="shared" si="0"/>
        <v>2300</v>
      </c>
      <c r="J17" s="13">
        <f t="shared" si="0"/>
        <v>2600</v>
      </c>
      <c r="K17" s="13">
        <f t="shared" si="0"/>
        <v>2900</v>
      </c>
      <c r="L17" s="13">
        <f t="shared" si="0"/>
        <v>2500</v>
      </c>
      <c r="M17" s="13">
        <f t="shared" si="0"/>
        <v>3500</v>
      </c>
      <c r="N17" s="13">
        <f t="shared" si="0"/>
        <v>4600</v>
      </c>
      <c r="P17" s="1"/>
    </row>
    <row r="18" spans="2:16" x14ac:dyDescent="0.25">
      <c r="B18" s="12">
        <f>SUM(C17:O17)</f>
        <v>31450</v>
      </c>
      <c r="P18" s="1"/>
    </row>
    <row r="19" spans="2:16" x14ac:dyDescent="0.25">
      <c r="P19" s="1"/>
    </row>
    <row r="20" spans="2:1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/>
    </row>
    <row r="21" spans="2:16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/>
    </row>
    <row r="22" spans="2:16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/>
    </row>
    <row r="23" spans="2:16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/>
    </row>
    <row r="24" spans="2:16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2:16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2:16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2:16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16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2:1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2:16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2:16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2:16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2:15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2:15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5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2:15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15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2:15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15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2:15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2:15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2:15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2:15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2:15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2:15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5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2:15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2:15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2:15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2:15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2:15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2:15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2:15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2:15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2:15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2:15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2:15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2:15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2:15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2:15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2:15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2:15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2:15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2:15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</sheetData>
  <mergeCells count="1">
    <mergeCell ref="B9:B11"/>
  </mergeCells>
  <conditionalFormatting sqref="B6">
    <cfRule type="cellIs" dxfId="15" priority="5" operator="lessThanOrEqual">
      <formula>0</formula>
    </cfRule>
    <cfRule type="cellIs" dxfId="14" priority="6" operator="greaterThanOrEqual">
      <formula>0</formula>
    </cfRule>
  </conditionalFormatting>
  <conditionalFormatting sqref="B15">
    <cfRule type="cellIs" dxfId="13" priority="3" operator="lessThanOrEqual">
      <formula>0</formula>
    </cfRule>
    <cfRule type="cellIs" dxfId="12" priority="4" operator="greaterThanOrEqual">
      <formula>0</formula>
    </cfRule>
  </conditionalFormatting>
  <conditionalFormatting sqref="B18">
    <cfRule type="cellIs" dxfId="11" priority="1" operator="lessThanOrEqual">
      <formula>0</formula>
    </cfRule>
    <cfRule type="cellIs" dxfId="10" priority="2" operator="greaterThanOrEqual">
      <formula>0</formula>
    </cfRule>
  </conditionalFormatting>
  <conditionalFormatting sqref="C17:N17">
    <cfRule type="cellIs" dxfId="9" priority="7" operator="lessThan">
      <formula>0</formula>
    </cfRule>
    <cfRule type="cellIs" dxfId="8" priority="8" operator="greaterThanOrEqual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B493-92E6-4B77-A149-DDDC7B6CC68A}">
  <dimension ref="B2:P84"/>
  <sheetViews>
    <sheetView workbookViewId="0">
      <selection activeCell="C5" sqref="C5"/>
    </sheetView>
  </sheetViews>
  <sheetFormatPr defaultRowHeight="15" x14ac:dyDescent="0.25"/>
  <cols>
    <col min="2" max="2" width="27.5703125" bestFit="1" customWidth="1"/>
    <col min="3" max="15" width="25.7109375" bestFit="1" customWidth="1"/>
  </cols>
  <sheetData>
    <row r="2" spans="2:16" ht="18" x14ac:dyDescent="0.25">
      <c r="B2" s="27" t="s">
        <v>25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28" t="s">
        <v>32</v>
      </c>
      <c r="I2" s="28" t="s">
        <v>33</v>
      </c>
      <c r="J2" s="28" t="s">
        <v>34</v>
      </c>
      <c r="K2" s="28" t="s">
        <v>35</v>
      </c>
      <c r="L2" s="28" t="s">
        <v>36</v>
      </c>
      <c r="M2" s="28" t="s">
        <v>37</v>
      </c>
      <c r="N2" s="28" t="s">
        <v>38</v>
      </c>
      <c r="P2" s="1"/>
    </row>
    <row r="3" spans="2:16" x14ac:dyDescent="0.25">
      <c r="B3" s="15" t="s">
        <v>25</v>
      </c>
      <c r="C3" s="21">
        <v>3400</v>
      </c>
      <c r="D3" s="21">
        <v>3100</v>
      </c>
      <c r="E3" s="21">
        <v>3700</v>
      </c>
      <c r="F3" s="21">
        <v>3900</v>
      </c>
      <c r="G3" s="21">
        <v>4000</v>
      </c>
      <c r="H3" s="21">
        <v>4100</v>
      </c>
      <c r="I3" s="21">
        <v>4300</v>
      </c>
      <c r="J3" s="21">
        <v>4600</v>
      </c>
      <c r="K3" s="21">
        <v>4800</v>
      </c>
      <c r="L3" s="21">
        <v>5000</v>
      </c>
      <c r="M3" s="21">
        <v>5700</v>
      </c>
      <c r="N3" s="21">
        <v>6000</v>
      </c>
      <c r="P3" s="1"/>
    </row>
    <row r="4" spans="2:16" x14ac:dyDescent="0.2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P4" s="1"/>
    </row>
    <row r="5" spans="2:16" x14ac:dyDescent="0.25">
      <c r="B5" s="28" t="s">
        <v>58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P5" s="1"/>
    </row>
    <row r="6" spans="2:16" x14ac:dyDescent="0.25">
      <c r="B6" s="12">
        <f>SUM(C3:N3)</f>
        <v>52600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P6" s="1"/>
    </row>
    <row r="7" spans="2:16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P7" s="1"/>
    </row>
    <row r="8" spans="2:16" ht="18" x14ac:dyDescent="0.25">
      <c r="B8" s="27" t="s">
        <v>40</v>
      </c>
      <c r="C8" s="28" t="s">
        <v>27</v>
      </c>
      <c r="D8" s="28" t="s">
        <v>28</v>
      </c>
      <c r="E8" s="28" t="s">
        <v>29</v>
      </c>
      <c r="F8" s="28" t="s">
        <v>30</v>
      </c>
      <c r="G8" s="28" t="s">
        <v>31</v>
      </c>
      <c r="H8" s="28" t="s">
        <v>32</v>
      </c>
      <c r="I8" s="28" t="s">
        <v>33</v>
      </c>
      <c r="J8" s="28" t="s">
        <v>34</v>
      </c>
      <c r="K8" s="28" t="s">
        <v>35</v>
      </c>
      <c r="L8" s="28" t="s">
        <v>36</v>
      </c>
      <c r="M8" s="28" t="s">
        <v>37</v>
      </c>
      <c r="N8" s="28" t="s">
        <v>38</v>
      </c>
      <c r="P8" s="1"/>
    </row>
    <row r="9" spans="2:16" x14ac:dyDescent="0.25">
      <c r="B9" s="43" t="s">
        <v>1</v>
      </c>
      <c r="C9" s="17" t="s">
        <v>45</v>
      </c>
      <c r="D9" s="17" t="s">
        <v>45</v>
      </c>
      <c r="E9" s="17" t="s">
        <v>45</v>
      </c>
      <c r="F9" s="17" t="s">
        <v>45</v>
      </c>
      <c r="G9" s="17" t="s">
        <v>45</v>
      </c>
      <c r="H9" s="17" t="s">
        <v>45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P9" s="1"/>
    </row>
    <row r="10" spans="2:16" x14ac:dyDescent="0.25">
      <c r="B10" s="44"/>
      <c r="C10" s="29" t="s">
        <v>12</v>
      </c>
      <c r="D10" s="29" t="s">
        <v>12</v>
      </c>
      <c r="E10" s="29" t="s">
        <v>12</v>
      </c>
      <c r="F10" s="29" t="s">
        <v>12</v>
      </c>
      <c r="G10" s="29" t="s">
        <v>12</v>
      </c>
      <c r="H10" s="29" t="s">
        <v>12</v>
      </c>
      <c r="I10" s="29" t="s">
        <v>12</v>
      </c>
      <c r="J10" s="29" t="s">
        <v>12</v>
      </c>
      <c r="K10" s="29" t="s">
        <v>12</v>
      </c>
      <c r="L10" s="29" t="s">
        <v>12</v>
      </c>
      <c r="M10" s="29" t="s">
        <v>12</v>
      </c>
      <c r="N10" s="29" t="s">
        <v>12</v>
      </c>
      <c r="P10" s="1"/>
    </row>
    <row r="11" spans="2:16" x14ac:dyDescent="0.25">
      <c r="B11" s="44"/>
      <c r="C11" s="17" t="s">
        <v>5</v>
      </c>
      <c r="D11" s="17" t="s">
        <v>5</v>
      </c>
      <c r="E11" s="17" t="s">
        <v>5</v>
      </c>
      <c r="F11" s="17" t="s">
        <v>5</v>
      </c>
      <c r="G11" s="17" t="s">
        <v>5</v>
      </c>
      <c r="H11" s="17" t="s">
        <v>5</v>
      </c>
      <c r="I11" s="17" t="s">
        <v>5</v>
      </c>
      <c r="J11" s="17" t="s">
        <v>5</v>
      </c>
      <c r="K11" s="17" t="s">
        <v>5</v>
      </c>
      <c r="L11" s="17" t="s">
        <v>5</v>
      </c>
      <c r="M11" s="17" t="s">
        <v>5</v>
      </c>
      <c r="N11" s="17" t="s">
        <v>5</v>
      </c>
      <c r="P11" s="1"/>
    </row>
    <row r="12" spans="2:16" x14ac:dyDescent="0.25">
      <c r="B12" s="28" t="s">
        <v>42</v>
      </c>
      <c r="C12" s="29">
        <v>1000</v>
      </c>
      <c r="D12" s="29">
        <v>1000</v>
      </c>
      <c r="E12" s="29">
        <v>1000</v>
      </c>
      <c r="F12" s="29">
        <v>1000</v>
      </c>
      <c r="G12" s="29">
        <v>1000</v>
      </c>
      <c r="H12" s="29">
        <v>1000</v>
      </c>
      <c r="I12" s="29">
        <v>1000</v>
      </c>
      <c r="J12" s="29">
        <v>1000</v>
      </c>
      <c r="K12" s="29">
        <v>1000</v>
      </c>
      <c r="L12" s="29">
        <v>1000</v>
      </c>
      <c r="M12" s="29">
        <v>1000</v>
      </c>
      <c r="N12" s="29">
        <v>1000</v>
      </c>
      <c r="P12" s="1"/>
    </row>
    <row r="13" spans="2:16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P13" s="1"/>
    </row>
    <row r="14" spans="2:16" x14ac:dyDescent="0.25">
      <c r="B14" s="28" t="s">
        <v>57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P14" s="1"/>
    </row>
    <row r="15" spans="2:16" x14ac:dyDescent="0.25">
      <c r="B15" s="12">
        <f>-SUM(C12:N12)</f>
        <v>-12000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P15" s="1"/>
    </row>
    <row r="16" spans="2:16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P16" s="1"/>
    </row>
    <row r="17" spans="2:16" ht="18" x14ac:dyDescent="0.25">
      <c r="B17" s="27" t="s">
        <v>56</v>
      </c>
      <c r="C17" s="13">
        <f t="shared" ref="C17:N17" si="0">C3-C12</f>
        <v>2400</v>
      </c>
      <c r="D17" s="13">
        <f t="shared" si="0"/>
        <v>2100</v>
      </c>
      <c r="E17" s="13">
        <f t="shared" si="0"/>
        <v>2700</v>
      </c>
      <c r="F17" s="13">
        <f t="shared" si="0"/>
        <v>2900</v>
      </c>
      <c r="G17" s="13">
        <f t="shared" si="0"/>
        <v>3000</v>
      </c>
      <c r="H17" s="13">
        <f t="shared" si="0"/>
        <v>3100</v>
      </c>
      <c r="I17" s="13">
        <f t="shared" si="0"/>
        <v>3300</v>
      </c>
      <c r="J17" s="13">
        <f t="shared" si="0"/>
        <v>3600</v>
      </c>
      <c r="K17" s="13">
        <f t="shared" si="0"/>
        <v>3800</v>
      </c>
      <c r="L17" s="13">
        <f t="shared" si="0"/>
        <v>4000</v>
      </c>
      <c r="M17" s="13">
        <f t="shared" si="0"/>
        <v>4700</v>
      </c>
      <c r="N17" s="13">
        <f t="shared" si="0"/>
        <v>5000</v>
      </c>
      <c r="P17" s="1"/>
    </row>
    <row r="18" spans="2:16" x14ac:dyDescent="0.25">
      <c r="B18" s="12">
        <f>SUM(C17:O17)</f>
        <v>40600</v>
      </c>
      <c r="P18" s="1"/>
    </row>
    <row r="19" spans="2:16" x14ac:dyDescent="0.25">
      <c r="P19" s="1"/>
    </row>
    <row r="20" spans="2:1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/>
    </row>
    <row r="21" spans="2:16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/>
    </row>
    <row r="22" spans="2:16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/>
    </row>
    <row r="23" spans="2:16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/>
    </row>
    <row r="24" spans="2:16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2:16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2:16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2:16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16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2:1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2:16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2:16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2:16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2:15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2:15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5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2:15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15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2:15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15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2:15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2:15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2:15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2:15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2:15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2:15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5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2:15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2:15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2:15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2:15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2:15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2:15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2:15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2:15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2:15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2:15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2:15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2:15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2:15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2:15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2:15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2:15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2:15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2:15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</sheetData>
  <mergeCells count="1">
    <mergeCell ref="B9:B11"/>
  </mergeCells>
  <conditionalFormatting sqref="B6">
    <cfRule type="cellIs" dxfId="7" priority="5" operator="lessThanOrEqual">
      <formula>0</formula>
    </cfRule>
    <cfRule type="cellIs" dxfId="6" priority="6" operator="greaterThanOrEqual">
      <formula>0</formula>
    </cfRule>
  </conditionalFormatting>
  <conditionalFormatting sqref="B15">
    <cfRule type="cellIs" dxfId="5" priority="3" operator="lessThanOrEqual">
      <formula>0</formula>
    </cfRule>
    <cfRule type="cellIs" dxfId="4" priority="4" operator="greaterThanOrEqual">
      <formula>0</formula>
    </cfRule>
  </conditionalFormatting>
  <conditionalFormatting sqref="B18">
    <cfRule type="cellIs" dxfId="3" priority="1" operator="lessThanOrEqual">
      <formula>0</formula>
    </cfRule>
    <cfRule type="cellIs" dxfId="2" priority="2" operator="greaterThanOrEqual">
      <formula>0</formula>
    </cfRule>
  </conditionalFormatting>
  <conditionalFormatting sqref="C17:N17">
    <cfRule type="cellIs" dxfId="1" priority="7" operator="lessThan">
      <formula>0</formula>
    </cfRule>
    <cfRule type="cellIs" dxfId="0" priority="8" operator="greaterThanOrEqual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3A76-4502-459F-B139-241CCC9E5F9F}">
  <dimension ref="B2:E21"/>
  <sheetViews>
    <sheetView workbookViewId="0"/>
  </sheetViews>
  <sheetFormatPr defaultRowHeight="15" x14ac:dyDescent="0.25"/>
  <cols>
    <col min="2" max="2" width="31" bestFit="1" customWidth="1"/>
    <col min="3" max="3" width="18.85546875" bestFit="1" customWidth="1"/>
    <col min="4" max="4" width="23" customWidth="1"/>
    <col min="5" max="5" width="33.28515625" bestFit="1" customWidth="1"/>
  </cols>
  <sheetData>
    <row r="2" spans="2:5" x14ac:dyDescent="0.25">
      <c r="B2" s="38" t="s">
        <v>15</v>
      </c>
      <c r="C2" s="31">
        <v>0.1</v>
      </c>
      <c r="D2" s="6"/>
    </row>
    <row r="3" spans="2:5" x14ac:dyDescent="0.25">
      <c r="B3" s="6"/>
      <c r="C3" s="6"/>
      <c r="D3" s="6"/>
    </row>
    <row r="4" spans="2:5" x14ac:dyDescent="0.25">
      <c r="B4" s="38" t="s">
        <v>16</v>
      </c>
      <c r="C4" s="26" t="s">
        <v>17</v>
      </c>
      <c r="D4" s="26" t="s">
        <v>18</v>
      </c>
      <c r="E4" s="30" t="s">
        <v>19</v>
      </c>
    </row>
    <row r="5" spans="2:5" x14ac:dyDescent="0.25">
      <c r="B5" s="17">
        <v>0</v>
      </c>
      <c r="C5" s="32">
        <f>-'Ano 01'!C2</f>
        <v>-50000</v>
      </c>
      <c r="D5" s="33">
        <f>PV($C$2,B5,,-C5)</f>
        <v>-50000</v>
      </c>
      <c r="E5" s="24">
        <f>D5</f>
        <v>-50000</v>
      </c>
    </row>
    <row r="6" spans="2:5" x14ac:dyDescent="0.25">
      <c r="B6" s="17">
        <v>1</v>
      </c>
      <c r="C6" s="32">
        <f>'Ano 01'!B21</f>
        <v>-18325.34</v>
      </c>
      <c r="D6" s="33">
        <f>PV($C$2,B6,,-C6)</f>
        <v>-16659.399999999998</v>
      </c>
      <c r="E6" s="25">
        <f>D6+E5</f>
        <v>-66659.399999999994</v>
      </c>
    </row>
    <row r="7" spans="2:5" x14ac:dyDescent="0.25">
      <c r="B7" s="17">
        <v>2</v>
      </c>
      <c r="C7" s="32">
        <f>'Ano 02'!B18</f>
        <v>19750</v>
      </c>
      <c r="D7" s="33">
        <f>PV($C$2,B7,,-C7)</f>
        <v>16322.314049586774</v>
      </c>
      <c r="E7" s="25">
        <f>D7+E6</f>
        <v>-50337.085950413224</v>
      </c>
    </row>
    <row r="8" spans="2:5" x14ac:dyDescent="0.25">
      <c r="B8" s="17">
        <v>3</v>
      </c>
      <c r="C8" s="32">
        <f>'Ano 03'!B18</f>
        <v>31450</v>
      </c>
      <c r="D8" s="33">
        <f t="shared" ref="D8" si="0">PV($C$2,B8,,-C8)</f>
        <v>23628.850488354612</v>
      </c>
      <c r="E8" s="25">
        <f>D8+E7</f>
        <v>-26708.235462058612</v>
      </c>
    </row>
    <row r="9" spans="2:5" x14ac:dyDescent="0.25">
      <c r="B9" s="17">
        <v>4</v>
      </c>
      <c r="C9" s="32">
        <f>'Ano 04'!B18</f>
        <v>40600</v>
      </c>
      <c r="D9" s="33">
        <f>PV($C$2,B9,,-C9)</f>
        <v>27730.346287821863</v>
      </c>
      <c r="E9" s="25">
        <f>D9+E8</f>
        <v>1022.1108257632513</v>
      </c>
    </row>
    <row r="10" spans="2:5" x14ac:dyDescent="0.25">
      <c r="B10" s="6"/>
      <c r="C10" s="6"/>
      <c r="D10" s="6"/>
    </row>
    <row r="11" spans="2:5" x14ac:dyDescent="0.25">
      <c r="B11" s="6"/>
      <c r="C11" s="6"/>
      <c r="D11" s="6"/>
    </row>
    <row r="12" spans="2:5" ht="18" x14ac:dyDescent="0.25">
      <c r="B12" s="37" t="s">
        <v>20</v>
      </c>
      <c r="C12" s="6"/>
      <c r="D12" s="6"/>
    </row>
    <row r="13" spans="2:5" x14ac:dyDescent="0.25">
      <c r="B13" s="32">
        <f>NPV(C2,C6:C9)-'Ano 01'!C2</f>
        <v>1022.1108257632513</v>
      </c>
      <c r="C13" s="6"/>
      <c r="D13" s="6"/>
    </row>
    <row r="14" spans="2:5" x14ac:dyDescent="0.25">
      <c r="B14" s="6"/>
      <c r="C14" s="6"/>
      <c r="D14" s="6"/>
    </row>
    <row r="15" spans="2:5" ht="18" x14ac:dyDescent="0.25">
      <c r="B15" s="37" t="s">
        <v>21</v>
      </c>
      <c r="C15" s="6"/>
      <c r="D15" s="6"/>
    </row>
    <row r="16" spans="2:5" x14ac:dyDescent="0.25">
      <c r="B16" s="34">
        <f>IRR(C5:C9)</f>
        <v>0.10575231753477454</v>
      </c>
      <c r="C16" s="6"/>
      <c r="D16" s="6"/>
    </row>
    <row r="17" spans="2:4" x14ac:dyDescent="0.25">
      <c r="B17" s="6"/>
      <c r="C17" s="6"/>
      <c r="D17" s="6"/>
    </row>
    <row r="18" spans="2:4" ht="18" x14ac:dyDescent="0.25">
      <c r="B18" s="37" t="s">
        <v>22</v>
      </c>
      <c r="C18" s="45" t="s">
        <v>55</v>
      </c>
      <c r="D18" s="45"/>
    </row>
    <row r="19" spans="2:4" ht="51" x14ac:dyDescent="0.25">
      <c r="B19" s="35">
        <f>C19+C20</f>
        <v>3.9631410724137934</v>
      </c>
      <c r="C19" s="17">
        <v>3</v>
      </c>
      <c r="D19" s="39" t="s">
        <v>54</v>
      </c>
    </row>
    <row r="20" spans="2:4" ht="63.75" x14ac:dyDescent="0.25">
      <c r="B20" s="3"/>
      <c r="C20" s="36">
        <f>(-E8/D9)</f>
        <v>0.96314107241379365</v>
      </c>
      <c r="D20" s="39" t="s">
        <v>23</v>
      </c>
    </row>
    <row r="21" spans="2:4" ht="45" customHeight="1" x14ac:dyDescent="0.25">
      <c r="B21" s="6"/>
      <c r="C21" s="6"/>
      <c r="D21" s="39" t="s">
        <v>53</v>
      </c>
    </row>
  </sheetData>
  <mergeCells count="1">
    <mergeCell ref="C18:D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Cálculos</vt:lpstr>
      <vt:lpstr>Ano 01</vt:lpstr>
      <vt:lpstr>Ano 02</vt:lpstr>
      <vt:lpstr>Ano 03</vt:lpstr>
      <vt:lpstr>Ano 04</vt:lpstr>
      <vt:lpstr>Métricas Financeiras</vt:lpstr>
    </vt:vector>
  </TitlesOfParts>
  <Company>Fundacao Salvador Arena - CEFSA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CETD. Lucas Araujo dos Santos</dc:creator>
  <cp:lastModifiedBy>LUCAS ARAUJO DOS SANTOS</cp:lastModifiedBy>
  <dcterms:created xsi:type="dcterms:W3CDTF">2023-11-16T14:12:42Z</dcterms:created>
  <dcterms:modified xsi:type="dcterms:W3CDTF">2023-11-22T20:09:49Z</dcterms:modified>
</cp:coreProperties>
</file>