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 WORLD\Desktop\excel practice sheets\"/>
    </mc:Choice>
  </mc:AlternateContent>
  <xr:revisionPtr revIDLastSave="0" documentId="13_ncr:1_{7CF4E421-5B97-4B9C-A37B-B0BA80EF2680}" xr6:coauthVersionLast="47" xr6:coauthVersionMax="47" xr10:uidLastSave="{00000000-0000-0000-0000-000000000000}"/>
  <bookViews>
    <workbookView xWindow="-110" yWindow="-110" windowWidth="19420" windowHeight="10420" firstSheet="5" activeTab="6" xr2:uid="{9C504889-49C9-40B1-AAA2-560E668D4FD1}"/>
  </bookViews>
  <sheets>
    <sheet name="IF FUNCTION 01 Practice" sheetId="3" r:id="rId1"/>
    <sheet name="CONCATENATE Practice" sheetId="7" r:id="rId2"/>
    <sheet name="VLOOKUP FUNCTION Practice" sheetId="2" r:id="rId3"/>
    <sheet name="INDEX MATCH FUNCTION Practice" sheetId="6" r:id="rId4"/>
    <sheet name="CUSTOMER INFO" sheetId="1" r:id="rId5"/>
    <sheet name="LEFT RIGHT MID Practice" sheetId="4" r:id="rId6"/>
    <sheet name="SUMIF Practic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5" l="1"/>
  <c r="I4" i="5"/>
  <c r="J8" i="5"/>
  <c r="I8" i="5"/>
  <c r="H11" i="4"/>
  <c r="H12" i="4"/>
  <c r="H13" i="4"/>
  <c r="H14" i="4"/>
  <c r="H15" i="4"/>
  <c r="H16" i="4"/>
  <c r="H17" i="4"/>
  <c r="G11" i="4"/>
  <c r="G12" i="4"/>
  <c r="G13" i="4"/>
  <c r="G14" i="4"/>
  <c r="G15" i="4"/>
  <c r="G16" i="4"/>
  <c r="G17" i="4"/>
  <c r="F13" i="4"/>
  <c r="F14" i="4"/>
  <c r="F15" i="4"/>
  <c r="F16" i="4"/>
  <c r="F17" i="4"/>
  <c r="F12" i="4"/>
  <c r="E13" i="4"/>
  <c r="E14" i="4"/>
  <c r="E15" i="4"/>
  <c r="E16" i="4"/>
  <c r="E17" i="4"/>
  <c r="E12" i="4"/>
  <c r="D13" i="4"/>
  <c r="D14" i="4"/>
  <c r="D15" i="4"/>
  <c r="D16" i="4"/>
  <c r="D17" i="4"/>
  <c r="D12" i="4"/>
  <c r="C14" i="4"/>
  <c r="C15" i="4"/>
  <c r="C16" i="4"/>
  <c r="C17" i="4"/>
  <c r="C13" i="4"/>
  <c r="C12" i="4"/>
  <c r="J9" i="6"/>
  <c r="I9" i="6"/>
  <c r="H9" i="6"/>
  <c r="F12" i="6"/>
  <c r="D12" i="6"/>
  <c r="G9" i="6"/>
  <c r="F9" i="6"/>
  <c r="F12" i="2"/>
  <c r="D12" i="2"/>
  <c r="F9" i="2"/>
  <c r="D9" i="2"/>
  <c r="D9" i="6"/>
  <c r="J9" i="2"/>
  <c r="I9" i="2"/>
  <c r="H9" i="2"/>
  <c r="G9" i="2"/>
  <c r="D12" i="3"/>
  <c r="D13" i="3"/>
  <c r="D14" i="3"/>
  <c r="D15" i="3"/>
  <c r="D16" i="3"/>
  <c r="D17" i="3"/>
  <c r="D18" i="3"/>
  <c r="D19" i="3"/>
  <c r="D20" i="3"/>
  <c r="D11" i="3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F11" i="4" l="1"/>
  <c r="E11" i="4"/>
  <c r="D11" i="4"/>
  <c r="C11" i="4"/>
  <c r="D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<sst xmlns="http://schemas.openxmlformats.org/spreadsheetml/2006/main" count="1176" uniqueCount="850">
  <si>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</si>
  <si>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</si>
  <si>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</si>
  <si>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</si>
  <si>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</si>
  <si>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</si>
  <si>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</si>
  <si>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</si>
  <si>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</si>
  <si>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</si>
  <si>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</si>
  <si>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</si>
  <si>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</si>
  <si>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</si>
  <si>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</si>
  <si>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</si>
  <si>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</si>
  <si>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</si>
  <si>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</si>
  <si>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</si>
  <si>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</si>
  <si>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</si>
  <si>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</si>
  <si>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</si>
  <si>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</si>
  <si>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</si>
  <si>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</si>
  <si>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</si>
  <si>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</si>
  <si>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</si>
  <si>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</si>
  <si>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</si>
  <si>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</si>
  <si>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</si>
  <si>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</si>
  <si>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</si>
  <si>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</si>
  <si>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</si>
  <si>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</si>
  <si>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</si>
  <si>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</si>
  <si>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</si>
  <si>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</si>
  <si>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</si>
  <si>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</si>
  <si>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</si>
  <si>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</si>
  <si>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</si>
  <si>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</si>
  <si>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</si>
  <si>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</si>
  <si>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</si>
  <si>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</si>
  <si>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</si>
  <si>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</si>
  <si>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</si>
  <si>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</si>
  <si>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</si>
  <si>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</si>
  <si>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</si>
  <si>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</si>
  <si>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</si>
  <si>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</si>
  <si>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</si>
  <si>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</si>
  <si>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</si>
  <si>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</si>
  <si>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</si>
  <si>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</si>
  <si>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</si>
  <si>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</si>
  <si>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</si>
  <si>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</si>
  <si>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</si>
  <si>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</si>
  <si>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</si>
  <si>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</si>
  <si>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</si>
  <si>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</si>
  <si>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</si>
  <si>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</si>
  <si>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</si>
  <si>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</si>
  <si>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</si>
  <si>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</si>
  <si>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</si>
  <si>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</si>
  <si>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</si>
  <si>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</si>
  <si>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</si>
  <si>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</si>
  <si>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</si>
  <si>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</si>
  <si>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</si>
  <si>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</si>
  <si>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</si>
  <si>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</si>
  <si>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</si>
  <si>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</si>
  <si>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</si>
  <si>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</si>
  <si>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</si>
  <si>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</si>
  <si>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</si>
  <si>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</si>
  <si>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</si>
  <si>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</si>
  <si>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</si>
  <si>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</si>
  <si>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</si>
  <si>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</si>
  <si>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</si>
  <si>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</si>
  <si>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</si>
  <si>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</si>
  <si>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</si>
  <si>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</si>
  <si>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</si>
  <si>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</si>
  <si>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</si>
  <si>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</si>
  <si>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</si>
  <si>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</si>
  <si>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</si>
  <si>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</si>
  <si>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</si>
  <si>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</si>
  <si>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</si>
  <si>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</si>
  <si>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</si>
  <si>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</si>
  <si>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</si>
  <si>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</si>
  <si>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</si>
  <si>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</si>
  <si>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</si>
  <si>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</si>
  <si>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</si>
  <si>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</si>
  <si>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</si>
  <si>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</si>
  <si>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</si>
  <si>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</si>
  <si>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</si>
  <si>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</si>
  <si>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</si>
  <si>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</si>
  <si>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</si>
  <si>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</si>
  <si>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</si>
  <si>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</si>
  <si>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</si>
  <si>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</si>
  <si>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</si>
  <si>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</si>
  <si>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</si>
  <si>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</si>
  <si>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</si>
  <si>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</si>
  <si>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</si>
  <si>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</si>
  <si>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</si>
  <si>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</si>
  <si>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</si>
  <si>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</si>
  <si>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</si>
  <si>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</si>
  <si>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</si>
  <si>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</si>
  <si>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</si>
  <si>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</si>
  <si>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</si>
  <si>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</si>
  <si>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</si>
  <si>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</si>
  <si>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</si>
  <si>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</si>
  <si>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</si>
  <si>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</si>
  <si>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</si>
  <si>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</si>
  <si>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</si>
  <si>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</si>
  <si>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</si>
  <si>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</si>
  <si>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</si>
  <si>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</si>
  <si>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</si>
  <si>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</si>
  <si>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</si>
  <si>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</si>
  <si>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</si>
  <si>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</si>
  <si>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</si>
  <si>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</si>
  <si>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</si>
  <si>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</si>
  <si>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</si>
  <si>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</si>
  <si>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</si>
  <si>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</si>
  <si>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</si>
  <si>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</si>
  <si>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</si>
  <si>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</si>
  <si>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</si>
  <si>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</si>
  <si>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</si>
  <si>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</si>
  <si>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</si>
  <si>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</si>
  <si>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</si>
  <si>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</si>
  <si>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</si>
  <si>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</si>
  <si>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</si>
  <si>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</si>
  <si>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</si>
  <si>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</si>
  <si>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</si>
  <si>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</si>
  <si>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</si>
  <si>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</si>
  <si>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</si>
  <si>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</si>
  <si>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</si>
  <si>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</si>
  <si>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</si>
  <si>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</si>
  <si>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</si>
  <si>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</si>
  <si>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</si>
  <si>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</si>
  <si>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</si>
  <si>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</si>
  <si>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</si>
  <si>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</si>
  <si>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</si>
  <si>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</si>
  <si>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</si>
  <si>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</si>
  <si>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</si>
  <si>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</si>
  <si>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</si>
  <si>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</si>
  <si>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</si>
  <si>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</si>
  <si>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</si>
  <si>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</si>
  <si>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</si>
  <si>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</si>
  <si>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</si>
  <si>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</si>
  <si>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</si>
  <si>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</si>
  <si>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</si>
  <si>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</si>
  <si>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</si>
  <si>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</si>
  <si>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</si>
  <si>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</si>
  <si>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</si>
  <si>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</si>
  <si>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</si>
  <si>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</si>
  <si>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</si>
  <si>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</si>
  <si>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</si>
  <si>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</si>
  <si>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</si>
  <si>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</si>
  <si>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</si>
  <si>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</si>
  <si>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</si>
  <si>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</si>
  <si>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</si>
  <si>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</si>
  <si>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</si>
  <si>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</si>
  <si>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</si>
  <si>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</si>
  <si>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</si>
  <si>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</si>
  <si>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</si>
  <si>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</si>
  <si>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</si>
  <si>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</si>
  <si>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</si>
  <si>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</si>
  <si>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</si>
  <si>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</si>
  <si>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</si>
  <si>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</si>
  <si>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</si>
  <si>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</si>
  <si>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</si>
  <si>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</si>
  <si>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</si>
  <si>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</si>
  <si>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</si>
  <si>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</si>
  <si>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</si>
  <si>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</si>
  <si>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</si>
  <si>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</si>
  <si>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</si>
  <si>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</si>
  <si>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</si>
  <si>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</si>
  <si>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</si>
  <si>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</si>
  <si>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</si>
  <si>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</si>
  <si>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</si>
  <si>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</si>
  <si>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</si>
  <si>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</si>
  <si>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</si>
  <si>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</si>
  <si>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</si>
  <si>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</si>
  <si>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</si>
  <si>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</si>
  <si>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</si>
  <si>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</si>
  <si>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</si>
  <si>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</si>
  <si>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</si>
  <si>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</si>
  <si>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</si>
  <si>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</si>
  <si>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</si>
  <si>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</si>
  <si>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</si>
  <si>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</si>
  <si>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</si>
  <si>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</si>
  <si>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</si>
  <si>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</si>
  <si>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</si>
  <si>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</si>
  <si>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</si>
  <si>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</si>
  <si>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</si>
  <si>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</si>
  <si>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</si>
  <si>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</si>
  <si>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</si>
  <si>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</si>
  <si>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</si>
  <si>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</si>
  <si>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</si>
  <si>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</si>
  <si>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</si>
  <si>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</si>
  <si>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</si>
  <si>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</si>
  <si>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</si>
  <si>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</si>
  <si>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</si>
  <si>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</si>
  <si>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</si>
  <si>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</si>
  <si>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</si>
  <si>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</si>
  <si>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</si>
  <si>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</si>
  <si>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</si>
  <si>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</si>
  <si>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</si>
  <si>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</si>
  <si>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</si>
  <si>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</si>
  <si>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</si>
  <si>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</si>
  <si>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</si>
  <si>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</si>
  <si>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</si>
  <si>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</si>
  <si>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</si>
  <si>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</si>
  <si>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</si>
  <si>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</si>
  <si>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</si>
  <si>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</si>
  <si>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</si>
  <si>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</si>
  <si>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</si>
  <si>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</si>
  <si>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</si>
  <si>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</si>
  <si>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</si>
  <si>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</si>
  <si>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</si>
  <si>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</si>
  <si>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</si>
  <si>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</si>
  <si>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</si>
  <si>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</si>
  <si>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</si>
  <si>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</si>
  <si>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</si>
  <si>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</si>
  <si>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</si>
  <si>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</si>
  <si>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</si>
  <si>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</si>
  <si>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</si>
  <si>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</si>
  <si>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</si>
  <si>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</si>
  <si>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</si>
  <si>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</si>
  <si>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</si>
  <si>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</si>
  <si>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</si>
  <si>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</si>
  <si>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</si>
  <si>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</si>
  <si>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</si>
  <si>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</si>
  <si>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</si>
  <si>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</si>
  <si>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</si>
  <si>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</si>
  <si>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</si>
  <si>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</si>
  <si>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</si>
  <si>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</si>
  <si>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</si>
  <si>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</si>
  <si>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</si>
  <si>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</si>
  <si>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</si>
  <si>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</si>
  <si>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</si>
  <si>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</si>
  <si>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</si>
  <si>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</si>
  <si>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</si>
  <si>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</si>
  <si>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</si>
  <si>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</si>
  <si>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</si>
  <si>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</si>
  <si>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</si>
  <si>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</si>
  <si>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</si>
  <si>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</si>
  <si>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</si>
  <si>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</si>
  <si>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</si>
  <si>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</si>
  <si>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</si>
  <si>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</si>
  <si>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</si>
  <si>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</si>
  <si>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</si>
  <si>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</si>
  <si>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</si>
  <si>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</si>
  <si>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</si>
  <si>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</si>
  <si>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</si>
  <si>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</si>
  <si>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</si>
  <si>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</si>
  <si>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</si>
  <si>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</si>
  <si>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</si>
  <si>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</si>
  <si>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</si>
  <si>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</si>
  <si>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</si>
  <si>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</si>
  <si>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</si>
  <si>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</si>
  <si>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</si>
  <si>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</si>
  <si>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</si>
  <si>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</si>
  <si>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</si>
  <si>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</si>
  <si>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</si>
  <si>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</si>
  <si>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</si>
  <si>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</si>
  <si>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</si>
  <si>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</si>
  <si>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</si>
  <si>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</si>
  <si>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</si>
  <si>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</si>
  <si>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</si>
  <si>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</si>
  <si>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</si>
  <si>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</si>
  <si>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</si>
  <si>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</si>
  <si>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</si>
  <si>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</si>
  <si>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</si>
  <si>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</si>
  <si>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</si>
  <si>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</si>
  <si>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</si>
  <si>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</si>
  <si>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</si>
  <si>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</si>
  <si>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</si>
  <si>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</si>
  <si>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</si>
  <si>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</si>
  <si>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</si>
  <si>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</si>
  <si>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</si>
  <si>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</si>
  <si>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</si>
  <si>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</si>
  <si>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</si>
  <si>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</si>
  <si>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</si>
  <si>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</si>
  <si>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</si>
  <si>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</si>
  <si>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</si>
  <si>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</si>
  <si>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</si>
  <si>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</si>
  <si>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</si>
  <si>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</si>
  <si>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</si>
  <si>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</si>
  <si>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</si>
  <si>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</si>
  <si>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</si>
  <si>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</si>
  <si>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</si>
  <si>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</si>
  <si>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</si>
  <si>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</si>
  <si>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</si>
  <si>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</si>
  <si>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</si>
  <si>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</si>
  <si>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</si>
  <si>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</si>
  <si>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</si>
  <si>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</si>
  <si>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</si>
  <si>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</si>
  <si>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</si>
  <si>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</si>
  <si>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</si>
  <si>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</si>
  <si>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</si>
  <si>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</si>
  <si>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</si>
  <si>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</si>
  <si>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</si>
  <si>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</si>
  <si>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</si>
  <si>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</si>
  <si>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</si>
  <si>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</si>
  <si>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</si>
  <si>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</si>
  <si>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</si>
  <si>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</si>
  <si>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</si>
  <si>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</si>
  <si>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</si>
  <si>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</si>
  <si>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</si>
  <si>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</si>
  <si>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</si>
  <si>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</si>
  <si>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</si>
  <si>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</si>
  <si>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</si>
  <si>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</si>
  <si>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</si>
  <si>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</si>
  <si>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</si>
  <si>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</si>
  <si>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</si>
  <si>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</si>
  <si>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</si>
  <si>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</si>
  <si>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</si>
  <si>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</si>
  <si>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</si>
  <si>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</si>
  <si>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</si>
  <si>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</si>
  <si>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</si>
  <si>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</si>
  <si>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</si>
  <si>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</si>
  <si>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</si>
  <si>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</si>
  <si>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</si>
  <si>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</si>
  <si>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</si>
  <si>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</si>
  <si>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</si>
  <si>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</si>
  <si>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</si>
  <si>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</si>
  <si>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</si>
  <si>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</si>
  <si>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</si>
  <si>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</si>
  <si>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</si>
  <si>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</si>
  <si>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</si>
  <si>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</si>
  <si>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</si>
  <si>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</si>
  <si>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</si>
  <si>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</si>
  <si>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</si>
  <si>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</si>
  <si>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</si>
  <si>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</si>
  <si>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</si>
  <si>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</si>
  <si>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</si>
  <si>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</si>
  <si>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</si>
  <si>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</si>
  <si>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</si>
  <si>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</si>
  <si>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</si>
  <si>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</si>
  <si>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</si>
  <si>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</si>
  <si>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</si>
  <si>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</si>
  <si>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</si>
  <si>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</si>
  <si>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</si>
  <si>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</si>
  <si>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</si>
  <si>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</si>
  <si>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</si>
  <si>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</si>
  <si>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</si>
  <si>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</si>
  <si>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</si>
  <si>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</si>
  <si>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</si>
  <si>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</si>
  <si>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</si>
  <si>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</si>
  <si>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</si>
  <si>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</si>
  <si>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</si>
  <si>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</si>
  <si>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</si>
  <si>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</si>
  <si>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</si>
  <si>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</si>
  <si>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</si>
  <si>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</si>
  <si>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</si>
  <si>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</si>
  <si>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</si>
  <si>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</si>
  <si>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</si>
  <si>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</si>
  <si>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</si>
  <si>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</si>
  <si>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</si>
  <si>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</si>
  <si>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</si>
  <si>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</si>
  <si>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</si>
  <si>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</si>
  <si>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</si>
  <si>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</si>
  <si>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</si>
  <si>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</si>
  <si>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</si>
  <si>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</si>
  <si>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</si>
  <si>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</si>
  <si>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</si>
  <si>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</si>
  <si>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</si>
  <si>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</si>
  <si>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</si>
  <si>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</si>
  <si>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</si>
  <si>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</si>
  <si>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</si>
  <si>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</si>
  <si>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</si>
  <si>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</si>
  <si>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</si>
  <si>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</si>
  <si>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</si>
  <si>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</si>
  <si>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</si>
  <si>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</si>
  <si>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</si>
  <si>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</si>
  <si>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</si>
  <si>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</si>
  <si>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</si>
  <si>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</si>
  <si>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</si>
  <si>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</si>
  <si>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</si>
  <si>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</si>
  <si>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</si>
  <si>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</si>
  <si>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</si>
  <si>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</si>
  <si>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</si>
  <si>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</si>
  <si>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</si>
  <si>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</si>
  <si>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</si>
  <si>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</si>
  <si>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</si>
  <si>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</si>
  <si>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</si>
  <si>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</si>
  <si>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</si>
  <si>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</si>
  <si>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</si>
  <si>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</si>
  <si>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</si>
  <si>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</si>
  <si>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</si>
  <si>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</si>
  <si>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</si>
  <si>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</si>
  <si>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</si>
  <si>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</si>
  <si>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</si>
  <si>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</si>
  <si>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</si>
  <si>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</si>
  <si>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</si>
  <si>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</si>
  <si>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</si>
  <si>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</si>
  <si>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</si>
  <si>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</si>
  <si>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</si>
  <si>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</si>
  <si>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</si>
  <si>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</si>
  <si>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</si>
  <si>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</si>
  <si>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</si>
  <si>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</si>
  <si>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</si>
  <si>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</si>
  <si>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</si>
  <si>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</si>
  <si>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</si>
  <si>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</si>
  <si>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</si>
  <si>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</si>
  <si>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</si>
  <si>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</si>
  <si>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</si>
  <si>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</si>
  <si>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</si>
  <si>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</si>
  <si>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</si>
  <si>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</si>
  <si>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</si>
  <si>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</si>
  <si>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</si>
  <si>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</si>
  <si>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</si>
  <si>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</si>
  <si>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</si>
  <si>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</si>
  <si>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</si>
  <si>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</si>
  <si>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</si>
  <si>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</si>
  <si>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</si>
  <si>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</si>
  <si>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</si>
  <si>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</si>
  <si>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</si>
  <si>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</si>
  <si>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</si>
  <si>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</si>
  <si>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</si>
  <si>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</si>
  <si>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</si>
  <si>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</si>
  <si>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</si>
  <si>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</si>
  <si>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</si>
  <si>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</si>
  <si>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</si>
  <si>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</si>
  <si>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</si>
  <si>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</si>
  <si>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</si>
  <si>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</si>
  <si>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</si>
  <si>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</si>
  <si>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</si>
  <si>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</si>
  <si>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</si>
  <si>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</si>
  <si>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</si>
  <si>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</si>
  <si>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</si>
  <si>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</si>
  <si>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</si>
  <si>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</si>
  <si>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</si>
  <si>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</si>
  <si>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</si>
  <si>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</si>
  <si>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</si>
  <si>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</si>
  <si>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</si>
  <si>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</si>
  <si>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</si>
  <si>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</si>
  <si>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</si>
  <si>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</si>
  <si>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</si>
  <si>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</si>
  <si>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</si>
  <si>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</si>
  <si>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</si>
  <si>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</si>
  <si>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</si>
  <si>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</si>
  <si>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</si>
  <si>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</si>
  <si>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</si>
  <si>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</si>
  <si>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</si>
  <si>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CLASS NAME</t>
  </si>
  <si>
    <t>rating</t>
  </si>
  <si>
    <t>TOTAL GROSS SUMIF</t>
  </si>
  <si>
    <t>MOVIE 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</si>
</sst>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/>
    <xf numFmtId="0" fontId="8" fillId="4" borderId="3" xfId="0" applyFont="1" applyFill="1" applyBorder="1"/>
    <xf numFmtId="43" fontId="0" fillId="0" borderId="0" xfId="1" applyFont="1"/>
    <xf numFmtId="0" fontId="0" fillId="0" borderId="0" xfId="0" quotePrefix="1" applyAlignment="1">
      <alignment horizontal="center"/>
    </xf>
    <xf numFmtId="44" fontId="0" fillId="0" borderId="0" xfId="2" applyFont="1"/>
    <xf numFmtId="0" fontId="0" fillId="0" borderId="0" xfId="0" quotePrefix="1"/>
    <xf numFmtId="0" fontId="2" fillId="2" borderId="3" xfId="0" applyFont="1" applyFill="1" applyBorder="1"/>
    <xf numFmtId="44" fontId="0" fillId="4" borderId="3" xfId="2" applyFont="1" applyFill="1" applyBorder="1"/>
    <xf numFmtId="14" fontId="0" fillId="0" borderId="0" xfId="0" applyNumberFormat="1"/>
    <xf numFmtId="0" fontId="9" fillId="2" borderId="0" xfId="0" applyFont="1" applyFill="1" applyAlignment="1">
      <alignment horizontal="center"/>
    </xf>
    <xf numFmtId="0" fontId="2" fillId="6" borderId="4" xfId="0" applyFont="1" applyFill="1" applyBorder="1"/>
    <xf numFmtId="0" fontId="0" fillId="5" borderId="4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4" borderId="3" xfId="2" applyNumberFormat="1" applyFont="1" applyFill="1" applyBorder="1"/>
    <xf numFmtId="0" fontId="11" fillId="7" borderId="0" xfId="0" applyFont="1" applyFill="1"/>
    <xf numFmtId="44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Normal_Customer Info" xfId="3" xr:uid="{5B29114F-3462-423F-BB2A-9DE6CDF9AB03}"/>
  </cellStyles>
  <dxfs count="27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1" defaultTableStyle="TableStyleMedium2" defaultPivotStyle="PivotStyleLight16">
    <tableStyle name="Invisible" pivot="0" table="0" count="0" xr9:uid="{B592023D-B88E-41B5-ADB3-DDB9E1626B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10</xdr:col>
      <xdr:colOff>482600</xdr:colOff>
      <xdr:row>17</xdr:row>
      <xdr:rowOff>44450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324600" y="1819274"/>
          <a:ext cx="3956050" cy="147002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26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5" dataCellStyle="Comma"/>
    <tableColumn id="3" xr3:uid="{7FA28F0A-B617-4825-892A-86E0AF338E4A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4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3">
      <calculatedColumnFormula>TODAY()+12</calculatedColumnFormula>
    </tableColumn>
    <tableColumn id="2" xr3:uid="{6A55012A-8882-4F48-BB58-C8756D3DDB37}" name="PERCENTAGE" dataDxfId="22" dataCellStyle="Comma"/>
    <tableColumn id="3" xr3:uid="{894B24EC-5522-489C-992E-2FE14787EBB4}" name="STATUS" dataDxfId="5">
      <calculatedColumnFormula>_xlfn.CONCAT(IF(D10=1, "COMPLETE", IF(D10&gt;0, "IN PROGRESS", "NOT STARTED")),IF(Table28[[#This Row],[DUE DATE]]&lt;TODAY(),"- PAST DUE",""))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21" tableBorderDxfId="20" dataCellStyle="Normal_Customer Info">
  <autoFilter ref="A1:I92" xr:uid="{33761F1C-CD1E-4D9D-A116-776D8C10A0F3}"/>
  <tableColumns count="9">
    <tableColumn id="1" xr3:uid="{0B21E4DF-1BE9-442C-91B6-5D982E20EAAF}" name="Customer ID" dataDxfId="19" dataCellStyle="Normal_Customer Info"/>
    <tableColumn id="2" xr3:uid="{B2303E18-46EF-4012-AFFF-2F36313522E1}" name="Company Name" dataDxfId="18" dataCellStyle="Normal_Customer Info"/>
    <tableColumn id="3" xr3:uid="{0EB485C1-E027-4E44-9816-163BE46CC5BD}" name="Contact Name" dataDxfId="17" dataCellStyle="Normal_Customer Info"/>
    <tableColumn id="5" xr3:uid="{1CD1DFB3-CC11-4FF5-BE05-FBD86F1E03DC}" name="Address" dataDxfId="16" dataCellStyle="Normal_Customer Info"/>
    <tableColumn id="6" xr3:uid="{6F40B2DC-786B-44FB-BF57-27C1F3C11A50}" name="City" dataDxfId="15" dataCellStyle="Normal_Customer Info"/>
    <tableColumn id="7" xr3:uid="{BE59FE62-06B3-4539-AAEF-4B233706746D}" name="Region" dataDxfId="14" dataCellStyle="Normal_Customer Info"/>
    <tableColumn id="8" xr3:uid="{353BC7A9-288B-485C-BD71-CE2CCA02F728}" name="Postal Code" dataDxfId="13" dataCellStyle="Normal_Customer Info"/>
    <tableColumn id="9" xr3:uid="{0F98A9A0-D426-491A-8D7E-9B7649B52B1D}" name="Country" dataDxfId="12" dataCellStyle="Normal_Customer Info"/>
    <tableColumn id="10" xr3:uid="{0B3205FC-9D0A-4B7A-9CFA-900C03ED71FB}" name="Phone" dataDxfId="11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/>
    <tableColumn id="3" xr3:uid="{E2D5E53C-F135-4D8C-AE67-B7149C399860}" name="BRANCH"/>
    <tableColumn id="4" xr3:uid="{B30C424E-11CD-470B-92EB-D5D54D805653}" name="YEAR"/>
    <tableColumn id="5" xr3:uid="{88DAC759-628A-41A0-8715-0ED75C5C3082}" name="LEVEL CODE" dataDxfId="10">
      <calculatedColumnFormula>RIGHT(Table3[[#This Row],[TRAINING CODE]],2)</calculatedColumnFormula>
    </tableColumn>
    <tableColumn id="6" xr3:uid="{D9B352CE-4C3E-4CEE-89A5-9D991E3DE954}" name="LEVEL" dataDxfId="2">
      <calculatedColumnFormula>VLOOKUP(Table3[[#This Row],[LEVEL CODE]],Table4[#All],2,FALSE)</calculatedColumnFormula>
    </tableColumn>
    <tableColumn id="7" xr3:uid="{56FB84C4-842C-45D9-B9B8-56E1C80F2C98}" name="CLASS NAME" dataDxfId="1">
      <calculatedColumnFormula>VLOOKUP(Table3[[#This Row],[CLASS]],Table46[#All],2,FALSE)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9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8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7"/>
    <tableColumn id="2" xr3:uid="{C278F0A8-15A3-422C-A7A5-B3194F40A299}" name="GROSS" dataDxfId="6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year/2002/?ref_=bo_cso_table_23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63" Type="http://schemas.openxmlformats.org/officeDocument/2006/relationships/hyperlink" Target="https://www.boxofficemojo.com/year/2014/?ref_=bo_cso_table_3" TargetMode="External"/><Relationship Id="rId84" Type="http://schemas.openxmlformats.org/officeDocument/2006/relationships/hyperlink" Target="https://www.boxofficemojo.com/year/1998/?ref_=bo_cso_table_25" TargetMode="External"/><Relationship Id="rId138" Type="http://schemas.openxmlformats.org/officeDocument/2006/relationships/table" Target="../tables/table7.xml"/><Relationship Id="rId16" Type="http://schemas.openxmlformats.org/officeDocument/2006/relationships/hyperlink" Target="https://www.boxofficemojo.com/year/2016/?ref_=bo_cso_table_16" TargetMode="External"/><Relationship Id="rId107" Type="http://schemas.openxmlformats.org/officeDocument/2006/relationships/hyperlink" Target="https://www.boxofficemojo.com/year/1977/?ref_=bo_cso_table_7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123" Type="http://schemas.openxmlformats.org/officeDocument/2006/relationships/hyperlink" Target="https://www.boxofficemojo.com/year/2007/?ref_=bo_cso_table_17" TargetMode="External"/><Relationship Id="rId128" Type="http://schemas.openxmlformats.org/officeDocument/2006/relationships/hyperlink" Target="https://www.boxofficemojo.com/year/1997/?ref_=bo_cso_table_28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113" Type="http://schemas.openxmlformats.org/officeDocument/2006/relationships/hyperlink" Target="https://www.boxofficemojo.com/year/2009/?ref_=bo_cso_table_3" TargetMode="External"/><Relationship Id="rId118" Type="http://schemas.openxmlformats.org/officeDocument/2006/relationships/hyperlink" Target="https://www.boxofficemojo.com/year/1993/?ref_=bo_cso_table_25" TargetMode="External"/><Relationship Id="rId134" Type="http://schemas.openxmlformats.org/officeDocument/2006/relationships/hyperlink" Target="https://www.boxofficemojo.com/year/1987/?ref_=bo_cso_table_43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108" Type="http://schemas.openxmlformats.org/officeDocument/2006/relationships/hyperlink" Target="https://www.boxofficemojo.com/year/2004/?ref_=bo_cso_table_8" TargetMode="External"/><Relationship Id="rId124" Type="http://schemas.openxmlformats.org/officeDocument/2006/relationships/hyperlink" Target="https://www.boxofficemojo.com/year/2020/?ref_=bo_cso_table_20" TargetMode="External"/><Relationship Id="rId129" Type="http://schemas.openxmlformats.org/officeDocument/2006/relationships/hyperlink" Target="https://www.boxofficemojo.com/year/1988/?ref_=bo_cso_table_29" TargetMode="External"/><Relationship Id="rId54" Type="http://schemas.openxmlformats.org/officeDocument/2006/relationships/hyperlink" Target="https://www.boxofficemojo.com/year/2005/?ref_=bo_cso_table_30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49" Type="http://schemas.openxmlformats.org/officeDocument/2006/relationships/hyperlink" Target="https://www.boxofficemojo.com/year/1993/?ref_=bo_cso_table_25" TargetMode="External"/><Relationship Id="rId114" Type="http://schemas.openxmlformats.org/officeDocument/2006/relationships/hyperlink" Target="https://www.boxofficemojo.com/year/2008/?ref_=bo_cso_table_10" TargetMode="External"/><Relationship Id="rId119" Type="http://schemas.openxmlformats.org/officeDocument/2006/relationships/hyperlink" Target="https://www.boxofficemojo.com/year/2005/?ref_=bo_cso_table_30" TargetMode="External"/><Relationship Id="rId44" Type="http://schemas.openxmlformats.org/officeDocument/2006/relationships/hyperlink" Target="https://www.boxofficemojo.com/year/2013/?ref_=bo_cso_table_20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130" Type="http://schemas.openxmlformats.org/officeDocument/2006/relationships/hyperlink" Target="https://www.boxofficemojo.com/year/2011/?ref_=bo_cso_table_32" TargetMode="External"/><Relationship Id="rId135" Type="http://schemas.openxmlformats.org/officeDocument/2006/relationships/hyperlink" Target="https://www.boxofficemojo.com/year/1996/?ref_=bo_cso_table_45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109" Type="http://schemas.openxmlformats.org/officeDocument/2006/relationships/hyperlink" Target="https://www.boxofficemojo.com/year/1982/?ref_=bo_cso_table_9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120" Type="http://schemas.openxmlformats.org/officeDocument/2006/relationships/hyperlink" Target="https://www.boxofficemojo.com/year/1984/?ref_=bo_cso_table_10" TargetMode="External"/><Relationship Id="rId125" Type="http://schemas.openxmlformats.org/officeDocument/2006/relationships/hyperlink" Target="https://www.boxofficemojo.com/year/2014/?ref_=bo_cso_table_21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110" Type="http://schemas.openxmlformats.org/officeDocument/2006/relationships/hyperlink" Target="https://www.boxofficemojo.com/year/2013/?ref_=bo_cso_table_12" TargetMode="External"/><Relationship Id="rId115" Type="http://schemas.openxmlformats.org/officeDocument/2006/relationships/hyperlink" Target="https://www.boxofficemojo.com/year/2015/?ref_=bo_cso_table_13" TargetMode="External"/><Relationship Id="rId131" Type="http://schemas.openxmlformats.org/officeDocument/2006/relationships/hyperlink" Target="https://www.boxofficemojo.com/year/2001/?ref_=bo_cso_table_35" TargetMode="External"/><Relationship Id="rId136" Type="http://schemas.openxmlformats.org/officeDocument/2006/relationships/printerSettings" Target="../printerSettings/printerSettings3.bin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hyperlink" Target="https://www.boxofficemojo.com/year/2017/?ref_=bo_cso_table_3" TargetMode="External"/><Relationship Id="rId126" Type="http://schemas.openxmlformats.org/officeDocument/2006/relationships/hyperlink" Target="https://www.boxofficemojo.com/year/2000/?ref_=bo_cso_table_22" TargetMode="Externa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121" Type="http://schemas.openxmlformats.org/officeDocument/2006/relationships/hyperlink" Target="https://www.boxofficemojo.com/year/1998/?ref_=bo_cso_table_14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Relationship Id="rId116" Type="http://schemas.openxmlformats.org/officeDocument/2006/relationships/hyperlink" Target="https://www.boxofficemojo.com/year/2016/?ref_=bo_cso_table_21" TargetMode="External"/><Relationship Id="rId137" Type="http://schemas.openxmlformats.org/officeDocument/2006/relationships/drawing" Target="../drawings/drawing6.xm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62" Type="http://schemas.openxmlformats.org/officeDocument/2006/relationships/hyperlink" Target="https://www.boxofficemojo.com/year/2016/?ref_=bo_cso_table_2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111" Type="http://schemas.openxmlformats.org/officeDocument/2006/relationships/hyperlink" Target="https://www.boxofficemojo.com/year/2010/?ref_=bo_cso_table_18" TargetMode="External"/><Relationship Id="rId132" Type="http://schemas.openxmlformats.org/officeDocument/2006/relationships/hyperlink" Target="https://www.boxofficemojo.com/year/2012/?ref_=bo_cso_table_36" TargetMode="External"/><Relationship Id="rId15" Type="http://schemas.openxmlformats.org/officeDocument/2006/relationships/hyperlink" Target="https://www.boxofficemojo.com/year/2019/?ref_=bo_cso_table_15" TargetMode="External"/><Relationship Id="rId36" Type="http://schemas.openxmlformats.org/officeDocument/2006/relationships/hyperlink" Target="https://www.boxofficemojo.com/year/2019/?ref_=bo_cso_table_12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hyperlink" Target="https://www.boxofficemojo.com/year/1999/?ref_=bo_cso_table_6" TargetMode="External"/><Relationship Id="rId127" Type="http://schemas.openxmlformats.org/officeDocument/2006/relationships/hyperlink" Target="https://www.boxofficemojo.com/year/1990/?ref_=bo_cso_table_24" TargetMode="Externa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52" Type="http://schemas.openxmlformats.org/officeDocument/2006/relationships/hyperlink" Target="https://www.boxofficemojo.com/year/2017/?ref_=bo_cso_table_28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122" Type="http://schemas.openxmlformats.org/officeDocument/2006/relationships/hyperlink" Target="https://www.boxofficemojo.com/year/2018/?ref_=bo_cso_table_15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26" Type="http://schemas.openxmlformats.org/officeDocument/2006/relationships/hyperlink" Target="https://www.boxofficemojo.com/year/2019/?ref_=bo_cso_table_2" TargetMode="External"/><Relationship Id="rId47" Type="http://schemas.openxmlformats.org/officeDocument/2006/relationships/hyperlink" Target="https://www.boxofficemojo.com/year/2002/?ref_=bo_cso_table_23" TargetMode="External"/><Relationship Id="rId68" Type="http://schemas.openxmlformats.org/officeDocument/2006/relationships/hyperlink" Target="https://www.boxofficemojo.com/year/2009/?ref_=bo_cso_table_8" TargetMode="External"/><Relationship Id="rId89" Type="http://schemas.openxmlformats.org/officeDocument/2006/relationships/hyperlink" Target="https://www.boxofficemojo.com/year/1999/?ref_=bo_cso_table_30" TargetMode="External"/><Relationship Id="rId112" Type="http://schemas.openxmlformats.org/officeDocument/2006/relationships/hyperlink" Target="https://www.boxofficemojo.com/year/1983/?ref_=bo_cso_table_22" TargetMode="External"/><Relationship Id="rId133" Type="http://schemas.openxmlformats.org/officeDocument/2006/relationships/hyperlink" Target="https://www.boxofficemojo.com/year/2019/?ref_=bo_cso_table_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topLeftCell="A13" workbookViewId="0">
      <selection activeCell="J14" sqref="J14"/>
    </sheetView>
  </sheetViews>
  <sheetFormatPr defaultRowHeight="14.5" x14ac:dyDescent="0.35"/>
  <cols>
    <col min="2" max="2" width="15.26953125" customWidth="1"/>
    <col min="3" max="3" width="18" customWidth="1"/>
    <col min="4" max="4" width="12.54296875" bestFit="1" customWidth="1"/>
  </cols>
  <sheetData>
    <row r="1" spans="2:8" ht="23.5" x14ac:dyDescent="0.55000000000000004">
      <c r="B1" s="15" t="s">
        <v>667</v>
      </c>
      <c r="C1" s="15"/>
      <c r="D1" s="15"/>
      <c r="E1" s="15"/>
      <c r="F1" s="15"/>
      <c r="G1" s="15"/>
      <c r="H1" s="15"/>
    </row>
    <row r="9" spans="2:8" ht="18.5" x14ac:dyDescent="0.45">
      <c r="B9" s="4" t="s">
        <v>671</v>
      </c>
      <c r="C9" s="4" t="s">
        <v>669</v>
      </c>
      <c r="D9" s="4" t="s">
        <v>683</v>
      </c>
    </row>
    <row r="10" spans="2:8" x14ac:dyDescent="0.35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35">
      <c r="B11" t="s">
        <v>673</v>
      </c>
      <c r="C11" s="8">
        <v>1</v>
      </c>
      <c r="D11" t="str">
        <f>IF(Table2[[#This Row],[PERCENTAGE]]=1,"COMPLETED",IF(Table2[[#This Row],[PERCENTAGE]]&gt;0,"IN PROGRESS","NOT STARTED"))</f>
        <v>COMPLETED</v>
      </c>
    </row>
    <row r="12" spans="2:8" x14ac:dyDescent="0.35">
      <c r="B12" t="s">
        <v>674</v>
      </c>
      <c r="C12" s="8">
        <v>0</v>
      </c>
      <c r="D12" t="str">
        <f>IF(Table2[[#This Row],[PERCENTAGE]]=1,"COMPLETED",IF(Table2[[#This Row],[PERCENTAGE]]&gt;0,"IN PROGRESS","NOT STARTED"))</f>
        <v>NOT STARTED</v>
      </c>
    </row>
    <row r="13" spans="2:8" x14ac:dyDescent="0.35">
      <c r="B13" t="s">
        <v>675</v>
      </c>
      <c r="C13" s="8">
        <v>7.0000000000000007E-2</v>
      </c>
      <c r="D13" t="str">
        <f>IF(Table2[[#This Row],[PERCENTAGE]]=1,"COMPLETED",IF(Table2[[#This Row],[PERCENTAGE]]&gt;0,"IN PROGRESS","NOT STARTED"))</f>
        <v>IN PROGRESS</v>
      </c>
    </row>
    <row r="14" spans="2:8" x14ac:dyDescent="0.35">
      <c r="B14" t="s">
        <v>676</v>
      </c>
      <c r="C14" s="8">
        <v>0.1</v>
      </c>
      <c r="D14" t="str">
        <f>IF(Table2[[#This Row],[PERCENTAGE]]=1,"COMPLETED",IF(Table2[[#This Row],[PERCENTAGE]]&gt;0,"IN PROGRESS","NOT STARTED"))</f>
        <v>IN PROGRESS</v>
      </c>
    </row>
    <row r="15" spans="2:8" x14ac:dyDescent="0.35">
      <c r="B15" t="s">
        <v>677</v>
      </c>
      <c r="C15" s="8">
        <v>1</v>
      </c>
      <c r="D15" t="str">
        <f>IF(Table2[[#This Row],[PERCENTAGE]]=1,"COMPLETED",IF(Table2[[#This Row],[PERCENTAGE]]&gt;0,"IN PROGRESS","NOT STARTED"))</f>
        <v>COMPLETED</v>
      </c>
    </row>
    <row r="16" spans="2:8" x14ac:dyDescent="0.35">
      <c r="B16" t="s">
        <v>678</v>
      </c>
      <c r="C16" s="8">
        <v>0.95</v>
      </c>
      <c r="D16" t="str">
        <f>IF(Table2[[#This Row],[PERCENTAGE]]=1,"COMPLETED",IF(Table2[[#This Row],[PERCENTAGE]]&gt;0,"IN PROGRESS","NOT STARTED"))</f>
        <v>IN PROGRESS</v>
      </c>
    </row>
    <row r="17" spans="2:4" x14ac:dyDescent="0.35">
      <c r="B17" t="s">
        <v>679</v>
      </c>
      <c r="C17" s="8">
        <v>0.43</v>
      </c>
      <c r="D17" t="str">
        <f>IF(Table2[[#This Row],[PERCENTAGE]]=1,"COMPLETED",IF(Table2[[#This Row],[PERCENTAGE]]&gt;0,"IN PROGRESS","NOT STARTED"))</f>
        <v>IN PROGRESS</v>
      </c>
    </row>
    <row r="18" spans="2:4" x14ac:dyDescent="0.35">
      <c r="B18" t="s">
        <v>680</v>
      </c>
      <c r="C18" s="8">
        <v>0</v>
      </c>
      <c r="D18" t="str">
        <f>IF(Table2[[#This Row],[PERCENTAGE]]=1,"COMPLETED",IF(Table2[[#This Row],[PERCENTAGE]]&gt;0,"IN PROGRESS","NOT STARTED"))</f>
        <v>NOT STARTED</v>
      </c>
    </row>
    <row r="19" spans="2:4" x14ac:dyDescent="0.35">
      <c r="B19" t="s">
        <v>681</v>
      </c>
      <c r="C19" s="8">
        <v>1</v>
      </c>
      <c r="D19" t="str">
        <f>IF(Table2[[#This Row],[PERCENTAGE]]=1,"COMPLETED",IF(Table2[[#This Row],[PERCENTAGE]]&gt;0,"IN PROGRESS","NOT STARTED"))</f>
        <v>COMPLETED</v>
      </c>
    </row>
    <row r="20" spans="2:4" x14ac:dyDescent="0.35">
      <c r="B20" t="s">
        <v>682</v>
      </c>
      <c r="C20" s="8">
        <v>0.44</v>
      </c>
      <c r="D20" t="str">
        <f>IF(Table2[[#This Row],[PERCENTAGE]]=1,"COMPLETED",IF(Table2[[#This Row],[PERCENTAGE]]&gt;0,"IN PROGRESS","NOT STARTED"))</f>
        <v>IN PROGRESS</v>
      </c>
    </row>
  </sheetData>
  <mergeCells count="1">
    <mergeCell ref="B1:H1"/>
  </mergeCells>
  <conditionalFormatting sqref="C10:C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topLeftCell="A7" workbookViewId="0">
      <selection activeCell="G16" sqref="G16"/>
    </sheetView>
  </sheetViews>
  <sheetFormatPr defaultRowHeight="14.5" x14ac:dyDescent="0.35"/>
  <cols>
    <col min="2" max="3" width="15.26953125" customWidth="1"/>
    <col min="4" max="4" width="18" customWidth="1"/>
    <col min="5" max="5" width="22" customWidth="1"/>
  </cols>
  <sheetData>
    <row r="1" spans="2:9" ht="23.5" x14ac:dyDescent="0.55000000000000004">
      <c r="B1" s="15" t="s">
        <v>667</v>
      </c>
      <c r="C1" s="15"/>
      <c r="D1" s="15"/>
      <c r="E1" s="15"/>
      <c r="F1" s="15"/>
      <c r="G1" s="15"/>
      <c r="H1" s="15"/>
      <c r="I1" s="15"/>
    </row>
    <row r="9" spans="2:9" ht="18.5" x14ac:dyDescent="0.45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35">
      <c r="B10" t="s">
        <v>672</v>
      </c>
      <c r="C10" s="14">
        <f ca="1">TODAY()+2</f>
        <v>45071</v>
      </c>
      <c r="D10" s="8">
        <v>0.88</v>
      </c>
      <c r="E10" t="str">
        <f ca="1">_xlfn.CONCAT(IF(D10=1, "COMPLETE", IF(D10&gt;0, "IN PROGRESS", "NOT STARTED")),IF(Table28[[#This Row],[DUE DATE]]&lt;TODAY(),"- PAST DUE",""))</f>
        <v>IN PROGRESS</v>
      </c>
    </row>
    <row r="11" spans="2:9" x14ac:dyDescent="0.35">
      <c r="B11" t="s">
        <v>673</v>
      </c>
      <c r="C11" s="14">
        <f ca="1">TODAY()+12</f>
        <v>45081</v>
      </c>
      <c r="D11" s="8">
        <v>1</v>
      </c>
      <c r="E11" t="str">
        <f ca="1">_xlfn.CONCAT(IF(D11=1, "COMPLETE", IF(D11&gt;0, "IN PROGRESS", "NOT STARTED")),IF(Table28[[#This Row],[DUE DATE]]&lt;TODAY(),"- PAST DUE",""))</f>
        <v>COMPLETE</v>
      </c>
    </row>
    <row r="12" spans="2:9" x14ac:dyDescent="0.35">
      <c r="B12" t="s">
        <v>674</v>
      </c>
      <c r="C12" s="14">
        <f ca="1">TODAY()-3</f>
        <v>45066</v>
      </c>
      <c r="D12" s="8">
        <v>0</v>
      </c>
      <c r="E12" t="str">
        <f ca="1">_xlfn.CONCAT(IF(D12=1, "COMPLETE", IF(D12&gt;0, "IN PROGRESS", "NOT STARTED")),IF(Table28[[#This Row],[DUE DATE]]&lt;TODAY(),"- PAST DUE",""))</f>
        <v>NOT STARTED- PAST DUE</v>
      </c>
    </row>
    <row r="13" spans="2:9" x14ac:dyDescent="0.35">
      <c r="B13" t="s">
        <v>675</v>
      </c>
      <c r="C13" s="14">
        <f ca="1">TODAY()+10</f>
        <v>45079</v>
      </c>
      <c r="D13" s="8">
        <v>7.0000000000000007E-2</v>
      </c>
      <c r="E13" t="str">
        <f ca="1">_xlfn.CONCAT(IF(D13=1, "COMPLETE", IF(D13&gt;0, "IN PROGRESS", "NOT STARTED")),IF(Table28[[#This Row],[DUE DATE]]&lt;TODAY(),"- PAST DUE",""))</f>
        <v>IN PROGRESS</v>
      </c>
    </row>
    <row r="14" spans="2:9" x14ac:dyDescent="0.35">
      <c r="B14" t="s">
        <v>676</v>
      </c>
      <c r="C14" s="14">
        <f ca="1">TODAY()+1</f>
        <v>45070</v>
      </c>
      <c r="D14" s="8">
        <v>0.1</v>
      </c>
      <c r="E14" t="str">
        <f ca="1">_xlfn.CONCAT(IF(D14=1, "COMPLETE", IF(D14&gt;0, "IN PROGRESS", "NOT STARTED")),IF(Table28[[#This Row],[DUE DATE]]&lt;TODAY(),"- PAST DUE",""))</f>
        <v>IN PROGRESS</v>
      </c>
    </row>
    <row r="15" spans="2:9" x14ac:dyDescent="0.35">
      <c r="B15" t="s">
        <v>677</v>
      </c>
      <c r="C15" s="14">
        <f ca="1">TODAY()-5</f>
        <v>45064</v>
      </c>
      <c r="D15" s="8">
        <v>1</v>
      </c>
      <c r="E15" t="str">
        <f ca="1">_xlfn.CONCAT(IF(D15=1, "COMPLETE", IF(D15&gt;0, "IN PROGRESS", "NOT STARTED")),IF(Table28[[#This Row],[DUE DATE]]&lt;TODAY(),"- PAST DUE",""))</f>
        <v>COMPLETE- PAST DUE</v>
      </c>
    </row>
    <row r="16" spans="2:9" x14ac:dyDescent="0.35">
      <c r="B16" t="s">
        <v>678</v>
      </c>
      <c r="C16" s="14">
        <f ca="1">TODAY()+2</f>
        <v>45071</v>
      </c>
      <c r="D16" s="8">
        <v>0.95</v>
      </c>
      <c r="E16" t="str">
        <f ca="1">_xlfn.CONCAT(IF(D16=1, "COMPLETE", IF(D16&gt;0, "IN PROGRESS", "NOT STARTED")),IF(Table28[[#This Row],[DUE DATE]]&lt;TODAY(),"- PAST DUE",""))</f>
        <v>IN PROGRESS</v>
      </c>
    </row>
    <row r="17" spans="2:5" x14ac:dyDescent="0.35">
      <c r="B17" t="s">
        <v>679</v>
      </c>
      <c r="C17" s="14">
        <f ca="1">TODAY()+12</f>
        <v>45081</v>
      </c>
      <c r="D17" s="8">
        <v>0.43</v>
      </c>
      <c r="E17" t="str">
        <f ca="1">_xlfn.CONCAT(IF(D17=1, "COMPLETE", IF(D17&gt;0, "IN PROGRESS", "NOT STARTED")),IF(Table28[[#This Row],[DUE DATE]]&lt;TODAY(),"- PAST DUE",""))</f>
        <v>IN PROGRESS</v>
      </c>
    </row>
    <row r="18" spans="2:5" x14ac:dyDescent="0.35">
      <c r="B18" t="s">
        <v>680</v>
      </c>
      <c r="C18" s="14">
        <f ca="1">TODAY()-1</f>
        <v>45068</v>
      </c>
      <c r="D18" s="8">
        <v>0</v>
      </c>
      <c r="E18" t="str">
        <f ca="1">_xlfn.CONCAT(IF(D18=1, "COMPLETE", IF(D18&gt;0, "IN PROGRESS", "NOT STARTED")),IF(Table28[[#This Row],[DUE DATE]]&lt;TODAY(),"- PAST DUE",""))</f>
        <v>NOT STARTED- PAST DUE</v>
      </c>
    </row>
    <row r="19" spans="2:5" x14ac:dyDescent="0.35">
      <c r="B19" t="s">
        <v>681</v>
      </c>
      <c r="C19" s="14">
        <f t="shared" ref="C19" ca="1" si="0">TODAY()+12</f>
        <v>45081</v>
      </c>
      <c r="D19" s="8">
        <v>1</v>
      </c>
      <c r="E19" t="str">
        <f ca="1">_xlfn.CONCAT(IF(D19=1, "COMPLETE", IF(D19&gt;0, "IN PROGRESS", "NOT STARTED")),IF(Table28[[#This Row],[DUE DATE]]&lt;TODAY(),"- PAST DUE",""))</f>
        <v>COMPLETE</v>
      </c>
    </row>
    <row r="20" spans="2:5" x14ac:dyDescent="0.35">
      <c r="B20" t="s">
        <v>682</v>
      </c>
      <c r="C20" s="14">
        <f ca="1">TODAY()-3</f>
        <v>45066</v>
      </c>
      <c r="D20" s="8">
        <v>0.44</v>
      </c>
      <c r="E20" t="str">
        <f ca="1">_xlfn.CONCAT(IF(D20=1, "COMPLETE", IF(D20&gt;0, "IN PROGRESS", "NOT STARTED")),IF(Table28[[#This Row],[DUE DATE]]&lt;TODAY(),"- PAST DUE",""))</f>
        <v>IN PROGRESS- PAST DUE</v>
      </c>
    </row>
  </sheetData>
  <mergeCells count="1">
    <mergeCell ref="B1:I1"/>
  </mergeCells>
  <conditionalFormatting sqref="E10:E20">
    <cfRule type="containsText" dxfId="4" priority="1" operator="containsText" text="PAST DUE">
      <formula>NOT(ISERROR(SEARCH("PAST DUE",E10)))</formula>
    </cfRule>
  </conditionalFormatting>
  <pageMargins left="0.7" right="0.7" top="0.75" bottom="0.75" header="0.3" footer="0.3"/>
  <pageSetup orientation="portrait" r:id="rId1"/>
  <ignoredErrors>
    <ignoredError sqref="C10:C20" calculatedColumn="1"/>
  </ignoredErrors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topLeftCell="A4" workbookViewId="0">
      <selection activeCell="F13" sqref="F13"/>
    </sheetView>
  </sheetViews>
  <sheetFormatPr defaultRowHeight="14.5" x14ac:dyDescent="0.35"/>
  <cols>
    <col min="1" max="1" width="4.81640625" customWidth="1"/>
    <col min="2" max="2" width="20.453125" customWidth="1"/>
    <col min="3" max="3" width="4.81640625" customWidth="1"/>
    <col min="4" max="4" width="31.7265625" customWidth="1"/>
    <col min="5" max="5" width="5" customWidth="1"/>
    <col min="6" max="6" width="27.7265625" customWidth="1"/>
    <col min="7" max="7" width="16.7265625" customWidth="1"/>
    <col min="8" max="8" width="10.26953125" bestFit="1" customWidth="1"/>
    <col min="9" max="9" width="17" bestFit="1" customWidth="1"/>
    <col min="10" max="10" width="19" customWidth="1"/>
  </cols>
  <sheetData>
    <row r="1" spans="2:10" ht="23.5" x14ac:dyDescent="0.55000000000000004">
      <c r="B1" s="15" t="s">
        <v>668</v>
      </c>
      <c r="C1" s="15"/>
      <c r="D1" s="15"/>
      <c r="E1" s="15"/>
      <c r="F1" s="15"/>
      <c r="G1" s="15"/>
      <c r="H1" s="15"/>
      <c r="I1" s="15"/>
      <c r="J1" s="15"/>
    </row>
    <row r="8" spans="2:10" ht="21" x14ac:dyDescent="0.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5">
      <c r="B9" s="7" t="s">
        <v>0</v>
      </c>
      <c r="D9" s="5" t="str">
        <f>VLOOKUP($B$9,CustomerInfo[#All],2,FALSE)</f>
        <v>Alfreds Futterkiste</v>
      </c>
      <c r="F9" s="5" t="str">
        <f>VLOOKUP($B$9,CustomerInfo[#All],4,FALSE)</f>
        <v>Obere Str. 57</v>
      </c>
      <c r="G9" s="5" t="str">
        <f>VLOOKUP($B$9,CustomerInfo[#All],5,FALSE)</f>
        <v>Berlin</v>
      </c>
      <c r="H9" s="5" t="str">
        <f>VLOOKUP($B$9,CustomerInfo[#All],6,FALSE)</f>
        <v/>
      </c>
      <c r="I9" s="5" t="str">
        <f>VLOOKUP($B$9,CustomerInfo[#All],7,FALSE)</f>
        <v>12209</v>
      </c>
      <c r="J9" s="5" t="str">
        <f>VLOOKUP($B$9,CustomerInfo[#All],8,FALSE)</f>
        <v>Germany</v>
      </c>
    </row>
    <row r="11" spans="2:10" ht="18.5" x14ac:dyDescent="0.45">
      <c r="D11" s="4" t="s">
        <v>661</v>
      </c>
      <c r="F11" s="4" t="s">
        <v>662</v>
      </c>
    </row>
    <row r="12" spans="2:10" x14ac:dyDescent="0.35">
      <c r="D12" s="5" t="str">
        <f>VLOOKUP($B$9,CustomerInfo[#All],3,FALSE)</f>
        <v>Maria Anders</v>
      </c>
      <c r="F12" s="5" t="str">
        <f>VLOOKUP($B$9,CustomerInfo[#All],9,FALSE)</f>
        <v>030-0074321</v>
      </c>
    </row>
  </sheetData>
  <mergeCells count="1">
    <mergeCell ref="B1:J1"/>
  </mergeCells>
  <conditionalFormatting sqref="J9">
    <cfRule type="containsText" dxfId="3" priority="1" operator="containsText" text="canada">
      <formula>NOT(ISERROR(SEARCH("canada",J9)))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workbookViewId="0">
      <selection activeCell="J9" sqref="J9"/>
    </sheetView>
  </sheetViews>
  <sheetFormatPr defaultRowHeight="14.5" x14ac:dyDescent="0.35"/>
  <cols>
    <col min="1" max="1" width="4.81640625" customWidth="1"/>
    <col min="2" max="2" width="20.453125" customWidth="1"/>
    <col min="3" max="3" width="4.81640625" customWidth="1"/>
    <col min="4" max="4" width="31.7265625" customWidth="1"/>
    <col min="5" max="5" width="5" customWidth="1"/>
    <col min="6" max="6" width="27.7265625" customWidth="1"/>
    <col min="7" max="7" width="16.7265625" customWidth="1"/>
    <col min="8" max="8" width="10.26953125" bestFit="1" customWidth="1"/>
    <col min="9" max="9" width="17" bestFit="1" customWidth="1"/>
    <col min="10" max="10" width="19" customWidth="1"/>
  </cols>
  <sheetData>
    <row r="1" spans="2:10" ht="23.5" x14ac:dyDescent="0.55000000000000004">
      <c r="B1" s="15" t="s">
        <v>843</v>
      </c>
      <c r="C1" s="15"/>
      <c r="D1" s="15"/>
      <c r="E1" s="15"/>
      <c r="F1" s="15"/>
      <c r="G1" s="15"/>
      <c r="H1" s="15"/>
      <c r="I1" s="15"/>
      <c r="J1" s="15"/>
    </row>
    <row r="8" spans="2:10" ht="21" x14ac:dyDescent="0.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5">
      <c r="B9" s="7" t="s">
        <v>23</v>
      </c>
      <c r="D9" s="5" t="str">
        <f>INDEX(CustomerInfo[[#All],[Company Name]],MATCH('INDEX MATCH FUNCTION Practice'!$B$9,CustomerInfo[[#All],[Customer ID]],0))</f>
        <v>Around the Horn</v>
      </c>
      <c r="F9" s="5" t="str">
        <f>INDEX(CustomerInfo[[#All],[Address]],MATCH($B$9,CustomerInfo[[#All],[Customer ID]],FALSE))</f>
        <v>120 Hanover Sq.</v>
      </c>
      <c r="G9" s="5" t="str">
        <f>INDEX(CustomerInfo[[#All],[City]],MATCH($B$9,CustomerInfo[[#All],[Customer ID]],FALSE))</f>
        <v>London</v>
      </c>
      <c r="H9" s="5" t="str">
        <f>INDEX(CustomerInfo[[#All],[Region]],MATCH($B$9,CustomerInfo[[#All],[Customer ID]],0))</f>
        <v/>
      </c>
      <c r="I9" s="5" t="str">
        <f>INDEX(CustomerInfo[[#All],[Postal Code]],MATCH($B$9,CustomerInfo[[#All],[Customer ID]],0))</f>
        <v>WA1 1DP</v>
      </c>
      <c r="J9" s="5" t="str">
        <f>INDEX(CustomerInfo[[#All],[Country]],MATCH($B$9,CustomerInfo[[#All],[Customer ID]],0))</f>
        <v>UK</v>
      </c>
    </row>
    <row r="11" spans="2:10" ht="18.5" x14ac:dyDescent="0.45">
      <c r="D11" s="4" t="s">
        <v>661</v>
      </c>
      <c r="F11" s="4" t="s">
        <v>662</v>
      </c>
    </row>
    <row r="12" spans="2:10" x14ac:dyDescent="0.35">
      <c r="D12" s="5" t="str">
        <f>INDEX(CustomerInfo[[#All],[Contact Name]],MATCH($B$9,CustomerInfo[[#All],[Customer ID]],FALSE))</f>
        <v>Thomas Hardy</v>
      </c>
      <c r="F12" s="5" t="str">
        <f>INDEX(CustomerInfo[[#All],[Phone]],MATCH($B$9,CustomerInfo[[#All],[Customer ID]],FALSE))</f>
        <v>(171) 555-7788</v>
      </c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C13" sqref="C13"/>
    </sheetView>
  </sheetViews>
  <sheetFormatPr defaultRowHeight="14.5" x14ac:dyDescent="0.35"/>
  <cols>
    <col min="1" max="1" width="14.1796875" bestFit="1" customWidth="1"/>
    <col min="2" max="2" width="33.1796875" bestFit="1" customWidth="1"/>
    <col min="3" max="3" width="25.54296875" customWidth="1"/>
    <col min="4" max="4" width="41.7265625" bestFit="1" customWidth="1"/>
    <col min="5" max="5" width="13.81640625" bestFit="1" customWidth="1"/>
    <col min="6" max="7" width="13.7265625" bestFit="1" customWidth="1"/>
    <col min="8" max="8" width="11.453125" bestFit="1" customWidth="1"/>
    <col min="9" max="9" width="15.26953125" bestFit="1" customWidth="1"/>
  </cols>
  <sheetData>
    <row r="1" spans="1:9" x14ac:dyDescent="0.3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3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3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3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3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3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3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3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3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3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3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3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3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3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3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3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3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3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3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3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3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3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3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3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3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3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3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3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3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3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3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3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35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3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3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3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35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35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35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35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3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3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3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35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3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3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35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35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35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3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35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3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35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35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35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35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35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35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35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3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3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35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35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35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35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35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3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3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3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35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3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35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3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29" x14ac:dyDescent="0.35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35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35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3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35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35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3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3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3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3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35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35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35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35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35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16" workbookViewId="0">
      <selection activeCell="D12" sqref="D12"/>
    </sheetView>
  </sheetViews>
  <sheetFormatPr defaultRowHeight="14.5" x14ac:dyDescent="0.35"/>
  <cols>
    <col min="1" max="1" width="5" customWidth="1"/>
    <col min="2" max="2" width="17.1796875" customWidth="1"/>
    <col min="3" max="3" width="14.1796875" bestFit="1" customWidth="1"/>
    <col min="4" max="4" width="10.54296875" customWidth="1"/>
    <col min="5" max="6" width="13.54296875" bestFit="1" customWidth="1"/>
    <col min="7" max="7" width="13.36328125" customWidth="1"/>
    <col min="8" max="8" width="14.54296875" bestFit="1" customWidth="1"/>
  </cols>
  <sheetData>
    <row r="1" spans="2:9" ht="23.5" x14ac:dyDescent="0.55000000000000004">
      <c r="B1" s="15" t="s">
        <v>684</v>
      </c>
      <c r="C1" s="15"/>
      <c r="D1" s="15"/>
      <c r="E1" s="15"/>
      <c r="F1" s="15"/>
      <c r="G1" s="15"/>
      <c r="H1" s="15"/>
      <c r="I1" s="15"/>
    </row>
    <row r="10" spans="2:9" x14ac:dyDescent="0.35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846</v>
      </c>
    </row>
    <row r="11" spans="2:9" x14ac:dyDescent="0.35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CODE]],Table4[#All],2,FALSE)</f>
        <v>BEGINNER</v>
      </c>
      <c r="H11" t="str">
        <f>VLOOKUP(Table3[[#This Row],[CLASS]],Table46[#All],2,FALSE)</f>
        <v>EXCEL</v>
      </c>
    </row>
    <row r="12" spans="2:9" x14ac:dyDescent="0.35">
      <c r="B12" t="s">
        <v>712</v>
      </c>
      <c r="C12" t="str">
        <f>LEFT(Table3[[#This Row],[TRAINING CODE]],2)</f>
        <v>WD</v>
      </c>
      <c r="D12" t="str">
        <f>MID(Table3[[#This Row],[TRAINING CODE]],4,2)</f>
        <v>SL</v>
      </c>
      <c r="E12" t="str">
        <f>MID(Table3[[#This Row],[TRAINING CODE]],7,4)</f>
        <v>2019</v>
      </c>
      <c r="F12" t="str">
        <f>RIGHT(Table3[[#This Row],[TRAINING CODE]],2)</f>
        <v>01</v>
      </c>
      <c r="G12" t="str">
        <f>VLOOKUP(Table3[[#This Row],[LEVEL CODE]],Table4[#All],2,FALSE)</f>
        <v>BEGINNER</v>
      </c>
      <c r="H12" t="str">
        <f>VLOOKUP(Table3[[#This Row],[CLASS]],Table46[#All],2,FALSE)</f>
        <v>WORD</v>
      </c>
    </row>
    <row r="13" spans="2:9" x14ac:dyDescent="0.35">
      <c r="B13" t="s">
        <v>711</v>
      </c>
      <c r="C13" t="str">
        <f>LEFT(Table3[[#This Row],[TRAINING CODE]],2)</f>
        <v>EX</v>
      </c>
      <c r="D13" t="str">
        <f>MID(Table3[[#This Row],[TRAINING CODE]],4,2)</f>
        <v>SL</v>
      </c>
      <c r="E13" t="str">
        <f>MID(Table3[[#This Row],[TRAINING CODE]],7,4)</f>
        <v>2020</v>
      </c>
      <c r="F13" t="str">
        <f>RIGHT(Table3[[#This Row],[TRAINING CODE]],2)</f>
        <v>02</v>
      </c>
      <c r="G13" t="str">
        <f>VLOOKUP(Table3[[#This Row],[LEVEL CODE]],Table4[#All],2,FALSE)</f>
        <v>INTERMEDIATE</v>
      </c>
      <c r="H13" t="str">
        <f>VLOOKUP(Table3[[#This Row],[CLASS]],Table46[#All],2,FALSE)</f>
        <v>EXCEL</v>
      </c>
    </row>
    <row r="14" spans="2:9" x14ac:dyDescent="0.35">
      <c r="B14" t="s">
        <v>713</v>
      </c>
      <c r="C14" t="str">
        <f>LEFT(Table3[[#This Row],[TRAINING CODE]],2)</f>
        <v>AC</v>
      </c>
      <c r="D14" t="str">
        <f>MID(Table3[[#This Row],[TRAINING CODE]],4,2)</f>
        <v>LA</v>
      </c>
      <c r="E14" t="str">
        <f>MID(Table3[[#This Row],[TRAINING CODE]],7,4)</f>
        <v>2020</v>
      </c>
      <c r="F14" t="str">
        <f>RIGHT(Table3[[#This Row],[TRAINING CODE]],2)</f>
        <v>01</v>
      </c>
      <c r="G14" t="str">
        <f>VLOOKUP(Table3[[#This Row],[LEVEL CODE]],Table4[#All],2,FALSE)</f>
        <v>BEGINNER</v>
      </c>
      <c r="H14" t="str">
        <f>VLOOKUP(Table3[[#This Row],[CLASS]],Table46[#All],2,FALSE)</f>
        <v>ACCESS</v>
      </c>
    </row>
    <row r="15" spans="2:9" x14ac:dyDescent="0.35">
      <c r="B15" t="s">
        <v>714</v>
      </c>
      <c r="C15" t="str">
        <f>LEFT(Table3[[#This Row],[TRAINING CODE]],2)</f>
        <v>EX</v>
      </c>
      <c r="D15" t="str">
        <f>MID(Table3[[#This Row],[TRAINING CODE]],4,2)</f>
        <v>SL</v>
      </c>
      <c r="E15" t="str">
        <f>MID(Table3[[#This Row],[TRAINING CODE]],7,4)</f>
        <v>2020</v>
      </c>
      <c r="F15" t="str">
        <f>RIGHT(Table3[[#This Row],[TRAINING CODE]],2)</f>
        <v>03</v>
      </c>
      <c r="G15" t="str">
        <f>VLOOKUP(Table3[[#This Row],[LEVEL CODE]],Table4[#All],2,FALSE)</f>
        <v>ADVANCED</v>
      </c>
      <c r="H15" t="str">
        <f>VLOOKUP(Table3[[#This Row],[CLASS]],Table46[#All],2,FALSE)</f>
        <v>EXCEL</v>
      </c>
    </row>
    <row r="16" spans="2:9" x14ac:dyDescent="0.35">
      <c r="B16" t="s">
        <v>715</v>
      </c>
      <c r="C16" t="str">
        <f>LEFT(Table3[[#This Row],[TRAINING CODE]],2)</f>
        <v>OU</v>
      </c>
      <c r="D16" t="str">
        <f>MID(Table3[[#This Row],[TRAINING CODE]],4,2)</f>
        <v>SF</v>
      </c>
      <c r="E16" t="str">
        <f>MID(Table3[[#This Row],[TRAINING CODE]],7,4)</f>
        <v>2019</v>
      </c>
      <c r="F16" t="str">
        <f>RIGHT(Table3[[#This Row],[TRAINING CODE]],2)</f>
        <v>01</v>
      </c>
      <c r="G16" t="str">
        <f>VLOOKUP(Table3[[#This Row],[LEVEL CODE]],Table4[#All],2,FALSE)</f>
        <v>BEGINNER</v>
      </c>
      <c r="H16" t="str">
        <f>VLOOKUP(Table3[[#This Row],[CLASS]],Table46[#All],2,FALSE)</f>
        <v>OUTLOOK</v>
      </c>
    </row>
    <row r="17" spans="2:8" x14ac:dyDescent="0.35">
      <c r="B17" t="s">
        <v>716</v>
      </c>
      <c r="C17" t="str">
        <f>LEFT(Table3[[#This Row],[TRAINING CODE]],2)</f>
        <v>PP</v>
      </c>
      <c r="D17" t="str">
        <f>MID(Table3[[#This Row],[TRAINING CODE]],4,2)</f>
        <v>SL</v>
      </c>
      <c r="E17" t="str">
        <f>MID(Table3[[#This Row],[TRAINING CODE]],7,4)</f>
        <v>2019</v>
      </c>
      <c r="F17" t="str">
        <f>RIGHT(Table3[[#This Row],[TRAINING CODE]],2)</f>
        <v>02</v>
      </c>
      <c r="G17" t="str">
        <f>VLOOKUP(Table3[[#This Row],[LEVEL CODE]],Table4[#All],2,FALSE)</f>
        <v>INTERMEDIATE</v>
      </c>
      <c r="H17" t="str">
        <f>VLOOKUP(Table3[[#This Row],[CLASS]],Table46[#All],2,FALSE)</f>
        <v>POWERPOINT</v>
      </c>
    </row>
    <row r="25" spans="2:8" x14ac:dyDescent="0.35">
      <c r="B25" t="s">
        <v>699</v>
      </c>
      <c r="C25" t="s">
        <v>689</v>
      </c>
      <c r="E25" t="s">
        <v>700</v>
      </c>
      <c r="F25" t="s">
        <v>688</v>
      </c>
    </row>
    <row r="26" spans="2:8" x14ac:dyDescent="0.35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35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35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35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35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M127"/>
  <sheetViews>
    <sheetView tabSelected="1" topLeftCell="B4" workbookViewId="0">
      <selection activeCell="J5" sqref="J5"/>
    </sheetView>
  </sheetViews>
  <sheetFormatPr defaultRowHeight="14.5" x14ac:dyDescent="0.35"/>
  <cols>
    <col min="1" max="1" width="5.54296875" customWidth="1"/>
    <col min="2" max="2" width="41.1796875" bestFit="1" customWidth="1"/>
    <col min="3" max="3" width="16.26953125" bestFit="1" customWidth="1"/>
    <col min="5" max="5" width="9.81640625" customWidth="1"/>
    <col min="7" max="7" width="10.81640625" customWidth="1"/>
    <col min="9" max="9" width="19.26953125" customWidth="1"/>
    <col min="10" max="10" width="15.7265625" customWidth="1"/>
  </cols>
  <sheetData>
    <row r="1" spans="2:13" ht="23.5" x14ac:dyDescent="0.55000000000000004">
      <c r="B1" s="15" t="s">
        <v>717</v>
      </c>
      <c r="C1" s="15"/>
      <c r="D1" s="15"/>
      <c r="E1" s="15"/>
      <c r="F1" s="15"/>
      <c r="G1" s="15"/>
    </row>
    <row r="3" spans="2:13" x14ac:dyDescent="0.35">
      <c r="I3" s="21" t="s">
        <v>848</v>
      </c>
      <c r="J3" s="21" t="s">
        <v>849</v>
      </c>
    </row>
    <row r="4" spans="2:13" x14ac:dyDescent="0.35">
      <c r="I4" s="22">
        <f>SUMIFS(Table6[GROSS],Table6[RATING],G8,Table6[YEAR],H8)</f>
        <v>1796594808</v>
      </c>
      <c r="J4">
        <f>COUNTIFS(Table6[RATING],G8,Table6[YEAR],H8)</f>
        <v>3</v>
      </c>
    </row>
    <row r="7" spans="2:13" x14ac:dyDescent="0.35">
      <c r="B7" t="s">
        <v>733</v>
      </c>
      <c r="C7" t="s">
        <v>734</v>
      </c>
      <c r="D7" t="s">
        <v>685</v>
      </c>
      <c r="E7" t="s">
        <v>735</v>
      </c>
      <c r="G7" s="12" t="s">
        <v>735</v>
      </c>
      <c r="H7" s="12" t="s">
        <v>685</v>
      </c>
      <c r="I7" s="12" t="s">
        <v>841</v>
      </c>
      <c r="J7" s="12" t="s">
        <v>842</v>
      </c>
      <c r="L7" s="19" t="s">
        <v>847</v>
      </c>
      <c r="M7" s="16" t="s">
        <v>685</v>
      </c>
    </row>
    <row r="8" spans="2:13" x14ac:dyDescent="0.35">
      <c r="B8" s="11" t="s">
        <v>839</v>
      </c>
      <c r="C8" s="10">
        <v>159220819</v>
      </c>
      <c r="D8">
        <v>2019</v>
      </c>
      <c r="E8" t="s">
        <v>838</v>
      </c>
      <c r="G8" s="5" t="s">
        <v>795</v>
      </c>
      <c r="H8" s="5">
        <v>2018</v>
      </c>
      <c r="I8" s="13">
        <f>SUMIF(Table6[RATING],G8,Table6[GROSS])</f>
        <v>17604597562</v>
      </c>
      <c r="J8" s="20">
        <f>COUNTIF(Table6[RATING],G8)</f>
        <v>36</v>
      </c>
      <c r="L8" t="s">
        <v>838</v>
      </c>
      <c r="M8" s="17">
        <v>2019</v>
      </c>
    </row>
    <row r="9" spans="2:13" x14ac:dyDescent="0.35">
      <c r="B9" t="s">
        <v>814</v>
      </c>
      <c r="C9" s="10">
        <v>191719337</v>
      </c>
      <c r="D9">
        <v>2014</v>
      </c>
      <c r="E9" t="s">
        <v>838</v>
      </c>
      <c r="L9" t="s">
        <v>736</v>
      </c>
      <c r="M9" s="18">
        <v>2014</v>
      </c>
    </row>
    <row r="10" spans="2:13" x14ac:dyDescent="0.35">
      <c r="B10" s="11" t="s">
        <v>840</v>
      </c>
      <c r="C10" s="10">
        <v>210614939</v>
      </c>
      <c r="D10">
        <v>2007</v>
      </c>
      <c r="E10" t="s">
        <v>838</v>
      </c>
      <c r="L10" t="s">
        <v>758</v>
      </c>
      <c r="M10" s="17">
        <v>2007</v>
      </c>
    </row>
    <row r="11" spans="2:13" x14ac:dyDescent="0.35">
      <c r="B11" t="s">
        <v>809</v>
      </c>
      <c r="C11" s="10">
        <v>215288866</v>
      </c>
      <c r="D11">
        <v>2018</v>
      </c>
      <c r="E11" t="s">
        <v>838</v>
      </c>
      <c r="L11" t="s">
        <v>795</v>
      </c>
      <c r="M11" s="18">
        <v>2018</v>
      </c>
    </row>
    <row r="12" spans="2:13" x14ac:dyDescent="0.35">
      <c r="B12" t="s">
        <v>821</v>
      </c>
      <c r="C12" s="10">
        <v>172956409</v>
      </c>
      <c r="D12">
        <v>1997</v>
      </c>
      <c r="E12" t="s">
        <v>838</v>
      </c>
      <c r="M12" s="17">
        <v>1997</v>
      </c>
    </row>
    <row r="13" spans="2:13" x14ac:dyDescent="0.35">
      <c r="B13" t="s">
        <v>729</v>
      </c>
      <c r="C13" s="10">
        <v>217350219</v>
      </c>
      <c r="D13">
        <v>1992</v>
      </c>
      <c r="E13" t="s">
        <v>736</v>
      </c>
      <c r="M13" s="18">
        <v>1992</v>
      </c>
    </row>
    <row r="14" spans="2:13" x14ac:dyDescent="0.35">
      <c r="B14" t="s">
        <v>729</v>
      </c>
      <c r="C14" s="10">
        <v>355559216</v>
      </c>
      <c r="D14">
        <v>2019</v>
      </c>
      <c r="E14" t="s">
        <v>758</v>
      </c>
      <c r="M14" s="18">
        <v>2010</v>
      </c>
    </row>
    <row r="15" spans="2:13" x14ac:dyDescent="0.35">
      <c r="B15" t="s">
        <v>751</v>
      </c>
      <c r="C15" s="10">
        <v>334191110</v>
      </c>
      <c r="D15">
        <v>2010</v>
      </c>
      <c r="E15" t="s">
        <v>758</v>
      </c>
      <c r="M15" s="18">
        <v>2009</v>
      </c>
    </row>
    <row r="16" spans="2:13" x14ac:dyDescent="0.35">
      <c r="B16" t="s">
        <v>798</v>
      </c>
      <c r="C16" s="10">
        <v>350126372</v>
      </c>
      <c r="D16">
        <v>2014</v>
      </c>
      <c r="E16" t="s">
        <v>838</v>
      </c>
      <c r="M16" s="17">
        <v>2015</v>
      </c>
    </row>
    <row r="17" spans="2:13" x14ac:dyDescent="0.35">
      <c r="B17" t="s">
        <v>761</v>
      </c>
      <c r="C17" s="10">
        <v>760507625</v>
      </c>
      <c r="D17">
        <v>2009</v>
      </c>
      <c r="E17" t="s">
        <v>795</v>
      </c>
      <c r="M17" s="18">
        <v>2020</v>
      </c>
    </row>
    <row r="18" spans="2:13" x14ac:dyDescent="0.35">
      <c r="B18" t="s">
        <v>771</v>
      </c>
      <c r="C18" s="10">
        <v>459005868</v>
      </c>
      <c r="D18">
        <v>2015</v>
      </c>
      <c r="E18" t="s">
        <v>795</v>
      </c>
      <c r="M18" s="17">
        <v>1991</v>
      </c>
    </row>
    <row r="19" spans="2:13" x14ac:dyDescent="0.35">
      <c r="B19" t="s">
        <v>760</v>
      </c>
      <c r="C19" s="10">
        <v>858373000</v>
      </c>
      <c r="D19">
        <v>2019</v>
      </c>
      <c r="E19" t="s">
        <v>795</v>
      </c>
      <c r="M19" s="18">
        <v>2017</v>
      </c>
    </row>
    <row r="20" spans="2:13" x14ac:dyDescent="0.35">
      <c r="B20" t="s">
        <v>763</v>
      </c>
      <c r="C20" s="10">
        <v>678815482</v>
      </c>
      <c r="D20">
        <v>2018</v>
      </c>
      <c r="E20" t="s">
        <v>795</v>
      </c>
      <c r="M20" s="17">
        <v>1984</v>
      </c>
    </row>
    <row r="21" spans="2:13" x14ac:dyDescent="0.35">
      <c r="B21" t="s">
        <v>813</v>
      </c>
      <c r="C21" s="10">
        <v>204380071</v>
      </c>
      <c r="D21">
        <v>2020</v>
      </c>
      <c r="E21" t="s">
        <v>838</v>
      </c>
      <c r="M21" s="17">
        <v>2011</v>
      </c>
    </row>
    <row r="22" spans="2:13" x14ac:dyDescent="0.35">
      <c r="B22" t="s">
        <v>728</v>
      </c>
      <c r="C22" s="10">
        <v>218967620</v>
      </c>
      <c r="D22">
        <v>1991</v>
      </c>
      <c r="E22" t="s">
        <v>736</v>
      </c>
      <c r="M22" s="18">
        <v>2016</v>
      </c>
    </row>
    <row r="23" spans="2:13" x14ac:dyDescent="0.35">
      <c r="B23" t="s">
        <v>728</v>
      </c>
      <c r="C23" s="10">
        <v>504014165</v>
      </c>
      <c r="D23">
        <v>2017</v>
      </c>
      <c r="E23" t="s">
        <v>758</v>
      </c>
      <c r="M23" s="18">
        <v>2006</v>
      </c>
    </row>
    <row r="24" spans="2:13" x14ac:dyDescent="0.35">
      <c r="B24" t="s">
        <v>805</v>
      </c>
      <c r="C24" s="10">
        <v>234760478</v>
      </c>
      <c r="D24">
        <v>1984</v>
      </c>
      <c r="E24" t="s">
        <v>838</v>
      </c>
      <c r="M24" s="18">
        <v>2013</v>
      </c>
    </row>
    <row r="25" spans="2:13" x14ac:dyDescent="0.35">
      <c r="B25" t="s">
        <v>762</v>
      </c>
      <c r="C25" s="10">
        <v>700059566</v>
      </c>
      <c r="D25">
        <v>2018</v>
      </c>
      <c r="E25" t="s">
        <v>795</v>
      </c>
      <c r="M25" s="17">
        <v>2012</v>
      </c>
    </row>
    <row r="26" spans="2:13" x14ac:dyDescent="0.35">
      <c r="B26" t="s">
        <v>825</v>
      </c>
      <c r="C26" s="10">
        <v>169106725</v>
      </c>
      <c r="D26">
        <v>2011</v>
      </c>
      <c r="E26" t="s">
        <v>838</v>
      </c>
      <c r="M26" s="18">
        <v>1982</v>
      </c>
    </row>
    <row r="27" spans="2:13" x14ac:dyDescent="0.35">
      <c r="B27" t="s">
        <v>779</v>
      </c>
      <c r="C27" s="10">
        <v>408084349</v>
      </c>
      <c r="D27">
        <v>2016</v>
      </c>
      <c r="E27" t="s">
        <v>795</v>
      </c>
      <c r="M27" s="17">
        <v>1987</v>
      </c>
    </row>
    <row r="28" spans="2:13" x14ac:dyDescent="0.35">
      <c r="B28" t="s">
        <v>773</v>
      </c>
      <c r="C28" s="10">
        <v>426829839</v>
      </c>
      <c r="D28">
        <v>2019</v>
      </c>
      <c r="E28" t="s">
        <v>795</v>
      </c>
      <c r="M28" s="18">
        <v>2003</v>
      </c>
    </row>
    <row r="29" spans="2:13" x14ac:dyDescent="0.35">
      <c r="B29" t="s">
        <v>725</v>
      </c>
      <c r="C29" s="10">
        <v>244082982</v>
      </c>
      <c r="D29">
        <v>2006</v>
      </c>
      <c r="E29" t="s">
        <v>736</v>
      </c>
      <c r="M29" s="17">
        <v>2000</v>
      </c>
    </row>
    <row r="30" spans="2:13" x14ac:dyDescent="0.35">
      <c r="B30" t="s">
        <v>732</v>
      </c>
      <c r="C30" s="10">
        <v>191452396</v>
      </c>
      <c r="D30">
        <v>2011</v>
      </c>
      <c r="E30" t="s">
        <v>736</v>
      </c>
      <c r="M30" s="17">
        <v>1939</v>
      </c>
    </row>
    <row r="31" spans="2:13" x14ac:dyDescent="0.35">
      <c r="B31" t="s">
        <v>797</v>
      </c>
      <c r="C31" s="10">
        <v>363070709</v>
      </c>
      <c r="D31">
        <v>2016</v>
      </c>
      <c r="E31" t="s">
        <v>838</v>
      </c>
      <c r="M31" s="18">
        <v>2001</v>
      </c>
    </row>
    <row r="32" spans="2:13" x14ac:dyDescent="0.35">
      <c r="B32" t="s">
        <v>801</v>
      </c>
      <c r="C32" s="10">
        <v>324591735</v>
      </c>
      <c r="D32">
        <v>2018</v>
      </c>
      <c r="E32" t="s">
        <v>838</v>
      </c>
      <c r="M32" s="17">
        <v>1996</v>
      </c>
    </row>
    <row r="33" spans="2:13" x14ac:dyDescent="0.35">
      <c r="B33" t="s">
        <v>746</v>
      </c>
      <c r="C33" s="10">
        <v>368065385</v>
      </c>
      <c r="D33">
        <v>2013</v>
      </c>
      <c r="E33" t="s">
        <v>758</v>
      </c>
      <c r="M33" s="17">
        <v>1993</v>
      </c>
    </row>
    <row r="34" spans="2:13" x14ac:dyDescent="0.35">
      <c r="B34" t="s">
        <v>829</v>
      </c>
      <c r="C34" s="10">
        <v>162805434</v>
      </c>
      <c r="D34">
        <v>2012</v>
      </c>
      <c r="E34" t="s">
        <v>838</v>
      </c>
      <c r="M34" s="18">
        <v>1990</v>
      </c>
    </row>
    <row r="35" spans="2:13" x14ac:dyDescent="0.35">
      <c r="B35" t="s">
        <v>743</v>
      </c>
      <c r="C35" s="10">
        <v>435110554</v>
      </c>
      <c r="D35">
        <v>1982</v>
      </c>
      <c r="E35" t="s">
        <v>758</v>
      </c>
      <c r="M35" s="17">
        <v>1988</v>
      </c>
    </row>
    <row r="36" spans="2:13" x14ac:dyDescent="0.35">
      <c r="B36" t="s">
        <v>835</v>
      </c>
      <c r="C36" s="10">
        <v>156645693</v>
      </c>
      <c r="D36">
        <v>1987</v>
      </c>
      <c r="E36" t="s">
        <v>838</v>
      </c>
      <c r="M36" s="18">
        <v>1998</v>
      </c>
    </row>
    <row r="37" spans="2:13" x14ac:dyDescent="0.35">
      <c r="B37" t="s">
        <v>827</v>
      </c>
      <c r="C37" s="10">
        <v>166167230</v>
      </c>
      <c r="D37">
        <v>2015</v>
      </c>
      <c r="E37" t="s">
        <v>838</v>
      </c>
      <c r="M37" s="18">
        <v>2004</v>
      </c>
    </row>
    <row r="38" spans="2:13" x14ac:dyDescent="0.35">
      <c r="B38" t="s">
        <v>738</v>
      </c>
      <c r="C38" s="10">
        <v>486295561</v>
      </c>
      <c r="D38">
        <v>2016</v>
      </c>
      <c r="E38" t="s">
        <v>758</v>
      </c>
      <c r="M38" s="18">
        <v>2002</v>
      </c>
    </row>
    <row r="39" spans="2:13" x14ac:dyDescent="0.35">
      <c r="B39" t="s">
        <v>721</v>
      </c>
      <c r="C39" s="10">
        <v>380843261</v>
      </c>
      <c r="D39">
        <v>2003</v>
      </c>
      <c r="E39" t="s">
        <v>736</v>
      </c>
      <c r="M39" s="17">
        <v>1999</v>
      </c>
    </row>
    <row r="40" spans="2:13" x14ac:dyDescent="0.35">
      <c r="B40" t="s">
        <v>744</v>
      </c>
      <c r="C40" s="10">
        <v>400738009</v>
      </c>
      <c r="D40">
        <v>2013</v>
      </c>
      <c r="E40" t="s">
        <v>758</v>
      </c>
      <c r="M40" s="17">
        <v>2005</v>
      </c>
    </row>
    <row r="41" spans="2:13" x14ac:dyDescent="0.35">
      <c r="B41" t="s">
        <v>739</v>
      </c>
      <c r="C41" s="10">
        <v>477371890</v>
      </c>
      <c r="D41">
        <v>2019</v>
      </c>
      <c r="E41" t="s">
        <v>758</v>
      </c>
      <c r="M41" s="18">
        <v>1977</v>
      </c>
    </row>
    <row r="42" spans="2:13" x14ac:dyDescent="0.35">
      <c r="B42" t="s">
        <v>791</v>
      </c>
      <c r="C42" s="10">
        <v>353007020</v>
      </c>
      <c r="D42">
        <v>2015</v>
      </c>
      <c r="E42" t="s">
        <v>795</v>
      </c>
      <c r="M42" s="18">
        <v>1983</v>
      </c>
    </row>
    <row r="43" spans="2:13" x14ac:dyDescent="0.35">
      <c r="B43" t="s">
        <v>819</v>
      </c>
      <c r="C43" s="10">
        <v>176040665</v>
      </c>
      <c r="D43">
        <v>2017</v>
      </c>
      <c r="E43" t="s">
        <v>838</v>
      </c>
      <c r="M43" s="17">
        <v>2008</v>
      </c>
    </row>
    <row r="44" spans="2:13" x14ac:dyDescent="0.35">
      <c r="B44" t="s">
        <v>815</v>
      </c>
      <c r="C44" s="10">
        <v>187705427</v>
      </c>
      <c r="D44">
        <v>2000</v>
      </c>
      <c r="E44" t="s">
        <v>838</v>
      </c>
      <c r="M44" s="17">
        <v>1973</v>
      </c>
    </row>
    <row r="45" spans="2:13" x14ac:dyDescent="0.35">
      <c r="B45" t="s">
        <v>826</v>
      </c>
      <c r="C45" s="10">
        <v>167767189</v>
      </c>
      <c r="D45">
        <v>2014</v>
      </c>
      <c r="E45" t="s">
        <v>838</v>
      </c>
      <c r="M45" s="18">
        <v>1994</v>
      </c>
    </row>
    <row r="46" spans="2:13" x14ac:dyDescent="0.35">
      <c r="B46" t="s">
        <v>731</v>
      </c>
      <c r="C46" s="10">
        <v>200852579</v>
      </c>
      <c r="D46">
        <v>1939</v>
      </c>
      <c r="E46" t="s">
        <v>736</v>
      </c>
      <c r="M46" s="17">
        <v>1995</v>
      </c>
    </row>
    <row r="47" spans="2:13" x14ac:dyDescent="0.35">
      <c r="B47" t="s">
        <v>786</v>
      </c>
      <c r="C47" s="10">
        <v>389813101</v>
      </c>
      <c r="D47">
        <v>2017</v>
      </c>
      <c r="E47" t="s">
        <v>795</v>
      </c>
    </row>
    <row r="48" spans="2:13" x14ac:dyDescent="0.35">
      <c r="B48" t="s">
        <v>832</v>
      </c>
      <c r="C48" s="10">
        <v>159342015</v>
      </c>
      <c r="D48">
        <v>2018</v>
      </c>
      <c r="E48" t="s">
        <v>838</v>
      </c>
    </row>
    <row r="49" spans="2:5" x14ac:dyDescent="0.35">
      <c r="B49" t="s">
        <v>828</v>
      </c>
      <c r="C49" s="10">
        <v>165092268</v>
      </c>
      <c r="D49">
        <v>2001</v>
      </c>
      <c r="E49" t="s">
        <v>838</v>
      </c>
    </row>
    <row r="50" spans="2:5" x14ac:dyDescent="0.35">
      <c r="B50" t="s">
        <v>787</v>
      </c>
      <c r="C50" s="10">
        <v>381409310</v>
      </c>
      <c r="D50">
        <v>2011</v>
      </c>
      <c r="E50" t="s">
        <v>795</v>
      </c>
    </row>
    <row r="51" spans="2:5" x14ac:dyDescent="0.35">
      <c r="B51" t="s">
        <v>756</v>
      </c>
      <c r="C51" s="10">
        <v>302305431</v>
      </c>
      <c r="D51">
        <v>2009</v>
      </c>
      <c r="E51" t="s">
        <v>758</v>
      </c>
    </row>
    <row r="52" spans="2:5" x14ac:dyDescent="0.35">
      <c r="B52" t="s">
        <v>753</v>
      </c>
      <c r="C52" s="10">
        <v>318087620</v>
      </c>
      <c r="D52">
        <v>2001</v>
      </c>
      <c r="E52" t="s">
        <v>758</v>
      </c>
    </row>
    <row r="53" spans="2:5" x14ac:dyDescent="0.35">
      <c r="B53" t="s">
        <v>737</v>
      </c>
      <c r="C53" s="10">
        <v>608581744</v>
      </c>
      <c r="D53">
        <v>2018</v>
      </c>
      <c r="E53" t="s">
        <v>758</v>
      </c>
    </row>
    <row r="54" spans="2:5" x14ac:dyDescent="0.35">
      <c r="B54" t="s">
        <v>748</v>
      </c>
      <c r="C54" s="10">
        <v>356461711</v>
      </c>
      <c r="D54">
        <v>2015</v>
      </c>
      <c r="E54" t="s">
        <v>758</v>
      </c>
    </row>
    <row r="55" spans="2:5" x14ac:dyDescent="0.35">
      <c r="B55" t="s">
        <v>778</v>
      </c>
      <c r="C55" s="10">
        <v>409013994</v>
      </c>
      <c r="D55">
        <v>2013</v>
      </c>
      <c r="E55" t="s">
        <v>795</v>
      </c>
    </row>
    <row r="56" spans="2:5" x14ac:dyDescent="0.35">
      <c r="B56" t="s">
        <v>800</v>
      </c>
      <c r="C56" s="10">
        <v>328828874</v>
      </c>
      <c r="D56">
        <v>2017</v>
      </c>
      <c r="E56" t="s">
        <v>838</v>
      </c>
    </row>
    <row r="57" spans="2:5" x14ac:dyDescent="0.35">
      <c r="B57" t="s">
        <v>810</v>
      </c>
      <c r="C57" s="10">
        <v>211593228</v>
      </c>
      <c r="D57">
        <v>2019</v>
      </c>
      <c r="E57" t="s">
        <v>838</v>
      </c>
    </row>
    <row r="58" spans="2:5" x14ac:dyDescent="0.35">
      <c r="B58" t="s">
        <v>837</v>
      </c>
      <c r="C58" s="10">
        <v>153952592</v>
      </c>
      <c r="D58">
        <v>1996</v>
      </c>
      <c r="E58" t="s">
        <v>838</v>
      </c>
    </row>
    <row r="59" spans="2:5" x14ac:dyDescent="0.35">
      <c r="B59" t="s">
        <v>824</v>
      </c>
      <c r="C59" s="10">
        <v>171015687</v>
      </c>
      <c r="D59">
        <v>2019</v>
      </c>
      <c r="E59" t="s">
        <v>838</v>
      </c>
    </row>
    <row r="60" spans="2:5" x14ac:dyDescent="0.35">
      <c r="B60" t="s">
        <v>799</v>
      </c>
      <c r="C60" s="10">
        <v>335451311</v>
      </c>
      <c r="D60">
        <v>2019</v>
      </c>
      <c r="E60" t="s">
        <v>838</v>
      </c>
    </row>
    <row r="61" spans="2:5" x14ac:dyDescent="0.35">
      <c r="B61" t="s">
        <v>782</v>
      </c>
      <c r="C61" s="10">
        <v>404540171</v>
      </c>
      <c r="D61">
        <v>2017</v>
      </c>
      <c r="E61" t="s">
        <v>795</v>
      </c>
    </row>
    <row r="62" spans="2:5" x14ac:dyDescent="0.35">
      <c r="B62" t="s">
        <v>783</v>
      </c>
      <c r="C62" s="10">
        <v>402828120</v>
      </c>
      <c r="D62">
        <v>1993</v>
      </c>
      <c r="E62" t="s">
        <v>795</v>
      </c>
    </row>
    <row r="63" spans="2:5" x14ac:dyDescent="0.35">
      <c r="B63" t="s">
        <v>765</v>
      </c>
      <c r="C63" s="10">
        <v>652270625</v>
      </c>
      <c r="D63">
        <v>2015</v>
      </c>
      <c r="E63" t="s">
        <v>795</v>
      </c>
    </row>
    <row r="64" spans="2:5" x14ac:dyDescent="0.35">
      <c r="B64" t="s">
        <v>776</v>
      </c>
      <c r="C64" s="10">
        <v>417719760</v>
      </c>
      <c r="D64">
        <v>2018</v>
      </c>
      <c r="E64" t="s">
        <v>795</v>
      </c>
    </row>
    <row r="65" spans="2:5" x14ac:dyDescent="0.35">
      <c r="B65" t="s">
        <v>670</v>
      </c>
      <c r="C65" s="10">
        <v>226277068</v>
      </c>
      <c r="D65">
        <v>2017</v>
      </c>
      <c r="E65" t="s">
        <v>838</v>
      </c>
    </row>
    <row r="66" spans="2:5" x14ac:dyDescent="0.35">
      <c r="B66" t="s">
        <v>836</v>
      </c>
      <c r="C66" s="10">
        <v>154058340</v>
      </c>
      <c r="D66">
        <v>2015</v>
      </c>
      <c r="E66" t="s">
        <v>838</v>
      </c>
    </row>
    <row r="67" spans="2:5" x14ac:dyDescent="0.35">
      <c r="B67" t="s">
        <v>750</v>
      </c>
      <c r="C67" s="10">
        <v>336045770</v>
      </c>
      <c r="D67">
        <v>2015</v>
      </c>
      <c r="E67" t="s">
        <v>758</v>
      </c>
    </row>
    <row r="68" spans="2:5" x14ac:dyDescent="0.35">
      <c r="B68" t="s">
        <v>723</v>
      </c>
      <c r="C68" s="10">
        <v>268492764</v>
      </c>
      <c r="D68">
        <v>2013</v>
      </c>
      <c r="E68" t="s">
        <v>736</v>
      </c>
    </row>
    <row r="69" spans="2:5" x14ac:dyDescent="0.35">
      <c r="B69" t="s">
        <v>722</v>
      </c>
      <c r="C69" s="10">
        <v>289916256</v>
      </c>
      <c r="D69">
        <v>2001</v>
      </c>
      <c r="E69" t="s">
        <v>736</v>
      </c>
    </row>
    <row r="70" spans="2:5" x14ac:dyDescent="0.35">
      <c r="B70" t="s">
        <v>775</v>
      </c>
      <c r="C70" s="10">
        <v>423315812</v>
      </c>
      <c r="D70">
        <v>2006</v>
      </c>
      <c r="E70" t="s">
        <v>795</v>
      </c>
    </row>
    <row r="71" spans="2:5" x14ac:dyDescent="0.35">
      <c r="B71" t="s">
        <v>817</v>
      </c>
      <c r="C71" s="10">
        <v>178406268</v>
      </c>
      <c r="D71">
        <v>1990</v>
      </c>
      <c r="E71" t="s">
        <v>838</v>
      </c>
    </row>
    <row r="72" spans="2:5" x14ac:dyDescent="0.35">
      <c r="B72" t="s">
        <v>822</v>
      </c>
      <c r="C72" s="10">
        <v>172825435</v>
      </c>
      <c r="D72">
        <v>1988</v>
      </c>
      <c r="E72" t="s">
        <v>838</v>
      </c>
    </row>
    <row r="73" spans="2:5" x14ac:dyDescent="0.35">
      <c r="B73" t="s">
        <v>730</v>
      </c>
      <c r="C73" s="10">
        <v>206445654</v>
      </c>
      <c r="D73">
        <v>2007</v>
      </c>
      <c r="E73" t="s">
        <v>736</v>
      </c>
    </row>
    <row r="74" spans="2:5" x14ac:dyDescent="0.35">
      <c r="B74" t="s">
        <v>769</v>
      </c>
      <c r="C74" s="10">
        <v>532177324</v>
      </c>
      <c r="D74">
        <v>2016</v>
      </c>
      <c r="E74" t="s">
        <v>795</v>
      </c>
    </row>
    <row r="75" spans="2:5" x14ac:dyDescent="0.35">
      <c r="B75" t="s">
        <v>808</v>
      </c>
      <c r="C75" s="10">
        <v>217049603</v>
      </c>
      <c r="D75">
        <v>1998</v>
      </c>
      <c r="E75" t="s">
        <v>838</v>
      </c>
    </row>
    <row r="76" spans="2:5" x14ac:dyDescent="0.35">
      <c r="B76" t="s">
        <v>834</v>
      </c>
      <c r="C76" s="10">
        <v>157019771</v>
      </c>
      <c r="D76">
        <v>2000</v>
      </c>
      <c r="E76" t="s">
        <v>838</v>
      </c>
    </row>
    <row r="77" spans="2:5" x14ac:dyDescent="0.35">
      <c r="B77" t="s">
        <v>742</v>
      </c>
      <c r="C77" s="10">
        <v>441226247</v>
      </c>
      <c r="D77">
        <v>2004</v>
      </c>
      <c r="E77" t="s">
        <v>758</v>
      </c>
    </row>
    <row r="78" spans="2:5" x14ac:dyDescent="0.35">
      <c r="B78" t="s">
        <v>752</v>
      </c>
      <c r="C78" s="10">
        <v>322719944</v>
      </c>
      <c r="D78">
        <v>2007</v>
      </c>
      <c r="E78" t="s">
        <v>758</v>
      </c>
    </row>
    <row r="79" spans="2:5" x14ac:dyDescent="0.35">
      <c r="B79" t="s">
        <v>781</v>
      </c>
      <c r="C79" s="10">
        <v>407022860</v>
      </c>
      <c r="D79">
        <v>2002</v>
      </c>
      <c r="E79" t="s">
        <v>795</v>
      </c>
    </row>
    <row r="80" spans="2:5" x14ac:dyDescent="0.35">
      <c r="B80" t="s">
        <v>790</v>
      </c>
      <c r="C80" s="10">
        <v>373585825</v>
      </c>
      <c r="D80">
        <v>2004</v>
      </c>
      <c r="E80" t="s">
        <v>795</v>
      </c>
    </row>
    <row r="81" spans="2:5" x14ac:dyDescent="0.35">
      <c r="B81" t="s">
        <v>785</v>
      </c>
      <c r="C81" s="10">
        <v>390532085</v>
      </c>
      <c r="D81">
        <v>2019</v>
      </c>
      <c r="E81" t="s">
        <v>795</v>
      </c>
    </row>
    <row r="82" spans="2:5" x14ac:dyDescent="0.35">
      <c r="B82" t="s">
        <v>740</v>
      </c>
      <c r="C82" s="10">
        <v>474544677</v>
      </c>
      <c r="D82">
        <v>1999</v>
      </c>
      <c r="E82" t="s">
        <v>758</v>
      </c>
    </row>
    <row r="83" spans="2:5" x14ac:dyDescent="0.35">
      <c r="B83" t="s">
        <v>754</v>
      </c>
      <c r="C83" s="10">
        <v>310676740</v>
      </c>
      <c r="D83">
        <v>2002</v>
      </c>
      <c r="E83" t="s">
        <v>758</v>
      </c>
    </row>
    <row r="84" spans="2:5" x14ac:dyDescent="0.35">
      <c r="B84" t="s">
        <v>788</v>
      </c>
      <c r="C84" s="10">
        <v>380270577</v>
      </c>
      <c r="D84">
        <v>2005</v>
      </c>
      <c r="E84" t="s">
        <v>795</v>
      </c>
    </row>
    <row r="85" spans="2:5" x14ac:dyDescent="0.35">
      <c r="B85" t="s">
        <v>741</v>
      </c>
      <c r="C85" s="10">
        <v>460998507</v>
      </c>
      <c r="D85">
        <v>1977</v>
      </c>
      <c r="E85" t="s">
        <v>758</v>
      </c>
    </row>
    <row r="86" spans="2:5" x14ac:dyDescent="0.35">
      <c r="B86" t="s">
        <v>770</v>
      </c>
      <c r="C86" s="10">
        <v>515198941</v>
      </c>
      <c r="D86">
        <v>2019</v>
      </c>
      <c r="E86" t="s">
        <v>795</v>
      </c>
    </row>
    <row r="87" spans="2:5" x14ac:dyDescent="0.35">
      <c r="B87" t="s">
        <v>755</v>
      </c>
      <c r="C87" s="10">
        <v>309306177</v>
      </c>
      <c r="D87">
        <v>1983</v>
      </c>
      <c r="E87" t="s">
        <v>758</v>
      </c>
    </row>
    <row r="88" spans="2:5" x14ac:dyDescent="0.35">
      <c r="B88" t="s">
        <v>759</v>
      </c>
      <c r="C88" s="10">
        <v>936662225</v>
      </c>
      <c r="D88">
        <v>2015</v>
      </c>
      <c r="E88" t="s">
        <v>795</v>
      </c>
    </row>
    <row r="89" spans="2:5" x14ac:dyDescent="0.35">
      <c r="B89" t="s">
        <v>767</v>
      </c>
      <c r="C89" s="10">
        <v>620181382</v>
      </c>
      <c r="D89">
        <v>2017</v>
      </c>
      <c r="E89" t="s">
        <v>795</v>
      </c>
    </row>
    <row r="90" spans="2:5" x14ac:dyDescent="0.35">
      <c r="B90" t="s">
        <v>830</v>
      </c>
      <c r="C90" s="10">
        <v>161197785</v>
      </c>
      <c r="D90">
        <v>2015</v>
      </c>
      <c r="E90" t="s">
        <v>838</v>
      </c>
    </row>
    <row r="91" spans="2:5" x14ac:dyDescent="0.35">
      <c r="B91" t="s">
        <v>807</v>
      </c>
      <c r="C91" s="10">
        <v>218815487</v>
      </c>
      <c r="D91">
        <v>2012</v>
      </c>
      <c r="E91" t="s">
        <v>838</v>
      </c>
    </row>
    <row r="92" spans="2:5" x14ac:dyDescent="0.35">
      <c r="B92" t="s">
        <v>812</v>
      </c>
      <c r="C92" s="10">
        <v>205881154</v>
      </c>
      <c r="D92">
        <v>1991</v>
      </c>
      <c r="E92" t="s">
        <v>838</v>
      </c>
    </row>
    <row r="93" spans="2:5" x14ac:dyDescent="0.35">
      <c r="B93" t="s">
        <v>766</v>
      </c>
      <c r="C93" s="10">
        <v>623357910</v>
      </c>
      <c r="D93">
        <v>2012</v>
      </c>
      <c r="E93" t="s">
        <v>795</v>
      </c>
    </row>
    <row r="94" spans="2:5" x14ac:dyDescent="0.35">
      <c r="B94" t="s">
        <v>768</v>
      </c>
      <c r="C94" s="10">
        <v>535234033</v>
      </c>
      <c r="D94">
        <v>2008</v>
      </c>
      <c r="E94" t="s">
        <v>795</v>
      </c>
    </row>
    <row r="95" spans="2:5" x14ac:dyDescent="0.35">
      <c r="B95" t="s">
        <v>772</v>
      </c>
      <c r="C95" s="10">
        <v>448139099</v>
      </c>
      <c r="D95">
        <v>2012</v>
      </c>
      <c r="E95" t="s">
        <v>795</v>
      </c>
    </row>
    <row r="96" spans="2:5" x14ac:dyDescent="0.35">
      <c r="B96" t="s">
        <v>806</v>
      </c>
      <c r="C96" s="10">
        <v>232906145</v>
      </c>
      <c r="D96">
        <v>1973</v>
      </c>
      <c r="E96" t="s">
        <v>838</v>
      </c>
    </row>
    <row r="97" spans="2:5" x14ac:dyDescent="0.35">
      <c r="B97" t="s">
        <v>833</v>
      </c>
      <c r="C97" s="10">
        <v>158348367</v>
      </c>
      <c r="D97">
        <v>1993</v>
      </c>
      <c r="E97" t="s">
        <v>838</v>
      </c>
    </row>
    <row r="98" spans="2:5" x14ac:dyDescent="0.35">
      <c r="B98" t="s">
        <v>803</v>
      </c>
      <c r="C98" s="10">
        <v>277322503</v>
      </c>
      <c r="D98">
        <v>2009</v>
      </c>
      <c r="E98" t="s">
        <v>838</v>
      </c>
    </row>
    <row r="99" spans="2:5" x14ac:dyDescent="0.35">
      <c r="B99" t="s">
        <v>804</v>
      </c>
      <c r="C99" s="10">
        <v>254464305</v>
      </c>
      <c r="D99">
        <v>2011</v>
      </c>
      <c r="E99" t="s">
        <v>838</v>
      </c>
    </row>
    <row r="100" spans="2:5" x14ac:dyDescent="0.35">
      <c r="B100" t="s">
        <v>831</v>
      </c>
      <c r="C100" s="10">
        <v>159582188</v>
      </c>
      <c r="D100">
        <v>2013</v>
      </c>
      <c r="E100" t="s">
        <v>838</v>
      </c>
    </row>
    <row r="101" spans="2:5" x14ac:dyDescent="0.35">
      <c r="B101" t="s">
        <v>780</v>
      </c>
      <c r="C101" s="10">
        <v>408010692</v>
      </c>
      <c r="D101">
        <v>2012</v>
      </c>
      <c r="E101" t="s">
        <v>795</v>
      </c>
    </row>
    <row r="102" spans="2:5" x14ac:dyDescent="0.35">
      <c r="B102" t="s">
        <v>774</v>
      </c>
      <c r="C102" s="10">
        <v>424668047</v>
      </c>
      <c r="D102">
        <v>2013</v>
      </c>
      <c r="E102" t="s">
        <v>795</v>
      </c>
    </row>
    <row r="103" spans="2:5" x14ac:dyDescent="0.35">
      <c r="B103" t="s">
        <v>794</v>
      </c>
      <c r="C103" s="10">
        <v>337135885</v>
      </c>
      <c r="D103">
        <v>2014</v>
      </c>
      <c r="E103" t="s">
        <v>795</v>
      </c>
    </row>
    <row r="104" spans="2:5" x14ac:dyDescent="0.35">
      <c r="B104" t="s">
        <v>747</v>
      </c>
      <c r="C104" s="10">
        <v>364001123</v>
      </c>
      <c r="D104">
        <v>2016</v>
      </c>
      <c r="E104" t="s">
        <v>758</v>
      </c>
    </row>
    <row r="105" spans="2:5" x14ac:dyDescent="0.35">
      <c r="B105" t="s">
        <v>719</v>
      </c>
      <c r="C105" s="10">
        <v>422783777</v>
      </c>
      <c r="D105">
        <v>1994</v>
      </c>
      <c r="E105" t="s">
        <v>736</v>
      </c>
    </row>
    <row r="106" spans="2:5" x14ac:dyDescent="0.35">
      <c r="B106" t="s">
        <v>719</v>
      </c>
      <c r="C106" s="10">
        <v>543638043</v>
      </c>
      <c r="D106">
        <v>2019</v>
      </c>
      <c r="E106" t="s">
        <v>758</v>
      </c>
    </row>
    <row r="107" spans="2:5" x14ac:dyDescent="0.35">
      <c r="B107" t="s">
        <v>789</v>
      </c>
      <c r="C107" s="10">
        <v>377845905</v>
      </c>
      <c r="D107">
        <v>2003</v>
      </c>
      <c r="E107" t="s">
        <v>795</v>
      </c>
    </row>
    <row r="108" spans="2:5" x14ac:dyDescent="0.35">
      <c r="B108" t="s">
        <v>793</v>
      </c>
      <c r="C108" s="10">
        <v>342551365</v>
      </c>
      <c r="D108">
        <v>2002</v>
      </c>
      <c r="E108" t="s">
        <v>795</v>
      </c>
    </row>
    <row r="109" spans="2:5" x14ac:dyDescent="0.35">
      <c r="B109" t="s">
        <v>823</v>
      </c>
      <c r="C109" s="10">
        <v>171479930</v>
      </c>
      <c r="D109">
        <v>1999</v>
      </c>
      <c r="E109" t="s">
        <v>838</v>
      </c>
    </row>
    <row r="110" spans="2:5" x14ac:dyDescent="0.35">
      <c r="B110" t="s">
        <v>802</v>
      </c>
      <c r="C110" s="10">
        <v>281576461</v>
      </c>
      <c r="D110">
        <v>2003</v>
      </c>
      <c r="E110" t="s">
        <v>838</v>
      </c>
    </row>
    <row r="111" spans="2:5" x14ac:dyDescent="0.35">
      <c r="B111" t="s">
        <v>796</v>
      </c>
      <c r="C111" s="10">
        <v>370782930</v>
      </c>
      <c r="D111">
        <v>2004</v>
      </c>
      <c r="E111" t="s">
        <v>838</v>
      </c>
    </row>
    <row r="112" spans="2:5" x14ac:dyDescent="0.35">
      <c r="B112" t="s">
        <v>816</v>
      </c>
      <c r="C112" s="10">
        <v>183637894</v>
      </c>
      <c r="D112">
        <v>2015</v>
      </c>
      <c r="E112" t="s">
        <v>838</v>
      </c>
    </row>
    <row r="113" spans="2:5" x14ac:dyDescent="0.35">
      <c r="B113" t="s">
        <v>745</v>
      </c>
      <c r="C113" s="10">
        <v>368384330</v>
      </c>
      <c r="D113">
        <v>2016</v>
      </c>
      <c r="E113" t="s">
        <v>758</v>
      </c>
    </row>
    <row r="114" spans="2:5" x14ac:dyDescent="0.35">
      <c r="B114" t="s">
        <v>818</v>
      </c>
      <c r="C114" s="10">
        <v>176484651</v>
      </c>
      <c r="D114">
        <v>1998</v>
      </c>
      <c r="E114" t="s">
        <v>838</v>
      </c>
    </row>
    <row r="115" spans="2:5" x14ac:dyDescent="0.35">
      <c r="B115" t="s">
        <v>764</v>
      </c>
      <c r="C115" s="10">
        <v>659363944</v>
      </c>
      <c r="D115">
        <v>1997</v>
      </c>
      <c r="E115" t="s">
        <v>795</v>
      </c>
    </row>
    <row r="116" spans="2:5" x14ac:dyDescent="0.35">
      <c r="B116" t="s">
        <v>727</v>
      </c>
      <c r="C116" s="10">
        <v>222498679</v>
      </c>
      <c r="D116">
        <v>1995</v>
      </c>
      <c r="E116" t="s">
        <v>736</v>
      </c>
    </row>
    <row r="117" spans="2:5" x14ac:dyDescent="0.35">
      <c r="B117" t="s">
        <v>724</v>
      </c>
      <c r="C117" s="10">
        <v>245852179</v>
      </c>
      <c r="D117">
        <v>1999</v>
      </c>
      <c r="E117" t="s">
        <v>736</v>
      </c>
    </row>
    <row r="118" spans="2:5" x14ac:dyDescent="0.35">
      <c r="B118" t="s">
        <v>720</v>
      </c>
      <c r="C118" s="10">
        <v>415004880</v>
      </c>
      <c r="D118">
        <v>2010</v>
      </c>
      <c r="E118" t="s">
        <v>736</v>
      </c>
    </row>
    <row r="119" spans="2:5" x14ac:dyDescent="0.35">
      <c r="B119" t="s">
        <v>718</v>
      </c>
      <c r="C119" s="10">
        <v>434038008</v>
      </c>
      <c r="D119">
        <v>2019</v>
      </c>
      <c r="E119" t="s">
        <v>736</v>
      </c>
    </row>
    <row r="120" spans="2:5" x14ac:dyDescent="0.35">
      <c r="B120" t="s">
        <v>792</v>
      </c>
      <c r="C120" s="10">
        <v>352390543</v>
      </c>
      <c r="D120">
        <v>2011</v>
      </c>
      <c r="E120" t="s">
        <v>795</v>
      </c>
    </row>
    <row r="121" spans="2:5" x14ac:dyDescent="0.35">
      <c r="B121" t="s">
        <v>784</v>
      </c>
      <c r="C121" s="10">
        <v>402111870</v>
      </c>
      <c r="D121">
        <v>2009</v>
      </c>
      <c r="E121" t="s">
        <v>795</v>
      </c>
    </row>
    <row r="122" spans="2:5" x14ac:dyDescent="0.35">
      <c r="B122" t="s">
        <v>757</v>
      </c>
      <c r="C122" s="10">
        <v>293004164</v>
      </c>
      <c r="D122">
        <v>2009</v>
      </c>
      <c r="E122" t="s">
        <v>758</v>
      </c>
    </row>
    <row r="123" spans="2:5" x14ac:dyDescent="0.35">
      <c r="B123" t="s">
        <v>820</v>
      </c>
      <c r="C123" s="10">
        <v>175084580</v>
      </c>
      <c r="D123">
        <v>2019</v>
      </c>
      <c r="E123" t="s">
        <v>838</v>
      </c>
    </row>
    <row r="124" spans="2:5" x14ac:dyDescent="0.35">
      <c r="B124" t="s">
        <v>726</v>
      </c>
      <c r="C124" s="10">
        <v>223808164</v>
      </c>
      <c r="D124">
        <v>2008</v>
      </c>
      <c r="E124" t="s">
        <v>736</v>
      </c>
    </row>
    <row r="125" spans="2:5" x14ac:dyDescent="0.35">
      <c r="B125" t="s">
        <v>811</v>
      </c>
      <c r="C125" s="10">
        <v>209255921</v>
      </c>
      <c r="D125">
        <v>2005</v>
      </c>
      <c r="E125" t="s">
        <v>838</v>
      </c>
    </row>
    <row r="126" spans="2:5" x14ac:dyDescent="0.35">
      <c r="B126" t="s">
        <v>777</v>
      </c>
      <c r="C126" s="10">
        <v>412563408</v>
      </c>
      <c r="D126">
        <v>2017</v>
      </c>
      <c r="E126" t="s">
        <v>795</v>
      </c>
    </row>
    <row r="127" spans="2:5" x14ac:dyDescent="0.35">
      <c r="B127" t="s">
        <v>749</v>
      </c>
      <c r="C127" s="10">
        <v>341268248</v>
      </c>
      <c r="D127">
        <v>2016</v>
      </c>
      <c r="E127" t="s">
        <v>758</v>
      </c>
    </row>
  </sheetData>
  <mergeCells count="1">
    <mergeCell ref="B1:G1"/>
  </mergeCells>
  <phoneticPr fontId="10" type="noConversion"/>
  <conditionalFormatting sqref="M7:M46">
    <cfRule type="duplicateValues" dxfId="0" priority="1"/>
  </conditionalFormatting>
  <dataValidations count="2">
    <dataValidation type="list" allowBlank="1" showInputMessage="1" showErrorMessage="1" sqref="G8" xr:uid="{37FC105C-D234-4D93-93F0-2BC1DAE00F68}">
      <formula1>$L$8:$L$11</formula1>
    </dataValidation>
    <dataValidation type="list" allowBlank="1" showInputMessage="1" showErrorMessage="1" sqref="H8" xr:uid="{3816BF18-34A4-47AD-8607-7DCC6E71A5A6}">
      <formula1>$M$8:$M$46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  <hyperlink ref="M19" r:id="rId105" display="https://www.boxofficemojo.com/year/2017/?ref_=bo_cso_table_3" xr:uid="{4FA63C21-5DAE-431F-AA40-6DD651649819}"/>
    <hyperlink ref="M39" r:id="rId106" display="https://www.boxofficemojo.com/year/1999/?ref_=bo_cso_table_6" xr:uid="{9A915B03-7ED4-4F75-BE57-95070F6848F1}"/>
    <hyperlink ref="M41" r:id="rId107" display="https://www.boxofficemojo.com/year/1977/?ref_=bo_cso_table_7" xr:uid="{08EE436D-D334-4523-87CB-77245F8FFE16}"/>
    <hyperlink ref="M37" r:id="rId108" display="https://www.boxofficemojo.com/year/2004/?ref_=bo_cso_table_8" xr:uid="{3A5C9D0A-2601-438B-B1D6-47BC7468CC82}"/>
    <hyperlink ref="M26" r:id="rId109" display="https://www.boxofficemojo.com/year/1982/?ref_=bo_cso_table_9" xr:uid="{9ED979B3-B308-40C5-B80D-01FB3672A1D9}"/>
    <hyperlink ref="M24" r:id="rId110" display="https://www.boxofficemojo.com/year/2013/?ref_=bo_cso_table_12" xr:uid="{E7115D97-5A96-43D2-8020-5ED5CF08C883}"/>
    <hyperlink ref="M14" r:id="rId111" display="https://www.boxofficemojo.com/year/2010/?ref_=bo_cso_table_18" xr:uid="{FF913228-CBEC-4FA2-B199-01DD2E9C9F23}"/>
    <hyperlink ref="M42" r:id="rId112" display="https://www.boxofficemojo.com/year/1983/?ref_=bo_cso_table_22" xr:uid="{D70A5AF7-7E22-41E5-AC65-22A1B13E26B1}"/>
    <hyperlink ref="M15" r:id="rId113" display="https://www.boxofficemojo.com/year/2009/?ref_=bo_cso_table_3" xr:uid="{D813DBF2-D486-4E0C-961C-0849D18C115B}"/>
    <hyperlink ref="M43" r:id="rId114" display="https://www.boxofficemojo.com/year/2008/?ref_=bo_cso_table_10" xr:uid="{5805314C-DB3F-4529-B16E-49DB5590EF6E}"/>
    <hyperlink ref="M16" r:id="rId115" display="https://www.boxofficemojo.com/year/2015/?ref_=bo_cso_table_13" xr:uid="{30BC3258-A289-4B14-B9E9-B9763B79C095}"/>
    <hyperlink ref="M22" r:id="rId116" display="https://www.boxofficemojo.com/year/2016/?ref_=bo_cso_table_21" xr:uid="{86024C13-D060-48C0-A850-61EE81B6DA7D}"/>
    <hyperlink ref="M38" r:id="rId117" display="https://www.boxofficemojo.com/year/2002/?ref_=bo_cso_table_23" xr:uid="{A0123EA8-0FD5-433C-BEDA-44B05BE6359B}"/>
    <hyperlink ref="M33" r:id="rId118" display="https://www.boxofficemojo.com/year/1993/?ref_=bo_cso_table_25" xr:uid="{F1418379-DF71-41BC-A193-43BEFC4E13C9}"/>
    <hyperlink ref="M40" r:id="rId119" display="https://www.boxofficemojo.com/year/2005/?ref_=bo_cso_table_30" xr:uid="{2E756E5D-7AB6-4A92-A08B-445D473AE0D6}"/>
    <hyperlink ref="M20" r:id="rId120" display="https://www.boxofficemojo.com/year/1984/?ref_=bo_cso_table_10" xr:uid="{3F35B2A8-F8C1-4329-8F80-18058ED2F060}"/>
    <hyperlink ref="M36" r:id="rId121" display="https://www.boxofficemojo.com/year/1998/?ref_=bo_cso_table_14" xr:uid="{A3B03CE0-44DF-4833-8DE7-15D3C4DC3680}"/>
    <hyperlink ref="M11" r:id="rId122" display="https://www.boxofficemojo.com/year/2018/?ref_=bo_cso_table_15" xr:uid="{8E6EB6AD-6DDF-443F-8951-17B593A1D05D}"/>
    <hyperlink ref="M10" r:id="rId123" display="https://www.boxofficemojo.com/year/2007/?ref_=bo_cso_table_17" xr:uid="{D523AC3D-28BD-4F98-8433-1CA2839B484A}"/>
    <hyperlink ref="M17" r:id="rId124" display="https://www.boxofficemojo.com/year/2020/?ref_=bo_cso_table_20" xr:uid="{40E3BEAE-6CEE-4ED9-A4A2-853BC8739247}"/>
    <hyperlink ref="M9" r:id="rId125" display="https://www.boxofficemojo.com/year/2014/?ref_=bo_cso_table_21" xr:uid="{AB28522E-6ACF-4650-AF58-0BC2AB02C1B3}"/>
    <hyperlink ref="M29" r:id="rId126" display="https://www.boxofficemojo.com/year/2000/?ref_=bo_cso_table_22" xr:uid="{38B2F06A-DE15-4129-B6D5-34EE82866B5E}"/>
    <hyperlink ref="M34" r:id="rId127" display="https://www.boxofficemojo.com/year/1990/?ref_=bo_cso_table_24" xr:uid="{6557F9F3-3082-4DB4-A37E-80495E346BF8}"/>
    <hyperlink ref="M12" r:id="rId128" display="https://www.boxofficemojo.com/year/1997/?ref_=bo_cso_table_28" xr:uid="{B1C42B29-9A4A-4C0E-961F-0244555B056B}"/>
    <hyperlink ref="M35" r:id="rId129" display="https://www.boxofficemojo.com/year/1988/?ref_=bo_cso_table_29" xr:uid="{DA7417B3-5D83-4D10-ACDB-9B976AAE5D4F}"/>
    <hyperlink ref="M21" r:id="rId130" display="https://www.boxofficemojo.com/year/2011/?ref_=bo_cso_table_32" xr:uid="{8E942922-9BD2-48BD-A868-DB418239F85F}"/>
    <hyperlink ref="M31" r:id="rId131" display="https://www.boxofficemojo.com/year/2001/?ref_=bo_cso_table_35" xr:uid="{5F1474CA-E1FA-45E2-A8E1-3EEA6DC258A2}"/>
    <hyperlink ref="M25" r:id="rId132" display="https://www.boxofficemojo.com/year/2012/?ref_=bo_cso_table_36" xr:uid="{39E1BA7C-68F6-4788-A272-9B7C192C841E}"/>
    <hyperlink ref="M8" r:id="rId133" display="https://www.boxofficemojo.com/year/2019/?ref_=bo_cso_table_40" xr:uid="{0920CBCE-E5C1-48EE-B550-3631471F3FF2}"/>
    <hyperlink ref="M27" r:id="rId134" display="https://www.boxofficemojo.com/year/1987/?ref_=bo_cso_table_43" xr:uid="{6EFB73AE-9843-4835-8A7A-2455EA7AE86C}"/>
    <hyperlink ref="M32" r:id="rId135" display="https://www.boxofficemojo.com/year/1996/?ref_=bo_cso_table_45" xr:uid="{598483A7-51D9-432F-B422-707B0D68CBA6}"/>
  </hyperlinks>
  <pageMargins left="0.7" right="0.7" top="0.75" bottom="0.75" header="0.3" footer="0.3"/>
  <pageSetup orientation="portrait" r:id="rId136"/>
  <drawing r:id="rId137"/>
  <tableParts count="1">
    <tablePart r:id="rId1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HP WORLD</cp:lastModifiedBy>
  <dcterms:created xsi:type="dcterms:W3CDTF">2020-03-17T20:42:07Z</dcterms:created>
  <dcterms:modified xsi:type="dcterms:W3CDTF">2023-05-23T10:14:42Z</dcterms:modified>
</cp:coreProperties>
</file>