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filterPrivacy="1" defaultThemeVersion="166925"/>
  <xr:revisionPtr revIDLastSave="0" documentId="13_ncr:1_{3FAD5598-E6E4-8346-9547-FA1310556DAC}" xr6:coauthVersionLast="47" xr6:coauthVersionMax="47" xr10:uidLastSave="{00000000-0000-0000-0000-000000000000}"/>
  <bookViews>
    <workbookView xWindow="0" yWindow="500" windowWidth="28800" windowHeight="15920" activeTab="2" xr2:uid="{E123DFDF-41E7-4503-B4AC-A725FA0C5974}"/>
  </bookViews>
  <sheets>
    <sheet name="esercizio 1" sheetId="1" r:id="rId1"/>
    <sheet name="esercizio 2" sheetId="2" r:id="rId2"/>
    <sheet name="Ext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8" i="3" l="1"/>
  <c r="R9" i="3"/>
  <c r="R10" i="3"/>
  <c r="R7" i="3"/>
  <c r="S8" i="3"/>
  <c r="S9" i="3"/>
  <c r="S10" i="3"/>
  <c r="S7" i="3"/>
  <c r="R36" i="3"/>
  <c r="S35" i="3"/>
  <c r="R35" i="3"/>
  <c r="R38" i="3"/>
  <c r="S37" i="3"/>
  <c r="R37" i="3"/>
  <c r="R34" i="3"/>
  <c r="S33" i="3"/>
  <c r="S31" i="3"/>
  <c r="R33" i="3"/>
  <c r="R32" i="3"/>
  <c r="R31" i="3"/>
  <c r="R26" i="3"/>
  <c r="R27" i="3"/>
  <c r="R28" i="3"/>
  <c r="R25" i="3"/>
  <c r="R20" i="3"/>
  <c r="R21" i="3"/>
  <c r="R22" i="3"/>
  <c r="R19" i="3"/>
  <c r="R14" i="3"/>
  <c r="R15" i="3"/>
  <c r="R16" i="3"/>
  <c r="R13" i="3"/>
  <c r="S14" i="3"/>
  <c r="S15" i="3"/>
  <c r="S16" i="3"/>
  <c r="S13" i="3"/>
  <c r="K29" i="3"/>
  <c r="I29" i="3"/>
  <c r="G29" i="3"/>
  <c r="J29" i="3" s="1"/>
  <c r="F29" i="3"/>
  <c r="K28" i="3"/>
  <c r="I28" i="3"/>
  <c r="G28" i="3"/>
  <c r="H28" i="3" s="1"/>
  <c r="F28" i="3"/>
  <c r="K27" i="3"/>
  <c r="I27" i="3"/>
  <c r="G27" i="3"/>
  <c r="J27" i="3" s="1"/>
  <c r="F27" i="3"/>
  <c r="K26" i="3"/>
  <c r="I26" i="3"/>
  <c r="G26" i="3"/>
  <c r="J26" i="3" s="1"/>
  <c r="F26" i="3"/>
  <c r="K25" i="3"/>
  <c r="I25" i="3"/>
  <c r="G25" i="3"/>
  <c r="J25" i="3" s="1"/>
  <c r="F25" i="3"/>
  <c r="K24" i="3"/>
  <c r="I24" i="3"/>
  <c r="G24" i="3"/>
  <c r="H24" i="3" s="1"/>
  <c r="F24" i="3"/>
  <c r="K23" i="3"/>
  <c r="I23" i="3"/>
  <c r="G23" i="3"/>
  <c r="J23" i="3" s="1"/>
  <c r="F23" i="3"/>
  <c r="K22" i="3"/>
  <c r="I22" i="3"/>
  <c r="G22" i="3"/>
  <c r="J22" i="3" s="1"/>
  <c r="F22" i="3"/>
  <c r="K21" i="3"/>
  <c r="I21" i="3"/>
  <c r="G21" i="3"/>
  <c r="J21" i="3" s="1"/>
  <c r="F21" i="3"/>
  <c r="K20" i="3"/>
  <c r="I20" i="3"/>
  <c r="G20" i="3"/>
  <c r="H20" i="3" s="1"/>
  <c r="F20" i="3"/>
  <c r="K19" i="3"/>
  <c r="I19" i="3"/>
  <c r="G19" i="3"/>
  <c r="J19" i="3" s="1"/>
  <c r="F19" i="3"/>
  <c r="K18" i="3"/>
  <c r="I18" i="3"/>
  <c r="G18" i="3"/>
  <c r="J18" i="3" s="1"/>
  <c r="F18" i="3"/>
  <c r="K17" i="3"/>
  <c r="I17" i="3"/>
  <c r="G17" i="3"/>
  <c r="J17" i="3" s="1"/>
  <c r="F17" i="3"/>
  <c r="K16" i="3"/>
  <c r="I16" i="3"/>
  <c r="G16" i="3"/>
  <c r="H16" i="3" s="1"/>
  <c r="F16" i="3"/>
  <c r="K15" i="3"/>
  <c r="I15" i="3"/>
  <c r="G15" i="3"/>
  <c r="J15" i="3" s="1"/>
  <c r="F15" i="3"/>
  <c r="K14" i="3"/>
  <c r="I14" i="3"/>
  <c r="G14" i="3"/>
  <c r="J14" i="3" s="1"/>
  <c r="F14" i="3"/>
  <c r="K13" i="3"/>
  <c r="I13" i="3"/>
  <c r="G13" i="3"/>
  <c r="H13" i="3" s="1"/>
  <c r="F13" i="3"/>
  <c r="K12" i="3"/>
  <c r="I12" i="3"/>
  <c r="G12" i="3"/>
  <c r="J12" i="3" s="1"/>
  <c r="F12" i="3"/>
  <c r="K11" i="3"/>
  <c r="I11" i="3"/>
  <c r="G11" i="3"/>
  <c r="J11" i="3" s="1"/>
  <c r="F11" i="3"/>
  <c r="K10" i="3"/>
  <c r="I10" i="3"/>
  <c r="G10" i="3"/>
  <c r="J10" i="3" s="1"/>
  <c r="F10" i="3"/>
  <c r="K9" i="3"/>
  <c r="I9" i="3"/>
  <c r="G9" i="3"/>
  <c r="J9" i="3" s="1"/>
  <c r="F9" i="3"/>
  <c r="K8" i="3"/>
  <c r="I8" i="3"/>
  <c r="G8" i="3"/>
  <c r="J8" i="3" s="1"/>
  <c r="F8" i="3"/>
  <c r="K7" i="3"/>
  <c r="I7" i="3"/>
  <c r="G7" i="3"/>
  <c r="J7" i="3" s="1"/>
  <c r="F7" i="3"/>
  <c r="K6" i="3"/>
  <c r="I6" i="3"/>
  <c r="G6" i="3"/>
  <c r="J6" i="3" s="1"/>
  <c r="F6" i="3"/>
  <c r="K5" i="3"/>
  <c r="I5" i="3"/>
  <c r="G5" i="3"/>
  <c r="H5" i="3" s="1"/>
  <c r="F5" i="3"/>
  <c r="K4" i="3"/>
  <c r="I4" i="3"/>
  <c r="G4" i="3"/>
  <c r="J4" i="3" s="1"/>
  <c r="F4" i="3"/>
  <c r="K3" i="3"/>
  <c r="I3" i="3"/>
  <c r="G3" i="3"/>
  <c r="J3" i="3" s="1"/>
  <c r="F3" i="3"/>
  <c r="K2" i="3"/>
  <c r="I2" i="3"/>
  <c r="G2" i="3"/>
  <c r="J2" i="3" s="1"/>
  <c r="F2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2" i="2"/>
  <c r="G29" i="2"/>
  <c r="H29" i="2" s="1"/>
  <c r="F29" i="2"/>
  <c r="G28" i="2"/>
  <c r="H28" i="2" s="1"/>
  <c r="F28" i="2"/>
  <c r="G27" i="2"/>
  <c r="H27" i="2" s="1"/>
  <c r="F27" i="2"/>
  <c r="G26" i="2"/>
  <c r="H26" i="2" s="1"/>
  <c r="F26" i="2"/>
  <c r="G25" i="2"/>
  <c r="H25" i="2" s="1"/>
  <c r="F25" i="2"/>
  <c r="G24" i="2"/>
  <c r="H24" i="2" s="1"/>
  <c r="F24" i="2"/>
  <c r="G23" i="2"/>
  <c r="H23" i="2" s="1"/>
  <c r="F23" i="2"/>
  <c r="G22" i="2"/>
  <c r="H22" i="2" s="1"/>
  <c r="F22" i="2"/>
  <c r="G21" i="2"/>
  <c r="H21" i="2" s="1"/>
  <c r="F21" i="2"/>
  <c r="G20" i="2"/>
  <c r="H20" i="2" s="1"/>
  <c r="F20" i="2"/>
  <c r="G19" i="2"/>
  <c r="H19" i="2" s="1"/>
  <c r="F19" i="2"/>
  <c r="G18" i="2"/>
  <c r="H18" i="2" s="1"/>
  <c r="F18" i="2"/>
  <c r="G17" i="2"/>
  <c r="H17" i="2" s="1"/>
  <c r="F17" i="2"/>
  <c r="G16" i="2"/>
  <c r="H16" i="2" s="1"/>
  <c r="F16" i="2"/>
  <c r="G15" i="2"/>
  <c r="H15" i="2" s="1"/>
  <c r="F15" i="2"/>
  <c r="G14" i="2"/>
  <c r="H14" i="2" s="1"/>
  <c r="F14" i="2"/>
  <c r="G13" i="2"/>
  <c r="H13" i="2" s="1"/>
  <c r="F13" i="2"/>
  <c r="G12" i="2"/>
  <c r="H12" i="2" s="1"/>
  <c r="F12" i="2"/>
  <c r="G11" i="2"/>
  <c r="H11" i="2" s="1"/>
  <c r="F11" i="2"/>
  <c r="G10" i="2"/>
  <c r="H10" i="2" s="1"/>
  <c r="F10" i="2"/>
  <c r="G9" i="2"/>
  <c r="H9" i="2" s="1"/>
  <c r="F9" i="2"/>
  <c r="G8" i="2"/>
  <c r="H8" i="2" s="1"/>
  <c r="F8" i="2"/>
  <c r="G7" i="2"/>
  <c r="H7" i="2" s="1"/>
  <c r="F7" i="2"/>
  <c r="G6" i="2"/>
  <c r="H6" i="2" s="1"/>
  <c r="F6" i="2"/>
  <c r="G5" i="2"/>
  <c r="H5" i="2" s="1"/>
  <c r="F5" i="2"/>
  <c r="G4" i="2"/>
  <c r="H4" i="2" s="1"/>
  <c r="F4" i="2"/>
  <c r="G3" i="2"/>
  <c r="H3" i="2" s="1"/>
  <c r="F3" i="2"/>
  <c r="G2" i="2"/>
  <c r="H2" i="2" s="1"/>
  <c r="F2" i="2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2" i="1"/>
  <c r="G29" i="1"/>
  <c r="H29" i="1" s="1"/>
  <c r="F29" i="1"/>
  <c r="G14" i="1"/>
  <c r="H14" i="1" s="1"/>
  <c r="F14" i="1"/>
  <c r="G21" i="1"/>
  <c r="H21" i="1" s="1"/>
  <c r="F21" i="1"/>
  <c r="G3" i="1"/>
  <c r="H3" i="1" s="1"/>
  <c r="F3" i="1"/>
  <c r="G19" i="1"/>
  <c r="H19" i="1" s="1"/>
  <c r="G5" i="1"/>
  <c r="H5" i="1" s="1"/>
  <c r="F19" i="1"/>
  <c r="F5" i="1"/>
  <c r="G25" i="1"/>
  <c r="H25" i="1" s="1"/>
  <c r="G15" i="1"/>
  <c r="H15" i="1" s="1"/>
  <c r="G17" i="1"/>
  <c r="H17" i="1" s="1"/>
  <c r="G9" i="1"/>
  <c r="H9" i="1" s="1"/>
  <c r="G6" i="1"/>
  <c r="H6" i="1" s="1"/>
  <c r="G12" i="1"/>
  <c r="H12" i="1" s="1"/>
  <c r="G7" i="1"/>
  <c r="H7" i="1" s="1"/>
  <c r="G11" i="1"/>
  <c r="H11" i="1" s="1"/>
  <c r="G16" i="1"/>
  <c r="H16" i="1" s="1"/>
  <c r="G2" i="1"/>
  <c r="H2" i="1" s="1"/>
  <c r="G26" i="1"/>
  <c r="H26" i="1" s="1"/>
  <c r="G27" i="1"/>
  <c r="H27" i="1" s="1"/>
  <c r="G28" i="1"/>
  <c r="H28" i="1" s="1"/>
  <c r="G10" i="1"/>
  <c r="H10" i="1" s="1"/>
  <c r="G13" i="1"/>
  <c r="H13" i="1" s="1"/>
  <c r="G18" i="1"/>
  <c r="H18" i="1" s="1"/>
  <c r="G23" i="1"/>
  <c r="H23" i="1" s="1"/>
  <c r="G8" i="1"/>
  <c r="H8" i="1" s="1"/>
  <c r="G24" i="1"/>
  <c r="H24" i="1" s="1"/>
  <c r="G22" i="1"/>
  <c r="H22" i="1" s="1"/>
  <c r="G20" i="1"/>
  <c r="H20" i="1" s="1"/>
  <c r="G4" i="1"/>
  <c r="H4" i="1" s="1"/>
  <c r="F25" i="1"/>
  <c r="F15" i="1"/>
  <c r="F17" i="1"/>
  <c r="F9" i="1"/>
  <c r="F6" i="1"/>
  <c r="F12" i="1"/>
  <c r="F7" i="1"/>
  <c r="F11" i="1"/>
  <c r="F16" i="1"/>
  <c r="F2" i="1"/>
  <c r="F26" i="1"/>
  <c r="F27" i="1"/>
  <c r="F28" i="1"/>
  <c r="F10" i="1"/>
  <c r="F13" i="1"/>
  <c r="F18" i="1"/>
  <c r="F23" i="1"/>
  <c r="F8" i="1"/>
  <c r="F24" i="1"/>
  <c r="F22" i="1"/>
  <c r="F20" i="1"/>
  <c r="F4" i="1"/>
  <c r="S20" i="3" l="1"/>
  <c r="S21" i="3"/>
  <c r="S28" i="3"/>
  <c r="S27" i="3"/>
  <c r="S26" i="3"/>
  <c r="S25" i="3"/>
  <c r="S22" i="3"/>
  <c r="S19" i="3"/>
  <c r="H8" i="3"/>
  <c r="H12" i="3"/>
  <c r="N12" i="3" s="1"/>
  <c r="H25" i="3"/>
  <c r="N25" i="3" s="1"/>
  <c r="H4" i="3"/>
  <c r="J5" i="3"/>
  <c r="N5" i="3" s="1"/>
  <c r="J13" i="3"/>
  <c r="N13" i="3" s="1"/>
  <c r="H3" i="3"/>
  <c r="H7" i="3"/>
  <c r="N7" i="3" s="1"/>
  <c r="H11" i="3"/>
  <c r="N11" i="3" s="1"/>
  <c r="H15" i="3"/>
  <c r="N15" i="3" s="1"/>
  <c r="J16" i="3"/>
  <c r="N16" i="3" s="1"/>
  <c r="H19" i="3"/>
  <c r="N19" i="3" s="1"/>
  <c r="J20" i="3"/>
  <c r="N20" i="3" s="1"/>
  <c r="H23" i="3"/>
  <c r="N23" i="3" s="1"/>
  <c r="J24" i="3"/>
  <c r="N24" i="3" s="1"/>
  <c r="H27" i="3"/>
  <c r="N27" i="3" s="1"/>
  <c r="J28" i="3"/>
  <c r="N28" i="3" s="1"/>
  <c r="H2" i="3"/>
  <c r="H6" i="3"/>
  <c r="N6" i="3" s="1"/>
  <c r="H10" i="3"/>
  <c r="N10" i="3" s="1"/>
  <c r="H14" i="3"/>
  <c r="N14" i="3" s="1"/>
  <c r="H18" i="3"/>
  <c r="N18" i="3" s="1"/>
  <c r="H22" i="3"/>
  <c r="N22" i="3" s="1"/>
  <c r="H26" i="3"/>
  <c r="N26" i="3" s="1"/>
  <c r="H9" i="3"/>
  <c r="N9" i="3" s="1"/>
  <c r="H17" i="3"/>
  <c r="N17" i="3" s="1"/>
  <c r="H21" i="3"/>
  <c r="N21" i="3" s="1"/>
  <c r="H29" i="3"/>
  <c r="N29" i="3" s="1"/>
  <c r="J26" i="1"/>
  <c r="J18" i="1"/>
  <c r="J10" i="1"/>
  <c r="J25" i="1"/>
  <c r="J17" i="1"/>
  <c r="J9" i="1"/>
  <c r="J24" i="1"/>
  <c r="J16" i="1"/>
  <c r="J8" i="1"/>
  <c r="J23" i="1"/>
  <c r="J15" i="1"/>
  <c r="J7" i="1"/>
  <c r="J22" i="1"/>
  <c r="J14" i="1"/>
  <c r="J6" i="1"/>
  <c r="J29" i="1"/>
  <c r="J21" i="1"/>
  <c r="J13" i="1"/>
  <c r="J5" i="1"/>
  <c r="J28" i="1"/>
  <c r="J20" i="1"/>
  <c r="J12" i="1"/>
  <c r="J4" i="1"/>
  <c r="J27" i="1"/>
  <c r="J19" i="1"/>
  <c r="J11" i="1"/>
  <c r="J3" i="1"/>
  <c r="J2" i="1"/>
  <c r="N8" i="3" l="1"/>
  <c r="N4" i="3"/>
  <c r="O4" i="3" s="1"/>
  <c r="N3" i="3"/>
  <c r="O3" i="3" s="1"/>
  <c r="O12" i="3"/>
  <c r="O20" i="3"/>
  <c r="O5" i="3"/>
  <c r="O13" i="3"/>
  <c r="O28" i="3"/>
  <c r="O16" i="3"/>
  <c r="O24" i="3"/>
  <c r="O22" i="3"/>
  <c r="O23" i="3"/>
  <c r="O10" i="3"/>
  <c r="O26" i="3"/>
  <c r="O27" i="3"/>
  <c r="O7" i="3"/>
  <c r="O19" i="3"/>
  <c r="O25" i="3"/>
  <c r="O18" i="3"/>
  <c r="O14" i="3"/>
  <c r="O21" i="3"/>
  <c r="N2" i="3"/>
  <c r="O15" i="3"/>
  <c r="O29" i="3"/>
  <c r="O6" i="3"/>
  <c r="O17" i="3"/>
  <c r="O9" i="3"/>
  <c r="O11" i="3"/>
  <c r="O8" i="3"/>
  <c r="O2" i="3" l="1"/>
  <c r="S34" i="3"/>
  <c r="S36" i="3"/>
  <c r="S38" i="3"/>
  <c r="S32" i="3"/>
</calcChain>
</file>

<file path=xl/sharedStrings.xml><?xml version="1.0" encoding="utf-8"?>
<sst xmlns="http://schemas.openxmlformats.org/spreadsheetml/2006/main" count="208" uniqueCount="47">
  <si>
    <t>Amministrazione</t>
  </si>
  <si>
    <t>Direzione</t>
  </si>
  <si>
    <t>Produzione</t>
  </si>
  <si>
    <t>Cognome</t>
  </si>
  <si>
    <t>Settore</t>
  </si>
  <si>
    <t>Stipendio</t>
  </si>
  <si>
    <t>Età</t>
  </si>
  <si>
    <t>Anz_lavoro</t>
  </si>
  <si>
    <t>Dt_assunzione</t>
  </si>
  <si>
    <t>Dt_nascita</t>
  </si>
  <si>
    <t>Commerciale</t>
  </si>
  <si>
    <t>Dipendende 1</t>
  </si>
  <si>
    <t>Dipendende 2</t>
  </si>
  <si>
    <t>Dipendende 3</t>
  </si>
  <si>
    <t>Dipendende 4</t>
  </si>
  <si>
    <t>Dipendende 5</t>
  </si>
  <si>
    <t>Dipendende 6</t>
  </si>
  <si>
    <t>Dipendende 7</t>
  </si>
  <si>
    <t>Dipendende 8</t>
  </si>
  <si>
    <t>Dipendende 9</t>
  </si>
  <si>
    <t>Dipendende 10</t>
  </si>
  <si>
    <t>Dipendende 11</t>
  </si>
  <si>
    <t>Dipendende 12</t>
  </si>
  <si>
    <t>Dipendende 13</t>
  </si>
  <si>
    <t>Dipendende 14</t>
  </si>
  <si>
    <t>Dipendende 15</t>
  </si>
  <si>
    <t>Dipendende 16</t>
  </si>
  <si>
    <t>Dipendende 17</t>
  </si>
  <si>
    <t>Dipendende 18</t>
  </si>
  <si>
    <t>Dipendende 19</t>
  </si>
  <si>
    <t>Dipendende 20</t>
  </si>
  <si>
    <t>Dipendende 21</t>
  </si>
  <si>
    <t>Dipendende 22</t>
  </si>
  <si>
    <t>Dipendende 23</t>
  </si>
  <si>
    <t>Dipendende 24</t>
  </si>
  <si>
    <t>Dipendende 25</t>
  </si>
  <si>
    <t>Dipendende 26</t>
  </si>
  <si>
    <t>Dipendende 27</t>
  </si>
  <si>
    <t>Dipendende 28</t>
  </si>
  <si>
    <t>incentivo 1</t>
  </si>
  <si>
    <t>incentivo 2</t>
  </si>
  <si>
    <t>incentivo 3</t>
  </si>
  <si>
    <t>incentivo 4</t>
  </si>
  <si>
    <t>Stipendio totale</t>
  </si>
  <si>
    <t>% incentivi</t>
  </si>
  <si>
    <t>incentivo 5</t>
  </si>
  <si>
    <t>incentivo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</si>
</sst>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* #,##0.00\ &quot;€&quot;_-;\-* #,##0.00\ &quot;€&quot;_-;_-* &quot;-&quot;??\ &quot;€&quot;_-;_-@_-"/>
    <numFmt numFmtId="164" formatCode="_-[$€-2]\ * #,##0.00_-;\-[$€-2]\ * #,##0.00_-;_-[$€-2]\ * &quot;-&quot;??_-"/>
    <numFmt numFmtId="172" formatCode="_-[$€-2]\ * #,##0.00_-;\-[$€-2]\ * #,##0.00_-;_-[$€-2]\ * &quot;-&quot;??_-;_-@_-"/>
    <numFmt numFmtId="173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3" fillId="0" borderId="1" xfId="0" applyFont="1" applyBorder="1"/>
    <xf numFmtId="14" fontId="3" fillId="0" borderId="1" xfId="0" applyNumberFormat="1" applyFont="1" applyBorder="1"/>
    <xf numFmtId="164" fontId="3" fillId="0" borderId="1" xfId="1" applyFont="1" applyBorder="1"/>
    <xf numFmtId="14" fontId="0" fillId="0" borderId="1" xfId="0" applyNumberFormat="1" applyBorder="1"/>
    <xf numFmtId="164" fontId="3" fillId="0" borderId="1" xfId="1" applyFont="1" applyFill="1" applyBorder="1"/>
    <xf numFmtId="0" fontId="3" fillId="0" borderId="2" xfId="0" applyFont="1" applyBorder="1"/>
    <xf numFmtId="14" fontId="3" fillId="0" borderId="2" xfId="0" applyNumberFormat="1" applyFont="1" applyBorder="1"/>
    <xf numFmtId="164" fontId="3" fillId="0" borderId="2" xfId="1" applyFont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44" fontId="0" fillId="0" borderId="2" xfId="0" applyNumberFormat="1" applyBorder="1"/>
    <xf numFmtId="44" fontId="0" fillId="0" borderId="1" xfId="0" applyNumberFormat="1" applyBorder="1"/>
    <xf numFmtId="0" fontId="3" fillId="0" borderId="1" xfId="0" applyFont="1" applyBorder="1" applyAlignment="1">
      <alignment horizontal="left"/>
    </xf>
    <xf numFmtId="164" fontId="0" fillId="0" borderId="0" xfId="0" applyNumberFormat="1"/>
    <xf numFmtId="44" fontId="0" fillId="0" borderId="0" xfId="0" applyNumberFormat="1" applyFont="1"/>
    <xf numFmtId="1" fontId="0" fillId="0" borderId="0" xfId="0" applyNumberFormat="1"/>
    <xf numFmtId="172" fontId="0" fillId="0" borderId="0" xfId="0" applyNumberFormat="1"/>
    <xf numFmtId="172" fontId="0" fillId="0" borderId="1" xfId="0" applyNumberFormat="1" applyBorder="1"/>
    <xf numFmtId="9" fontId="0" fillId="0" borderId="1" xfId="2" applyFont="1" applyBorder="1"/>
    <xf numFmtId="173" fontId="0" fillId="0" borderId="0" xfId="2" applyNumberFormat="1" applyFont="1"/>
  </cellXfs>
  <cellStyles count="3">
    <cellStyle name="Euro" xfId="1" xr:uid="{05E7F11F-6F36-4D5E-B619-68835A6DDD65}"/>
    <cellStyle name="Normale" xfId="0" builtinId="0"/>
    <cellStyle name="Percentuale" xfId="2" builtinId="5"/>
  </cellStyles>
  <dxfs count="0"/>
  <tableStyles count="1" defaultTableStyle="TableStyleMedium2" defaultPivotStyle="PivotStyleLight16">
    <tableStyle name="Invisible" pivot="0" table="0" count="0" xr9:uid="{9C898761-FDF2-45A7-805E-8079AC62D5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16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6570DA6C-15D2-48AF-B1F9-4DDAB326421E}"/>
            </a:ext>
          </a:extLst>
        </xdr:cNvPr>
        <xdr:cNvSpPr txBox="1"/>
      </xdr:nvSpPr>
      <xdr:spPr>
        <a:xfrm>
          <a:off x="10048875" y="190500"/>
          <a:ext cx="2438400" cy="952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APPLICARE LA FUNZIONE LOGICA SE</a:t>
          </a:r>
          <a:br>
            <a:rPr lang="it-IT" sz="1100">
              <a:solidFill>
                <a:sysClr val="windowText" lastClr="000000"/>
              </a:solidFill>
            </a:rPr>
          </a:br>
          <a:r>
            <a:rPr lang="it-IT" sz="1100">
              <a:solidFill>
                <a:sysClr val="windowText" lastClr="000000"/>
              </a:solidFill>
            </a:rPr>
            <a:t>CALCOLARE L'INCENTIVO</a:t>
          </a:r>
        </a:p>
        <a:p>
          <a:pPr algn="ctr"/>
          <a:r>
            <a:rPr lang="it-IT" sz="1100">
              <a:solidFill>
                <a:sysClr val="windowText" lastClr="000000"/>
              </a:solidFill>
            </a:rPr>
            <a:t>PRIMA</a:t>
          </a:r>
          <a:r>
            <a:rPr lang="it-IT" sz="1100" baseline="0">
              <a:solidFill>
                <a:sysClr val="windowText" lastClr="000000"/>
              </a:solidFill>
            </a:rPr>
            <a:t> PARTE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63500</xdr:colOff>
      <xdr:row>1</xdr:row>
      <xdr:rowOff>76200</xdr:rowOff>
    </xdr:from>
    <xdr:to>
      <xdr:col>14</xdr:col>
      <xdr:colOff>63500</xdr:colOff>
      <xdr:row>6</xdr:row>
      <xdr:rowOff>76200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4C33A225-D0C5-B04D-9350-8B166177E631}"/>
            </a:ext>
          </a:extLst>
        </xdr:cNvPr>
        <xdr:cNvSpPr txBox="1"/>
      </xdr:nvSpPr>
      <xdr:spPr>
        <a:xfrm>
          <a:off x="9436100" y="266700"/>
          <a:ext cx="2794000" cy="952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APPLICARE LA FUNZIONE LOGICA SE</a:t>
          </a:r>
          <a:br>
            <a:rPr lang="it-IT" sz="1100">
              <a:solidFill>
                <a:sysClr val="windowText" lastClr="000000"/>
              </a:solidFill>
            </a:rPr>
          </a:br>
          <a:r>
            <a:rPr lang="it-IT" sz="1100">
              <a:solidFill>
                <a:sysClr val="windowText" lastClr="000000"/>
              </a:solidFill>
            </a:rPr>
            <a:t>CALCOLARE L'INCENTIVO</a:t>
          </a:r>
        </a:p>
        <a:p>
          <a:pPr algn="ctr"/>
          <a:r>
            <a:rPr lang="it-IT" sz="1100">
              <a:solidFill>
                <a:sysClr val="windowText" lastClr="000000"/>
              </a:solidFill>
            </a:rPr>
            <a:t>SECONDA</a:t>
          </a:r>
          <a:r>
            <a:rPr lang="it-IT" sz="1100" baseline="0">
              <a:solidFill>
                <a:sysClr val="windowText" lastClr="000000"/>
              </a:solidFill>
            </a:rPr>
            <a:t> PARTE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K29"/>
  <sheetViews>
    <sheetView zoomScaleNormal="100" workbookViewId="0">
      <pane ySplit="1" topLeftCell="A2" activePane="bottomLeft" state="frozen"/>
      <selection pane="bottomLeft" activeCell="K2" sqref="K2"/>
    </sheetView>
  </sheetViews>
  <sheetFormatPr baseColWidth="10" defaultColWidth="9.1640625" defaultRowHeight="15" x14ac:dyDescent="0.2"/>
  <cols>
    <col min="1" max="1" width="14.5" bestFit="1" customWidth="1"/>
    <col min="2" max="2" width="10.6640625" bestFit="1" customWidth="1"/>
    <col min="3" max="3" width="14" bestFit="1" customWidth="1"/>
    <col min="4" max="4" width="16.6640625" bestFit="1" customWidth="1"/>
    <col min="5" max="5" width="14" customWidth="1"/>
    <col min="6" max="6" width="5.83203125" customWidth="1"/>
    <col min="7" max="7" width="10.83203125" bestFit="1" customWidth="1"/>
    <col min="8" max="11" width="13.6640625" customWidth="1"/>
  </cols>
  <sheetData>
    <row r="1" spans="1:11" x14ac:dyDescent="0.2">
      <c r="A1" s="11" t="s">
        <v>3</v>
      </c>
      <c r="B1" s="11" t="s">
        <v>9</v>
      </c>
      <c r="C1" s="11" t="s">
        <v>8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39</v>
      </c>
      <c r="I1" s="11" t="s">
        <v>40</v>
      </c>
      <c r="J1" s="11" t="s">
        <v>41</v>
      </c>
      <c r="K1" s="11" t="s">
        <v>42</v>
      </c>
    </row>
    <row r="2" spans="1:11" x14ac:dyDescent="0.2">
      <c r="A2" s="7" t="s">
        <v>11</v>
      </c>
      <c r="B2" s="8">
        <v>31171</v>
      </c>
      <c r="C2" s="8">
        <v>41796</v>
      </c>
      <c r="D2" s="7" t="s">
        <v>2</v>
      </c>
      <c r="E2" s="9">
        <v>1676</v>
      </c>
      <c r="F2" s="10">
        <f t="shared" ref="F2:F29" ca="1" si="0">DATEDIF(B2,TODAY(),"y")</f>
        <v>37</v>
      </c>
      <c r="G2" s="10">
        <f t="shared" ref="G2:G29" ca="1" si="1">DATEDIF(C2,TODAY(),"y")</f>
        <v>8</v>
      </c>
      <c r="H2" s="12">
        <f ca="1">IF(G2&gt;=10,100,0)</f>
        <v>0</v>
      </c>
      <c r="I2" s="12">
        <f>IF(D2="Produzione",100,0)</f>
        <v>100</v>
      </c>
      <c r="J2" s="12">
        <f ca="1">IF(AND(D2="Amministrazione",G2&gt;=10),100,0)</f>
        <v>0</v>
      </c>
      <c r="K2" s="12">
        <f>IF(OR(D2="Direzione",D2="Commerciale"),100,0)</f>
        <v>0</v>
      </c>
    </row>
    <row r="3" spans="1:11" x14ac:dyDescent="0.2">
      <c r="A3" s="2" t="s">
        <v>12</v>
      </c>
      <c r="B3" s="5">
        <v>35776</v>
      </c>
      <c r="C3" s="5">
        <v>43466</v>
      </c>
      <c r="D3" s="2" t="s">
        <v>2</v>
      </c>
      <c r="E3" s="6">
        <v>1252</v>
      </c>
      <c r="F3" s="1">
        <f t="shared" ca="1" si="0"/>
        <v>24</v>
      </c>
      <c r="G3" s="1">
        <f t="shared" ca="1" si="1"/>
        <v>3</v>
      </c>
      <c r="H3" s="12">
        <f t="shared" ref="H3:H29" ca="1" si="2">IF(G3&gt;=10,100,0)</f>
        <v>0</v>
      </c>
      <c r="I3" s="12">
        <f t="shared" ref="I3:I29" si="3">IF(D3="Produzione",100,0)</f>
        <v>100</v>
      </c>
      <c r="J3" s="12">
        <f t="shared" ref="J3:J29" ca="1" si="4">IF(AND(D3="Amministrazione",G3&gt;=10),100,0)</f>
        <v>0</v>
      </c>
      <c r="K3" s="12">
        <f t="shared" ref="K3:K29" si="5">IF(OR(D3="Direzione",D3="Commerciale"),100,0)</f>
        <v>0</v>
      </c>
    </row>
    <row r="4" spans="1:11" x14ac:dyDescent="0.2">
      <c r="A4" s="2" t="s">
        <v>13</v>
      </c>
      <c r="B4" s="3">
        <v>30674</v>
      </c>
      <c r="C4" s="3">
        <v>39453</v>
      </c>
      <c r="D4" s="2" t="s">
        <v>0</v>
      </c>
      <c r="E4" s="4">
        <v>1650</v>
      </c>
      <c r="F4" s="1">
        <f t="shared" ca="1" si="0"/>
        <v>38</v>
      </c>
      <c r="G4" s="1">
        <f t="shared" ca="1" si="1"/>
        <v>14</v>
      </c>
      <c r="H4" s="12">
        <f t="shared" ca="1" si="2"/>
        <v>100</v>
      </c>
      <c r="I4" s="12">
        <f t="shared" si="3"/>
        <v>0</v>
      </c>
      <c r="J4" s="12">
        <f t="shared" ca="1" si="4"/>
        <v>100</v>
      </c>
      <c r="K4" s="12">
        <f t="shared" si="5"/>
        <v>0</v>
      </c>
    </row>
    <row r="5" spans="1:11" x14ac:dyDescent="0.2">
      <c r="A5" s="2" t="s">
        <v>14</v>
      </c>
      <c r="B5" s="5">
        <v>32906</v>
      </c>
      <c r="C5" s="5">
        <v>43831</v>
      </c>
      <c r="D5" s="2" t="s">
        <v>2</v>
      </c>
      <c r="E5" s="6">
        <v>1250</v>
      </c>
      <c r="F5" s="1">
        <f t="shared" ca="1" si="0"/>
        <v>32</v>
      </c>
      <c r="G5" s="1">
        <f t="shared" ca="1" si="1"/>
        <v>2</v>
      </c>
      <c r="H5" s="12">
        <f t="shared" ca="1" si="2"/>
        <v>0</v>
      </c>
      <c r="I5" s="12">
        <f t="shared" si="3"/>
        <v>100</v>
      </c>
      <c r="J5" s="12">
        <f t="shared" ca="1" si="4"/>
        <v>0</v>
      </c>
      <c r="K5" s="12">
        <f t="shared" si="5"/>
        <v>0</v>
      </c>
    </row>
    <row r="6" spans="1:11" x14ac:dyDescent="0.2">
      <c r="A6" s="2" t="s">
        <v>15</v>
      </c>
      <c r="B6" s="3">
        <v>20611</v>
      </c>
      <c r="C6" s="3">
        <v>31872</v>
      </c>
      <c r="D6" s="2" t="s">
        <v>1</v>
      </c>
      <c r="E6" s="4">
        <v>3680</v>
      </c>
      <c r="F6" s="1">
        <f t="shared" ca="1" si="0"/>
        <v>66</v>
      </c>
      <c r="G6" s="1">
        <f t="shared" ca="1" si="1"/>
        <v>35</v>
      </c>
      <c r="H6" s="12">
        <f t="shared" ca="1" si="2"/>
        <v>100</v>
      </c>
      <c r="I6" s="12">
        <f t="shared" si="3"/>
        <v>0</v>
      </c>
      <c r="J6" s="12">
        <f t="shared" ca="1" si="4"/>
        <v>0</v>
      </c>
      <c r="K6" s="12">
        <f t="shared" si="5"/>
        <v>100</v>
      </c>
    </row>
    <row r="7" spans="1:11" x14ac:dyDescent="0.2">
      <c r="A7" s="2" t="s">
        <v>16</v>
      </c>
      <c r="B7" s="3">
        <v>31053</v>
      </c>
      <c r="C7" s="3">
        <v>40303</v>
      </c>
      <c r="D7" s="2" t="s">
        <v>2</v>
      </c>
      <c r="E7" s="4">
        <v>1623</v>
      </c>
      <c r="F7" s="1">
        <f t="shared" ca="1" si="0"/>
        <v>37</v>
      </c>
      <c r="G7" s="1">
        <f t="shared" ca="1" si="1"/>
        <v>12</v>
      </c>
      <c r="H7" s="12">
        <f t="shared" ca="1" si="2"/>
        <v>100</v>
      </c>
      <c r="I7" s="12">
        <f t="shared" si="3"/>
        <v>100</v>
      </c>
      <c r="J7" s="12">
        <f t="shared" ca="1" si="4"/>
        <v>0</v>
      </c>
      <c r="K7" s="12">
        <f t="shared" si="5"/>
        <v>0</v>
      </c>
    </row>
    <row r="8" spans="1:11" x14ac:dyDescent="0.2">
      <c r="A8" s="2" t="s">
        <v>17</v>
      </c>
      <c r="B8" s="3">
        <v>33657</v>
      </c>
      <c r="C8" s="3">
        <v>40548</v>
      </c>
      <c r="D8" s="2" t="s">
        <v>10</v>
      </c>
      <c r="E8" s="4">
        <v>2584</v>
      </c>
      <c r="F8" s="1">
        <f t="shared" ca="1" si="0"/>
        <v>30</v>
      </c>
      <c r="G8" s="1">
        <f t="shared" ca="1" si="1"/>
        <v>11</v>
      </c>
      <c r="H8" s="12">
        <f t="shared" ca="1" si="2"/>
        <v>100</v>
      </c>
      <c r="I8" s="12">
        <f t="shared" si="3"/>
        <v>0</v>
      </c>
      <c r="J8" s="12">
        <f t="shared" ca="1" si="4"/>
        <v>0</v>
      </c>
      <c r="K8" s="12">
        <f t="shared" si="5"/>
        <v>100</v>
      </c>
    </row>
    <row r="9" spans="1:11" x14ac:dyDescent="0.2">
      <c r="A9" s="2" t="s">
        <v>18</v>
      </c>
      <c r="B9" s="3">
        <v>34399</v>
      </c>
      <c r="C9" s="3">
        <v>43022</v>
      </c>
      <c r="D9" s="2" t="s">
        <v>0</v>
      </c>
      <c r="E9" s="4">
        <v>1280</v>
      </c>
      <c r="F9" s="1">
        <f t="shared" ca="1" si="0"/>
        <v>28</v>
      </c>
      <c r="G9" s="1">
        <f t="shared" ca="1" si="1"/>
        <v>5</v>
      </c>
      <c r="H9" s="12">
        <f t="shared" ca="1" si="2"/>
        <v>0</v>
      </c>
      <c r="I9" s="12">
        <f t="shared" si="3"/>
        <v>0</v>
      </c>
      <c r="J9" s="12">
        <f t="shared" ca="1" si="4"/>
        <v>0</v>
      </c>
      <c r="K9" s="12">
        <f t="shared" si="5"/>
        <v>0</v>
      </c>
    </row>
    <row r="10" spans="1:11" x14ac:dyDescent="0.2">
      <c r="A10" s="2" t="s">
        <v>19</v>
      </c>
      <c r="B10" s="3">
        <v>22207</v>
      </c>
      <c r="C10" s="3">
        <v>35313</v>
      </c>
      <c r="D10" s="2" t="s">
        <v>2</v>
      </c>
      <c r="E10" s="4">
        <v>1750</v>
      </c>
      <c r="F10" s="1">
        <f t="shared" ca="1" si="0"/>
        <v>62</v>
      </c>
      <c r="G10" s="1">
        <f t="shared" ca="1" si="1"/>
        <v>26</v>
      </c>
      <c r="H10" s="12">
        <f t="shared" ca="1" si="2"/>
        <v>100</v>
      </c>
      <c r="I10" s="12">
        <f t="shared" si="3"/>
        <v>100</v>
      </c>
      <c r="J10" s="12">
        <f t="shared" ca="1" si="4"/>
        <v>0</v>
      </c>
      <c r="K10" s="12">
        <f t="shared" si="5"/>
        <v>0</v>
      </c>
    </row>
    <row r="11" spans="1:11" x14ac:dyDescent="0.2">
      <c r="A11" s="2" t="s">
        <v>20</v>
      </c>
      <c r="B11" s="3">
        <v>32868</v>
      </c>
      <c r="C11" s="3">
        <v>41279</v>
      </c>
      <c r="D11" s="2" t="s">
        <v>2</v>
      </c>
      <c r="E11" s="4">
        <v>1476</v>
      </c>
      <c r="F11" s="1">
        <f t="shared" ca="1" si="0"/>
        <v>32</v>
      </c>
      <c r="G11" s="1">
        <f t="shared" ca="1" si="1"/>
        <v>9</v>
      </c>
      <c r="H11" s="12">
        <f t="shared" ca="1" si="2"/>
        <v>0</v>
      </c>
      <c r="I11" s="12">
        <f t="shared" si="3"/>
        <v>100</v>
      </c>
      <c r="J11" s="12">
        <f t="shared" ca="1" si="4"/>
        <v>0</v>
      </c>
      <c r="K11" s="12">
        <f t="shared" si="5"/>
        <v>0</v>
      </c>
    </row>
    <row r="12" spans="1:11" x14ac:dyDescent="0.2">
      <c r="A12" s="2" t="s">
        <v>21</v>
      </c>
      <c r="B12" s="3">
        <v>25264</v>
      </c>
      <c r="C12" s="3">
        <v>32999</v>
      </c>
      <c r="D12" s="2" t="s">
        <v>1</v>
      </c>
      <c r="E12" s="4">
        <v>3277</v>
      </c>
      <c r="F12" s="1">
        <f t="shared" ca="1" si="0"/>
        <v>53</v>
      </c>
      <c r="G12" s="1">
        <f t="shared" ca="1" si="1"/>
        <v>32</v>
      </c>
      <c r="H12" s="12">
        <f t="shared" ca="1" si="2"/>
        <v>100</v>
      </c>
      <c r="I12" s="12">
        <f t="shared" si="3"/>
        <v>0</v>
      </c>
      <c r="J12" s="12">
        <f t="shared" ca="1" si="4"/>
        <v>0</v>
      </c>
      <c r="K12" s="12">
        <f t="shared" si="5"/>
        <v>100</v>
      </c>
    </row>
    <row r="13" spans="1:11" x14ac:dyDescent="0.2">
      <c r="A13" s="2" t="s">
        <v>22</v>
      </c>
      <c r="B13" s="3">
        <v>24583</v>
      </c>
      <c r="C13" s="3">
        <v>36165</v>
      </c>
      <c r="D13" s="2" t="s">
        <v>2</v>
      </c>
      <c r="E13" s="4">
        <v>1670</v>
      </c>
      <c r="F13" s="1">
        <f t="shared" ca="1" si="0"/>
        <v>55</v>
      </c>
      <c r="G13" s="1">
        <f t="shared" ca="1" si="1"/>
        <v>23</v>
      </c>
      <c r="H13" s="12">
        <f t="shared" ca="1" si="2"/>
        <v>100</v>
      </c>
      <c r="I13" s="12">
        <f t="shared" si="3"/>
        <v>100</v>
      </c>
      <c r="J13" s="12">
        <f t="shared" ca="1" si="4"/>
        <v>0</v>
      </c>
      <c r="K13" s="12">
        <f t="shared" si="5"/>
        <v>0</v>
      </c>
    </row>
    <row r="14" spans="1:11" x14ac:dyDescent="0.2">
      <c r="A14" s="2" t="s">
        <v>23</v>
      </c>
      <c r="B14" s="5">
        <v>32894</v>
      </c>
      <c r="C14" s="5">
        <v>42856</v>
      </c>
      <c r="D14" s="2" t="s">
        <v>2</v>
      </c>
      <c r="E14" s="6">
        <v>1340</v>
      </c>
      <c r="F14" s="1">
        <f t="shared" ca="1" si="0"/>
        <v>32</v>
      </c>
      <c r="G14" s="1">
        <f t="shared" ca="1" si="1"/>
        <v>5</v>
      </c>
      <c r="H14" s="12">
        <f t="shared" ca="1" si="2"/>
        <v>0</v>
      </c>
      <c r="I14" s="12">
        <f t="shared" si="3"/>
        <v>100</v>
      </c>
      <c r="J14" s="12">
        <f t="shared" ca="1" si="4"/>
        <v>0</v>
      </c>
      <c r="K14" s="12">
        <f t="shared" si="5"/>
        <v>0</v>
      </c>
    </row>
    <row r="15" spans="1:11" x14ac:dyDescent="0.2">
      <c r="A15" s="2" t="s">
        <v>24</v>
      </c>
      <c r="B15" s="3">
        <v>28089</v>
      </c>
      <c r="C15" s="3">
        <v>36531</v>
      </c>
      <c r="D15" s="2" t="s">
        <v>0</v>
      </c>
      <c r="E15" s="4">
        <v>1599</v>
      </c>
      <c r="F15" s="1">
        <f t="shared" ca="1" si="0"/>
        <v>45</v>
      </c>
      <c r="G15" s="1">
        <f t="shared" ca="1" si="1"/>
        <v>22</v>
      </c>
      <c r="H15" s="12">
        <f t="shared" ca="1" si="2"/>
        <v>100</v>
      </c>
      <c r="I15" s="12">
        <f t="shared" si="3"/>
        <v>0</v>
      </c>
      <c r="J15" s="12">
        <f t="shared" ca="1" si="4"/>
        <v>100</v>
      </c>
      <c r="K15" s="12">
        <f t="shared" si="5"/>
        <v>0</v>
      </c>
    </row>
    <row r="16" spans="1:11" x14ac:dyDescent="0.2">
      <c r="A16" s="2" t="s">
        <v>25</v>
      </c>
      <c r="B16" s="3">
        <v>34930</v>
      </c>
      <c r="C16" s="3">
        <v>42374</v>
      </c>
      <c r="D16" s="2" t="s">
        <v>2</v>
      </c>
      <c r="E16" s="4">
        <v>1414</v>
      </c>
      <c r="F16" s="1">
        <f t="shared" ca="1" si="0"/>
        <v>27</v>
      </c>
      <c r="G16" s="1">
        <f t="shared" ca="1" si="1"/>
        <v>6</v>
      </c>
      <c r="H16" s="12">
        <f t="shared" ca="1" si="2"/>
        <v>0</v>
      </c>
      <c r="I16" s="12">
        <f t="shared" si="3"/>
        <v>100</v>
      </c>
      <c r="J16" s="12">
        <f t="shared" ca="1" si="4"/>
        <v>0</v>
      </c>
      <c r="K16" s="12">
        <f t="shared" si="5"/>
        <v>0</v>
      </c>
    </row>
    <row r="17" spans="1:11" x14ac:dyDescent="0.2">
      <c r="A17" s="2" t="s">
        <v>26</v>
      </c>
      <c r="B17" s="3">
        <v>31736</v>
      </c>
      <c r="C17" s="3">
        <v>40548</v>
      </c>
      <c r="D17" s="2" t="s">
        <v>0</v>
      </c>
      <c r="E17" s="4">
        <v>1537</v>
      </c>
      <c r="F17" s="1">
        <f t="shared" ca="1" si="0"/>
        <v>35</v>
      </c>
      <c r="G17" s="1">
        <f t="shared" ca="1" si="1"/>
        <v>11</v>
      </c>
      <c r="H17" s="12">
        <f t="shared" ca="1" si="2"/>
        <v>100</v>
      </c>
      <c r="I17" s="12">
        <f t="shared" si="3"/>
        <v>0</v>
      </c>
      <c r="J17" s="12">
        <f t="shared" ca="1" si="4"/>
        <v>100</v>
      </c>
      <c r="K17" s="12">
        <f t="shared" si="5"/>
        <v>0</v>
      </c>
    </row>
    <row r="18" spans="1:11" x14ac:dyDescent="0.2">
      <c r="A18" s="2" t="s">
        <v>27</v>
      </c>
      <c r="B18" s="3">
        <v>29106</v>
      </c>
      <c r="C18" s="3">
        <v>37261</v>
      </c>
      <c r="D18" s="2" t="s">
        <v>2</v>
      </c>
      <c r="E18" s="4">
        <v>2152</v>
      </c>
      <c r="F18" s="1">
        <f t="shared" ca="1" si="0"/>
        <v>43</v>
      </c>
      <c r="G18" s="1">
        <f t="shared" ca="1" si="1"/>
        <v>20</v>
      </c>
      <c r="H18" s="12">
        <f t="shared" ca="1" si="2"/>
        <v>100</v>
      </c>
      <c r="I18" s="12">
        <f t="shared" si="3"/>
        <v>100</v>
      </c>
      <c r="J18" s="12">
        <f t="shared" ca="1" si="4"/>
        <v>0</v>
      </c>
      <c r="K18" s="12">
        <f t="shared" si="5"/>
        <v>0</v>
      </c>
    </row>
    <row r="19" spans="1:11" x14ac:dyDescent="0.2">
      <c r="A19" s="2" t="s">
        <v>28</v>
      </c>
      <c r="B19" s="5">
        <v>34431</v>
      </c>
      <c r="C19" s="5">
        <v>43831</v>
      </c>
      <c r="D19" s="2" t="s">
        <v>2</v>
      </c>
      <c r="E19" s="6">
        <v>1250</v>
      </c>
      <c r="F19" s="1">
        <f t="shared" ca="1" si="0"/>
        <v>28</v>
      </c>
      <c r="G19" s="1">
        <f t="shared" ca="1" si="1"/>
        <v>2</v>
      </c>
      <c r="H19" s="12">
        <f t="shared" ca="1" si="2"/>
        <v>0</v>
      </c>
      <c r="I19" s="12">
        <f t="shared" si="3"/>
        <v>100</v>
      </c>
      <c r="J19" s="12">
        <f t="shared" ca="1" si="4"/>
        <v>0</v>
      </c>
      <c r="K19" s="12">
        <f t="shared" si="5"/>
        <v>0</v>
      </c>
    </row>
    <row r="20" spans="1:11" x14ac:dyDescent="0.2">
      <c r="A20" s="2" t="s">
        <v>29</v>
      </c>
      <c r="B20" s="5">
        <v>33654</v>
      </c>
      <c r="C20" s="5">
        <v>42826</v>
      </c>
      <c r="D20" s="2" t="s">
        <v>2</v>
      </c>
      <c r="E20" s="6">
        <v>1370</v>
      </c>
      <c r="F20" s="1">
        <f t="shared" ca="1" si="0"/>
        <v>30</v>
      </c>
      <c r="G20" s="1">
        <f t="shared" ca="1" si="1"/>
        <v>5</v>
      </c>
      <c r="H20" s="12">
        <f t="shared" ca="1" si="2"/>
        <v>0</v>
      </c>
      <c r="I20" s="12">
        <f t="shared" si="3"/>
        <v>100</v>
      </c>
      <c r="J20" s="12">
        <f t="shared" ca="1" si="4"/>
        <v>0</v>
      </c>
      <c r="K20" s="12">
        <f t="shared" si="5"/>
        <v>0</v>
      </c>
    </row>
    <row r="21" spans="1:11" x14ac:dyDescent="0.2">
      <c r="A21" s="2" t="s">
        <v>30</v>
      </c>
      <c r="B21" s="5">
        <v>32996</v>
      </c>
      <c r="C21" s="5">
        <v>43252</v>
      </c>
      <c r="D21" s="2" t="s">
        <v>2</v>
      </c>
      <c r="E21" s="6">
        <v>1310</v>
      </c>
      <c r="F21" s="1">
        <f t="shared" ca="1" si="0"/>
        <v>32</v>
      </c>
      <c r="G21" s="1">
        <f t="shared" ca="1" si="1"/>
        <v>4</v>
      </c>
      <c r="H21" s="12">
        <f t="shared" ca="1" si="2"/>
        <v>0</v>
      </c>
      <c r="I21" s="12">
        <f t="shared" si="3"/>
        <v>100</v>
      </c>
      <c r="J21" s="12">
        <f t="shared" ca="1" si="4"/>
        <v>0</v>
      </c>
      <c r="K21" s="12">
        <f t="shared" si="5"/>
        <v>0</v>
      </c>
    </row>
    <row r="22" spans="1:11" x14ac:dyDescent="0.2">
      <c r="A22" s="2" t="s">
        <v>31</v>
      </c>
      <c r="B22" s="5">
        <v>36540</v>
      </c>
      <c r="C22" s="5">
        <v>44086</v>
      </c>
      <c r="D22" s="2" t="s">
        <v>2</v>
      </c>
      <c r="E22" s="6">
        <v>1230</v>
      </c>
      <c r="F22" s="1">
        <f t="shared" ca="1" si="0"/>
        <v>22</v>
      </c>
      <c r="G22" s="1">
        <f t="shared" ca="1" si="1"/>
        <v>2</v>
      </c>
      <c r="H22" s="12">
        <f t="shared" ca="1" si="2"/>
        <v>0</v>
      </c>
      <c r="I22" s="12">
        <f t="shared" si="3"/>
        <v>100</v>
      </c>
      <c r="J22" s="12">
        <f t="shared" ca="1" si="4"/>
        <v>0</v>
      </c>
      <c r="K22" s="12">
        <f t="shared" si="5"/>
        <v>0</v>
      </c>
    </row>
    <row r="23" spans="1:11" x14ac:dyDescent="0.2">
      <c r="A23" s="2" t="s">
        <v>32</v>
      </c>
      <c r="B23" s="3">
        <v>30415</v>
      </c>
      <c r="C23" s="3">
        <v>39453</v>
      </c>
      <c r="D23" s="2" t="s">
        <v>10</v>
      </c>
      <c r="E23" s="4">
        <v>2768</v>
      </c>
      <c r="F23" s="1">
        <f t="shared" ca="1" si="0"/>
        <v>39</v>
      </c>
      <c r="G23" s="1">
        <f t="shared" ca="1" si="1"/>
        <v>14</v>
      </c>
      <c r="H23" s="12">
        <f t="shared" ca="1" si="2"/>
        <v>100</v>
      </c>
      <c r="I23" s="12">
        <f t="shared" si="3"/>
        <v>0</v>
      </c>
      <c r="J23" s="12">
        <f t="shared" ca="1" si="4"/>
        <v>0</v>
      </c>
      <c r="K23" s="12">
        <f t="shared" si="5"/>
        <v>100</v>
      </c>
    </row>
    <row r="24" spans="1:11" x14ac:dyDescent="0.2">
      <c r="A24" s="2" t="s">
        <v>33</v>
      </c>
      <c r="B24" s="3">
        <v>30862</v>
      </c>
      <c r="C24" s="3">
        <v>39087</v>
      </c>
      <c r="D24" s="2" t="s">
        <v>10</v>
      </c>
      <c r="E24" s="4">
        <v>2275</v>
      </c>
      <c r="F24" s="1">
        <f t="shared" ca="1" si="0"/>
        <v>38</v>
      </c>
      <c r="G24" s="1">
        <f t="shared" ca="1" si="1"/>
        <v>15</v>
      </c>
      <c r="H24" s="12">
        <f t="shared" ca="1" si="2"/>
        <v>100</v>
      </c>
      <c r="I24" s="12">
        <f t="shared" si="3"/>
        <v>0</v>
      </c>
      <c r="J24" s="12">
        <f t="shared" ca="1" si="4"/>
        <v>0</v>
      </c>
      <c r="K24" s="12">
        <f t="shared" si="5"/>
        <v>100</v>
      </c>
    </row>
    <row r="25" spans="1:11" x14ac:dyDescent="0.2">
      <c r="A25" s="2" t="s">
        <v>34</v>
      </c>
      <c r="B25" s="3">
        <v>34362</v>
      </c>
      <c r="C25" s="3">
        <v>42740</v>
      </c>
      <c r="D25" s="2" t="s">
        <v>0</v>
      </c>
      <c r="E25" s="4">
        <v>1365</v>
      </c>
      <c r="F25" s="1">
        <f t="shared" ca="1" si="0"/>
        <v>28</v>
      </c>
      <c r="G25" s="1">
        <f t="shared" ca="1" si="1"/>
        <v>5</v>
      </c>
      <c r="H25" s="12">
        <f t="shared" ca="1" si="2"/>
        <v>0</v>
      </c>
      <c r="I25" s="12">
        <f t="shared" si="3"/>
        <v>0</v>
      </c>
      <c r="J25" s="12">
        <f t="shared" ca="1" si="4"/>
        <v>0</v>
      </c>
      <c r="K25" s="12">
        <f t="shared" si="5"/>
        <v>0</v>
      </c>
    </row>
    <row r="26" spans="1:11" x14ac:dyDescent="0.2">
      <c r="A26" s="2" t="s">
        <v>35</v>
      </c>
      <c r="B26" s="3">
        <v>31418</v>
      </c>
      <c r="C26" s="3">
        <v>41279</v>
      </c>
      <c r="D26" s="2" t="s">
        <v>2</v>
      </c>
      <c r="E26" s="4">
        <v>1414</v>
      </c>
      <c r="F26" s="1">
        <f t="shared" ca="1" si="0"/>
        <v>36</v>
      </c>
      <c r="G26" s="1">
        <f t="shared" ca="1" si="1"/>
        <v>9</v>
      </c>
      <c r="H26" s="12">
        <f t="shared" ca="1" si="2"/>
        <v>0</v>
      </c>
      <c r="I26" s="12">
        <f t="shared" si="3"/>
        <v>100</v>
      </c>
      <c r="J26" s="12">
        <f t="shared" ca="1" si="4"/>
        <v>0</v>
      </c>
      <c r="K26" s="12">
        <f t="shared" si="5"/>
        <v>0</v>
      </c>
    </row>
    <row r="27" spans="1:11" x14ac:dyDescent="0.2">
      <c r="A27" s="2" t="s">
        <v>36</v>
      </c>
      <c r="B27" s="3">
        <v>34033</v>
      </c>
      <c r="C27" s="3">
        <v>41795</v>
      </c>
      <c r="D27" s="2" t="s">
        <v>2</v>
      </c>
      <c r="E27" s="4">
        <v>1414</v>
      </c>
      <c r="F27" s="1">
        <f t="shared" ca="1" si="0"/>
        <v>29</v>
      </c>
      <c r="G27" s="1">
        <f t="shared" ca="1" si="1"/>
        <v>8</v>
      </c>
      <c r="H27" s="12">
        <f t="shared" ca="1" si="2"/>
        <v>0</v>
      </c>
      <c r="I27" s="12">
        <f t="shared" si="3"/>
        <v>100</v>
      </c>
      <c r="J27" s="12">
        <f t="shared" ca="1" si="4"/>
        <v>0</v>
      </c>
      <c r="K27" s="12">
        <f t="shared" si="5"/>
        <v>0</v>
      </c>
    </row>
    <row r="28" spans="1:11" x14ac:dyDescent="0.2">
      <c r="A28" s="2" t="s">
        <v>37</v>
      </c>
      <c r="B28" s="3">
        <v>32359</v>
      </c>
      <c r="C28" s="3">
        <v>40792</v>
      </c>
      <c r="D28" s="2" t="s">
        <v>2</v>
      </c>
      <c r="E28" s="4">
        <v>1476</v>
      </c>
      <c r="F28" s="1">
        <f t="shared" ca="1" si="0"/>
        <v>34</v>
      </c>
      <c r="G28" s="1">
        <f t="shared" ca="1" si="1"/>
        <v>11</v>
      </c>
      <c r="H28" s="12">
        <f t="shared" ca="1" si="2"/>
        <v>100</v>
      </c>
      <c r="I28" s="12">
        <f t="shared" si="3"/>
        <v>100</v>
      </c>
      <c r="J28" s="12">
        <f t="shared" ca="1" si="4"/>
        <v>0</v>
      </c>
      <c r="K28" s="12">
        <f t="shared" si="5"/>
        <v>0</v>
      </c>
    </row>
    <row r="29" spans="1:11" x14ac:dyDescent="0.2">
      <c r="A29" s="2" t="s">
        <v>38</v>
      </c>
      <c r="B29" s="5">
        <v>34935</v>
      </c>
      <c r="C29" s="5">
        <v>43132</v>
      </c>
      <c r="D29" s="2" t="s">
        <v>2</v>
      </c>
      <c r="E29" s="6">
        <v>1270</v>
      </c>
      <c r="F29" s="1">
        <f t="shared" ca="1" si="0"/>
        <v>27</v>
      </c>
      <c r="G29" s="1">
        <f t="shared" ca="1" si="1"/>
        <v>4</v>
      </c>
      <c r="H29" s="12">
        <f t="shared" ca="1" si="2"/>
        <v>0</v>
      </c>
      <c r="I29" s="12">
        <f t="shared" si="3"/>
        <v>100</v>
      </c>
      <c r="J29" s="12">
        <f t="shared" ca="1" si="4"/>
        <v>0</v>
      </c>
      <c r="K29" s="12">
        <f t="shared" si="5"/>
        <v>0</v>
      </c>
    </row>
  </sheetData>
  <sortState xmlns:xlrd2="http://schemas.microsoft.com/office/spreadsheetml/2017/richdata2" ref="A2:G29">
    <sortCondition ref="A5:A29"/>
  </sortState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A7F8B-5974-B042-8DCD-194A7AD5AD97}">
  <dimension ref="A1:I29"/>
  <sheetViews>
    <sheetView workbookViewId="0">
      <selection activeCell="I2" sqref="I2"/>
    </sheetView>
  </sheetViews>
  <sheetFormatPr baseColWidth="10" defaultColWidth="9.1640625" defaultRowHeight="15" x14ac:dyDescent="0.2"/>
  <cols>
    <col min="1" max="1" width="14.5" bestFit="1" customWidth="1"/>
    <col min="2" max="2" width="10.6640625" bestFit="1" customWidth="1"/>
    <col min="3" max="3" width="14" bestFit="1" customWidth="1"/>
    <col min="4" max="4" width="16.6640625" bestFit="1" customWidth="1"/>
    <col min="5" max="5" width="14" customWidth="1"/>
    <col min="6" max="6" width="5.83203125" customWidth="1"/>
    <col min="7" max="7" width="10.83203125" bestFit="1" customWidth="1"/>
    <col min="8" max="9" width="13.6640625" customWidth="1"/>
  </cols>
  <sheetData>
    <row r="1" spans="1:9" x14ac:dyDescent="0.2">
      <c r="A1" s="11" t="s">
        <v>3</v>
      </c>
      <c r="B1" s="11" t="s">
        <v>9</v>
      </c>
      <c r="C1" s="11" t="s">
        <v>8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39</v>
      </c>
      <c r="I1" s="11" t="s">
        <v>40</v>
      </c>
    </row>
    <row r="2" spans="1:9" x14ac:dyDescent="0.2">
      <c r="A2" s="7" t="s">
        <v>11</v>
      </c>
      <c r="B2" s="8">
        <v>31171</v>
      </c>
      <c r="C2" s="8">
        <v>41796</v>
      </c>
      <c r="D2" s="7" t="s">
        <v>2</v>
      </c>
      <c r="E2" s="9">
        <v>1676</v>
      </c>
      <c r="F2" s="10">
        <f t="shared" ref="F2:G29" ca="1" si="0">DATEDIF(B2,TODAY(),"y")</f>
        <v>37</v>
      </c>
      <c r="G2" s="10">
        <f t="shared" ca="1" si="0"/>
        <v>8</v>
      </c>
      <c r="H2" s="13">
        <f ca="1">IF(G2&gt;=10,IF(G2&gt;=20,200,100),0)</f>
        <v>0</v>
      </c>
      <c r="I2" s="13">
        <f>IF(D2="Produzione",50,IF(D2="Amministrazione",70,90))</f>
        <v>50</v>
      </c>
    </row>
    <row r="3" spans="1:9" x14ac:dyDescent="0.2">
      <c r="A3" s="2" t="s">
        <v>12</v>
      </c>
      <c r="B3" s="5">
        <v>35776</v>
      </c>
      <c r="C3" s="5">
        <v>43466</v>
      </c>
      <c r="D3" s="2" t="s">
        <v>2</v>
      </c>
      <c r="E3" s="6">
        <v>1252</v>
      </c>
      <c r="F3" s="1">
        <f t="shared" ca="1" si="0"/>
        <v>24</v>
      </c>
      <c r="G3" s="1">
        <f t="shared" ca="1" si="0"/>
        <v>3</v>
      </c>
      <c r="H3" s="13">
        <f t="shared" ref="H3:H29" ca="1" si="1">IF(G3&gt;=10,IF(G3&gt;=20,200,100),0)</f>
        <v>0</v>
      </c>
      <c r="I3" s="13">
        <f t="shared" ref="I3:I29" si="2">IF(D3="Produzione",50,IF(D3="Amministrazione",70,90))</f>
        <v>50</v>
      </c>
    </row>
    <row r="4" spans="1:9" x14ac:dyDescent="0.2">
      <c r="A4" s="2" t="s">
        <v>13</v>
      </c>
      <c r="B4" s="3">
        <v>30674</v>
      </c>
      <c r="C4" s="3">
        <v>39453</v>
      </c>
      <c r="D4" s="2" t="s">
        <v>0</v>
      </c>
      <c r="E4" s="4">
        <v>1650</v>
      </c>
      <c r="F4" s="1">
        <f t="shared" ca="1" si="0"/>
        <v>38</v>
      </c>
      <c r="G4" s="1">
        <f t="shared" ca="1" si="0"/>
        <v>14</v>
      </c>
      <c r="H4" s="13">
        <f t="shared" ca="1" si="1"/>
        <v>100</v>
      </c>
      <c r="I4" s="13">
        <f t="shared" si="2"/>
        <v>70</v>
      </c>
    </row>
    <row r="5" spans="1:9" x14ac:dyDescent="0.2">
      <c r="A5" s="2" t="s">
        <v>14</v>
      </c>
      <c r="B5" s="5">
        <v>32906</v>
      </c>
      <c r="C5" s="5">
        <v>43831</v>
      </c>
      <c r="D5" s="2" t="s">
        <v>2</v>
      </c>
      <c r="E5" s="6">
        <v>1250</v>
      </c>
      <c r="F5" s="1">
        <f t="shared" ca="1" si="0"/>
        <v>32</v>
      </c>
      <c r="G5" s="1">
        <f t="shared" ca="1" si="0"/>
        <v>2</v>
      </c>
      <c r="H5" s="13">
        <f t="shared" ca="1" si="1"/>
        <v>0</v>
      </c>
      <c r="I5" s="13">
        <f t="shared" si="2"/>
        <v>50</v>
      </c>
    </row>
    <row r="6" spans="1:9" x14ac:dyDescent="0.2">
      <c r="A6" s="2" t="s">
        <v>15</v>
      </c>
      <c r="B6" s="3">
        <v>20611</v>
      </c>
      <c r="C6" s="3">
        <v>31872</v>
      </c>
      <c r="D6" s="2" t="s">
        <v>1</v>
      </c>
      <c r="E6" s="4">
        <v>3680</v>
      </c>
      <c r="F6" s="1">
        <f t="shared" ca="1" si="0"/>
        <v>66</v>
      </c>
      <c r="G6" s="1">
        <f t="shared" ca="1" si="0"/>
        <v>35</v>
      </c>
      <c r="H6" s="13">
        <f t="shared" ca="1" si="1"/>
        <v>200</v>
      </c>
      <c r="I6" s="13">
        <f t="shared" si="2"/>
        <v>90</v>
      </c>
    </row>
    <row r="7" spans="1:9" x14ac:dyDescent="0.2">
      <c r="A7" s="2" t="s">
        <v>16</v>
      </c>
      <c r="B7" s="3">
        <v>31053</v>
      </c>
      <c r="C7" s="3">
        <v>40303</v>
      </c>
      <c r="D7" s="2" t="s">
        <v>2</v>
      </c>
      <c r="E7" s="4">
        <v>1623</v>
      </c>
      <c r="F7" s="1">
        <f t="shared" ca="1" si="0"/>
        <v>37</v>
      </c>
      <c r="G7" s="1">
        <f t="shared" ca="1" si="0"/>
        <v>12</v>
      </c>
      <c r="H7" s="13">
        <f t="shared" ca="1" si="1"/>
        <v>100</v>
      </c>
      <c r="I7" s="13">
        <f t="shared" si="2"/>
        <v>50</v>
      </c>
    </row>
    <row r="8" spans="1:9" x14ac:dyDescent="0.2">
      <c r="A8" s="2" t="s">
        <v>17</v>
      </c>
      <c r="B8" s="3">
        <v>33657</v>
      </c>
      <c r="C8" s="3">
        <v>40548</v>
      </c>
      <c r="D8" s="2" t="s">
        <v>10</v>
      </c>
      <c r="E8" s="4">
        <v>2584</v>
      </c>
      <c r="F8" s="1">
        <f t="shared" ca="1" si="0"/>
        <v>30</v>
      </c>
      <c r="G8" s="1">
        <f t="shared" ca="1" si="0"/>
        <v>11</v>
      </c>
      <c r="H8" s="13">
        <f t="shared" ca="1" si="1"/>
        <v>100</v>
      </c>
      <c r="I8" s="13">
        <f t="shared" si="2"/>
        <v>90</v>
      </c>
    </row>
    <row r="9" spans="1:9" x14ac:dyDescent="0.2">
      <c r="A9" s="2" t="s">
        <v>18</v>
      </c>
      <c r="B9" s="3">
        <v>34399</v>
      </c>
      <c r="C9" s="3">
        <v>43022</v>
      </c>
      <c r="D9" s="2" t="s">
        <v>0</v>
      </c>
      <c r="E9" s="4">
        <v>1280</v>
      </c>
      <c r="F9" s="1">
        <f t="shared" ca="1" si="0"/>
        <v>28</v>
      </c>
      <c r="G9" s="1">
        <f t="shared" ca="1" si="0"/>
        <v>5</v>
      </c>
      <c r="H9" s="13">
        <f t="shared" ca="1" si="1"/>
        <v>0</v>
      </c>
      <c r="I9" s="13">
        <f t="shared" si="2"/>
        <v>70</v>
      </c>
    </row>
    <row r="10" spans="1:9" x14ac:dyDescent="0.2">
      <c r="A10" s="2" t="s">
        <v>19</v>
      </c>
      <c r="B10" s="3">
        <v>22207</v>
      </c>
      <c r="C10" s="3">
        <v>35313</v>
      </c>
      <c r="D10" s="2" t="s">
        <v>2</v>
      </c>
      <c r="E10" s="4">
        <v>1750</v>
      </c>
      <c r="F10" s="1">
        <f t="shared" ca="1" si="0"/>
        <v>62</v>
      </c>
      <c r="G10" s="1">
        <f t="shared" ca="1" si="0"/>
        <v>26</v>
      </c>
      <c r="H10" s="13">
        <f t="shared" ca="1" si="1"/>
        <v>200</v>
      </c>
      <c r="I10" s="13">
        <f t="shared" si="2"/>
        <v>50</v>
      </c>
    </row>
    <row r="11" spans="1:9" x14ac:dyDescent="0.2">
      <c r="A11" s="2" t="s">
        <v>20</v>
      </c>
      <c r="B11" s="3">
        <v>32868</v>
      </c>
      <c r="C11" s="3">
        <v>41279</v>
      </c>
      <c r="D11" s="2" t="s">
        <v>2</v>
      </c>
      <c r="E11" s="4">
        <v>1476</v>
      </c>
      <c r="F11" s="1">
        <f t="shared" ca="1" si="0"/>
        <v>32</v>
      </c>
      <c r="G11" s="1">
        <f t="shared" ca="1" si="0"/>
        <v>9</v>
      </c>
      <c r="H11" s="13">
        <f t="shared" ca="1" si="1"/>
        <v>0</v>
      </c>
      <c r="I11" s="13">
        <f t="shared" si="2"/>
        <v>50</v>
      </c>
    </row>
    <row r="12" spans="1:9" x14ac:dyDescent="0.2">
      <c r="A12" s="2" t="s">
        <v>21</v>
      </c>
      <c r="B12" s="3">
        <v>25264</v>
      </c>
      <c r="C12" s="3">
        <v>32999</v>
      </c>
      <c r="D12" s="2" t="s">
        <v>1</v>
      </c>
      <c r="E12" s="4">
        <v>3277</v>
      </c>
      <c r="F12" s="1">
        <f t="shared" ca="1" si="0"/>
        <v>53</v>
      </c>
      <c r="G12" s="1">
        <f t="shared" ca="1" si="0"/>
        <v>32</v>
      </c>
      <c r="H12" s="13">
        <f t="shared" ca="1" si="1"/>
        <v>200</v>
      </c>
      <c r="I12" s="13">
        <f t="shared" si="2"/>
        <v>90</v>
      </c>
    </row>
    <row r="13" spans="1:9" x14ac:dyDescent="0.2">
      <c r="A13" s="2" t="s">
        <v>22</v>
      </c>
      <c r="B13" s="3">
        <v>24583</v>
      </c>
      <c r="C13" s="3">
        <v>36165</v>
      </c>
      <c r="D13" s="2" t="s">
        <v>2</v>
      </c>
      <c r="E13" s="4">
        <v>1670</v>
      </c>
      <c r="F13" s="1">
        <f t="shared" ca="1" si="0"/>
        <v>55</v>
      </c>
      <c r="G13" s="1">
        <f t="shared" ca="1" si="0"/>
        <v>23</v>
      </c>
      <c r="H13" s="13">
        <f t="shared" ca="1" si="1"/>
        <v>200</v>
      </c>
      <c r="I13" s="13">
        <f t="shared" si="2"/>
        <v>50</v>
      </c>
    </row>
    <row r="14" spans="1:9" x14ac:dyDescent="0.2">
      <c r="A14" s="2" t="s">
        <v>23</v>
      </c>
      <c r="B14" s="5">
        <v>32894</v>
      </c>
      <c r="C14" s="5">
        <v>42856</v>
      </c>
      <c r="D14" s="2" t="s">
        <v>2</v>
      </c>
      <c r="E14" s="6">
        <v>1340</v>
      </c>
      <c r="F14" s="1">
        <f t="shared" ca="1" si="0"/>
        <v>32</v>
      </c>
      <c r="G14" s="1">
        <f t="shared" ca="1" si="0"/>
        <v>5</v>
      </c>
      <c r="H14" s="13">
        <f t="shared" ca="1" si="1"/>
        <v>0</v>
      </c>
      <c r="I14" s="13">
        <f t="shared" si="2"/>
        <v>50</v>
      </c>
    </row>
    <row r="15" spans="1:9" x14ac:dyDescent="0.2">
      <c r="A15" s="2" t="s">
        <v>24</v>
      </c>
      <c r="B15" s="3">
        <v>28089</v>
      </c>
      <c r="C15" s="3">
        <v>36531</v>
      </c>
      <c r="D15" s="2" t="s">
        <v>0</v>
      </c>
      <c r="E15" s="4">
        <v>1599</v>
      </c>
      <c r="F15" s="1">
        <f t="shared" ca="1" si="0"/>
        <v>45</v>
      </c>
      <c r="G15" s="1">
        <f t="shared" ca="1" si="0"/>
        <v>22</v>
      </c>
      <c r="H15" s="13">
        <f t="shared" ca="1" si="1"/>
        <v>200</v>
      </c>
      <c r="I15" s="13">
        <f t="shared" si="2"/>
        <v>70</v>
      </c>
    </row>
    <row r="16" spans="1:9" x14ac:dyDescent="0.2">
      <c r="A16" s="2" t="s">
        <v>25</v>
      </c>
      <c r="B16" s="3">
        <v>34930</v>
      </c>
      <c r="C16" s="3">
        <v>42374</v>
      </c>
      <c r="D16" s="2" t="s">
        <v>2</v>
      </c>
      <c r="E16" s="4">
        <v>1414</v>
      </c>
      <c r="F16" s="1">
        <f t="shared" ca="1" si="0"/>
        <v>27</v>
      </c>
      <c r="G16" s="1">
        <f t="shared" ca="1" si="0"/>
        <v>6</v>
      </c>
      <c r="H16" s="13">
        <f t="shared" ca="1" si="1"/>
        <v>0</v>
      </c>
      <c r="I16" s="13">
        <f t="shared" si="2"/>
        <v>50</v>
      </c>
    </row>
    <row r="17" spans="1:9" x14ac:dyDescent="0.2">
      <c r="A17" s="2" t="s">
        <v>26</v>
      </c>
      <c r="B17" s="3">
        <v>31736</v>
      </c>
      <c r="C17" s="3">
        <v>40548</v>
      </c>
      <c r="D17" s="2" t="s">
        <v>0</v>
      </c>
      <c r="E17" s="4">
        <v>1537</v>
      </c>
      <c r="F17" s="1">
        <f t="shared" ca="1" si="0"/>
        <v>35</v>
      </c>
      <c r="G17" s="1">
        <f t="shared" ca="1" si="0"/>
        <v>11</v>
      </c>
      <c r="H17" s="13">
        <f t="shared" ca="1" si="1"/>
        <v>100</v>
      </c>
      <c r="I17" s="13">
        <f t="shared" si="2"/>
        <v>70</v>
      </c>
    </row>
    <row r="18" spans="1:9" x14ac:dyDescent="0.2">
      <c r="A18" s="2" t="s">
        <v>27</v>
      </c>
      <c r="B18" s="3">
        <v>29106</v>
      </c>
      <c r="C18" s="3">
        <v>37261</v>
      </c>
      <c r="D18" s="2" t="s">
        <v>2</v>
      </c>
      <c r="E18" s="4">
        <v>2152</v>
      </c>
      <c r="F18" s="1">
        <f t="shared" ca="1" si="0"/>
        <v>43</v>
      </c>
      <c r="G18" s="1">
        <f t="shared" ca="1" si="0"/>
        <v>20</v>
      </c>
      <c r="H18" s="13">
        <f t="shared" ca="1" si="1"/>
        <v>200</v>
      </c>
      <c r="I18" s="13">
        <f t="shared" si="2"/>
        <v>50</v>
      </c>
    </row>
    <row r="19" spans="1:9" x14ac:dyDescent="0.2">
      <c r="A19" s="2" t="s">
        <v>28</v>
      </c>
      <c r="B19" s="5">
        <v>34431</v>
      </c>
      <c r="C19" s="5">
        <v>43831</v>
      </c>
      <c r="D19" s="2" t="s">
        <v>2</v>
      </c>
      <c r="E19" s="6">
        <v>1250</v>
      </c>
      <c r="F19" s="1">
        <f t="shared" ca="1" si="0"/>
        <v>28</v>
      </c>
      <c r="G19" s="1">
        <f t="shared" ca="1" si="0"/>
        <v>2</v>
      </c>
      <c r="H19" s="13">
        <f t="shared" ca="1" si="1"/>
        <v>0</v>
      </c>
      <c r="I19" s="13">
        <f t="shared" si="2"/>
        <v>50</v>
      </c>
    </row>
    <row r="20" spans="1:9" x14ac:dyDescent="0.2">
      <c r="A20" s="2" t="s">
        <v>29</v>
      </c>
      <c r="B20" s="5">
        <v>33654</v>
      </c>
      <c r="C20" s="5">
        <v>42826</v>
      </c>
      <c r="D20" s="2" t="s">
        <v>2</v>
      </c>
      <c r="E20" s="6">
        <v>1370</v>
      </c>
      <c r="F20" s="1">
        <f t="shared" ca="1" si="0"/>
        <v>30</v>
      </c>
      <c r="G20" s="1">
        <f t="shared" ca="1" si="0"/>
        <v>5</v>
      </c>
      <c r="H20" s="13">
        <f t="shared" ca="1" si="1"/>
        <v>0</v>
      </c>
      <c r="I20" s="13">
        <f t="shared" si="2"/>
        <v>50</v>
      </c>
    </row>
    <row r="21" spans="1:9" x14ac:dyDescent="0.2">
      <c r="A21" s="2" t="s">
        <v>30</v>
      </c>
      <c r="B21" s="5">
        <v>32996</v>
      </c>
      <c r="C21" s="5">
        <v>43252</v>
      </c>
      <c r="D21" s="2" t="s">
        <v>2</v>
      </c>
      <c r="E21" s="6">
        <v>1310</v>
      </c>
      <c r="F21" s="1">
        <f t="shared" ca="1" si="0"/>
        <v>32</v>
      </c>
      <c r="G21" s="1">
        <f t="shared" ca="1" si="0"/>
        <v>4</v>
      </c>
      <c r="H21" s="13">
        <f t="shared" ca="1" si="1"/>
        <v>0</v>
      </c>
      <c r="I21" s="13">
        <f t="shared" si="2"/>
        <v>50</v>
      </c>
    </row>
    <row r="22" spans="1:9" x14ac:dyDescent="0.2">
      <c r="A22" s="2" t="s">
        <v>31</v>
      </c>
      <c r="B22" s="5">
        <v>36540</v>
      </c>
      <c r="C22" s="5">
        <v>44086</v>
      </c>
      <c r="D22" s="2" t="s">
        <v>2</v>
      </c>
      <c r="E22" s="6">
        <v>1230</v>
      </c>
      <c r="F22" s="1">
        <f t="shared" ca="1" si="0"/>
        <v>22</v>
      </c>
      <c r="G22" s="1">
        <f t="shared" ca="1" si="0"/>
        <v>2</v>
      </c>
      <c r="H22" s="13">
        <f t="shared" ca="1" si="1"/>
        <v>0</v>
      </c>
      <c r="I22" s="13">
        <f t="shared" si="2"/>
        <v>50</v>
      </c>
    </row>
    <row r="23" spans="1:9" x14ac:dyDescent="0.2">
      <c r="A23" s="2" t="s">
        <v>32</v>
      </c>
      <c r="B23" s="3">
        <v>30415</v>
      </c>
      <c r="C23" s="3">
        <v>39453</v>
      </c>
      <c r="D23" s="2" t="s">
        <v>10</v>
      </c>
      <c r="E23" s="4">
        <v>2768</v>
      </c>
      <c r="F23" s="1">
        <f t="shared" ca="1" si="0"/>
        <v>39</v>
      </c>
      <c r="G23" s="1">
        <f t="shared" ca="1" si="0"/>
        <v>14</v>
      </c>
      <c r="H23" s="13">
        <f t="shared" ca="1" si="1"/>
        <v>100</v>
      </c>
      <c r="I23" s="13">
        <f t="shared" si="2"/>
        <v>90</v>
      </c>
    </row>
    <row r="24" spans="1:9" x14ac:dyDescent="0.2">
      <c r="A24" s="2" t="s">
        <v>33</v>
      </c>
      <c r="B24" s="3">
        <v>30862</v>
      </c>
      <c r="C24" s="3">
        <v>39087</v>
      </c>
      <c r="D24" s="2" t="s">
        <v>10</v>
      </c>
      <c r="E24" s="4">
        <v>2275</v>
      </c>
      <c r="F24" s="1">
        <f t="shared" ca="1" si="0"/>
        <v>38</v>
      </c>
      <c r="G24" s="1">
        <f t="shared" ca="1" si="0"/>
        <v>15</v>
      </c>
      <c r="H24" s="13">
        <f t="shared" ca="1" si="1"/>
        <v>100</v>
      </c>
      <c r="I24" s="13">
        <f t="shared" si="2"/>
        <v>90</v>
      </c>
    </row>
    <row r="25" spans="1:9" x14ac:dyDescent="0.2">
      <c r="A25" s="2" t="s">
        <v>34</v>
      </c>
      <c r="B25" s="3">
        <v>34362</v>
      </c>
      <c r="C25" s="3">
        <v>42740</v>
      </c>
      <c r="D25" s="2" t="s">
        <v>0</v>
      </c>
      <c r="E25" s="4">
        <v>1365</v>
      </c>
      <c r="F25" s="1">
        <f t="shared" ca="1" si="0"/>
        <v>28</v>
      </c>
      <c r="G25" s="1">
        <f t="shared" ca="1" si="0"/>
        <v>5</v>
      </c>
      <c r="H25" s="13">
        <f t="shared" ca="1" si="1"/>
        <v>0</v>
      </c>
      <c r="I25" s="13">
        <f t="shared" si="2"/>
        <v>70</v>
      </c>
    </row>
    <row r="26" spans="1:9" x14ac:dyDescent="0.2">
      <c r="A26" s="2" t="s">
        <v>35</v>
      </c>
      <c r="B26" s="3">
        <v>31418</v>
      </c>
      <c r="C26" s="3">
        <v>41279</v>
      </c>
      <c r="D26" s="2" t="s">
        <v>2</v>
      </c>
      <c r="E26" s="4">
        <v>1414</v>
      </c>
      <c r="F26" s="1">
        <f t="shared" ca="1" si="0"/>
        <v>36</v>
      </c>
      <c r="G26" s="1">
        <f t="shared" ca="1" si="0"/>
        <v>9</v>
      </c>
      <c r="H26" s="13">
        <f t="shared" ca="1" si="1"/>
        <v>0</v>
      </c>
      <c r="I26" s="13">
        <f t="shared" si="2"/>
        <v>50</v>
      </c>
    </row>
    <row r="27" spans="1:9" x14ac:dyDescent="0.2">
      <c r="A27" s="2" t="s">
        <v>36</v>
      </c>
      <c r="B27" s="3">
        <v>34033</v>
      </c>
      <c r="C27" s="3">
        <v>41795</v>
      </c>
      <c r="D27" s="2" t="s">
        <v>2</v>
      </c>
      <c r="E27" s="4">
        <v>1414</v>
      </c>
      <c r="F27" s="1">
        <f t="shared" ca="1" si="0"/>
        <v>29</v>
      </c>
      <c r="G27" s="1">
        <f t="shared" ca="1" si="0"/>
        <v>8</v>
      </c>
      <c r="H27" s="13">
        <f t="shared" ca="1" si="1"/>
        <v>0</v>
      </c>
      <c r="I27" s="13">
        <f t="shared" si="2"/>
        <v>50</v>
      </c>
    </row>
    <row r="28" spans="1:9" x14ac:dyDescent="0.2">
      <c r="A28" s="2" t="s">
        <v>37</v>
      </c>
      <c r="B28" s="3">
        <v>32359</v>
      </c>
      <c r="C28" s="3">
        <v>40792</v>
      </c>
      <c r="D28" s="2" t="s">
        <v>2</v>
      </c>
      <c r="E28" s="4">
        <v>1476</v>
      </c>
      <c r="F28" s="1">
        <f t="shared" ca="1" si="0"/>
        <v>34</v>
      </c>
      <c r="G28" s="1">
        <f t="shared" ca="1" si="0"/>
        <v>11</v>
      </c>
      <c r="H28" s="13">
        <f t="shared" ca="1" si="1"/>
        <v>100</v>
      </c>
      <c r="I28" s="13">
        <f t="shared" si="2"/>
        <v>50</v>
      </c>
    </row>
    <row r="29" spans="1:9" x14ac:dyDescent="0.2">
      <c r="A29" s="2" t="s">
        <v>38</v>
      </c>
      <c r="B29" s="5">
        <v>34935</v>
      </c>
      <c r="C29" s="5">
        <v>43132</v>
      </c>
      <c r="D29" s="2" t="s">
        <v>2</v>
      </c>
      <c r="E29" s="6">
        <v>1270</v>
      </c>
      <c r="F29" s="1">
        <f t="shared" ca="1" si="0"/>
        <v>27</v>
      </c>
      <c r="G29" s="1">
        <f t="shared" ca="1" si="0"/>
        <v>4</v>
      </c>
      <c r="H29" s="13">
        <f t="shared" ca="1" si="1"/>
        <v>0</v>
      </c>
      <c r="I29" s="13">
        <f t="shared" si="2"/>
        <v>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65D4-E070-3E42-9D38-FFC7F120A37D}">
  <dimension ref="A1:S38"/>
  <sheetViews>
    <sheetView tabSelected="1" workbookViewId="0">
      <selection activeCell="N37" sqref="N37"/>
    </sheetView>
  </sheetViews>
  <sheetFormatPr baseColWidth="10" defaultRowHeight="15" x14ac:dyDescent="0.2"/>
  <cols>
    <col min="1" max="1" width="12.6640625" bestFit="1" customWidth="1"/>
    <col min="3" max="3" width="12.1640625" bestFit="1" customWidth="1"/>
    <col min="4" max="4" width="14" bestFit="1" customWidth="1"/>
    <col min="5" max="5" width="10.1640625" bestFit="1" customWidth="1"/>
    <col min="12" max="13" width="13.6640625" customWidth="1"/>
    <col min="14" max="14" width="13.83203125" bestFit="1" customWidth="1"/>
    <col min="15" max="15" width="13.83203125" customWidth="1"/>
    <col min="17" max="17" width="14" bestFit="1" customWidth="1"/>
    <col min="18" max="18" width="63.5" bestFit="1" customWidth="1"/>
    <col min="19" max="19" width="12.6640625" bestFit="1" customWidth="1"/>
  </cols>
  <sheetData>
    <row r="1" spans="1:19" x14ac:dyDescent="0.2">
      <c r="A1" s="11" t="s">
        <v>3</v>
      </c>
      <c r="B1" s="11" t="s">
        <v>9</v>
      </c>
      <c r="C1" s="11" t="s">
        <v>8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39</v>
      </c>
      <c r="I1" s="11" t="s">
        <v>40</v>
      </c>
      <c r="J1" s="11" t="s">
        <v>41</v>
      </c>
      <c r="K1" s="11" t="s">
        <v>42</v>
      </c>
      <c r="L1" s="11" t="s">
        <v>45</v>
      </c>
      <c r="M1" s="11" t="s">
        <v>46</v>
      </c>
      <c r="N1" s="11" t="s">
        <v>43</v>
      </c>
      <c r="O1" s="11" t="s">
        <v>44</v>
      </c>
      <c r="Q1" s="11" t="s">
        <v>4</v>
      </c>
    </row>
    <row r="2" spans="1:19" x14ac:dyDescent="0.2">
      <c r="A2" s="7" t="s">
        <v>11</v>
      </c>
      <c r="B2" s="8">
        <v>31171</v>
      </c>
      <c r="C2" s="8">
        <v>41796</v>
      </c>
      <c r="D2" s="7" t="s">
        <v>2</v>
      </c>
      <c r="E2" s="9">
        <v>1676</v>
      </c>
      <c r="F2" s="10">
        <f t="shared" ref="F2:G29" ca="1" si="0">DATEDIF(B2,TODAY(),"y")</f>
        <v>37</v>
      </c>
      <c r="G2" s="10">
        <f t="shared" ca="1" si="0"/>
        <v>8</v>
      </c>
      <c r="H2" s="12">
        <f ca="1">IF(G2&gt;=10,100,0)</f>
        <v>0</v>
      </c>
      <c r="I2" s="12">
        <f>IF(D2="Produzione",100,0)</f>
        <v>100</v>
      </c>
      <c r="J2" s="12">
        <f ca="1">IF(AND(D2="Amministrazione",G2&gt;=10),100,0)</f>
        <v>0</v>
      </c>
      <c r="K2" s="12">
        <f>IF(OR(D2="Direzione",D2="Commerciale"),100,0)</f>
        <v>0</v>
      </c>
      <c r="L2" s="13">
        <v>0</v>
      </c>
      <c r="M2" s="13">
        <v>50</v>
      </c>
      <c r="N2" s="19">
        <f ca="1">E2+SUM(H2:M2)</f>
        <v>1826</v>
      </c>
      <c r="O2" s="20">
        <f ca="1">(N2-E2)/E2</f>
        <v>8.9498806682577564E-2</v>
      </c>
      <c r="Q2" s="14" t="s">
        <v>0</v>
      </c>
    </row>
    <row r="3" spans="1:19" x14ac:dyDescent="0.2">
      <c r="A3" s="2" t="s">
        <v>12</v>
      </c>
      <c r="B3" s="5">
        <v>35776</v>
      </c>
      <c r="C3" s="5">
        <v>43466</v>
      </c>
      <c r="D3" s="2" t="s">
        <v>2</v>
      </c>
      <c r="E3" s="6">
        <v>1252</v>
      </c>
      <c r="F3" s="1">
        <f t="shared" ca="1" si="0"/>
        <v>24</v>
      </c>
      <c r="G3" s="1">
        <f t="shared" ca="1" si="0"/>
        <v>3</v>
      </c>
      <c r="H3" s="12">
        <f t="shared" ref="H3:H29" ca="1" si="1">IF(G3&gt;=10,100,0)</f>
        <v>0</v>
      </c>
      <c r="I3" s="12">
        <f t="shared" ref="I3:I29" si="2">IF(D3="Produzione",100,0)</f>
        <v>100</v>
      </c>
      <c r="J3" s="12">
        <f t="shared" ref="J3:J29" ca="1" si="3">IF(AND(D3="Amministrazione",G3&gt;=10),100,0)</f>
        <v>0</v>
      </c>
      <c r="K3" s="12">
        <f t="shared" ref="K3:K29" si="4">IF(OR(D3="Direzione",D3="Commerciale"),100,0)</f>
        <v>0</v>
      </c>
      <c r="L3" s="13">
        <v>0</v>
      </c>
      <c r="M3" s="13">
        <v>50</v>
      </c>
      <c r="N3" s="19">
        <f t="shared" ref="N3:N29" ca="1" si="5">E3+SUM(H3:M3)</f>
        <v>1402</v>
      </c>
      <c r="O3" s="20">
        <f t="shared" ref="O3:O29" ca="1" si="6">(N3-E3)/E3</f>
        <v>0.11980830670926518</v>
      </c>
      <c r="Q3" s="14" t="s">
        <v>10</v>
      </c>
    </row>
    <row r="4" spans="1:19" x14ac:dyDescent="0.2">
      <c r="A4" s="2" t="s">
        <v>13</v>
      </c>
      <c r="B4" s="3">
        <v>30674</v>
      </c>
      <c r="C4" s="3">
        <v>39453</v>
      </c>
      <c r="D4" s="2" t="s">
        <v>0</v>
      </c>
      <c r="E4" s="4">
        <v>1650</v>
      </c>
      <c r="F4" s="1">
        <f t="shared" ca="1" si="0"/>
        <v>38</v>
      </c>
      <c r="G4" s="1">
        <f t="shared" ca="1" si="0"/>
        <v>14</v>
      </c>
      <c r="H4" s="12">
        <f t="shared" ca="1" si="1"/>
        <v>100</v>
      </c>
      <c r="I4" s="12">
        <f t="shared" si="2"/>
        <v>0</v>
      </c>
      <c r="J4" s="12">
        <f t="shared" ca="1" si="3"/>
        <v>100</v>
      </c>
      <c r="K4" s="12">
        <f t="shared" si="4"/>
        <v>0</v>
      </c>
      <c r="L4" s="13">
        <v>100</v>
      </c>
      <c r="M4" s="13">
        <v>70</v>
      </c>
      <c r="N4" s="19">
        <f t="shared" ca="1" si="5"/>
        <v>2020</v>
      </c>
      <c r="O4" s="20">
        <f t="shared" ca="1" si="6"/>
        <v>0.22424242424242424</v>
      </c>
      <c r="Q4" s="14" t="s">
        <v>1</v>
      </c>
    </row>
    <row r="5" spans="1:19" x14ac:dyDescent="0.2">
      <c r="A5" s="2" t="s">
        <v>14</v>
      </c>
      <c r="B5" s="5">
        <v>32906</v>
      </c>
      <c r="C5" s="5">
        <v>43831</v>
      </c>
      <c r="D5" s="2" t="s">
        <v>2</v>
      </c>
      <c r="E5" s="6">
        <v>1250</v>
      </c>
      <c r="F5" s="1">
        <f t="shared" ca="1" si="0"/>
        <v>32</v>
      </c>
      <c r="G5" s="1">
        <f t="shared" ca="1" si="0"/>
        <v>2</v>
      </c>
      <c r="H5" s="12">
        <f t="shared" ca="1" si="1"/>
        <v>0</v>
      </c>
      <c r="I5" s="12">
        <f t="shared" si="2"/>
        <v>100</v>
      </c>
      <c r="J5" s="12">
        <f t="shared" ca="1" si="3"/>
        <v>0</v>
      </c>
      <c r="K5" s="12">
        <f t="shared" si="4"/>
        <v>0</v>
      </c>
      <c r="L5" s="13">
        <v>0</v>
      </c>
      <c r="M5" s="13">
        <v>50</v>
      </c>
      <c r="N5" s="19">
        <f t="shared" ca="1" si="5"/>
        <v>1400</v>
      </c>
      <c r="O5" s="20">
        <f t="shared" ca="1" si="6"/>
        <v>0.12</v>
      </c>
      <c r="Q5" s="14" t="s">
        <v>2</v>
      </c>
    </row>
    <row r="6" spans="1:19" x14ac:dyDescent="0.2">
      <c r="A6" s="2" t="s">
        <v>15</v>
      </c>
      <c r="B6" s="3">
        <v>20611</v>
      </c>
      <c r="C6" s="3">
        <v>31872</v>
      </c>
      <c r="D6" s="2" t="s">
        <v>1</v>
      </c>
      <c r="E6" s="4">
        <v>3680</v>
      </c>
      <c r="F6" s="1">
        <f t="shared" ca="1" si="0"/>
        <v>66</v>
      </c>
      <c r="G6" s="1">
        <f t="shared" ca="1" si="0"/>
        <v>35</v>
      </c>
      <c r="H6" s="12">
        <f t="shared" ca="1" si="1"/>
        <v>100</v>
      </c>
      <c r="I6" s="12">
        <f t="shared" si="2"/>
        <v>0</v>
      </c>
      <c r="J6" s="12">
        <f t="shared" ca="1" si="3"/>
        <v>0</v>
      </c>
      <c r="K6" s="12">
        <f t="shared" si="4"/>
        <v>100</v>
      </c>
      <c r="L6" s="13">
        <v>200</v>
      </c>
      <c r="M6" s="13">
        <v>90</v>
      </c>
      <c r="N6" s="19">
        <f t="shared" ca="1" si="5"/>
        <v>4170</v>
      </c>
      <c r="O6" s="20">
        <f t="shared" ca="1" si="6"/>
        <v>0.13315217391304349</v>
      </c>
    </row>
    <row r="7" spans="1:19" x14ac:dyDescent="0.2">
      <c r="A7" s="2" t="s">
        <v>16</v>
      </c>
      <c r="B7" s="3">
        <v>31053</v>
      </c>
      <c r="C7" s="3">
        <v>40303</v>
      </c>
      <c r="D7" s="2" t="s">
        <v>2</v>
      </c>
      <c r="E7" s="4">
        <v>1623</v>
      </c>
      <c r="F7" s="1">
        <f t="shared" ca="1" si="0"/>
        <v>37</v>
      </c>
      <c r="G7" s="1">
        <f t="shared" ca="1" si="0"/>
        <v>12</v>
      </c>
      <c r="H7" s="12">
        <f t="shared" ca="1" si="1"/>
        <v>100</v>
      </c>
      <c r="I7" s="12">
        <f t="shared" si="2"/>
        <v>100</v>
      </c>
      <c r="J7" s="12">
        <f t="shared" ca="1" si="3"/>
        <v>0</v>
      </c>
      <c r="K7" s="12">
        <f t="shared" si="4"/>
        <v>0</v>
      </c>
      <c r="L7" s="13">
        <v>100</v>
      </c>
      <c r="M7" s="13">
        <v>50</v>
      </c>
      <c r="N7" s="19">
        <f t="shared" ca="1" si="5"/>
        <v>1973</v>
      </c>
      <c r="O7" s="20">
        <f t="shared" ca="1" si="6"/>
        <v>0.21565003080714726</v>
      </c>
      <c r="R7" t="str">
        <f xml:space="preserve"> "% dipendenti " &amp;LOWER($Q$1)&amp;" "&amp;LOWER(Q2)</f>
        <v>% dipendenti settore amministrazione</v>
      </c>
      <c r="S7" s="21">
        <f>COUNTIF($D$2:$D$29,Q2)/COUNTA($A$2:$A$29)</f>
        <v>0.17857142857142858</v>
      </c>
    </row>
    <row r="8" spans="1:19" x14ac:dyDescent="0.2">
      <c r="A8" s="2" t="s">
        <v>17</v>
      </c>
      <c r="B8" s="3">
        <v>33657</v>
      </c>
      <c r="C8" s="3">
        <v>40548</v>
      </c>
      <c r="D8" s="2" t="s">
        <v>10</v>
      </c>
      <c r="E8" s="4">
        <v>2584</v>
      </c>
      <c r="F8" s="1">
        <f t="shared" ca="1" si="0"/>
        <v>30</v>
      </c>
      <c r="G8" s="1">
        <f t="shared" ca="1" si="0"/>
        <v>11</v>
      </c>
      <c r="H8" s="12">
        <f t="shared" ca="1" si="1"/>
        <v>100</v>
      </c>
      <c r="I8" s="12">
        <f t="shared" si="2"/>
        <v>0</v>
      </c>
      <c r="J8" s="12">
        <f t="shared" ca="1" si="3"/>
        <v>0</v>
      </c>
      <c r="K8" s="12">
        <f t="shared" si="4"/>
        <v>100</v>
      </c>
      <c r="L8" s="13">
        <v>100</v>
      </c>
      <c r="M8" s="13">
        <v>90</v>
      </c>
      <c r="N8" s="19">
        <f t="shared" ca="1" si="5"/>
        <v>2974</v>
      </c>
      <c r="O8" s="20">
        <f t="shared" ca="1" si="6"/>
        <v>0.15092879256965944</v>
      </c>
      <c r="R8" t="str">
        <f t="shared" ref="R8:R10" si="7" xml:space="preserve"> "% dipendenti " &amp;LOWER($Q$1)&amp;" "&amp;LOWER(Q3)</f>
        <v>% dipendenti settore commerciale</v>
      </c>
      <c r="S8" s="21">
        <f>COUNTIF($D$2:$D$29,Q3)/COUNTA($A$2:$A$29)</f>
        <v>0.10714285714285714</v>
      </c>
    </row>
    <row r="9" spans="1:19" x14ac:dyDescent="0.2">
      <c r="A9" s="2" t="s">
        <v>18</v>
      </c>
      <c r="B9" s="3">
        <v>34399</v>
      </c>
      <c r="C9" s="3">
        <v>43022</v>
      </c>
      <c r="D9" s="2" t="s">
        <v>0</v>
      </c>
      <c r="E9" s="4">
        <v>1280</v>
      </c>
      <c r="F9" s="1">
        <f t="shared" ca="1" si="0"/>
        <v>28</v>
      </c>
      <c r="G9" s="1">
        <f t="shared" ca="1" si="0"/>
        <v>5</v>
      </c>
      <c r="H9" s="12">
        <f t="shared" ca="1" si="1"/>
        <v>0</v>
      </c>
      <c r="I9" s="12">
        <f t="shared" si="2"/>
        <v>0</v>
      </c>
      <c r="J9" s="12">
        <f t="shared" ca="1" si="3"/>
        <v>0</v>
      </c>
      <c r="K9" s="12">
        <f t="shared" si="4"/>
        <v>0</v>
      </c>
      <c r="L9" s="13">
        <v>0</v>
      </c>
      <c r="M9" s="13">
        <v>70</v>
      </c>
      <c r="N9" s="19">
        <f t="shared" ca="1" si="5"/>
        <v>1350</v>
      </c>
      <c r="O9" s="20">
        <f t="shared" ca="1" si="6"/>
        <v>5.46875E-2</v>
      </c>
      <c r="R9" t="str">
        <f t="shared" si="7"/>
        <v>% dipendenti settore direzione</v>
      </c>
      <c r="S9" s="21">
        <f>COUNTIF($D$2:$D$29,Q4)/COUNTA($A$2:$A$29)</f>
        <v>7.1428571428571425E-2</v>
      </c>
    </row>
    <row r="10" spans="1:19" x14ac:dyDescent="0.2">
      <c r="A10" s="2" t="s">
        <v>19</v>
      </c>
      <c r="B10" s="3">
        <v>22207</v>
      </c>
      <c r="C10" s="3">
        <v>35313</v>
      </c>
      <c r="D10" s="2" t="s">
        <v>2</v>
      </c>
      <c r="E10" s="4">
        <v>1750</v>
      </c>
      <c r="F10" s="1">
        <f t="shared" ca="1" si="0"/>
        <v>62</v>
      </c>
      <c r="G10" s="1">
        <f t="shared" ca="1" si="0"/>
        <v>26</v>
      </c>
      <c r="H10" s="12">
        <f t="shared" ca="1" si="1"/>
        <v>100</v>
      </c>
      <c r="I10" s="12">
        <f t="shared" si="2"/>
        <v>100</v>
      </c>
      <c r="J10" s="12">
        <f t="shared" ca="1" si="3"/>
        <v>0</v>
      </c>
      <c r="K10" s="12">
        <f t="shared" si="4"/>
        <v>0</v>
      </c>
      <c r="L10" s="13">
        <v>200</v>
      </c>
      <c r="M10" s="13">
        <v>50</v>
      </c>
      <c r="N10" s="19">
        <f t="shared" ca="1" si="5"/>
        <v>2200</v>
      </c>
      <c r="O10" s="20">
        <f t="shared" ca="1" si="6"/>
        <v>0.25714285714285712</v>
      </c>
      <c r="R10" t="str">
        <f t="shared" si="7"/>
        <v>% dipendenti settore produzione</v>
      </c>
      <c r="S10" s="21">
        <f>COUNTIF($D$2:$D$29,Q5)/COUNTA($A$2:$A$29)</f>
        <v>0.6428571428571429</v>
      </c>
    </row>
    <row r="11" spans="1:19" x14ac:dyDescent="0.2">
      <c r="A11" s="2" t="s">
        <v>20</v>
      </c>
      <c r="B11" s="3">
        <v>32868</v>
      </c>
      <c r="C11" s="3">
        <v>41279</v>
      </c>
      <c r="D11" s="2" t="s">
        <v>2</v>
      </c>
      <c r="E11" s="4">
        <v>1476</v>
      </c>
      <c r="F11" s="1">
        <f t="shared" ca="1" si="0"/>
        <v>32</v>
      </c>
      <c r="G11" s="1">
        <f t="shared" ca="1" si="0"/>
        <v>9</v>
      </c>
      <c r="H11" s="12">
        <f t="shared" ca="1" si="1"/>
        <v>0</v>
      </c>
      <c r="I11" s="12">
        <f t="shared" si="2"/>
        <v>100</v>
      </c>
      <c r="J11" s="12">
        <f t="shared" ca="1" si="3"/>
        <v>0</v>
      </c>
      <c r="K11" s="12">
        <f t="shared" si="4"/>
        <v>0</v>
      </c>
      <c r="L11" s="13">
        <v>0</v>
      </c>
      <c r="M11" s="13">
        <v>50</v>
      </c>
      <c r="N11" s="19">
        <f t="shared" ca="1" si="5"/>
        <v>1626</v>
      </c>
      <c r="O11" s="20">
        <f t="shared" ca="1" si="6"/>
        <v>0.1016260162601626</v>
      </c>
    </row>
    <row r="12" spans="1:19" x14ac:dyDescent="0.2">
      <c r="A12" s="2" t="s">
        <v>21</v>
      </c>
      <c r="B12" s="3">
        <v>25264</v>
      </c>
      <c r="C12" s="3">
        <v>32999</v>
      </c>
      <c r="D12" s="2" t="s">
        <v>1</v>
      </c>
      <c r="E12" s="4">
        <v>3277</v>
      </c>
      <c r="F12" s="1">
        <f t="shared" ca="1" si="0"/>
        <v>53</v>
      </c>
      <c r="G12" s="1">
        <f t="shared" ca="1" si="0"/>
        <v>32</v>
      </c>
      <c r="H12" s="12">
        <f t="shared" ca="1" si="1"/>
        <v>100</v>
      </c>
      <c r="I12" s="12">
        <f t="shared" si="2"/>
        <v>0</v>
      </c>
      <c r="J12" s="12">
        <f t="shared" ca="1" si="3"/>
        <v>0</v>
      </c>
      <c r="K12" s="12">
        <f t="shared" si="4"/>
        <v>100</v>
      </c>
      <c r="L12" s="13">
        <v>200</v>
      </c>
      <c r="M12" s="13">
        <v>90</v>
      </c>
      <c r="N12" s="19">
        <f t="shared" ca="1" si="5"/>
        <v>3767</v>
      </c>
      <c r="O12" s="20">
        <f t="shared" ca="1" si="6"/>
        <v>0.14952700640830027</v>
      </c>
    </row>
    <row r="13" spans="1:19" x14ac:dyDescent="0.2">
      <c r="A13" s="2" t="s">
        <v>22</v>
      </c>
      <c r="B13" s="3">
        <v>24583</v>
      </c>
      <c r="C13" s="3">
        <v>36165</v>
      </c>
      <c r="D13" s="2" t="s">
        <v>2</v>
      </c>
      <c r="E13" s="4">
        <v>1670</v>
      </c>
      <c r="F13" s="1">
        <f t="shared" ca="1" si="0"/>
        <v>55</v>
      </c>
      <c r="G13" s="1">
        <f t="shared" ca="1" si="0"/>
        <v>23</v>
      </c>
      <c r="H13" s="12">
        <f t="shared" ca="1" si="1"/>
        <v>100</v>
      </c>
      <c r="I13" s="12">
        <f t="shared" si="2"/>
        <v>100</v>
      </c>
      <c r="J13" s="12">
        <f t="shared" ca="1" si="3"/>
        <v>0</v>
      </c>
      <c r="K13" s="12">
        <f t="shared" si="4"/>
        <v>0</v>
      </c>
      <c r="L13" s="13">
        <v>200</v>
      </c>
      <c r="M13" s="13">
        <v>50</v>
      </c>
      <c r="N13" s="19">
        <f t="shared" ca="1" si="5"/>
        <v>2120</v>
      </c>
      <c r="O13" s="20">
        <f t="shared" ca="1" si="6"/>
        <v>0.26946107784431139</v>
      </c>
      <c r="R13" t="str">
        <f xml:space="preserve"> "stipendio medio " &amp;LOWER($Q$1)&amp;" "&amp;LOWER(Q2)</f>
        <v>stipendio medio settore amministrazione</v>
      </c>
      <c r="S13" s="16">
        <f>AVERAGEIF($D$2:$D$29,Q2,$E$2:$E$29)</f>
        <v>1486.2</v>
      </c>
    </row>
    <row r="14" spans="1:19" x14ac:dyDescent="0.2">
      <c r="A14" s="2" t="s">
        <v>23</v>
      </c>
      <c r="B14" s="5">
        <v>32894</v>
      </c>
      <c r="C14" s="5">
        <v>42856</v>
      </c>
      <c r="D14" s="2" t="s">
        <v>2</v>
      </c>
      <c r="E14" s="6">
        <v>1340</v>
      </c>
      <c r="F14" s="1">
        <f t="shared" ca="1" si="0"/>
        <v>32</v>
      </c>
      <c r="G14" s="1">
        <f t="shared" ca="1" si="0"/>
        <v>5</v>
      </c>
      <c r="H14" s="12">
        <f t="shared" ca="1" si="1"/>
        <v>0</v>
      </c>
      <c r="I14" s="12">
        <f t="shared" si="2"/>
        <v>100</v>
      </c>
      <c r="J14" s="12">
        <f t="shared" ca="1" si="3"/>
        <v>0</v>
      </c>
      <c r="K14" s="12">
        <f t="shared" si="4"/>
        <v>0</v>
      </c>
      <c r="L14" s="13">
        <v>0</v>
      </c>
      <c r="M14" s="13">
        <v>50</v>
      </c>
      <c r="N14" s="19">
        <f t="shared" ca="1" si="5"/>
        <v>1490</v>
      </c>
      <c r="O14" s="20">
        <f t="shared" ca="1" si="6"/>
        <v>0.11194029850746269</v>
      </c>
      <c r="R14" t="str">
        <f xml:space="preserve"> "stipendio medio " &amp;LOWER($Q$1)&amp;" "&amp;LOWER(Q3)</f>
        <v>stipendio medio settore commerciale</v>
      </c>
      <c r="S14" s="16">
        <f>AVERAGEIF($D$2:$D$29,Q3,$E$2:$E$29)</f>
        <v>2542.3333333333335</v>
      </c>
    </row>
    <row r="15" spans="1:19" x14ac:dyDescent="0.2">
      <c r="A15" s="2" t="s">
        <v>24</v>
      </c>
      <c r="B15" s="3">
        <v>28089</v>
      </c>
      <c r="C15" s="3">
        <v>36531</v>
      </c>
      <c r="D15" s="2" t="s">
        <v>0</v>
      </c>
      <c r="E15" s="4">
        <v>1599</v>
      </c>
      <c r="F15" s="1">
        <f t="shared" ca="1" si="0"/>
        <v>45</v>
      </c>
      <c r="G15" s="1">
        <f t="shared" ca="1" si="0"/>
        <v>22</v>
      </c>
      <c r="H15" s="12">
        <f t="shared" ca="1" si="1"/>
        <v>100</v>
      </c>
      <c r="I15" s="12">
        <f t="shared" si="2"/>
        <v>0</v>
      </c>
      <c r="J15" s="12">
        <f t="shared" ca="1" si="3"/>
        <v>100</v>
      </c>
      <c r="K15" s="12">
        <f t="shared" si="4"/>
        <v>0</v>
      </c>
      <c r="L15" s="13">
        <v>200</v>
      </c>
      <c r="M15" s="13">
        <v>70</v>
      </c>
      <c r="N15" s="19">
        <f t="shared" ca="1" si="5"/>
        <v>2069</v>
      </c>
      <c r="O15" s="20">
        <f t="shared" ca="1" si="6"/>
        <v>0.29393370856785489</v>
      </c>
      <c r="R15" t="str">
        <f xml:space="preserve"> "stipendio medio " &amp;LOWER($Q$1)&amp;" "&amp;LOWER(Q4)</f>
        <v>stipendio medio settore direzione</v>
      </c>
      <c r="S15" s="16">
        <f>AVERAGEIF($D$2:$D$29,Q4,$E$2:$E$29)</f>
        <v>3478.5</v>
      </c>
    </row>
    <row r="16" spans="1:19" x14ac:dyDescent="0.2">
      <c r="A16" s="2" t="s">
        <v>25</v>
      </c>
      <c r="B16" s="3">
        <v>34930</v>
      </c>
      <c r="C16" s="3">
        <v>42374</v>
      </c>
      <c r="D16" s="2" t="s">
        <v>2</v>
      </c>
      <c r="E16" s="4">
        <v>1414</v>
      </c>
      <c r="F16" s="1">
        <f t="shared" ca="1" si="0"/>
        <v>27</v>
      </c>
      <c r="G16" s="1">
        <f t="shared" ca="1" si="0"/>
        <v>6</v>
      </c>
      <c r="H16" s="12">
        <f t="shared" ca="1" si="1"/>
        <v>0</v>
      </c>
      <c r="I16" s="12">
        <f t="shared" si="2"/>
        <v>100</v>
      </c>
      <c r="J16" s="12">
        <f t="shared" ca="1" si="3"/>
        <v>0</v>
      </c>
      <c r="K16" s="12">
        <f t="shared" si="4"/>
        <v>0</v>
      </c>
      <c r="L16" s="13">
        <v>0</v>
      </c>
      <c r="M16" s="13">
        <v>50</v>
      </c>
      <c r="N16" s="19">
        <f t="shared" ca="1" si="5"/>
        <v>1564</v>
      </c>
      <c r="O16" s="20">
        <f t="shared" ca="1" si="6"/>
        <v>0.10608203677510608</v>
      </c>
      <c r="R16" t="str">
        <f xml:space="preserve"> "stipendio medio " &amp;LOWER($Q$1)&amp;" "&amp;LOWER(Q5)</f>
        <v>stipendio medio settore produzione</v>
      </c>
      <c r="S16" s="16">
        <f>AVERAGEIF($D$2:$D$29,Q5,$E$2:$E$29)</f>
        <v>1463.1666666666667</v>
      </c>
    </row>
    <row r="17" spans="1:19" x14ac:dyDescent="0.2">
      <c r="A17" s="2" t="s">
        <v>26</v>
      </c>
      <c r="B17" s="3">
        <v>31736</v>
      </c>
      <c r="C17" s="3">
        <v>40548</v>
      </c>
      <c r="D17" s="2" t="s">
        <v>0</v>
      </c>
      <c r="E17" s="4">
        <v>1537</v>
      </c>
      <c r="F17" s="1">
        <f t="shared" ca="1" si="0"/>
        <v>35</v>
      </c>
      <c r="G17" s="1">
        <f t="shared" ca="1" si="0"/>
        <v>11</v>
      </c>
      <c r="H17" s="12">
        <f t="shared" ca="1" si="1"/>
        <v>100</v>
      </c>
      <c r="I17" s="12">
        <f t="shared" si="2"/>
        <v>0</v>
      </c>
      <c r="J17" s="12">
        <f t="shared" ca="1" si="3"/>
        <v>100</v>
      </c>
      <c r="K17" s="12">
        <f t="shared" si="4"/>
        <v>0</v>
      </c>
      <c r="L17" s="13">
        <v>100</v>
      </c>
      <c r="M17" s="13">
        <v>70</v>
      </c>
      <c r="N17" s="19">
        <f t="shared" ca="1" si="5"/>
        <v>1907</v>
      </c>
      <c r="O17" s="20">
        <f t="shared" ca="1" si="6"/>
        <v>0.24072869225764476</v>
      </c>
      <c r="R17" s="15"/>
    </row>
    <row r="18" spans="1:19" x14ac:dyDescent="0.2">
      <c r="A18" s="2" t="s">
        <v>27</v>
      </c>
      <c r="B18" s="3">
        <v>29106</v>
      </c>
      <c r="C18" s="3">
        <v>37261</v>
      </c>
      <c r="D18" s="2" t="s">
        <v>2</v>
      </c>
      <c r="E18" s="4">
        <v>2152</v>
      </c>
      <c r="F18" s="1">
        <f t="shared" ca="1" si="0"/>
        <v>43</v>
      </c>
      <c r="G18" s="1">
        <f t="shared" ca="1" si="0"/>
        <v>20</v>
      </c>
      <c r="H18" s="12">
        <f t="shared" ca="1" si="1"/>
        <v>100</v>
      </c>
      <c r="I18" s="12">
        <f t="shared" si="2"/>
        <v>100</v>
      </c>
      <c r="J18" s="12">
        <f t="shared" ca="1" si="3"/>
        <v>0</v>
      </c>
      <c r="K18" s="12">
        <f t="shared" si="4"/>
        <v>0</v>
      </c>
      <c r="L18" s="13">
        <v>200</v>
      </c>
      <c r="M18" s="13">
        <v>50</v>
      </c>
      <c r="N18" s="19">
        <f t="shared" ca="1" si="5"/>
        <v>2602</v>
      </c>
      <c r="O18" s="20">
        <f t="shared" ca="1" si="6"/>
        <v>0.20910780669144982</v>
      </c>
    </row>
    <row r="19" spans="1:19" x14ac:dyDescent="0.2">
      <c r="A19" s="2" t="s">
        <v>28</v>
      </c>
      <c r="B19" s="5">
        <v>34431</v>
      </c>
      <c r="C19" s="5">
        <v>43831</v>
      </c>
      <c r="D19" s="2" t="s">
        <v>2</v>
      </c>
      <c r="E19" s="6">
        <v>1250</v>
      </c>
      <c r="F19" s="1">
        <f t="shared" ca="1" si="0"/>
        <v>28</v>
      </c>
      <c r="G19" s="1">
        <f t="shared" ca="1" si="0"/>
        <v>2</v>
      </c>
      <c r="H19" s="12">
        <f t="shared" ca="1" si="1"/>
        <v>0</v>
      </c>
      <c r="I19" s="12">
        <f t="shared" si="2"/>
        <v>100</v>
      </c>
      <c r="J19" s="12">
        <f t="shared" ca="1" si="3"/>
        <v>0</v>
      </c>
      <c r="K19" s="12">
        <f t="shared" si="4"/>
        <v>0</v>
      </c>
      <c r="L19" s="13">
        <v>0</v>
      </c>
      <c r="M19" s="13">
        <v>50</v>
      </c>
      <c r="N19" s="19">
        <f t="shared" ca="1" si="5"/>
        <v>1400</v>
      </c>
      <c r="O19" s="20">
        <f t="shared" ca="1" si="6"/>
        <v>0.12</v>
      </c>
      <c r="R19" t="str">
        <f xml:space="preserve"> "età media " &amp;LOWER($Q$1)&amp;" "&amp;LOWER(Q2)</f>
        <v>età media settore amministrazione</v>
      </c>
      <c r="S19" s="17">
        <f ca="1">AVERAGEIF($D$2:$D$29,Q2,F2:F29)</f>
        <v>34.799999999999997</v>
      </c>
    </row>
    <row r="20" spans="1:19" x14ac:dyDescent="0.2">
      <c r="A20" s="2" t="s">
        <v>29</v>
      </c>
      <c r="B20" s="5">
        <v>33654</v>
      </c>
      <c r="C20" s="5">
        <v>42826</v>
      </c>
      <c r="D20" s="2" t="s">
        <v>2</v>
      </c>
      <c r="E20" s="6">
        <v>1370</v>
      </c>
      <c r="F20" s="1">
        <f t="shared" ca="1" si="0"/>
        <v>30</v>
      </c>
      <c r="G20" s="1">
        <f t="shared" ca="1" si="0"/>
        <v>5</v>
      </c>
      <c r="H20" s="12">
        <f t="shared" ca="1" si="1"/>
        <v>0</v>
      </c>
      <c r="I20" s="12">
        <f t="shared" si="2"/>
        <v>100</v>
      </c>
      <c r="J20" s="12">
        <f t="shared" ca="1" si="3"/>
        <v>0</v>
      </c>
      <c r="K20" s="12">
        <f t="shared" si="4"/>
        <v>0</v>
      </c>
      <c r="L20" s="13">
        <v>0</v>
      </c>
      <c r="M20" s="13">
        <v>50</v>
      </c>
      <c r="N20" s="19">
        <f t="shared" ca="1" si="5"/>
        <v>1520</v>
      </c>
      <c r="O20" s="20">
        <f t="shared" ca="1" si="6"/>
        <v>0.10948905109489052</v>
      </c>
      <c r="R20" t="str">
        <f xml:space="preserve"> "età media " &amp;LOWER($Q$1)&amp;" "&amp;LOWER(Q3)</f>
        <v>età media settore commerciale</v>
      </c>
      <c r="S20" s="17">
        <f ca="1">AVERAGEIF($D$2:$D$29,Q3,F3:F30)</f>
        <v>31.333333333333332</v>
      </c>
    </row>
    <row r="21" spans="1:19" x14ac:dyDescent="0.2">
      <c r="A21" s="2" t="s">
        <v>30</v>
      </c>
      <c r="B21" s="5">
        <v>32996</v>
      </c>
      <c r="C21" s="5">
        <v>43252</v>
      </c>
      <c r="D21" s="2" t="s">
        <v>2</v>
      </c>
      <c r="E21" s="6">
        <v>1310</v>
      </c>
      <c r="F21" s="1">
        <f t="shared" ca="1" si="0"/>
        <v>32</v>
      </c>
      <c r="G21" s="1">
        <f t="shared" ca="1" si="0"/>
        <v>4</v>
      </c>
      <c r="H21" s="12">
        <f t="shared" ca="1" si="1"/>
        <v>0</v>
      </c>
      <c r="I21" s="12">
        <f t="shared" si="2"/>
        <v>100</v>
      </c>
      <c r="J21" s="12">
        <f t="shared" ca="1" si="3"/>
        <v>0</v>
      </c>
      <c r="K21" s="12">
        <f t="shared" si="4"/>
        <v>0</v>
      </c>
      <c r="L21" s="13">
        <v>0</v>
      </c>
      <c r="M21" s="13">
        <v>50</v>
      </c>
      <c r="N21" s="19">
        <f t="shared" ca="1" si="5"/>
        <v>1460</v>
      </c>
      <c r="O21" s="20">
        <f t="shared" ca="1" si="6"/>
        <v>0.11450381679389313</v>
      </c>
      <c r="R21" t="str">
        <f xml:space="preserve"> "età media " &amp;LOWER($Q$1)&amp;" "&amp;LOWER(Q4)</f>
        <v>età media settore direzione</v>
      </c>
      <c r="S21" s="17">
        <f ca="1">AVERAGEIF($D$2:$D$29,Q4,F4:F31)</f>
        <v>31</v>
      </c>
    </row>
    <row r="22" spans="1:19" x14ac:dyDescent="0.2">
      <c r="A22" s="2" t="s">
        <v>31</v>
      </c>
      <c r="B22" s="5">
        <v>36540</v>
      </c>
      <c r="C22" s="5">
        <v>44086</v>
      </c>
      <c r="D22" s="2" t="s">
        <v>2</v>
      </c>
      <c r="E22" s="6">
        <v>1230</v>
      </c>
      <c r="F22" s="1">
        <f t="shared" ca="1" si="0"/>
        <v>22</v>
      </c>
      <c r="G22" s="1">
        <f t="shared" ca="1" si="0"/>
        <v>2</v>
      </c>
      <c r="H22" s="12">
        <f t="shared" ca="1" si="1"/>
        <v>0</v>
      </c>
      <c r="I22" s="12">
        <f t="shared" si="2"/>
        <v>100</v>
      </c>
      <c r="J22" s="12">
        <f t="shared" ca="1" si="3"/>
        <v>0</v>
      </c>
      <c r="K22" s="12">
        <f t="shared" si="4"/>
        <v>0</v>
      </c>
      <c r="L22" s="13">
        <v>0</v>
      </c>
      <c r="M22" s="13">
        <v>50</v>
      </c>
      <c r="N22" s="19">
        <f t="shared" ca="1" si="5"/>
        <v>1380</v>
      </c>
      <c r="O22" s="20">
        <f t="shared" ca="1" si="6"/>
        <v>0.12195121951219512</v>
      </c>
      <c r="R22" t="str">
        <f xml:space="preserve"> "età media " &amp;LOWER($Q$1)&amp;" "&amp;LOWER(Q5)</f>
        <v>età media settore produzione</v>
      </c>
      <c r="S22" s="17">
        <f ca="1">AVERAGEIF($D$2:$D$29,Q5,F5:F32)</f>
        <v>36.866666666666667</v>
      </c>
    </row>
    <row r="23" spans="1:19" x14ac:dyDescent="0.2">
      <c r="A23" s="2" t="s">
        <v>32</v>
      </c>
      <c r="B23" s="3">
        <v>30415</v>
      </c>
      <c r="C23" s="3">
        <v>39453</v>
      </c>
      <c r="D23" s="2" t="s">
        <v>10</v>
      </c>
      <c r="E23" s="4">
        <v>2768</v>
      </c>
      <c r="F23" s="1">
        <f t="shared" ca="1" si="0"/>
        <v>39</v>
      </c>
      <c r="G23" s="1">
        <f t="shared" ca="1" si="0"/>
        <v>14</v>
      </c>
      <c r="H23" s="12">
        <f t="shared" ca="1" si="1"/>
        <v>100</v>
      </c>
      <c r="I23" s="12">
        <f t="shared" si="2"/>
        <v>0</v>
      </c>
      <c r="J23" s="12">
        <f t="shared" ca="1" si="3"/>
        <v>0</v>
      </c>
      <c r="K23" s="12">
        <f t="shared" si="4"/>
        <v>100</v>
      </c>
      <c r="L23" s="13">
        <v>100</v>
      </c>
      <c r="M23" s="13">
        <v>90</v>
      </c>
      <c r="N23" s="19">
        <f t="shared" ca="1" si="5"/>
        <v>3158</v>
      </c>
      <c r="O23" s="20">
        <f t="shared" ca="1" si="6"/>
        <v>0.14089595375722544</v>
      </c>
    </row>
    <row r="24" spans="1:19" x14ac:dyDescent="0.2">
      <c r="A24" s="2" t="s">
        <v>33</v>
      </c>
      <c r="B24" s="3">
        <v>30862</v>
      </c>
      <c r="C24" s="3">
        <v>39087</v>
      </c>
      <c r="D24" s="2" t="s">
        <v>10</v>
      </c>
      <c r="E24" s="4">
        <v>2275</v>
      </c>
      <c r="F24" s="1">
        <f t="shared" ca="1" si="0"/>
        <v>38</v>
      </c>
      <c r="G24" s="1">
        <f t="shared" ca="1" si="0"/>
        <v>15</v>
      </c>
      <c r="H24" s="12">
        <f t="shared" ca="1" si="1"/>
        <v>100</v>
      </c>
      <c r="I24" s="12">
        <f t="shared" si="2"/>
        <v>0</v>
      </c>
      <c r="J24" s="12">
        <f t="shared" ca="1" si="3"/>
        <v>0</v>
      </c>
      <c r="K24" s="12">
        <f t="shared" si="4"/>
        <v>100</v>
      </c>
      <c r="L24" s="13">
        <v>100</v>
      </c>
      <c r="M24" s="13">
        <v>90</v>
      </c>
      <c r="N24" s="19">
        <f t="shared" ca="1" si="5"/>
        <v>2665</v>
      </c>
      <c r="O24" s="20">
        <f t="shared" ca="1" si="6"/>
        <v>0.17142857142857143</v>
      </c>
    </row>
    <row r="25" spans="1:19" x14ac:dyDescent="0.2">
      <c r="A25" s="2" t="s">
        <v>34</v>
      </c>
      <c r="B25" s="3">
        <v>34362</v>
      </c>
      <c r="C25" s="3">
        <v>42740</v>
      </c>
      <c r="D25" s="2" t="s">
        <v>0</v>
      </c>
      <c r="E25" s="4">
        <v>1365</v>
      </c>
      <c r="F25" s="1">
        <f t="shared" ca="1" si="0"/>
        <v>28</v>
      </c>
      <c r="G25" s="1">
        <f t="shared" ca="1" si="0"/>
        <v>5</v>
      </c>
      <c r="H25" s="12">
        <f t="shared" ca="1" si="1"/>
        <v>0</v>
      </c>
      <c r="I25" s="12">
        <f t="shared" si="2"/>
        <v>0</v>
      </c>
      <c r="J25" s="12">
        <f t="shared" ca="1" si="3"/>
        <v>0</v>
      </c>
      <c r="K25" s="12">
        <f t="shared" si="4"/>
        <v>0</v>
      </c>
      <c r="L25" s="13">
        <v>0</v>
      </c>
      <c r="M25" s="13">
        <v>70</v>
      </c>
      <c r="N25" s="19">
        <f t="shared" ca="1" si="5"/>
        <v>1435</v>
      </c>
      <c r="O25" s="20">
        <f t="shared" ca="1" si="6"/>
        <v>5.128205128205128E-2</v>
      </c>
      <c r="R25" t="str">
        <f xml:space="preserve"> "anzianità media " &amp;LOWER($Q$1)&amp;" "&amp;LOWER(Q2)</f>
        <v>anzianità media settore amministrazione</v>
      </c>
      <c r="S25" s="17">
        <f ca="1">AVERAGEIF(D2:D29,Q2,G2:G29)</f>
        <v>11.4</v>
      </c>
    </row>
    <row r="26" spans="1:19" x14ac:dyDescent="0.2">
      <c r="A26" s="2" t="s">
        <v>35</v>
      </c>
      <c r="B26" s="3">
        <v>31418</v>
      </c>
      <c r="C26" s="3">
        <v>41279</v>
      </c>
      <c r="D26" s="2" t="s">
        <v>2</v>
      </c>
      <c r="E26" s="4">
        <v>1414</v>
      </c>
      <c r="F26" s="1">
        <f t="shared" ca="1" si="0"/>
        <v>36</v>
      </c>
      <c r="G26" s="1">
        <f t="shared" ca="1" si="0"/>
        <v>9</v>
      </c>
      <c r="H26" s="12">
        <f t="shared" ca="1" si="1"/>
        <v>0</v>
      </c>
      <c r="I26" s="12">
        <f t="shared" si="2"/>
        <v>100</v>
      </c>
      <c r="J26" s="12">
        <f t="shared" ca="1" si="3"/>
        <v>0</v>
      </c>
      <c r="K26" s="12">
        <f t="shared" si="4"/>
        <v>0</v>
      </c>
      <c r="L26" s="13">
        <v>0</v>
      </c>
      <c r="M26" s="13">
        <v>50</v>
      </c>
      <c r="N26" s="19">
        <f t="shared" ca="1" si="5"/>
        <v>1564</v>
      </c>
      <c r="O26" s="20">
        <f t="shared" ca="1" si="6"/>
        <v>0.10608203677510608</v>
      </c>
      <c r="R26" t="str">
        <f xml:space="preserve"> "anzianità media " &amp;LOWER($Q$1)&amp;" "&amp;LOWER(Q3)</f>
        <v>anzianità media settore commerciale</v>
      </c>
      <c r="S26" s="17">
        <f ca="1">AVERAGEIF(D3:D30,Q3,G3:G30)</f>
        <v>13.333333333333334</v>
      </c>
    </row>
    <row r="27" spans="1:19" x14ac:dyDescent="0.2">
      <c r="A27" s="2" t="s">
        <v>36</v>
      </c>
      <c r="B27" s="3">
        <v>34033</v>
      </c>
      <c r="C27" s="3">
        <v>41795</v>
      </c>
      <c r="D27" s="2" t="s">
        <v>2</v>
      </c>
      <c r="E27" s="4">
        <v>1414</v>
      </c>
      <c r="F27" s="1">
        <f t="shared" ca="1" si="0"/>
        <v>29</v>
      </c>
      <c r="G27" s="1">
        <f t="shared" ca="1" si="0"/>
        <v>8</v>
      </c>
      <c r="H27" s="12">
        <f t="shared" ca="1" si="1"/>
        <v>0</v>
      </c>
      <c r="I27" s="12">
        <f t="shared" si="2"/>
        <v>100</v>
      </c>
      <c r="J27" s="12">
        <f t="shared" ca="1" si="3"/>
        <v>0</v>
      </c>
      <c r="K27" s="12">
        <f t="shared" si="4"/>
        <v>0</v>
      </c>
      <c r="L27" s="13">
        <v>0</v>
      </c>
      <c r="M27" s="13">
        <v>50</v>
      </c>
      <c r="N27" s="19">
        <f t="shared" ca="1" si="5"/>
        <v>1564</v>
      </c>
      <c r="O27" s="20">
        <f t="shared" ca="1" si="6"/>
        <v>0.10608203677510608</v>
      </c>
      <c r="R27" t="str">
        <f xml:space="preserve"> "anzianità media " &amp;LOWER($Q$1)&amp;" "&amp;LOWER(Q4)</f>
        <v>anzianità media settore direzione</v>
      </c>
      <c r="S27" s="17">
        <f ca="1">AVERAGEIF(D4:D31,Q4,G4:G31)</f>
        <v>33.5</v>
      </c>
    </row>
    <row r="28" spans="1:19" x14ac:dyDescent="0.2">
      <c r="A28" s="2" t="s">
        <v>37</v>
      </c>
      <c r="B28" s="3">
        <v>32359</v>
      </c>
      <c r="C28" s="3">
        <v>40792</v>
      </c>
      <c r="D28" s="2" t="s">
        <v>2</v>
      </c>
      <c r="E28" s="4">
        <v>1476</v>
      </c>
      <c r="F28" s="1">
        <f t="shared" ca="1" si="0"/>
        <v>34</v>
      </c>
      <c r="G28" s="1">
        <f t="shared" ca="1" si="0"/>
        <v>11</v>
      </c>
      <c r="H28" s="12">
        <f t="shared" ca="1" si="1"/>
        <v>100</v>
      </c>
      <c r="I28" s="12">
        <f t="shared" si="2"/>
        <v>100</v>
      </c>
      <c r="J28" s="12">
        <f t="shared" ca="1" si="3"/>
        <v>0</v>
      </c>
      <c r="K28" s="12">
        <f t="shared" si="4"/>
        <v>0</v>
      </c>
      <c r="L28" s="13">
        <v>100</v>
      </c>
      <c r="M28" s="13">
        <v>50</v>
      </c>
      <c r="N28" s="19">
        <f t="shared" ca="1" si="5"/>
        <v>1826</v>
      </c>
      <c r="O28" s="20">
        <f t="shared" ca="1" si="6"/>
        <v>0.23712737127371275</v>
      </c>
      <c r="R28" t="str">
        <f xml:space="preserve"> "anzianità media " &amp;LOWER($Q$1)&amp;" "&amp;LOWER(Q5)</f>
        <v>anzianità media settore produzione</v>
      </c>
      <c r="S28" s="17">
        <f ca="1">AVERAGEIF(D5:D32,Q5,G5:G32)</f>
        <v>9.25</v>
      </c>
    </row>
    <row r="29" spans="1:19" x14ac:dyDescent="0.2">
      <c r="A29" s="2" t="s">
        <v>38</v>
      </c>
      <c r="B29" s="5">
        <v>34935</v>
      </c>
      <c r="C29" s="5">
        <v>43132</v>
      </c>
      <c r="D29" s="2" t="s">
        <v>2</v>
      </c>
      <c r="E29" s="6">
        <v>1270</v>
      </c>
      <c r="F29" s="1">
        <f t="shared" ca="1" si="0"/>
        <v>27</v>
      </c>
      <c r="G29" s="1">
        <f t="shared" ca="1" si="0"/>
        <v>4</v>
      </c>
      <c r="H29" s="12">
        <f t="shared" ca="1" si="1"/>
        <v>0</v>
      </c>
      <c r="I29" s="12">
        <f t="shared" si="2"/>
        <v>100</v>
      </c>
      <c r="J29" s="12">
        <f t="shared" ca="1" si="3"/>
        <v>0</v>
      </c>
      <c r="K29" s="12">
        <f t="shared" si="4"/>
        <v>0</v>
      </c>
      <c r="L29" s="13">
        <v>0</v>
      </c>
      <c r="M29" s="13">
        <v>50</v>
      </c>
      <c r="N29" s="19">
        <f t="shared" ca="1" si="5"/>
        <v>1420</v>
      </c>
      <c r="O29" s="20">
        <f t="shared" ca="1" si="6"/>
        <v>0.11811023622047244</v>
      </c>
    </row>
    <row r="31" spans="1:19" x14ac:dyDescent="0.2">
      <c r="R31" t="str">
        <f xml:space="preserve"> "dipendente nel " &amp;LOWER($Q$1)&amp;" "&amp;LOWER(Q2)&amp;" con lo stipendio più elevato pre-incentivi"</f>
        <v>dipendente nel settore amministrazione con lo stipendio più elevato pre-incentivi</v>
      </c>
      <c r="S31" t="str">
        <f>INDEX($A$2:$A$29,MATCH(_xlfn.MAXIFS($E$2:$E$29,$D$2:$D$29,Q2),$E$2:$E$29,0))</f>
        <v>Dipendende 3</v>
      </c>
    </row>
    <row r="32" spans="1:19" x14ac:dyDescent="0.2">
      <c r="R32" t="str">
        <f xml:space="preserve"> "dipendente nel " &amp;LOWER($Q$1)&amp;" "&amp;LOWER(Q2)&amp;" con lo stipendio più elevato post-incentivi"</f>
        <v>dipendente nel settore amministrazione con lo stipendio più elevato post-incentivi</v>
      </c>
      <c r="S32" t="str">
        <f ca="1">INDEX($A$2:$A$29,MATCH(_xlfn.MAXIFS($N$2:$N$29,$D$2:$D$29,Q2),$N$2:$N$29,0))</f>
        <v>Dipendende 14</v>
      </c>
    </row>
    <row r="33" spans="14:19" x14ac:dyDescent="0.2">
      <c r="N33" s="18"/>
      <c r="R33" t="str">
        <f xml:space="preserve"> "dipendente nel " &amp;LOWER($Q$1)&amp;" "&amp;LOWER(Q3)&amp;" con lo stipendio più elevato pre-incentivi"</f>
        <v>dipendente nel settore commerciale con lo stipendio più elevato pre-incentivi</v>
      </c>
      <c r="S33" t="str">
        <f>INDEX($A$2:$A$29,MATCH(_xlfn.MAXIFS($E$2:$E$29,$D$2:$D$29,Q3),$E$2:$E$29,0))</f>
        <v>Dipendende 22</v>
      </c>
    </row>
    <row r="34" spans="14:19" x14ac:dyDescent="0.2">
      <c r="R34" t="str">
        <f xml:space="preserve"> "dipendente nel " &amp;LOWER($Q$1)&amp;" "&amp;LOWER(Q3)&amp;" con lo stipendio più elevato post-incentivi"</f>
        <v>dipendente nel settore commerciale con lo stipendio più elevato post-incentivi</v>
      </c>
      <c r="S34" t="str">
        <f ca="1">INDEX($A$2:$A$29,MATCH(_xlfn.MAXIFS($N$2:$N$29,$D$2:$D$29,Q3),$N$2:$N$29,0))</f>
        <v>Dipendende 22</v>
      </c>
    </row>
    <row r="35" spans="14:19" x14ac:dyDescent="0.2">
      <c r="R35" t="str">
        <f xml:space="preserve"> "dipendente nel " &amp;LOWER($Q$1)&amp;" "&amp;LOWER(Q4)&amp;" con lo stipendio più elevato pre-incentivi"</f>
        <v>dipendente nel settore direzione con lo stipendio più elevato pre-incentivi</v>
      </c>
      <c r="S35" t="str">
        <f>INDEX($A$2:$A$29,MATCH(_xlfn.MAXIFS($E$2:$E$29,$D$2:$D$29,Q4),$E$2:$E$29,0))</f>
        <v>Dipendende 5</v>
      </c>
    </row>
    <row r="36" spans="14:19" x14ac:dyDescent="0.2">
      <c r="R36" t="str">
        <f xml:space="preserve"> "dipendente nel " &amp;LOWER($Q$1)&amp;" "&amp;LOWER(Q4)&amp;" con lo stipendio più elevato post-incentivi"</f>
        <v>dipendente nel settore direzione con lo stipendio più elevato post-incentivi</v>
      </c>
      <c r="S36" t="str">
        <f ca="1">INDEX($A$2:$A$29,MATCH(_xlfn.MAXIFS($N$2:$N$29,$D$2:$D$29,Q4),$N$2:$N$29,0))</f>
        <v>Dipendende 5</v>
      </c>
    </row>
    <row r="37" spans="14:19" x14ac:dyDescent="0.2">
      <c r="R37" t="str">
        <f xml:space="preserve"> "dipendente nel " &amp;LOWER($Q$1)&amp;" "&amp;LOWER(Q5)&amp;" con lo stipendio più elevato pre-incentivi"</f>
        <v>dipendente nel settore produzione con lo stipendio più elevato pre-incentivi</v>
      </c>
      <c r="S37" t="str">
        <f>INDEX($A$2:$A$29,MATCH(_xlfn.MAXIFS($E$2:$E$29,$D$2:$D$29,Q5),$E$2:$E$29,0))</f>
        <v>Dipendende 17</v>
      </c>
    </row>
    <row r="38" spans="14:19" x14ac:dyDescent="0.2">
      <c r="R38" t="str">
        <f xml:space="preserve"> "dipendente nel " &amp;LOWER($Q$1)&amp;" "&amp;LOWER(Q5)&amp;" con lo stipendio più elevato pre-incentivi"</f>
        <v>dipendente nel settore produzione con lo stipendio più elevato pre-incentivi</v>
      </c>
      <c r="S38" t="str">
        <f ca="1">INDEX($A$2:$A$29,MATCH(_xlfn.MAXIFS($N$2:$N$29,$D$2:$D$29,Q5),$N$2:$N$29,0))</f>
        <v>Dipendende 17</v>
      </c>
    </row>
  </sheetData>
  <sortState xmlns:xlrd2="http://schemas.microsoft.com/office/spreadsheetml/2017/richdata2" ref="Q2:Q5">
    <sortCondition ref="Q2:Q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esercizio 1</vt:lpstr>
      <vt:lpstr>esercizio 2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2022-08-10T17:13:22Z</dcterms:created>
  <dcterms:modified xsi:type="dcterms:W3CDTF">2022-10-18T15:59:03Z</dcterms:modified>
</cp:coreProperties>
</file>