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filterPrivacy="1" defaultThemeVersion="166925"/>
  <xr:revisionPtr revIDLastSave="0" documentId="13_ncr:1_{D623D3B9-E741-624B-A406-FD2F8B7421E7}" xr6:coauthVersionLast="47" xr6:coauthVersionMax="47" xr10:uidLastSave="{00000000-0000-0000-0000-000000000000}"/>
  <bookViews>
    <workbookView xWindow="0" yWindow="540" windowWidth="28800" windowHeight="15860" activeTab="1" xr2:uid="{E123DFDF-41E7-4503-B4AC-A725FA0C5974}"/>
  </bookViews>
  <sheets>
    <sheet name="anagrafica_aziendale" sheetId="1" r:id="rId1"/>
    <sheet name="date" sheetId="2" r:id="rId2"/>
    <sheet name="orario_lavoro" sheetId="3" r:id="rId3"/>
    <sheet name="DASHBOARD" sheetId="8" r:id="rId4"/>
    <sheet name="Table" sheetId="4" r:id="rId5"/>
    <sheet name="Pivot" sheetId="9" r:id="rId6"/>
  </sheets>
  <definedNames>
    <definedName name="FiltroDati_Anz_lavoro2">#N/A</definedName>
    <definedName name="FiltroDati_Età2">#N/A</definedName>
    <definedName name="FiltroDati_Settore">#N/A</definedName>
  </definedNames>
  <calcPr calcId="191029"/>
  <pivotCaches>
    <pivotCache cacheId="10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3" l="1"/>
  <c r="B26" i="2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2" i="4"/>
  <c r="F2" i="4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2" i="1"/>
  <c r="J4" i="1"/>
  <c r="J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  <c r="H11" i="3"/>
  <c r="H15" i="3" s="1"/>
  <c r="H9" i="3"/>
  <c r="H8" i="3"/>
  <c r="H7" i="3"/>
  <c r="H6" i="3"/>
  <c r="H5" i="3"/>
  <c r="H4" i="3"/>
  <c r="H3" i="3"/>
  <c r="C8" i="2"/>
  <c r="B20" i="2"/>
  <c r="B17" i="2"/>
  <c r="B14" i="2"/>
  <c r="B11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" i="1"/>
  <c r="G29" i="1"/>
  <c r="G14" i="1"/>
  <c r="G21" i="1"/>
  <c r="G3" i="1"/>
  <c r="G19" i="1"/>
  <c r="G5" i="1"/>
  <c r="G25" i="1"/>
  <c r="G15" i="1"/>
  <c r="G17" i="1"/>
  <c r="G9" i="1"/>
  <c r="G6" i="1"/>
  <c r="G12" i="1"/>
  <c r="G7" i="1"/>
  <c r="G11" i="1"/>
  <c r="G16" i="1"/>
  <c r="G2" i="1"/>
  <c r="G26" i="1"/>
  <c r="G27" i="1"/>
  <c r="G28" i="1"/>
  <c r="G10" i="1"/>
  <c r="G13" i="1"/>
  <c r="G18" i="1"/>
  <c r="G23" i="1"/>
  <c r="G8" i="1"/>
  <c r="G24" i="1"/>
  <c r="G22" i="1"/>
  <c r="G20" i="1"/>
  <c r="G4" i="1"/>
  <c r="F2" i="1"/>
  <c r="H23" i="4" l="1"/>
  <c r="H27" i="4"/>
  <c r="H8" i="4"/>
  <c r="H12" i="4"/>
  <c r="H5" i="4"/>
  <c r="H9" i="4"/>
  <c r="H29" i="4"/>
  <c r="H4" i="4"/>
  <c r="H13" i="4"/>
  <c r="H17" i="4"/>
  <c r="H21" i="4"/>
  <c r="H25" i="4"/>
  <c r="H3" i="4"/>
  <c r="H7" i="4"/>
  <c r="H11" i="4"/>
  <c r="H15" i="4"/>
  <c r="H19" i="4"/>
  <c r="H16" i="4"/>
  <c r="H20" i="4"/>
  <c r="H24" i="4"/>
  <c r="H28" i="4"/>
  <c r="H2" i="4"/>
  <c r="H6" i="4"/>
  <c r="H10" i="4"/>
  <c r="H14" i="4"/>
  <c r="H18" i="4"/>
  <c r="H22" i="4"/>
  <c r="H26" i="4"/>
  <c r="H18" i="3"/>
</calcChain>
</file>

<file path=xl/sharedStrings.xml><?xml version="1.0" encoding="utf-8"?>
<sst xmlns="http://schemas.openxmlformats.org/spreadsheetml/2006/main" count="279" uniqueCount="99">
  <si>
    <t>Amministrazione</t>
  </si>
  <si>
    <t>Direzione</t>
  </si>
  <si>
    <t>Produzione</t>
  </si>
  <si>
    <t>Cognome</t>
  </si>
  <si>
    <t>Settore</t>
  </si>
  <si>
    <t>Stipendio</t>
  </si>
  <si>
    <t>Dt_assunzione</t>
  </si>
  <si>
    <t>Dt_nascita</t>
  </si>
  <si>
    <t>Commerciale</t>
  </si>
  <si>
    <t>Dipendende 1</t>
  </si>
  <si>
    <t>Dipendende 2</t>
  </si>
  <si>
    <t>Dipendende 3</t>
  </si>
  <si>
    <t>Dipendende 4</t>
  </si>
  <si>
    <t>Dipendende 5</t>
  </si>
  <si>
    <t>Dipendende 6</t>
  </si>
  <si>
    <t>Dipendende 7</t>
  </si>
  <si>
    <t>Dipendende 8</t>
  </si>
  <si>
    <t>Dipendende 9</t>
  </si>
  <si>
    <t>Dipendende 10</t>
  </si>
  <si>
    <t>Dipendende 11</t>
  </si>
  <si>
    <t>Dipendende 12</t>
  </si>
  <si>
    <t>Dipendende 13</t>
  </si>
  <si>
    <t>Dipendende 14</t>
  </si>
  <si>
    <t>Dipendende 15</t>
  </si>
  <si>
    <t>Dipendende 16</t>
  </si>
  <si>
    <t>Dipendende 17</t>
  </si>
  <si>
    <t>Dipendende 18</t>
  </si>
  <si>
    <t>Dipendende 19</t>
  </si>
  <si>
    <t>Dipendende 20</t>
  </si>
  <si>
    <t>Dipendende 21</t>
  </si>
  <si>
    <t>Dipendende 22</t>
  </si>
  <si>
    <t>Dipendende 23</t>
  </si>
  <si>
    <t>Dipendende 24</t>
  </si>
  <si>
    <t>Dipendende 25</t>
  </si>
  <si>
    <t>Dipendende 26</t>
  </si>
  <si>
    <t>Dipendende 27</t>
  </si>
  <si>
    <t>Dipendende 28</t>
  </si>
  <si>
    <t>Età_1</t>
  </si>
  <si>
    <t>Anz_lavoro_1</t>
  </si>
  <si>
    <t>Età_2</t>
  </si>
  <si>
    <t>Festività 2020</t>
  </si>
  <si>
    <t>Capodanno</t>
  </si>
  <si>
    <t>data iniziale</t>
  </si>
  <si>
    <t>Epifania</t>
  </si>
  <si>
    <t>Lunedì di pasqua</t>
  </si>
  <si>
    <t>Liberazione</t>
  </si>
  <si>
    <t>data finale</t>
  </si>
  <si>
    <t>numero settimana</t>
  </si>
  <si>
    <t>Festa del lavoro</t>
  </si>
  <si>
    <t>Festa della Repubblica</t>
  </si>
  <si>
    <t>Ferragosto assunzione</t>
  </si>
  <si>
    <t>differenza giorni</t>
  </si>
  <si>
    <t>Natale</t>
  </si>
  <si>
    <t>S. Stefano</t>
  </si>
  <si>
    <t xml:space="preserve">differenza mesi </t>
  </si>
  <si>
    <t>Giorni lavorativi fra due date</t>
  </si>
  <si>
    <t>100 giorni lavorativi a partire dal 20/4/20</t>
  </si>
  <si>
    <t>entrata</t>
  </si>
  <si>
    <t>uscita</t>
  </si>
  <si>
    <t>totale</t>
  </si>
  <si>
    <t>Lunedì</t>
  </si>
  <si>
    <t>Martedì</t>
  </si>
  <si>
    <t>Mercoledì</t>
  </si>
  <si>
    <t>Giovedì</t>
  </si>
  <si>
    <t>Venerdì</t>
  </si>
  <si>
    <t>Sabato</t>
  </si>
  <si>
    <t>Domenica</t>
  </si>
  <si>
    <t>totale ore</t>
  </si>
  <si>
    <t>Retrib. Oraria</t>
  </si>
  <si>
    <t>Retr. Straordinario</t>
  </si>
  <si>
    <t>Anz_lavoro_2</t>
  </si>
  <si>
    <t>Età_3</t>
  </si>
  <si>
    <t>Anz_lavoro_3</t>
  </si>
  <si>
    <t>Età_4</t>
  </si>
  <si>
    <t>Anz_lavoro_4</t>
  </si>
  <si>
    <t>Totale complessivo</t>
  </si>
  <si>
    <t>Etichette di riga</t>
  </si>
  <si>
    <t>Somma di Stipendio</t>
  </si>
  <si>
    <t>Media di Stipendio</t>
  </si>
  <si>
    <t>DASHBOARD AZIENDALE</t>
  </si>
  <si>
    <t>Età</t>
  </si>
  <si>
    <t>0-9</t>
  </si>
  <si>
    <t>10-19</t>
  </si>
  <si>
    <t>20-29</t>
  </si>
  <si>
    <t>30-39</t>
  </si>
  <si>
    <t>Anz_lavoro</t>
  </si>
  <si>
    <t>Età_assunzione</t>
  </si>
  <si>
    <t>21-25</t>
  </si>
  <si>
    <t>26-30</t>
  </si>
  <si>
    <t>36-40</t>
  </si>
  <si>
    <t>Conteggio di Cognome</t>
  </si>
  <si>
    <t>31-35</t>
  </si>
  <si>
    <t>41-45</t>
  </si>
  <si>
    <t>51-55</t>
  </si>
  <si>
    <t>61-65</t>
  </si>
  <si>
    <t>66-70</t>
  </si>
  <si>
    <t>Media Età</t>
  </si>
  <si>
    <t>Media Anz_lavoro</t>
  </si>
  <si>
    <t xml:space="preserve">Media Età_assunzione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</si>
</sst>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-[$€-2]\ * #,##0.00_-;\-[$€-2]\ * #,##0.00_-;_-[$€-2]\ * &quot;-&quot;??_-"/>
    <numFmt numFmtId="165" formatCode="[$-F800]dddd\,\ mmmm\ dd\,\ yyyy"/>
    <numFmt numFmtId="166" formatCode="h:mm;@"/>
    <numFmt numFmtId="167" formatCode="[$-F400]h:mm:ss\ AM/PM"/>
    <numFmt numFmtId="168" formatCode="_-&quot;€&quot;\ * #,##0.00_-;\-&quot;€&quot;\ * #,##0.00_-;_-&quot;€&quot;\ * &quot;-&quot;??_-;_-@_-"/>
    <numFmt numFmtId="169" formatCode="[h]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36"/>
      <color theme="1"/>
      <name val="Calibri (Corpo)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/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1" applyFont="1" applyBorder="1"/>
    <xf numFmtId="14" fontId="0" fillId="0" borderId="1" xfId="0" applyNumberFormat="1" applyBorder="1"/>
    <xf numFmtId="164" fontId="3" fillId="0" borderId="1" xfId="1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1" applyFont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14" fontId="0" fillId="0" borderId="3" xfId="0" applyNumberFormat="1" applyBorder="1"/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165" fontId="0" fillId="0" borderId="0" xfId="0" applyNumberFormat="1"/>
    <xf numFmtId="1" fontId="0" fillId="4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1" xfId="0" applyFont="1" applyBorder="1"/>
    <xf numFmtId="20" fontId="0" fillId="0" borderId="1" xfId="0" applyNumberFormat="1" applyBorder="1"/>
    <xf numFmtId="166" fontId="0" fillId="0" borderId="1" xfId="0" applyNumberFormat="1" applyBorder="1"/>
    <xf numFmtId="0" fontId="0" fillId="0" borderId="0" xfId="0" applyAlignment="1">
      <alignment horizontal="right"/>
    </xf>
    <xf numFmtId="20" fontId="0" fillId="0" borderId="0" xfId="0" applyNumberFormat="1"/>
    <xf numFmtId="0" fontId="0" fillId="7" borderId="1" xfId="0" applyFill="1" applyBorder="1"/>
    <xf numFmtId="44" fontId="5" fillId="7" borderId="1" xfId="2" applyFont="1" applyFill="1" applyBorder="1"/>
    <xf numFmtId="44" fontId="0" fillId="0" borderId="1" xfId="0" applyNumberFormat="1" applyBorder="1"/>
    <xf numFmtId="0" fontId="6" fillId="0" borderId="0" xfId="0" applyFont="1"/>
    <xf numFmtId="2" fontId="6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/>
    <xf numFmtId="20" fontId="6" fillId="0" borderId="0" xfId="0" applyNumberFormat="1" applyFont="1"/>
    <xf numFmtId="166" fontId="6" fillId="0" borderId="0" xfId="0" applyNumberFormat="1" applyFont="1"/>
    <xf numFmtId="0" fontId="6" fillId="0" borderId="0" xfId="0" applyFont="1" applyAlignment="1">
      <alignment horizontal="right"/>
    </xf>
    <xf numFmtId="167" fontId="6" fillId="0" borderId="0" xfId="0" applyNumberFormat="1" applyFont="1"/>
    <xf numFmtId="168" fontId="6" fillId="0" borderId="0" xfId="0" applyNumberFormat="1" applyFont="1"/>
    <xf numFmtId="44" fontId="6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wrapText="1"/>
    </xf>
    <xf numFmtId="1" fontId="0" fillId="0" borderId="1" xfId="0" applyNumberFormat="1" applyBorder="1"/>
    <xf numFmtId="22" fontId="0" fillId="0" borderId="0" xfId="0" applyNumberFormat="1"/>
    <xf numFmtId="14" fontId="0" fillId="0" borderId="0" xfId="0" applyNumberFormat="1"/>
    <xf numFmtId="49" fontId="0" fillId="4" borderId="1" xfId="0" applyNumberFormat="1" applyFill="1" applyBorder="1" applyAlignment="1">
      <alignment horizontal="center"/>
    </xf>
    <xf numFmtId="169" fontId="0" fillId="0" borderId="1" xfId="0" applyNumberFormat="1" applyBorder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8" xfId="0" applyBorder="1"/>
    <xf numFmtId="0" fontId="0" fillId="0" borderId="9" xfId="0" applyBorder="1"/>
    <xf numFmtId="10" fontId="0" fillId="0" borderId="0" xfId="0" applyNumberFormat="1"/>
    <xf numFmtId="0" fontId="0" fillId="0" borderId="0" xfId="0" applyAlignment="1">
      <alignment horizontal="left" indent="1"/>
    </xf>
    <xf numFmtId="0" fontId="0" fillId="9" borderId="8" xfId="0" applyFill="1" applyBorder="1"/>
    <xf numFmtId="0" fontId="0" fillId="9" borderId="9" xfId="0" applyFill="1" applyBorder="1"/>
    <xf numFmtId="1" fontId="0" fillId="0" borderId="0" xfId="0" applyNumberFormat="1"/>
    <xf numFmtId="165" fontId="0" fillId="5" borderId="1" xfId="0" applyNumberFormat="1" applyFill="1" applyBorder="1" applyAlignment="1">
      <alignment horizontal="center"/>
    </xf>
    <xf numFmtId="42" fontId="0" fillId="0" borderId="0" xfId="0" applyNumberFormat="1"/>
    <xf numFmtId="0" fontId="0" fillId="9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4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4" fontId="0" fillId="6" borderId="4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8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</cellXfs>
  <cellStyles count="3">
    <cellStyle name="Euro" xfId="1" xr:uid="{05E7F11F-6F36-4D5E-B619-68835A6DDD65}"/>
    <cellStyle name="Normale" xfId="0" builtinId="0"/>
    <cellStyle name="Valuta" xfId="2" builtinId="4"/>
  </cellStyles>
  <dxfs count="4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</dxfs>
  <tableStyles count="1" defaultTableStyle="TableStyleMedium2" defaultPivotStyle="PivotStyleLight16">
    <tableStyle name="Invisible" pivot="0" table="0" count="0" xr9:uid="{3A45E396-550D-497A-B407-2CC1CE001945}"/>
  </tableStyles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[Progetto1.xlsx]Pivot!Tabella pivot25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/>
              <a:t>% DIPENDENTI PER SETTORE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spc="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spc="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spc="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spc="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spc="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Pivot!$H$3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D1A-5B4C-BAA4-84956DBD4A76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D1A-5B4C-BAA4-84956DBD4A76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D1A-5B4C-BAA4-84956DBD4A76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D1A-5B4C-BAA4-84956DBD4A7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DD1A-5B4C-BAA4-84956DBD4A7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DD1A-5B4C-BAA4-84956DBD4A76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DD1A-5B4C-BAA4-84956DBD4A76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DD1A-5B4C-BAA4-84956DBD4A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Pivot!$G$4:$G$8</c:f>
              <c:strCache>
                <c:ptCount val="4"/>
                <c:pt idx="0">
                  <c:v>Amministrazione</c:v>
                </c:pt>
                <c:pt idx="1">
                  <c:v>Commerciale</c:v>
                </c:pt>
                <c:pt idx="2">
                  <c:v>Direzione</c:v>
                </c:pt>
                <c:pt idx="3">
                  <c:v>Produzione</c:v>
                </c:pt>
              </c:strCache>
            </c:strRef>
          </c:cat>
          <c:val>
            <c:numRef>
              <c:f>Pivot!$H$4:$H$8</c:f>
              <c:numCache>
                <c:formatCode>0.00%</c:formatCode>
                <c:ptCount val="4"/>
                <c:pt idx="0">
                  <c:v>0.17857142857142858</c:v>
                </c:pt>
                <c:pt idx="1">
                  <c:v>0.10714285714285714</c:v>
                </c:pt>
                <c:pt idx="2">
                  <c:v>7.1428571428571425E-2</c:v>
                </c:pt>
                <c:pt idx="3">
                  <c:v>0.6428571428571429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D1A-5B4C-BAA4-84956DBD4A7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1"/>
        </a:gs>
        <a:gs pos="98000">
          <a:schemeClr val="bg1">
            <a:lumMod val="95000"/>
          </a:schemeClr>
        </a:gs>
      </a:gsLst>
      <a:lin ang="540000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[Progetto1.xlsx]Pivot!Tabella pivot26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MEDIE DIPENDENTI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899277777777777"/>
          <c:y val="0.15051851851851852"/>
          <c:w val="0.51427759259259265"/>
          <c:h val="0.740402592592592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Pivot!$B$11</c:f>
              <c:strCache>
                <c:ptCount val="1"/>
                <c:pt idx="0">
                  <c:v>Media Età_assunzione
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Pivot!$A$12:$A$13</c:f>
              <c:strCache>
                <c:ptCount val="1"/>
                <c:pt idx="0">
                  <c:v>Produzione</c:v>
                </c:pt>
              </c:strCache>
            </c:strRef>
          </c:cat>
          <c:val>
            <c:numRef>
              <c:f>Pivot!$B$12:$B$13</c:f>
              <c:numCache>
                <c:formatCode>0</c:formatCode>
                <c:ptCount val="1"/>
                <c:pt idx="0">
                  <c:v>25.555555555555557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B7-9F4B-97B0-7567FB02739E}"/>
            </c:ext>
          </c:extLst>
        </c:ser>
        <c:ser>
          <c:idx val="1"/>
          <c:order val="1"/>
          <c:tx>
            <c:strRef>
              <c:f>Pivot!$C$11</c:f>
              <c:strCache>
                <c:ptCount val="1"/>
                <c:pt idx="0">
                  <c:v>Media Anz_lavoro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Pivot!$A$12:$A$13</c:f>
              <c:strCache>
                <c:ptCount val="1"/>
                <c:pt idx="0">
                  <c:v>Produzione</c:v>
                </c:pt>
              </c:strCache>
            </c:strRef>
          </c:cat>
          <c:val>
            <c:numRef>
              <c:f>Pivot!$C$12:$C$13</c:f>
              <c:numCache>
                <c:formatCode>0</c:formatCode>
                <c:ptCount val="1"/>
                <c:pt idx="0">
                  <c:v>8.8333333333333339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B7-9F4B-97B0-7567FB02739E}"/>
            </c:ext>
          </c:extLst>
        </c:ser>
        <c:ser>
          <c:idx val="2"/>
          <c:order val="2"/>
          <c:tx>
            <c:strRef>
              <c:f>Pivot!$D$11</c:f>
              <c:strCache>
                <c:ptCount val="1"/>
                <c:pt idx="0">
                  <c:v>Media Età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Pivot!$A$12:$A$13</c:f>
              <c:strCache>
                <c:ptCount val="1"/>
                <c:pt idx="0">
                  <c:v>Produzione</c:v>
                </c:pt>
              </c:strCache>
            </c:strRef>
          </c:cat>
          <c:val>
            <c:numRef>
              <c:f>Pivot!$D$12:$D$13</c:f>
              <c:numCache>
                <c:formatCode>0</c:formatCode>
                <c:ptCount val="1"/>
                <c:pt idx="0">
                  <c:v>34.388888888888886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B7-9F4B-97B0-7567FB027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978582000"/>
        <c:axId val="978583648"/>
      </c:barChart>
      <c:catAx>
        <c:axId val="978582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8583648"/>
        <c:crosses val="autoZero"/>
        <c:auto val="1"/>
        <c:lblAlgn val="ctr"/>
        <c:lblOffset val="100"/>
        <c:noMultiLvlLbl val="0"/>
      </c:catAx>
      <c:valAx>
        <c:axId val="9785836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858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1"/>
        </a:gs>
        <a:gs pos="97000">
          <a:schemeClr val="bg1">
            <a:lumMod val="95000"/>
          </a:schemeClr>
        </a:gs>
      </a:gsLst>
      <a:lin ang="540000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[Progetto1.xlsx]Pivot!Tabella pivot23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/>
              <a:t>STIPENDI PER SETTORE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Pivot!$A$4:$A$5</c:f>
              <c:strCache>
                <c:ptCount val="1"/>
                <c:pt idx="0">
                  <c:v>Produzione</c:v>
                </c:pt>
              </c:strCache>
            </c:strRef>
          </c:cat>
          <c:val>
            <c:numRef>
              <c:f>Pivot!$B$4:$B$5</c:f>
              <c:numCache>
                <c:formatCode>_("€"* #,##0_);_("€"* \(#,##0\);_("€"* "-"_);_(@_)</c:formatCode>
                <c:ptCount val="1"/>
                <c:pt idx="0">
                  <c:v>26337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DC-2244-B2A3-BF5514911E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978572944"/>
        <c:axId val="978574592"/>
      </c:barChart>
      <c:catAx>
        <c:axId val="97857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8574592"/>
        <c:crosses val="autoZero"/>
        <c:auto val="1"/>
        <c:lblAlgn val="ctr"/>
        <c:lblOffset val="100"/>
        <c:noMultiLvlLbl val="0"/>
      </c:catAx>
      <c:valAx>
        <c:axId val="978574592"/>
        <c:scaling>
          <c:orientation val="minMax"/>
        </c:scaling>
        <c:delete val="1"/>
        <c:axPos val="l"/>
        <c:numFmt formatCode="_(&quot;€&quot;* #,##0_);_(&quot;€&quot;* \(#,##0\);_(&quot;€&quot;* &quot;-&quot;_);_(@_)" sourceLinked="1"/>
        <c:majorTickMark val="none"/>
        <c:minorTickMark val="none"/>
        <c:tickLblPos val="nextTo"/>
        <c:crossAx val="978572944"/>
        <c:crosses val="autoZero"/>
        <c:crossBetween val="between"/>
      </c:valAx>
      <c:spPr>
        <a:gradFill>
          <a:gsLst>
            <a:gs pos="0">
              <a:schemeClr val="bg1"/>
            </a:gs>
            <a:gs pos="98000">
              <a:schemeClr val="bg1">
                <a:lumMod val="9500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[Progetto1.xlsx]Pivot!Tabella pivot24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MEDIA STIPENDI PER SETTORE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Pivot!$E$3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Pivot!$D$4:$D$5</c:f>
              <c:strCache>
                <c:ptCount val="1"/>
                <c:pt idx="0">
                  <c:v>Produzione</c:v>
                </c:pt>
              </c:strCache>
            </c:strRef>
          </c:cat>
          <c:val>
            <c:numRef>
              <c:f>Pivot!$E$4:$E$5</c:f>
              <c:numCache>
                <c:formatCode>_("€"* #,##0_);_("€"* \(#,##0\);_("€"* "-"_);_(@_)</c:formatCode>
                <c:ptCount val="1"/>
                <c:pt idx="0">
                  <c:v>1463.1666666666667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AE-A346-9E42-C52F860AB8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6665024"/>
        <c:axId val="76732464"/>
      </c:barChart>
      <c:catAx>
        <c:axId val="7666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732464"/>
        <c:crosses val="autoZero"/>
        <c:auto val="1"/>
        <c:lblAlgn val="ctr"/>
        <c:lblOffset val="100"/>
        <c:noMultiLvlLbl val="0"/>
      </c:catAx>
      <c:valAx>
        <c:axId val="76732464"/>
        <c:scaling>
          <c:orientation val="minMax"/>
        </c:scaling>
        <c:delete val="1"/>
        <c:axPos val="l"/>
        <c:numFmt formatCode="_(&quot;€&quot;* #,##0_);_(&quot;€&quot;* \(#,##0\);_(&quot;€&quot;* &quot;-&quot;_);_(@_)" sourceLinked="1"/>
        <c:majorTickMark val="none"/>
        <c:minorTickMark val="none"/>
        <c:tickLblPos val="nextTo"/>
        <c:crossAx val="76665024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chemeClr val="bg1">
                <a:lumMod val="9500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1"/>
        </a:gs>
        <a:gs pos="97000">
          <a:schemeClr val="bg1">
            <a:lumMod val="95000"/>
          </a:schemeClr>
        </a:gs>
      </a:gsLst>
      <a:lin ang="540000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[Progetto1.xlsx]Pivot!Tabella pivot32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STIPENDI PER FASCE D'ANZIANIT</a:t>
            </a:r>
            <a:r>
              <a:rPr lang="it-IT"/>
              <a:t>À LAVORATIVA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Pivot!$E$31</c:f>
              <c:strCache>
                <c:ptCount val="1"/>
                <c:pt idx="0">
                  <c:v>Totale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Pivot!$D$32:$D$36</c:f>
              <c:strCache>
                <c:ptCount val="4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</c:strCache>
            </c:strRef>
          </c:cat>
          <c:val>
            <c:numRef>
              <c:f>Pivot!$E$32:$E$36</c:f>
              <c:numCache>
                <c:formatCode>_("€"* #,##0_);_("€"* \(#,##0\);_("€"* "-"_);_(@_)</c:formatCode>
                <c:ptCount val="4"/>
                <c:pt idx="0">
                  <c:v>20311</c:v>
                </c:pt>
                <c:pt idx="1">
                  <c:v>13913</c:v>
                </c:pt>
                <c:pt idx="2">
                  <c:v>7171</c:v>
                </c:pt>
                <c:pt idx="3">
                  <c:v>6957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F2-754D-B376-51EB11AACF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26"/>
        <c:overlap val="-58"/>
        <c:axId val="978678672"/>
        <c:axId val="978680320"/>
      </c:barChart>
      <c:catAx>
        <c:axId val="978678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8680320"/>
        <c:crosses val="autoZero"/>
        <c:auto val="1"/>
        <c:lblAlgn val="ctr"/>
        <c:lblOffset val="100"/>
        <c:noMultiLvlLbl val="0"/>
      </c:catAx>
      <c:valAx>
        <c:axId val="9786803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€&quot;* #,##0_);_(&quot;€&quot;* \(#,##0\);_(&quot;€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8678672"/>
        <c:crosses val="autoZero"/>
        <c:crossBetween val="between"/>
      </c:valAx>
      <c:spPr>
        <a:gradFill>
          <a:gsLst>
            <a:gs pos="0">
              <a:schemeClr val="bg1">
                <a:lumMod val="95000"/>
              </a:schemeClr>
            </a:gs>
            <a:gs pos="98000">
              <a:schemeClr val="bg1">
                <a:lumMod val="9500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[Progetto1.xlsx]Pivot!Tabella pivot31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595959"/>
                </a:solidFill>
              </a:rPr>
              <a:t>STIPENDIO MEDIO PER FASCE D'ANZIANIT</a:t>
            </a:r>
            <a:r>
              <a:rPr lang="it-IT">
                <a:solidFill>
                  <a:srgbClr val="595959"/>
                </a:solidFill>
              </a:rPr>
              <a:t>À </a:t>
            </a:r>
            <a:r>
              <a:rPr lang="en-US">
                <a:solidFill>
                  <a:srgbClr val="595959"/>
                </a:solidFill>
              </a:rPr>
              <a:t>LAVORATIVA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rgbClr val="595959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2"/>
              </a:gs>
              <a:gs pos="75000">
                <a:schemeClr val="accent2">
                  <a:lumMod val="60000"/>
                  <a:lumOff val="40000"/>
                </a:schemeClr>
              </a:gs>
              <a:gs pos="51000">
                <a:schemeClr val="accent2">
                  <a:alpha val="75000"/>
                </a:schemeClr>
              </a:gs>
              <a:gs pos="100000">
                <a:schemeClr val="accent2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Pivot!$E$19</c:f>
              <c:strCache>
                <c:ptCount val="1"/>
                <c:pt idx="0">
                  <c:v>Totale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Pivot!$D$20:$D$24</c:f>
              <c:strCache>
                <c:ptCount val="4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</c:strCache>
            </c:strRef>
          </c:cat>
          <c:val>
            <c:numRef>
              <c:f>Pivot!$E$20:$E$24</c:f>
              <c:numCache>
                <c:formatCode>_("€"* #,##0_);_("€"* \(#,##0\);_("€"* "-"_);_(@_)</c:formatCode>
                <c:ptCount val="4"/>
                <c:pt idx="0">
                  <c:v>1354.0666666666666</c:v>
                </c:pt>
                <c:pt idx="1">
                  <c:v>1987.5714285714287</c:v>
                </c:pt>
                <c:pt idx="2">
                  <c:v>1792.75</c:v>
                </c:pt>
                <c:pt idx="3">
                  <c:v>3478.5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05-674C-9E7A-4ECF1C4A70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26"/>
        <c:overlap val="-58"/>
        <c:axId val="672858656"/>
        <c:axId val="672860304"/>
      </c:barChart>
      <c:catAx>
        <c:axId val="672858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2860304"/>
        <c:crosses val="autoZero"/>
        <c:auto val="1"/>
        <c:lblAlgn val="ctr"/>
        <c:lblOffset val="100"/>
        <c:noMultiLvlLbl val="0"/>
      </c:catAx>
      <c:valAx>
        <c:axId val="6728603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€&quot;* #,##0_);_(&quot;€&quot;* \(#,##0\);_(&quot;€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2858656"/>
        <c:crosses val="autoZero"/>
        <c:crossBetween val="between"/>
      </c:valAx>
      <c:spPr>
        <a:gradFill>
          <a:gsLst>
            <a:gs pos="0">
              <a:schemeClr val="bg1"/>
            </a:gs>
            <a:gs pos="98000">
              <a:schemeClr val="bg1">
                <a:lumMod val="9500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[Progetto1.xlsx]Pivot!Tabella pivot27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2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595959"/>
                </a:solidFill>
              </a:rPr>
              <a:t>STIPENDI PER FASCE D'ANZIANIT</a:t>
            </a:r>
            <a:r>
              <a:rPr lang="it-IT" sz="1800" b="1">
                <a:solidFill>
                  <a:srgbClr val="595959"/>
                </a:solidFill>
              </a:rPr>
              <a:t>À </a:t>
            </a:r>
            <a:r>
              <a:rPr lang="en-US" sz="1800" b="1">
                <a:solidFill>
                  <a:srgbClr val="595959"/>
                </a:solidFill>
              </a:rPr>
              <a:t>LAVORATIVA E SETTORE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20" baseline="0">
              <a:solidFill>
                <a:srgbClr val="595959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ln w="22225" cap="rnd" cmpd="sng" algn="ctr">
            <a:solidFill>
              <a:schemeClr val="accent6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6"/>
            </a:solidFill>
            <a:ln w="9525" cap="flat" cmpd="sng" algn="ctr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Pivot!$H$11</c:f>
              <c:strCache>
                <c:ptCount val="1"/>
                <c:pt idx="0">
                  <c:v>Totale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Pivot!$G$12:$G$16</c:f>
              <c:multiLvlStrCache>
                <c:ptCount val="3"/>
                <c:lvl>
                  <c:pt idx="0">
                    <c:v>0-9</c:v>
                  </c:pt>
                  <c:pt idx="1">
                    <c:v>10-19</c:v>
                  </c:pt>
                  <c:pt idx="2">
                    <c:v>20-29</c:v>
                  </c:pt>
                </c:lvl>
                <c:lvl>
                  <c:pt idx="0">
                    <c:v>Produzione</c:v>
                  </c:pt>
                </c:lvl>
              </c:multiLvlStrCache>
            </c:multiLvlStrRef>
          </c:cat>
          <c:val>
            <c:numRef>
              <c:f>Pivot!$H$12:$H$16</c:f>
              <c:numCache>
                <c:formatCode>_("€"* #,##0_);_("€"* \(#,##0\);_("€"* "-"_);_(@_)</c:formatCode>
                <c:ptCount val="3"/>
                <c:pt idx="0">
                  <c:v>17666</c:v>
                </c:pt>
                <c:pt idx="1">
                  <c:v>3099</c:v>
                </c:pt>
                <c:pt idx="2">
                  <c:v>5572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76-EA46-A17D-A3B4246D394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673143152"/>
        <c:axId val="673144800"/>
      </c:lineChart>
      <c:catAx>
        <c:axId val="67314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3144800"/>
        <c:crosses val="autoZero"/>
        <c:auto val="1"/>
        <c:lblAlgn val="ctr"/>
        <c:lblOffset val="100"/>
        <c:noMultiLvlLbl val="0"/>
      </c:catAx>
      <c:valAx>
        <c:axId val="673144800"/>
        <c:scaling>
          <c:orientation val="minMax"/>
        </c:scaling>
        <c:delete val="0"/>
        <c:axPos val="l"/>
        <c:numFmt formatCode="_(&quot;€&quot;* #,##0_);_(&quot;€&quot;* \(#,##0\);_(&quot;€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3143152"/>
        <c:crosses val="autoZero"/>
        <c:crossBetween val="between"/>
      </c:valAx>
      <c:spPr>
        <a:gradFill>
          <a:gsLst>
            <a:gs pos="0">
              <a:schemeClr val="bg1"/>
            </a:gs>
            <a:gs pos="98000">
              <a:schemeClr val="bg1">
                <a:lumMod val="9500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[Progetto1.xlsx]Pivot!Tabella pivot29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0" normalizeH="0" baseline="0">
                <a:solidFill>
                  <a:srgbClr val="595959"/>
                </a:solidFill>
                <a:latin typeface="+mn-lt"/>
                <a:ea typeface="+mj-ea"/>
                <a:cs typeface="+mj-cs"/>
              </a:defRPr>
            </a:pPr>
            <a:r>
              <a:rPr lang="en-US" sz="1800" b="1">
                <a:solidFill>
                  <a:srgbClr val="595959"/>
                </a:solidFill>
                <a:latin typeface="+mn-lt"/>
              </a:rPr>
              <a:t>STIPENDI PER DIPENDENTI E SETTORE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0" normalizeH="0" baseline="0">
              <a:solidFill>
                <a:srgbClr val="595959"/>
              </a:solidFill>
              <a:latin typeface="+mn-lt"/>
              <a:ea typeface="+mj-ea"/>
              <a:cs typeface="+mj-cs"/>
            </a:defRPr>
          </a:pPr>
          <a:endParaRPr lang="it-I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chemeClr val="accent4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Pivot!$K$11</c:f>
              <c:strCache>
                <c:ptCount val="1"/>
                <c:pt idx="0">
                  <c:v>Totale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Pivot!$J$12:$J$31</c:f>
              <c:multiLvlStrCache>
                <c:ptCount val="18"/>
                <c:lvl>
                  <c:pt idx="0">
                    <c:v>Dipendende 1</c:v>
                  </c:pt>
                  <c:pt idx="1">
                    <c:v>Dipendende 10</c:v>
                  </c:pt>
                  <c:pt idx="2">
                    <c:v>Dipendende 12</c:v>
                  </c:pt>
                  <c:pt idx="3">
                    <c:v>Dipendende 13</c:v>
                  </c:pt>
                  <c:pt idx="4">
                    <c:v>Dipendende 15</c:v>
                  </c:pt>
                  <c:pt idx="5">
                    <c:v>Dipendende 17</c:v>
                  </c:pt>
                  <c:pt idx="6">
                    <c:v>Dipendende 18</c:v>
                  </c:pt>
                  <c:pt idx="7">
                    <c:v>Dipendende 19</c:v>
                  </c:pt>
                  <c:pt idx="8">
                    <c:v>Dipendende 2</c:v>
                  </c:pt>
                  <c:pt idx="9">
                    <c:v>Dipendende 20</c:v>
                  </c:pt>
                  <c:pt idx="10">
                    <c:v>Dipendende 21</c:v>
                  </c:pt>
                  <c:pt idx="11">
                    <c:v>Dipendende 25</c:v>
                  </c:pt>
                  <c:pt idx="12">
                    <c:v>Dipendende 26</c:v>
                  </c:pt>
                  <c:pt idx="13">
                    <c:v>Dipendende 27</c:v>
                  </c:pt>
                  <c:pt idx="14">
                    <c:v>Dipendende 28</c:v>
                  </c:pt>
                  <c:pt idx="15">
                    <c:v>Dipendende 4</c:v>
                  </c:pt>
                  <c:pt idx="16">
                    <c:v>Dipendende 6</c:v>
                  </c:pt>
                  <c:pt idx="17">
                    <c:v>Dipendende 9</c:v>
                  </c:pt>
                </c:lvl>
                <c:lvl>
                  <c:pt idx="0">
                    <c:v>Produzione</c:v>
                  </c:pt>
                </c:lvl>
              </c:multiLvlStrCache>
            </c:multiLvlStrRef>
          </c:cat>
          <c:val>
            <c:numRef>
              <c:f>Pivot!$K$12:$K$31</c:f>
              <c:numCache>
                <c:formatCode>_("€"* #,##0_);_("€"* \(#,##0\);_("€"* "-"_);_(@_)</c:formatCode>
                <c:ptCount val="18"/>
                <c:pt idx="0">
                  <c:v>1676</c:v>
                </c:pt>
                <c:pt idx="1">
                  <c:v>1476</c:v>
                </c:pt>
                <c:pt idx="2">
                  <c:v>1670</c:v>
                </c:pt>
                <c:pt idx="3">
                  <c:v>1340</c:v>
                </c:pt>
                <c:pt idx="4">
                  <c:v>1414</c:v>
                </c:pt>
                <c:pt idx="5">
                  <c:v>2152</c:v>
                </c:pt>
                <c:pt idx="6">
                  <c:v>1250</c:v>
                </c:pt>
                <c:pt idx="7">
                  <c:v>1370</c:v>
                </c:pt>
                <c:pt idx="8">
                  <c:v>1252</c:v>
                </c:pt>
                <c:pt idx="9">
                  <c:v>1310</c:v>
                </c:pt>
                <c:pt idx="10">
                  <c:v>1230</c:v>
                </c:pt>
                <c:pt idx="11">
                  <c:v>1414</c:v>
                </c:pt>
                <c:pt idx="12">
                  <c:v>1414</c:v>
                </c:pt>
                <c:pt idx="13">
                  <c:v>1476</c:v>
                </c:pt>
                <c:pt idx="14">
                  <c:v>1270</c:v>
                </c:pt>
                <c:pt idx="15">
                  <c:v>1250</c:v>
                </c:pt>
                <c:pt idx="16">
                  <c:v>1623</c:v>
                </c:pt>
                <c:pt idx="17">
                  <c:v>1750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5E-A64A-9C10-B5E5FB763D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78806656"/>
        <c:axId val="978808304"/>
      </c:lineChart>
      <c:catAx>
        <c:axId val="97880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8808304"/>
        <c:crosses val="autoZero"/>
        <c:auto val="1"/>
        <c:lblAlgn val="ctr"/>
        <c:lblOffset val="100"/>
        <c:noMultiLvlLbl val="0"/>
      </c:catAx>
      <c:valAx>
        <c:axId val="97880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_);_(&quot;€&quot;* \(#,##0\);_(&quot;€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8806656"/>
        <c:crosses val="autoZero"/>
        <c:crossBetween val="between"/>
      </c:valAx>
      <c:spPr>
        <a:gradFill>
          <a:gsLst>
            <a:gs pos="0">
              <a:schemeClr val="bg1"/>
            </a:gs>
            <a:gs pos="98000">
              <a:schemeClr val="bg1">
                <a:lumMod val="9500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[Progetto1.xlsx]Pivot!Tabella pivot35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STIPENDIO MEDIO PER RANGE D'ET</a:t>
            </a:r>
            <a:r>
              <a:rPr lang="it-IT" sz="1800" b="1" i="0" u="none" strike="noStrike" baseline="0">
                <a:effectLst/>
              </a:rPr>
              <a:t>À</a:t>
            </a:r>
            <a:r>
              <a:rPr lang="it-IT" sz="1800" b="1" i="0" u="none" strike="noStrike" baseline="0"/>
              <a:t> 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2.34403839055001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1.6332304526748972E-3"/>
              <c:y val="-2.9300479881875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8.1661522633744849E-3"/>
              <c:y val="-2.344038390550023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8.1661522633743652E-3"/>
              <c:y val="-2.9300479881875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6.5329218106995888E-3"/>
              <c:y val="-2.05103359173126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6.5329218106995289E-3"/>
              <c:y val="-2.05103359173126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6.5329218106995888E-3"/>
              <c:y val="-2.05103359173126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1.1432613168724281E-2"/>
              <c:y val="-2.34403839055001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gradFill>
          <a:gsLst>
            <a:gs pos="0">
              <a:schemeClr val="bg1">
                <a:lumMod val="95000"/>
              </a:schemeClr>
            </a:gs>
            <a:gs pos="98000">
              <a:schemeClr val="bg1">
                <a:lumMod val="95000"/>
              </a:schemeClr>
            </a:gs>
          </a:gsLst>
          <a:lin ang="5400000" scaled="0"/>
        </a:gradFill>
        <a:ln>
          <a:noFill/>
        </a:ln>
        <a:effectLst/>
        <a:sp3d/>
      </c:spPr>
    </c:sideWall>
    <c:backWall>
      <c:thickness val="0"/>
      <c:spPr>
        <a:gradFill>
          <a:gsLst>
            <a:gs pos="0">
              <a:schemeClr val="bg1">
                <a:lumMod val="95000"/>
              </a:schemeClr>
            </a:gs>
            <a:gs pos="98000">
              <a:schemeClr val="bg1">
                <a:lumMod val="95000"/>
              </a:schemeClr>
            </a:gs>
          </a:gsLst>
          <a:lin ang="5400000" scaled="0"/>
        </a:gradFill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Pivot!$B$31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4330-D94A-888F-4A1B661F8A2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4330-D94A-888F-4A1B661F8A2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4330-D94A-888F-4A1B661F8A2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4330-D94A-888F-4A1B661F8A2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4330-D94A-888F-4A1B661F8A2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4330-D94A-888F-4A1B661F8A2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4330-D94A-888F-4A1B661F8A2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4330-D94A-888F-4A1B661F8A2E}"/>
              </c:ext>
            </c:extLst>
          </c:dPt>
          <c:dLbls>
            <c:dLbl>
              <c:idx val="0"/>
              <c:layout>
                <c:manualLayout>
                  <c:x val="1.1432613168724281E-2"/>
                  <c:y val="-2.34403839055001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330-D94A-888F-4A1B661F8A2E}"/>
                </c:ext>
              </c:extLst>
            </c:dLbl>
            <c:dLbl>
              <c:idx val="1"/>
              <c:layout>
                <c:manualLayout>
                  <c:x val="6.5329218106995888E-3"/>
                  <c:y val="-2.05103359173126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330-D94A-888F-4A1B661F8A2E}"/>
                </c:ext>
              </c:extLst>
            </c:dLbl>
            <c:dLbl>
              <c:idx val="2"/>
              <c:layout>
                <c:manualLayout>
                  <c:x val="6.5329218106995289E-3"/>
                  <c:y val="-2.05103359173126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330-D94A-888F-4A1B661F8A2E}"/>
                </c:ext>
              </c:extLst>
            </c:dLbl>
            <c:dLbl>
              <c:idx val="3"/>
              <c:layout>
                <c:manualLayout>
                  <c:x val="6.5329218106995888E-3"/>
                  <c:y val="-2.05103359173126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330-D94A-888F-4A1B661F8A2E}"/>
                </c:ext>
              </c:extLst>
            </c:dLbl>
            <c:dLbl>
              <c:idx val="4"/>
              <c:layout>
                <c:manualLayout>
                  <c:x val="8.1661522633743652E-3"/>
                  <c:y val="-2.9300479881875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330-D94A-888F-4A1B661F8A2E}"/>
                </c:ext>
              </c:extLst>
            </c:dLbl>
            <c:dLbl>
              <c:idx val="5"/>
              <c:layout>
                <c:manualLayout>
                  <c:x val="8.1661522633744849E-3"/>
                  <c:y val="-2.34403839055002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330-D94A-888F-4A1B661F8A2E}"/>
                </c:ext>
              </c:extLst>
            </c:dLbl>
            <c:dLbl>
              <c:idx val="6"/>
              <c:layout>
                <c:manualLayout>
                  <c:x val="1.6332304526748972E-3"/>
                  <c:y val="-2.9300479881875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330-D94A-888F-4A1B661F8A2E}"/>
                </c:ext>
              </c:extLst>
            </c:dLbl>
            <c:dLbl>
              <c:idx val="7"/>
              <c:layout>
                <c:manualLayout>
                  <c:x val="0"/>
                  <c:y val="-2.34403839055001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330-D94A-888F-4A1B661F8A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Pivot!$A$32:$A$40</c:f>
              <c:strCache>
                <c:ptCount val="8"/>
                <c:pt idx="0">
                  <c:v>21-25</c:v>
                </c:pt>
                <c:pt idx="1">
                  <c:v>26-30</c:v>
                </c:pt>
                <c:pt idx="2">
                  <c:v>31-35</c:v>
                </c:pt>
                <c:pt idx="3">
                  <c:v>36-40</c:v>
                </c:pt>
                <c:pt idx="4">
                  <c:v>41-45</c:v>
                </c:pt>
                <c:pt idx="5">
                  <c:v>51-55</c:v>
                </c:pt>
                <c:pt idx="6">
                  <c:v>61-65</c:v>
                </c:pt>
                <c:pt idx="7">
                  <c:v>66-70</c:v>
                </c:pt>
              </c:strCache>
            </c:strRef>
          </c:cat>
          <c:val>
            <c:numRef>
              <c:f>Pivot!$B$32:$B$40</c:f>
              <c:numCache>
                <c:formatCode>_("€"* #,##0_);_("€"* \(#,##0\);_("€"* "-"_);_(@_)</c:formatCode>
                <c:ptCount val="8"/>
                <c:pt idx="0">
                  <c:v>1241</c:v>
                </c:pt>
                <c:pt idx="1">
                  <c:v>1493.375</c:v>
                </c:pt>
                <c:pt idx="2">
                  <c:v>1398.1666666666667</c:v>
                </c:pt>
                <c:pt idx="3">
                  <c:v>1901</c:v>
                </c:pt>
                <c:pt idx="4">
                  <c:v>1875.5</c:v>
                </c:pt>
                <c:pt idx="5">
                  <c:v>2473.5</c:v>
                </c:pt>
                <c:pt idx="6">
                  <c:v>1750</c:v>
                </c:pt>
                <c:pt idx="7">
                  <c:v>3680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30-D94A-888F-4A1B661F8A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74204959"/>
        <c:axId val="873691183"/>
        <c:axId val="0"/>
      </c:bar3DChart>
      <c:catAx>
        <c:axId val="87420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3691183"/>
        <c:crosses val="autoZero"/>
        <c:auto val="1"/>
        <c:lblAlgn val="ctr"/>
        <c:lblOffset val="100"/>
        <c:noMultiLvlLbl val="0"/>
      </c:catAx>
      <c:valAx>
        <c:axId val="87369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_);_(&quot;€&quot;* \(#,##0\);_(&quot;€&quot;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420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[Progetto1.xlsx]Pivot!Tabella pivot34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STIPENDIO</a:t>
            </a:r>
            <a:r>
              <a:rPr lang="en-US" sz="1800" b="1" baseline="0"/>
              <a:t> PER RANGE D'ET</a:t>
            </a:r>
            <a:r>
              <a:rPr lang="it-IT" sz="1800" b="1" i="0" u="none" strike="noStrike" baseline="0">
                <a:effectLst/>
              </a:rPr>
              <a:t>À</a:t>
            </a:r>
            <a:r>
              <a:rPr lang="it-IT" sz="1800" b="1" i="0" u="none" strike="noStrike" baseline="0"/>
              <a:t> 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_(&quot;€&quot;* #,##0_);_(&quot;€&quot;* \(#,##0\);_(&quot;€&quot;* &quot;-&quot;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4.5730452674897122E-2"/>
              <c:y val="-2.9276164130935915E-2"/>
            </c:manualLayout>
          </c:layout>
          <c:numFmt formatCode="_(&quot;€&quot;* #,##0_);_(&quot;€&quot;* \(#,##0\);_(&quot;€&quot;* &quot;-&quot;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3.5931069958847733E-2"/>
              <c:y val="-3.5131396957123098E-2"/>
            </c:manualLayout>
          </c:layout>
          <c:numFmt formatCode="_(&quot;€&quot;* #,##0_);_(&quot;€&quot;* \(#,##0\);_(&quot;€&quot;* &quot;-&quot;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3.5931069958847733E-2"/>
              <c:y val="-3.2203780544029503E-2"/>
            </c:manualLayout>
          </c:layout>
          <c:numFmt formatCode="_(&quot;€&quot;* #,##0_);_(&quot;€&quot;* \(#,##0\);_(&quot;€&quot;* &quot;-&quot;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1.9598765432098767E-2"/>
              <c:y val="-4.3914246196403869E-2"/>
            </c:manualLayout>
          </c:layout>
          <c:numFmt formatCode="_(&quot;€&quot;* #,##0_);_(&quot;€&quot;* \(#,##0\);_(&quot;€&quot;* &quot;-&quot;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4.5730452674897122E-2"/>
              <c:y val="-2.9276164130935915E-2"/>
            </c:manualLayout>
          </c:layout>
          <c:numFmt formatCode="_(&quot;€&quot;* #,##0_);_(&quot;€&quot;* \(#,##0\);_(&quot;€&quot;* &quot;-&quot;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3.2664609053497939E-2"/>
              <c:y val="-3.5131396957123154E-2"/>
            </c:manualLayout>
          </c:layout>
          <c:numFmt formatCode="_(&quot;€&quot;* #,##0_);_(&quot;€&quot;* \(#,##0\);_(&quot;€&quot;* &quot;-&quot;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3.4297839506172781E-2"/>
              <c:y val="-2.3420931304748732E-2"/>
            </c:manualLayout>
          </c:layout>
          <c:numFmt formatCode="_(&quot;€&quot;* #,##0_);_(&quot;€&quot;* \(#,##0\);_(&quot;€&quot;* &quot;-&quot;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2.6131687242798355E-2"/>
              <c:y val="-3.2203780544029503E-2"/>
            </c:manualLayout>
          </c:layout>
          <c:numFmt formatCode="_(&quot;€&quot;* #,##0_);_(&quot;€&quot;* \(#,##0\);_(&quot;€&quot;* &quot;-&quot;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gradFill>
          <a:gsLst>
            <a:gs pos="0">
              <a:schemeClr val="bg1">
                <a:lumMod val="95000"/>
              </a:schemeClr>
            </a:gs>
            <a:gs pos="98000">
              <a:schemeClr val="bg1">
                <a:lumMod val="95000"/>
              </a:schemeClr>
            </a:gs>
          </a:gsLst>
          <a:lin ang="5400000" scaled="0"/>
        </a:gradFill>
        <a:ln>
          <a:noFill/>
        </a:ln>
        <a:effectLst/>
        <a:sp3d/>
      </c:spPr>
    </c:sideWall>
    <c:backWall>
      <c:thickness val="0"/>
      <c:spPr>
        <a:gradFill>
          <a:gsLst>
            <a:gs pos="0">
              <a:schemeClr val="bg1">
                <a:lumMod val="95000"/>
              </a:schemeClr>
            </a:gs>
            <a:gs pos="98000">
              <a:schemeClr val="bg1">
                <a:lumMod val="95000"/>
              </a:schemeClr>
            </a:gs>
          </a:gsLst>
          <a:lin ang="5400000" scaled="0"/>
        </a:gradFill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Pivot!$B$19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ACE9-AD4C-BA02-9180C87B76C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ACE9-AD4C-BA02-9180C87B76C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ACE9-AD4C-BA02-9180C87B76C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ACE9-AD4C-BA02-9180C87B76C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ACE9-AD4C-BA02-9180C87B76C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ACE9-AD4C-BA02-9180C87B76C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ACE9-AD4C-BA02-9180C87B76C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ACE9-AD4C-BA02-9180C87B76C7}"/>
              </c:ext>
            </c:extLst>
          </c:dPt>
          <c:dLbls>
            <c:dLbl>
              <c:idx val="0"/>
              <c:layout>
                <c:manualLayout>
                  <c:x val="2.6131687242798355E-2"/>
                  <c:y val="-3.22037805440295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CE9-AD4C-BA02-9180C87B76C7}"/>
                </c:ext>
              </c:extLst>
            </c:dLbl>
            <c:dLbl>
              <c:idx val="1"/>
              <c:layout>
                <c:manualLayout>
                  <c:x val="3.4297839506172781E-2"/>
                  <c:y val="-2.34209313047487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CE9-AD4C-BA02-9180C87B76C7}"/>
                </c:ext>
              </c:extLst>
            </c:dLbl>
            <c:dLbl>
              <c:idx val="2"/>
              <c:layout>
                <c:manualLayout>
                  <c:x val="3.2664609053497939E-2"/>
                  <c:y val="-3.51313969571231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CE9-AD4C-BA02-9180C87B76C7}"/>
                </c:ext>
              </c:extLst>
            </c:dLbl>
            <c:dLbl>
              <c:idx val="3"/>
              <c:layout>
                <c:manualLayout>
                  <c:x val="4.5730452674897122E-2"/>
                  <c:y val="-2.92761641309359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CE9-AD4C-BA02-9180C87B76C7}"/>
                </c:ext>
              </c:extLst>
            </c:dLbl>
            <c:dLbl>
              <c:idx val="4"/>
              <c:layout>
                <c:manualLayout>
                  <c:x val="1.9598765432098767E-2"/>
                  <c:y val="-4.39142461964038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CE9-AD4C-BA02-9180C87B76C7}"/>
                </c:ext>
              </c:extLst>
            </c:dLbl>
            <c:dLbl>
              <c:idx val="5"/>
              <c:layout>
                <c:manualLayout>
                  <c:x val="3.5931069958847733E-2"/>
                  <c:y val="-3.22037805440295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CE9-AD4C-BA02-9180C87B76C7}"/>
                </c:ext>
              </c:extLst>
            </c:dLbl>
            <c:dLbl>
              <c:idx val="6"/>
              <c:layout>
                <c:manualLayout>
                  <c:x val="3.5931069958847733E-2"/>
                  <c:y val="-3.51313969571230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CE9-AD4C-BA02-9180C87B76C7}"/>
                </c:ext>
              </c:extLst>
            </c:dLbl>
            <c:dLbl>
              <c:idx val="7"/>
              <c:layout>
                <c:manualLayout>
                  <c:x val="4.5730452674897122E-2"/>
                  <c:y val="-2.92761641309359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CE9-AD4C-BA02-9180C87B76C7}"/>
                </c:ext>
              </c:extLst>
            </c:dLbl>
            <c:numFmt formatCode="_(&quot;€&quot;* #,##0_);_(&quot;€&quot;* \(#,##0\);_(&quot;€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Pivot!$A$20:$A$28</c:f>
              <c:strCache>
                <c:ptCount val="8"/>
                <c:pt idx="0">
                  <c:v>21-25</c:v>
                </c:pt>
                <c:pt idx="1">
                  <c:v>26-30</c:v>
                </c:pt>
                <c:pt idx="2">
                  <c:v>31-35</c:v>
                </c:pt>
                <c:pt idx="3">
                  <c:v>36-40</c:v>
                </c:pt>
                <c:pt idx="4">
                  <c:v>41-45</c:v>
                </c:pt>
                <c:pt idx="5">
                  <c:v>51-55</c:v>
                </c:pt>
                <c:pt idx="6">
                  <c:v>61-65</c:v>
                </c:pt>
                <c:pt idx="7">
                  <c:v>66-70</c:v>
                </c:pt>
              </c:strCache>
            </c:strRef>
          </c:cat>
          <c:val>
            <c:numRef>
              <c:f>Pivot!$B$20:$B$28</c:f>
              <c:numCache>
                <c:formatCode>_("€"* #,##0_);_("€"* \(#,##0\);_("€"* "-"_);_(@_)</c:formatCode>
                <c:ptCount val="8"/>
                <c:pt idx="0">
                  <c:v>2482</c:v>
                </c:pt>
                <c:pt idx="1">
                  <c:v>11947</c:v>
                </c:pt>
                <c:pt idx="2">
                  <c:v>8389</c:v>
                </c:pt>
                <c:pt idx="3">
                  <c:v>11406</c:v>
                </c:pt>
                <c:pt idx="4">
                  <c:v>3751</c:v>
                </c:pt>
                <c:pt idx="5">
                  <c:v>4947</c:v>
                </c:pt>
                <c:pt idx="6">
                  <c:v>1750</c:v>
                </c:pt>
                <c:pt idx="7">
                  <c:v>3680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E9-AD4C-BA02-9180C87B76C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shape val="box"/>
        <c:axId val="429501407"/>
        <c:axId val="429109743"/>
        <c:axId val="0"/>
      </c:bar3DChart>
      <c:catAx>
        <c:axId val="42950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9109743"/>
        <c:crosses val="autoZero"/>
        <c:auto val="1"/>
        <c:lblAlgn val="ctr"/>
        <c:lblOffset val="100"/>
        <c:noMultiLvlLbl val="0"/>
      </c:catAx>
      <c:valAx>
        <c:axId val="42910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_);_(&quot;€&quot;* \(#,##0\);_(&quot;€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9501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[Progetto1.xlsx]Pivot!Tabella pivot37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STIPENDI PER RANGE D'ET</a:t>
            </a:r>
            <a:r>
              <a:rPr lang="it-IT"/>
              <a:t>À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dk1">
                <a:tint val="88500"/>
              </a:schemeClr>
            </a:solidFill>
            <a:round/>
          </a:ln>
          <a:effectLst/>
        </c:spPr>
        <c:marker>
          <c:symbol val="diamond"/>
          <c:size val="6"/>
          <c:spPr>
            <a:solidFill>
              <a:schemeClr val="dk1">
                <a:tint val="88500"/>
              </a:schemeClr>
            </a:solidFill>
            <a:ln w="9525">
              <a:solidFill>
                <a:schemeClr val="dk1">
                  <a:tint val="885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Pivot!$N$11</c:f>
              <c:strCache>
                <c:ptCount val="1"/>
                <c:pt idx="0">
                  <c:v>Totale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Pivot!$M$12:$M$20</c:f>
              <c:multiLvlStrCache>
                <c:ptCount val="7"/>
                <c:lvl>
                  <c:pt idx="0">
                    <c:v>21-25</c:v>
                  </c:pt>
                  <c:pt idx="1">
                    <c:v>26-30</c:v>
                  </c:pt>
                  <c:pt idx="2">
                    <c:v>31-35</c:v>
                  </c:pt>
                  <c:pt idx="3">
                    <c:v>36-40</c:v>
                  </c:pt>
                  <c:pt idx="4">
                    <c:v>41-45</c:v>
                  </c:pt>
                  <c:pt idx="5">
                    <c:v>51-55</c:v>
                  </c:pt>
                  <c:pt idx="6">
                    <c:v>61-65</c:v>
                  </c:pt>
                </c:lvl>
                <c:lvl>
                  <c:pt idx="0">
                    <c:v>Produzione</c:v>
                  </c:pt>
                </c:lvl>
              </c:multiLvlStrCache>
            </c:multiLvlStrRef>
          </c:cat>
          <c:val>
            <c:numRef>
              <c:f>Pivot!$N$12:$N$20</c:f>
              <c:numCache>
                <c:formatCode>_("€"* #,##0_);_("€"* \(#,##0\);_("€"* "-"_);_(@_)</c:formatCode>
                <c:ptCount val="7"/>
                <c:pt idx="0">
                  <c:v>2482</c:v>
                </c:pt>
                <c:pt idx="1">
                  <c:v>6718</c:v>
                </c:pt>
                <c:pt idx="2">
                  <c:v>6852</c:v>
                </c:pt>
                <c:pt idx="3">
                  <c:v>4713</c:v>
                </c:pt>
                <c:pt idx="4">
                  <c:v>2152</c:v>
                </c:pt>
                <c:pt idx="5">
                  <c:v>1670</c:v>
                </c:pt>
                <c:pt idx="6">
                  <c:v>1750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41-8041-BA2B-6E74F87509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9047136"/>
        <c:axId val="389048784"/>
      </c:lineChart>
      <c:catAx>
        <c:axId val="38904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9048784"/>
        <c:crosses val="autoZero"/>
        <c:auto val="1"/>
        <c:lblAlgn val="ctr"/>
        <c:lblOffset val="100"/>
        <c:noMultiLvlLbl val="0"/>
      </c:catAx>
      <c:valAx>
        <c:axId val="389048784"/>
        <c:scaling>
          <c:orientation val="minMax"/>
        </c:scaling>
        <c:delete val="0"/>
        <c:axPos val="l"/>
        <c:numFmt formatCode="_(&quot;€&quot;* #,##0_);_(&quot;€&quot;* \(#,##0\);_(&quot;€&quot;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9047136"/>
        <c:crosses val="autoZero"/>
        <c:crossBetween val="between"/>
      </c:valAx>
      <c:spPr>
        <a:gradFill>
          <a:gsLst>
            <a:gs pos="0">
              <a:schemeClr val="bg1"/>
            </a:gs>
            <a:gs pos="98000">
              <a:schemeClr val="bg1">
                <a:lumMod val="9500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2" Type="http://schemas.openxmlformats.org/officeDocument/2006/relationships/chart" Target="../charts/chart1.xml"/><Relationship Id="rId1" Type="http://schemas.openxmlformats.org/officeDocument/2006/relationships/image" Target="../media/image1.jpg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660400</xdr:colOff>
      <xdr:row>1</xdr:row>
      <xdr:rowOff>12700</xdr:rowOff>
    </xdr:from>
    <xdr:to>
      <xdr:col>17</xdr:col>
      <xdr:colOff>342900</xdr:colOff>
      <xdr:row>6</xdr:row>
      <xdr:rowOff>12700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674D7419-C11C-8F49-85E0-28B7E8272035}"/>
            </a:ext>
          </a:extLst>
        </xdr:cNvPr>
        <xdr:cNvSpPr txBox="1"/>
      </xdr:nvSpPr>
      <xdr:spPr>
        <a:xfrm>
          <a:off x="12242800" y="203200"/>
          <a:ext cx="2794000" cy="952500"/>
        </a:xfrm>
        <a:prstGeom prst="rect">
          <a:avLst/>
        </a:prstGeom>
        <a:gradFill rotWithShape="1">
          <a:gsLst>
            <a:gs pos="0">
              <a:srgbClr val="ED7D31">
                <a:satMod val="103000"/>
                <a:lumMod val="102000"/>
                <a:tint val="94000"/>
              </a:srgbClr>
            </a:gs>
            <a:gs pos="50000">
              <a:srgbClr val="ED7D31">
                <a:satMod val="110000"/>
                <a:lumMod val="100000"/>
                <a:shade val="100000"/>
              </a:srgbClr>
            </a:gs>
            <a:gs pos="100000">
              <a:srgbClr val="ED7D31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CALCOLARE L'ETA' APPLICANDO FORMULE E FUNZIONI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0</xdr:row>
      <xdr:rowOff>0</xdr:rowOff>
    </xdr:from>
    <xdr:to>
      <xdr:col>3</xdr:col>
      <xdr:colOff>12700</xdr:colOff>
      <xdr:row>2</xdr:row>
      <xdr:rowOff>1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CFA71F74-6E5F-0447-82CA-53FE786E1174}"/>
            </a:ext>
          </a:extLst>
        </xdr:cNvPr>
        <xdr:cNvSpPr txBox="1"/>
      </xdr:nvSpPr>
      <xdr:spPr>
        <a:xfrm>
          <a:off x="685800" y="0"/>
          <a:ext cx="4457700" cy="393701"/>
        </a:xfrm>
        <a:prstGeom prst="rect">
          <a:avLst/>
        </a:prstGeom>
        <a:gradFill rotWithShape="1">
          <a:gsLst>
            <a:gs pos="0">
              <a:srgbClr val="70AD47">
                <a:satMod val="103000"/>
                <a:lumMod val="102000"/>
                <a:tint val="94000"/>
              </a:srgbClr>
            </a:gs>
            <a:gs pos="50000">
              <a:srgbClr val="70AD47">
                <a:satMod val="110000"/>
                <a:lumMod val="100000"/>
                <a:shade val="100000"/>
              </a:srgbClr>
            </a:gs>
            <a:gs pos="100000">
              <a:srgbClr val="70AD47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xdr:spPr>
      <xdr:txBody>
        <a:bodyPr vert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Principali operazioni sul formato data</a:t>
          </a:r>
        </a:p>
      </xdr:txBody>
    </xdr:sp>
    <xdr:clientData/>
  </xdr:twoCellAnchor>
  <xdr:twoCellAnchor>
    <xdr:from>
      <xdr:col>1</xdr:col>
      <xdr:colOff>1142999</xdr:colOff>
      <xdr:row>20</xdr:row>
      <xdr:rowOff>165099</xdr:rowOff>
    </xdr:from>
    <xdr:to>
      <xdr:col>3</xdr:col>
      <xdr:colOff>276226</xdr:colOff>
      <xdr:row>22</xdr:row>
      <xdr:rowOff>165099</xdr:rowOff>
    </xdr:to>
    <xdr:sp macro="" textlink="">
      <xdr:nvSpPr>
        <xdr:cNvPr id="8" name="Freccia curva 7">
          <a:extLst>
            <a:ext uri="{FF2B5EF4-FFF2-40B4-BE49-F238E27FC236}">
              <a16:creationId xmlns:a16="http://schemas.microsoft.com/office/drawing/2014/main" id="{D8F6BE40-F5A9-CC45-A65B-24920A01CBE1}"/>
            </a:ext>
          </a:extLst>
        </xdr:cNvPr>
        <xdr:cNvSpPr/>
      </xdr:nvSpPr>
      <xdr:spPr>
        <a:xfrm rot="16200000" flipH="1">
          <a:off x="3421063" y="2382835"/>
          <a:ext cx="381000" cy="3590927"/>
        </a:xfrm>
        <a:prstGeom prst="bentArrow">
          <a:avLst/>
        </a:prstGeom>
        <a:gradFill rotWithShape="1">
          <a:gsLst>
            <a:gs pos="0">
              <a:srgbClr val="70AD47">
                <a:satMod val="103000"/>
                <a:lumMod val="102000"/>
                <a:tint val="94000"/>
              </a:srgbClr>
            </a:gs>
            <a:gs pos="50000">
              <a:srgbClr val="70AD47">
                <a:satMod val="110000"/>
                <a:lumMod val="100000"/>
                <a:shade val="100000"/>
              </a:srgbClr>
            </a:gs>
            <a:gs pos="100000">
              <a:srgbClr val="70AD47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165100</xdr:colOff>
      <xdr:row>19</xdr:row>
      <xdr:rowOff>12700</xdr:rowOff>
    </xdr:from>
    <xdr:to>
      <xdr:col>5</xdr:col>
      <xdr:colOff>1622425</xdr:colOff>
      <xdr:row>22</xdr:row>
      <xdr:rowOff>136525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47AC1BB9-0494-4C4F-AF0C-1CCF1E43AE49}"/>
            </a:ext>
          </a:extLst>
        </xdr:cNvPr>
        <xdr:cNvSpPr txBox="1"/>
      </xdr:nvSpPr>
      <xdr:spPr>
        <a:xfrm>
          <a:off x="5295900" y="3644900"/>
          <a:ext cx="2803525" cy="695325"/>
        </a:xfrm>
        <a:prstGeom prst="rect">
          <a:avLst/>
        </a:prstGeom>
        <a:gradFill rotWithShape="1">
          <a:gsLst>
            <a:gs pos="0">
              <a:srgbClr val="70AD47">
                <a:satMod val="103000"/>
                <a:lumMod val="102000"/>
                <a:tint val="94000"/>
              </a:srgbClr>
            </a:gs>
            <a:gs pos="50000">
              <a:srgbClr val="70AD47">
                <a:satMod val="110000"/>
                <a:lumMod val="100000"/>
                <a:shade val="100000"/>
              </a:srgbClr>
            </a:gs>
            <a:gs pos="100000">
              <a:srgbClr val="70AD47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 Light" panose="020F0302020204030204"/>
              <a:ea typeface="+mn-ea"/>
              <a:cs typeface="+mn-cs"/>
            </a:rPr>
            <a:t>........ la sfida!</a:t>
          </a:r>
          <a:endParaRPr kumimoji="0" lang="it-IT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 Light" panose="020F0302020204030204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1</xdr:row>
      <xdr:rowOff>0</xdr:rowOff>
    </xdr:from>
    <xdr:to>
      <xdr:col>15</xdr:col>
      <xdr:colOff>12700</xdr:colOff>
      <xdr:row>6</xdr:row>
      <xdr:rowOff>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0ED4973C-1DFD-6C4B-9A4D-72FFE76717A7}"/>
            </a:ext>
          </a:extLst>
        </xdr:cNvPr>
        <xdr:cNvSpPr txBox="1"/>
      </xdr:nvSpPr>
      <xdr:spPr>
        <a:xfrm>
          <a:off x="8839200" y="190500"/>
          <a:ext cx="3390900" cy="952500"/>
        </a:xfrm>
        <a:prstGeom prst="rect">
          <a:avLst/>
        </a:prstGeom>
        <a:gradFill rotWithShape="1">
          <a:gsLst>
            <a:gs pos="0">
              <a:srgbClr val="4472C4">
                <a:satMod val="103000"/>
                <a:lumMod val="102000"/>
                <a:tint val="94000"/>
              </a:srgbClr>
            </a:gs>
            <a:gs pos="50000">
              <a:srgbClr val="4472C4">
                <a:satMod val="110000"/>
                <a:lumMod val="100000"/>
                <a:shade val="100000"/>
              </a:srgbClr>
            </a:gs>
            <a:gs pos="100000">
              <a:srgbClr val="4472C4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ts val="2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Calcolo orario lavoro</a:t>
          </a:r>
        </a:p>
        <a:p>
          <a:pPr marL="0" marR="0" lvl="0" indent="0" defTabSz="914400" eaLnBrk="1" fontAlgn="auto" latinLnBrk="0" hangingPunct="1">
            <a:lnSpc>
              <a:spcPts val="2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Retr. oraria 17,50</a:t>
          </a:r>
        </a:p>
        <a:p>
          <a:pPr marL="0" marR="0" lvl="0" indent="0" defTabSz="914400" eaLnBrk="1" fontAlgn="auto" latinLnBrk="0" hangingPunct="1">
            <a:lnSpc>
              <a:spcPts val="2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Straordinario (oltre le 36 ore) 19,00</a:t>
          </a:r>
        </a:p>
        <a:p>
          <a:pPr marL="0" marR="0" lvl="0" indent="0" defTabSz="91440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124918</xdr:rowOff>
    </xdr:from>
    <xdr:to>
      <xdr:col>16</xdr:col>
      <xdr:colOff>13992</xdr:colOff>
      <xdr:row>158</xdr:row>
      <xdr:rowOff>176967</xdr:rowOff>
    </xdr:to>
    <xdr:pic>
      <xdr:nvPicPr>
        <xdr:cNvPr id="29" name="Immagine 28" descr="Palazzo degli uffici con grafici azionari sovrapposti">
          <a:extLst>
            <a:ext uri="{FF2B5EF4-FFF2-40B4-BE49-F238E27FC236}">
              <a16:creationId xmlns:a16="http://schemas.microsoft.com/office/drawing/2014/main" id="{6E01064B-1F72-4E2C-C03B-AF06306CD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7049"/>
          <a:ext cx="15784894" cy="29095492"/>
        </a:xfrm>
        <a:prstGeom prst="rect">
          <a:avLst/>
        </a:prstGeom>
      </xdr:spPr>
    </xdr:pic>
    <xdr:clientData/>
  </xdr:twoCellAnchor>
  <xdr:twoCellAnchor editAs="oneCell">
    <xdr:from>
      <xdr:col>13</xdr:col>
      <xdr:colOff>995795</xdr:colOff>
      <xdr:row>4</xdr:row>
      <xdr:rowOff>14430</xdr:rowOff>
    </xdr:from>
    <xdr:to>
      <xdr:col>15</xdr:col>
      <xdr:colOff>890732</xdr:colOff>
      <xdr:row>26</xdr:row>
      <xdr:rowOff>16933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Settore">
              <a:extLst>
                <a:ext uri="{FF2B5EF4-FFF2-40B4-BE49-F238E27FC236}">
                  <a16:creationId xmlns:a16="http://schemas.microsoft.com/office/drawing/2014/main" id="{2DC7EB5C-536E-4C40-8A1C-67332C56BD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tto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42159" y="822612"/>
              <a:ext cx="1828800" cy="44475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63252</xdr:colOff>
      <xdr:row>4</xdr:row>
      <xdr:rowOff>30127</xdr:rowOff>
    </xdr:from>
    <xdr:to>
      <xdr:col>1</xdr:col>
      <xdr:colOff>878939</xdr:colOff>
      <xdr:row>12</xdr:row>
      <xdr:rowOff>18143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Range anz_lavoro">
              <a:extLst>
                <a:ext uri="{FF2B5EF4-FFF2-40B4-BE49-F238E27FC236}">
                  <a16:creationId xmlns:a16="http://schemas.microsoft.com/office/drawing/2014/main" id="{5A838CA4-DF96-454A-9DAD-28992924AF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e anz_lavor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252" y="838309"/>
              <a:ext cx="1825914" cy="16043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>
    <xdr:from>
      <xdr:col>1</xdr:col>
      <xdr:colOff>968662</xdr:colOff>
      <xdr:row>4</xdr:row>
      <xdr:rowOff>33768</xdr:rowOff>
    </xdr:from>
    <xdr:to>
      <xdr:col>7</xdr:col>
      <xdr:colOff>951287</xdr:colOff>
      <xdr:row>26</xdr:row>
      <xdr:rowOff>0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7E366741-9400-7541-8BD3-74FBECD7D43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22274</xdr:colOff>
      <xdr:row>4</xdr:row>
      <xdr:rowOff>28578</xdr:rowOff>
    </xdr:from>
    <xdr:to>
      <xdr:col>13</xdr:col>
      <xdr:colOff>934541</xdr:colOff>
      <xdr:row>25</xdr:row>
      <xdr:rowOff>169333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A8DE3661-4299-EE48-8D13-D12C00EADCD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60036</xdr:colOff>
      <xdr:row>26</xdr:row>
      <xdr:rowOff>66222</xdr:rowOff>
    </xdr:from>
    <xdr:to>
      <xdr:col>7</xdr:col>
      <xdr:colOff>934066</xdr:colOff>
      <xdr:row>47</xdr:row>
      <xdr:rowOff>58170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A645820C-BC59-3C4A-ADB8-856A87A25C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17086</xdr:colOff>
      <xdr:row>26</xdr:row>
      <xdr:rowOff>83155</xdr:rowOff>
    </xdr:from>
    <xdr:to>
      <xdr:col>15</xdr:col>
      <xdr:colOff>867120</xdr:colOff>
      <xdr:row>47</xdr:row>
      <xdr:rowOff>84117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1DFA7B1A-51B5-264A-BE21-2D6E88A877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77216</xdr:colOff>
      <xdr:row>47</xdr:row>
      <xdr:rowOff>135509</xdr:rowOff>
    </xdr:from>
    <xdr:to>
      <xdr:col>7</xdr:col>
      <xdr:colOff>931716</xdr:colOff>
      <xdr:row>69</xdr:row>
      <xdr:rowOff>97813</xdr:rowOff>
    </xdr:to>
    <xdr:graphicFrame macro="">
      <xdr:nvGraphicFramePr>
        <xdr:cNvPr id="23" name="Grafico 22">
          <a:extLst>
            <a:ext uri="{FF2B5EF4-FFF2-40B4-BE49-F238E27FC236}">
              <a16:creationId xmlns:a16="http://schemas.microsoft.com/office/drawing/2014/main" id="{DF4E2EE8-BF4D-4347-8E8D-CC241D08148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13716</xdr:colOff>
      <xdr:row>47</xdr:row>
      <xdr:rowOff>135509</xdr:rowOff>
    </xdr:from>
    <xdr:to>
      <xdr:col>15</xdr:col>
      <xdr:colOff>868216</xdr:colOff>
      <xdr:row>69</xdr:row>
      <xdr:rowOff>97813</xdr:rowOff>
    </xdr:to>
    <xdr:graphicFrame macro="">
      <xdr:nvGraphicFramePr>
        <xdr:cNvPr id="24" name="Grafico 23">
          <a:extLst>
            <a:ext uri="{FF2B5EF4-FFF2-40B4-BE49-F238E27FC236}">
              <a16:creationId xmlns:a16="http://schemas.microsoft.com/office/drawing/2014/main" id="{50C7BB47-5EBF-4348-B689-2B42F5FF5FD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72681</xdr:colOff>
      <xdr:row>92</xdr:row>
      <xdr:rowOff>6900</xdr:rowOff>
    </xdr:from>
    <xdr:to>
      <xdr:col>15</xdr:col>
      <xdr:colOff>838759</xdr:colOff>
      <xdr:row>113</xdr:row>
      <xdr:rowOff>126195</xdr:rowOff>
    </xdr:to>
    <xdr:graphicFrame macro="">
      <xdr:nvGraphicFramePr>
        <xdr:cNvPr id="25" name="Grafico 24">
          <a:extLst>
            <a:ext uri="{FF2B5EF4-FFF2-40B4-BE49-F238E27FC236}">
              <a16:creationId xmlns:a16="http://schemas.microsoft.com/office/drawing/2014/main" id="{E263353F-BDAD-B94B-81F8-CDCBF2E6CF9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54539</xdr:colOff>
      <xdr:row>136</xdr:row>
      <xdr:rowOff>11434</xdr:rowOff>
    </xdr:from>
    <xdr:to>
      <xdr:col>15</xdr:col>
      <xdr:colOff>819825</xdr:colOff>
      <xdr:row>158</xdr:row>
      <xdr:rowOff>179558</xdr:rowOff>
    </xdr:to>
    <xdr:graphicFrame macro="">
      <xdr:nvGraphicFramePr>
        <xdr:cNvPr id="26" name="Grafico 25">
          <a:extLst>
            <a:ext uri="{FF2B5EF4-FFF2-40B4-BE49-F238E27FC236}">
              <a16:creationId xmlns:a16="http://schemas.microsoft.com/office/drawing/2014/main" id="{6B31FA17-9956-3D4E-84D7-DB1300A5691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1209</xdr:colOff>
      <xdr:row>69</xdr:row>
      <xdr:rowOff>172961</xdr:rowOff>
    </xdr:from>
    <xdr:to>
      <xdr:col>15</xdr:col>
      <xdr:colOff>864781</xdr:colOff>
      <xdr:row>91</xdr:row>
      <xdr:rowOff>117394</xdr:rowOff>
    </xdr:to>
    <xdr:graphicFrame macro="">
      <xdr:nvGraphicFramePr>
        <xdr:cNvPr id="32" name="Grafico 31">
          <a:extLst>
            <a:ext uri="{FF2B5EF4-FFF2-40B4-BE49-F238E27FC236}">
              <a16:creationId xmlns:a16="http://schemas.microsoft.com/office/drawing/2014/main" id="{32EA8E1F-C8AF-3440-B2AA-66F323BF8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55638</xdr:colOff>
      <xdr:row>69</xdr:row>
      <xdr:rowOff>172962</xdr:rowOff>
    </xdr:from>
    <xdr:to>
      <xdr:col>7</xdr:col>
      <xdr:colOff>919209</xdr:colOff>
      <xdr:row>91</xdr:row>
      <xdr:rowOff>120391</xdr:rowOff>
    </xdr:to>
    <xdr:graphicFrame macro="">
      <xdr:nvGraphicFramePr>
        <xdr:cNvPr id="34" name="Grafico 33">
          <a:extLst>
            <a:ext uri="{FF2B5EF4-FFF2-40B4-BE49-F238E27FC236}">
              <a16:creationId xmlns:a16="http://schemas.microsoft.com/office/drawing/2014/main" id="{25D33303-815C-B847-84AB-0EDD34B666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0</xdr:col>
      <xdr:colOff>54429</xdr:colOff>
      <xdr:row>12</xdr:row>
      <xdr:rowOff>72572</xdr:rowOff>
    </xdr:from>
    <xdr:to>
      <xdr:col>1</xdr:col>
      <xdr:colOff>885372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5" name="Range Età">
              <a:extLst>
                <a:ext uri="{FF2B5EF4-FFF2-40B4-BE49-F238E27FC236}">
                  <a16:creationId xmlns:a16="http://schemas.microsoft.com/office/drawing/2014/main" id="{C902FA2A-B4D2-0742-978D-847FEA9959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e Età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429" y="2497117"/>
              <a:ext cx="1841170" cy="27560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>
    <xdr:from>
      <xdr:col>0</xdr:col>
      <xdr:colOff>55637</xdr:colOff>
      <xdr:row>114</xdr:row>
      <xdr:rowOff>4839</xdr:rowOff>
    </xdr:from>
    <xdr:to>
      <xdr:col>15</xdr:col>
      <xdr:colOff>856923</xdr:colOff>
      <xdr:row>135</xdr:row>
      <xdr:rowOff>131334</xdr:rowOff>
    </xdr:to>
    <xdr:graphicFrame macro="">
      <xdr:nvGraphicFramePr>
        <xdr:cNvPr id="36" name="Grafico 35">
          <a:extLst>
            <a:ext uri="{FF2B5EF4-FFF2-40B4-BE49-F238E27FC236}">
              <a16:creationId xmlns:a16="http://schemas.microsoft.com/office/drawing/2014/main" id="{C74B6CA2-4A89-014B-B12C-72D539DD1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e" refreshedDate="44855.387426388887" createdVersion="8" refreshedVersion="8" minRefreshableVersion="3" recordCount="28" xr:uid="{6D6D594B-D66D-2C4B-8D30-E57B11341AC8}">
  <cacheSource type="worksheet">
    <worksheetSource ref="A1:H29" sheet="Table"/>
  </cacheSource>
  <cacheFields count="11">
    <cacheField name="Cognome" numFmtId="0">
      <sharedItems count="28">
        <s v="Dipendende 1"/>
        <s v="Dipendende 2"/>
        <s v="Dipendende 3"/>
        <s v="Dipendende 4"/>
        <s v="Dipendende 5"/>
        <s v="Dipendende 6"/>
        <s v="Dipendende 7"/>
        <s v="Dipendende 8"/>
        <s v="Dipendende 9"/>
        <s v="Dipendende 10"/>
        <s v="Dipendende 11"/>
        <s v="Dipendende 12"/>
        <s v="Dipendende 13"/>
        <s v="Dipendende 14"/>
        <s v="Dipendende 15"/>
        <s v="Dipendende 16"/>
        <s v="Dipendende 17"/>
        <s v="Dipendende 18"/>
        <s v="Dipendende 19"/>
        <s v="Dipendende 20"/>
        <s v="Dipendende 21"/>
        <s v="Dipendende 22"/>
        <s v="Dipendende 23"/>
        <s v="Dipendende 24"/>
        <s v="Dipendende 25"/>
        <s v="Dipendende 26"/>
        <s v="Dipendende 27"/>
        <s v="Dipendende 28"/>
      </sharedItems>
    </cacheField>
    <cacheField name="Dt_nascita" numFmtId="14">
      <sharedItems containsSemiMixedTypes="0" containsNonDate="0" containsDate="1" containsString="0" minDate="1956-06-05T00:00:00" maxDate="2000-01-16T00:00:00" count="28">
        <d v="1985-05-04T00:00:00"/>
        <d v="1997-12-12T00:00:00"/>
        <d v="1983-12-24T00:00:00"/>
        <d v="1990-02-02T00:00:00"/>
        <d v="1956-06-05T00:00:00"/>
        <d v="1985-01-06T00:00:00"/>
        <d v="1992-02-23T00:00:00"/>
        <d v="1994-03-06T00:00:00"/>
        <d v="1960-10-18T00:00:00"/>
        <d v="1989-12-26T00:00:00"/>
        <d v="1969-03-02T00:00:00"/>
        <d v="1967-04-21T00:00:00"/>
        <d v="1990-01-21T00:00:00"/>
        <d v="1976-11-25T00:00:00"/>
        <d v="1995-08-19T00:00:00"/>
        <d v="1986-11-20T00:00:00"/>
        <d v="1979-09-08T00:00:00"/>
        <d v="1994-04-07T00:00:00"/>
        <d v="1992-02-20T00:00:00"/>
        <d v="1990-05-03T00:00:00"/>
        <d v="2000-01-15T00:00:00"/>
        <d v="1983-04-09T00:00:00"/>
        <d v="1984-06-29T00:00:00"/>
        <d v="1994-01-28T00:00:00"/>
        <d v="1986-01-06T00:00:00"/>
        <d v="1993-03-05T00:00:00"/>
        <d v="1988-08-04T00:00:00"/>
        <d v="1995-08-24T00:00:00"/>
      </sharedItems>
      <fieldGroup base="1">
        <rangePr groupBy="years" startDate="1956-06-05T00:00:00" endDate="2000-01-16T00:00:00"/>
        <groupItems count="47">
          <s v="&lt;05/06/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&gt;16/01/00"/>
        </groupItems>
      </fieldGroup>
    </cacheField>
    <cacheField name="Dt_assunzione" numFmtId="14">
      <sharedItems containsSemiMixedTypes="0" containsNonDate="0" containsDate="1" containsString="0" minDate="1987-04-05T00:00:00" maxDate="2020-09-13T00:00:00" count="24">
        <d v="2014-06-06T00:00:00"/>
        <d v="2019-01-01T00:00:00"/>
        <d v="2008-01-06T00:00:00"/>
        <d v="2020-01-01T00:00:00"/>
        <d v="1987-04-05T00:00:00"/>
        <d v="2010-05-05T00:00:00"/>
        <d v="2011-01-05T00:00:00"/>
        <d v="2017-10-14T00:00:00"/>
        <d v="1996-09-05T00:00:00"/>
        <d v="2013-01-05T00:00:00"/>
        <d v="1990-05-06T00:00:00"/>
        <d v="1999-01-05T00:00:00"/>
        <d v="2017-05-01T00:00:00"/>
        <d v="2000-01-06T00:00:00"/>
        <d v="2016-01-05T00:00:00"/>
        <d v="2002-01-05T00:00:00"/>
        <d v="2017-04-01T00:00:00"/>
        <d v="2018-06-01T00:00:00"/>
        <d v="2020-09-12T00:00:00"/>
        <d v="2007-01-05T00:00:00"/>
        <d v="2017-01-05T00:00:00"/>
        <d v="2014-06-05T00:00:00"/>
        <d v="2011-09-06T00:00:00"/>
        <d v="2018-02-01T00:00:00"/>
      </sharedItems>
      <fieldGroup base="2">
        <rangePr groupBy="years" startDate="1987-04-05T00:00:00" endDate="2020-09-13T00:00:00"/>
        <groupItems count="36">
          <s v="&lt;05/04/87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3/09/20"/>
        </groupItems>
      </fieldGroup>
    </cacheField>
    <cacheField name="Settore" numFmtId="0">
      <sharedItems count="4">
        <s v="Produzione"/>
        <s v="Amministrazione"/>
        <s v="Direzione"/>
        <s v="Commerciale"/>
      </sharedItems>
    </cacheField>
    <cacheField name="Stipendio" numFmtId="164">
      <sharedItems containsSemiMixedTypes="0" containsString="0" containsNumber="1" containsInteger="1" minValue="1230" maxValue="3680" count="24">
        <n v="1676"/>
        <n v="1252"/>
        <n v="1650"/>
        <n v="1250"/>
        <n v="3680"/>
        <n v="1623"/>
        <n v="2584"/>
        <n v="1280"/>
        <n v="1750"/>
        <n v="1476"/>
        <n v="3277"/>
        <n v="1670"/>
        <n v="1340"/>
        <n v="1599"/>
        <n v="1414"/>
        <n v="1537"/>
        <n v="2152"/>
        <n v="1370"/>
        <n v="1310"/>
        <n v="1230"/>
        <n v="2768"/>
        <n v="2275"/>
        <n v="1365"/>
        <n v="1270"/>
      </sharedItems>
    </cacheField>
    <cacheField name="Età" numFmtId="0">
      <sharedItems containsSemiMixedTypes="0" containsString="0" containsNumber="1" containsInteger="1" minValue="22" maxValue="66" count="19">
        <n v="37"/>
        <n v="24"/>
        <n v="38"/>
        <n v="32"/>
        <n v="66"/>
        <n v="30"/>
        <n v="28"/>
        <n v="62"/>
        <n v="53"/>
        <n v="55"/>
        <n v="45"/>
        <n v="27"/>
        <n v="35"/>
        <n v="43"/>
        <n v="22"/>
        <n v="39"/>
        <n v="36"/>
        <n v="29"/>
        <n v="34"/>
      </sharedItems>
      <fieldGroup par="10"/>
    </cacheField>
    <cacheField name="Anz_lavoro" numFmtId="0">
      <sharedItems containsSemiMixedTypes="0" containsString="0" containsNumber="1" containsInteger="1" minValue="2" maxValue="35" count="17">
        <n v="8"/>
        <n v="3"/>
        <n v="14"/>
        <n v="2"/>
        <n v="35"/>
        <n v="12"/>
        <n v="11"/>
        <n v="5"/>
        <n v="26"/>
        <n v="9"/>
        <n v="32"/>
        <n v="23"/>
        <n v="22"/>
        <n v="6"/>
        <n v="20"/>
        <n v="4"/>
        <n v="15"/>
      </sharedItems>
      <fieldGroup par="8"/>
    </cacheField>
    <cacheField name="Età_assunzione" numFmtId="0">
      <sharedItems containsSemiMixedTypes="0" containsString="0" containsNumber="1" containsInteger="1" minValue="19" maxValue="36" count="14">
        <n v="29"/>
        <n v="21"/>
        <n v="24"/>
        <n v="30"/>
        <n v="31"/>
        <n v="25"/>
        <n v="19"/>
        <n v="23"/>
        <n v="36"/>
        <n v="32"/>
        <n v="27"/>
        <n v="26"/>
        <n v="28"/>
        <n v="20"/>
      </sharedItems>
      <fieldGroup par="9"/>
    </cacheField>
    <cacheField name="Anz_lavoro2" numFmtId="0" databaseField="0">
      <fieldGroup base="6">
        <discretePr count="17">
          <x v="0"/>
          <x v="0"/>
          <x v="1"/>
          <x v="0"/>
          <x v="3"/>
          <x v="1"/>
          <x v="1"/>
          <x v="0"/>
          <x v="2"/>
          <x v="0"/>
          <x v="3"/>
          <x v="2"/>
          <x v="2"/>
          <x v="0"/>
          <x v="2"/>
          <x v="0"/>
          <x v="1"/>
        </discretePr>
        <groupItems count="4">
          <s v="Gruppo1"/>
          <s v="Gruppo2"/>
          <s v="Gruppo3"/>
          <s v="Gruppo4"/>
        </groupItems>
      </fieldGroup>
    </cacheField>
    <cacheField name="Età_assunzione2" numFmtId="0" databaseField="0">
      <fieldGroup base="7">
        <discretePr count="14">
          <x v="3"/>
          <x v="2"/>
          <x v="2"/>
          <x v="3"/>
          <x v="4"/>
          <x v="2"/>
          <x v="1"/>
          <x v="2"/>
          <x v="0"/>
          <x v="4"/>
          <x v="3"/>
          <x v="3"/>
          <x v="3"/>
          <x v="1"/>
        </discretePr>
        <groupItems count="5">
          <n v="36"/>
          <s v="Gruppo1"/>
          <s v="Gruppo2"/>
          <s v="Gruppo3"/>
          <s v="Gruppo4"/>
        </groupItems>
      </fieldGroup>
    </cacheField>
    <cacheField name="Età2" numFmtId="0" databaseField="0">
      <fieldGroup base="5">
        <discretePr count="19">
          <x v="5"/>
          <x v="2"/>
          <x v="5"/>
          <x v="4"/>
          <x v="0"/>
          <x v="3"/>
          <x v="3"/>
          <x v="1"/>
          <x v="7"/>
          <x v="7"/>
          <x v="6"/>
          <x v="3"/>
          <x v="4"/>
          <x v="6"/>
          <x v="2"/>
          <x v="5"/>
          <x v="5"/>
          <x v="3"/>
          <x v="4"/>
        </discretePr>
        <groupItems count="8">
          <n v="66"/>
          <n v="62"/>
          <s v="Gruppo1"/>
          <s v="Gruppo2"/>
          <s v="Gruppo3"/>
          <s v="Gruppo4"/>
          <s v="Gruppo5"/>
          <s v="Gruppo6"/>
        </groupItems>
      </fieldGroup>
    </cacheField>
  </cacheFields>
  <extLst>
    <ext xmlns:x14="http://schemas.microsoft.com/office/spreadsheetml/2009/9/main" uri="{725AE2AE-9491-48be-B2B4-4EB974FC3084}">
      <x14:pivotCacheDefinition pivotCacheId="168164369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x v="0"/>
    <x v="0"/>
    <x v="0"/>
    <x v="0"/>
    <x v="0"/>
  </r>
  <r>
    <x v="1"/>
    <x v="1"/>
    <x v="1"/>
    <x v="0"/>
    <x v="1"/>
    <x v="1"/>
    <x v="1"/>
    <x v="1"/>
  </r>
  <r>
    <x v="2"/>
    <x v="2"/>
    <x v="2"/>
    <x v="1"/>
    <x v="2"/>
    <x v="2"/>
    <x v="2"/>
    <x v="2"/>
  </r>
  <r>
    <x v="3"/>
    <x v="3"/>
    <x v="3"/>
    <x v="0"/>
    <x v="3"/>
    <x v="3"/>
    <x v="3"/>
    <x v="3"/>
  </r>
  <r>
    <x v="4"/>
    <x v="4"/>
    <x v="4"/>
    <x v="2"/>
    <x v="4"/>
    <x v="4"/>
    <x v="4"/>
    <x v="4"/>
  </r>
  <r>
    <x v="5"/>
    <x v="5"/>
    <x v="5"/>
    <x v="0"/>
    <x v="5"/>
    <x v="0"/>
    <x v="5"/>
    <x v="5"/>
  </r>
  <r>
    <x v="6"/>
    <x v="6"/>
    <x v="6"/>
    <x v="3"/>
    <x v="6"/>
    <x v="5"/>
    <x v="6"/>
    <x v="6"/>
  </r>
  <r>
    <x v="7"/>
    <x v="7"/>
    <x v="7"/>
    <x v="1"/>
    <x v="7"/>
    <x v="6"/>
    <x v="7"/>
    <x v="7"/>
  </r>
  <r>
    <x v="8"/>
    <x v="8"/>
    <x v="8"/>
    <x v="0"/>
    <x v="8"/>
    <x v="7"/>
    <x v="8"/>
    <x v="8"/>
  </r>
  <r>
    <x v="9"/>
    <x v="9"/>
    <x v="9"/>
    <x v="0"/>
    <x v="9"/>
    <x v="3"/>
    <x v="9"/>
    <x v="7"/>
  </r>
  <r>
    <x v="10"/>
    <x v="10"/>
    <x v="10"/>
    <x v="2"/>
    <x v="10"/>
    <x v="8"/>
    <x v="10"/>
    <x v="1"/>
  </r>
  <r>
    <x v="11"/>
    <x v="11"/>
    <x v="11"/>
    <x v="0"/>
    <x v="11"/>
    <x v="9"/>
    <x v="11"/>
    <x v="9"/>
  </r>
  <r>
    <x v="12"/>
    <x v="12"/>
    <x v="12"/>
    <x v="0"/>
    <x v="12"/>
    <x v="3"/>
    <x v="7"/>
    <x v="10"/>
  </r>
  <r>
    <x v="13"/>
    <x v="13"/>
    <x v="13"/>
    <x v="1"/>
    <x v="13"/>
    <x v="10"/>
    <x v="12"/>
    <x v="7"/>
  </r>
  <r>
    <x v="14"/>
    <x v="14"/>
    <x v="14"/>
    <x v="0"/>
    <x v="14"/>
    <x v="11"/>
    <x v="13"/>
    <x v="1"/>
  </r>
  <r>
    <x v="15"/>
    <x v="15"/>
    <x v="6"/>
    <x v="1"/>
    <x v="15"/>
    <x v="12"/>
    <x v="6"/>
    <x v="2"/>
  </r>
  <r>
    <x v="16"/>
    <x v="16"/>
    <x v="15"/>
    <x v="0"/>
    <x v="16"/>
    <x v="13"/>
    <x v="14"/>
    <x v="7"/>
  </r>
  <r>
    <x v="17"/>
    <x v="17"/>
    <x v="3"/>
    <x v="0"/>
    <x v="3"/>
    <x v="6"/>
    <x v="3"/>
    <x v="11"/>
  </r>
  <r>
    <x v="18"/>
    <x v="18"/>
    <x v="16"/>
    <x v="0"/>
    <x v="17"/>
    <x v="5"/>
    <x v="7"/>
    <x v="5"/>
  </r>
  <r>
    <x v="19"/>
    <x v="19"/>
    <x v="17"/>
    <x v="0"/>
    <x v="18"/>
    <x v="3"/>
    <x v="15"/>
    <x v="12"/>
  </r>
  <r>
    <x v="20"/>
    <x v="20"/>
    <x v="18"/>
    <x v="0"/>
    <x v="19"/>
    <x v="14"/>
    <x v="3"/>
    <x v="13"/>
  </r>
  <r>
    <x v="21"/>
    <x v="21"/>
    <x v="2"/>
    <x v="3"/>
    <x v="20"/>
    <x v="15"/>
    <x v="2"/>
    <x v="5"/>
  </r>
  <r>
    <x v="22"/>
    <x v="22"/>
    <x v="19"/>
    <x v="3"/>
    <x v="21"/>
    <x v="2"/>
    <x v="16"/>
    <x v="7"/>
  </r>
  <r>
    <x v="23"/>
    <x v="23"/>
    <x v="20"/>
    <x v="1"/>
    <x v="22"/>
    <x v="6"/>
    <x v="7"/>
    <x v="7"/>
  </r>
  <r>
    <x v="24"/>
    <x v="24"/>
    <x v="9"/>
    <x v="0"/>
    <x v="14"/>
    <x v="16"/>
    <x v="9"/>
    <x v="10"/>
  </r>
  <r>
    <x v="25"/>
    <x v="25"/>
    <x v="21"/>
    <x v="0"/>
    <x v="14"/>
    <x v="17"/>
    <x v="0"/>
    <x v="1"/>
  </r>
  <r>
    <x v="26"/>
    <x v="26"/>
    <x v="22"/>
    <x v="0"/>
    <x v="9"/>
    <x v="18"/>
    <x v="6"/>
    <x v="7"/>
  </r>
  <r>
    <x v="27"/>
    <x v="27"/>
    <x v="23"/>
    <x v="0"/>
    <x v="23"/>
    <x v="11"/>
    <x v="1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F8A7E-148E-524E-B5D0-42F2AA99CC85}" name="Tabella pivot23" cacheId="100" dataOnRows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4">
  <location ref="A3:B5" firstHeaderRow="1" firstDataRow="1" firstDataCol="1"/>
  <pivotFields count="11">
    <pivotField showAll="0">
      <items count="29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"/>
        <item x="3"/>
        <item x="4"/>
        <item x="5"/>
        <item x="6"/>
        <item x="7"/>
        <item x="8"/>
        <item t="default"/>
      </items>
    </pivotField>
    <pivotField numFmtId="14" showAll="0"/>
    <pivotField numFmtId="14" showAll="0"/>
    <pivotField axis="axisRow" showAll="0">
      <items count="5">
        <item h="1" x="1"/>
        <item h="1" x="3"/>
        <item h="1" x="2"/>
        <item x="0"/>
        <item t="default"/>
      </items>
    </pivotField>
    <pivotField dataField="1" numFmtId="164" showAll="0"/>
    <pivotField showAll="0">
      <items count="20">
        <item x="14"/>
        <item x="1"/>
        <item x="11"/>
        <item x="6"/>
        <item x="17"/>
        <item x="5"/>
        <item x="3"/>
        <item x="18"/>
        <item x="12"/>
        <item x="16"/>
        <item x="0"/>
        <item x="2"/>
        <item x="15"/>
        <item x="13"/>
        <item x="10"/>
        <item x="8"/>
        <item x="9"/>
        <item x="7"/>
        <item x="4"/>
        <item t="default"/>
      </items>
    </pivotField>
    <pivotField showAll="0">
      <items count="18">
        <item x="3"/>
        <item x="1"/>
        <item x="15"/>
        <item x="7"/>
        <item x="13"/>
        <item x="0"/>
        <item x="9"/>
        <item x="6"/>
        <item x="5"/>
        <item x="2"/>
        <item x="16"/>
        <item x="14"/>
        <item x="12"/>
        <item x="11"/>
        <item x="8"/>
        <item x="10"/>
        <item x="4"/>
        <item t="default"/>
      </items>
    </pivotField>
    <pivotField showAll="0">
      <items count="15">
        <item x="6"/>
        <item x="13"/>
        <item x="1"/>
        <item x="7"/>
        <item x="2"/>
        <item x="5"/>
        <item x="11"/>
        <item x="10"/>
        <item x="12"/>
        <item x="0"/>
        <item x="3"/>
        <item x="4"/>
        <item x="9"/>
        <item x="8"/>
        <item t="default"/>
      </items>
    </pivotField>
    <pivotField name="Range anz_lavoro" showAll="0">
      <items count="5">
        <item n="0-9" x="0"/>
        <item n="10-19" x="1"/>
        <item n="20-29" x="2"/>
        <item n="30-39" x="3"/>
        <item t="default"/>
      </items>
    </pivotField>
    <pivotField name="Range Età_assunzione" showAll="0">
      <items count="6">
        <item n="16-20" x="1"/>
        <item n="21-25" x="2"/>
        <item n="26-30" x="3"/>
        <item n="30-35" x="4"/>
        <item n="36-40" x="0"/>
        <item t="default"/>
      </items>
    </pivotField>
    <pivotField name="Range Età" showAll="0">
      <items count="9">
        <item n="21-25" x="2"/>
        <item n="26-30" x="3"/>
        <item n="31-35" x="4"/>
        <item n="36-40" x="5"/>
        <item n="41-45" x="6"/>
        <item n="51-55" x="7"/>
        <item n="61-65" x="1"/>
        <item n="66-70" x="0"/>
        <item t="default"/>
      </items>
    </pivotField>
  </pivotFields>
  <rowFields count="1">
    <field x="3"/>
  </rowFields>
  <rowItems count="2">
    <i>
      <x v="3"/>
    </i>
    <i t="grand">
      <x/>
    </i>
  </rowItems>
  <colItems count="1">
    <i/>
  </colItems>
  <dataFields count="1">
    <dataField name="Somma di Stipendio" fld="4" baseField="0" baseItem="0" numFmtId="42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2763B7-FEC6-7F41-85B8-7EB4F48D5C03}" name="Tabella pivot28" cacheId="10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>
  <location ref="G27:H40" firstHeaderRow="1" firstDataRow="1" firstDataCol="1"/>
  <pivotFields count="11">
    <pivotField showAll="0">
      <items count="29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"/>
        <item x="3"/>
        <item x="4"/>
        <item x="5"/>
        <item x="6"/>
        <item x="7"/>
        <item x="8"/>
        <item t="default"/>
      </items>
    </pivotField>
    <pivotField numFmtId="14" showAll="0"/>
    <pivotField numFmtId="14" showAll="0"/>
    <pivotField axis="axisRow" showAll="0">
      <items count="5">
        <item x="1"/>
        <item x="3"/>
        <item x="2"/>
        <item x="0"/>
        <item t="default"/>
      </items>
    </pivotField>
    <pivotField dataField="1" numFmtId="164" showAll="0"/>
    <pivotField showAll="0">
      <items count="20">
        <item x="14"/>
        <item x="1"/>
        <item x="11"/>
        <item x="6"/>
        <item x="17"/>
        <item x="5"/>
        <item x="3"/>
        <item x="18"/>
        <item x="12"/>
        <item x="16"/>
        <item x="0"/>
        <item x="2"/>
        <item x="15"/>
        <item x="13"/>
        <item x="10"/>
        <item x="8"/>
        <item x="9"/>
        <item x="7"/>
        <item x="4"/>
        <item t="default"/>
      </items>
    </pivotField>
    <pivotField showAll="0">
      <items count="18">
        <item x="3"/>
        <item x="1"/>
        <item x="15"/>
        <item x="7"/>
        <item x="13"/>
        <item x="0"/>
        <item x="9"/>
        <item x="6"/>
        <item x="5"/>
        <item x="2"/>
        <item x="16"/>
        <item x="14"/>
        <item x="12"/>
        <item x="11"/>
        <item x="8"/>
        <item x="10"/>
        <item x="4"/>
        <item t="default"/>
      </items>
    </pivotField>
    <pivotField showAll="0">
      <items count="15">
        <item x="6"/>
        <item x="13"/>
        <item x="1"/>
        <item x="7"/>
        <item x="2"/>
        <item x="5"/>
        <item x="11"/>
        <item x="10"/>
        <item x="12"/>
        <item x="0"/>
        <item x="3"/>
        <item x="4"/>
        <item x="9"/>
        <item x="8"/>
        <item t="default"/>
      </items>
    </pivotField>
    <pivotField name="Range anz_lavoro" axis="axisRow" showAll="0">
      <items count="5">
        <item n="0-9" x="0"/>
        <item n="10-19" x="1"/>
        <item n="20-29" x="2"/>
        <item n="30-39" x="3"/>
        <item t="default"/>
      </items>
    </pivotField>
    <pivotField name="Range Età_assunzione" showAll="0">
      <items count="6">
        <item n="16-20" x="1"/>
        <item n="21-25" x="2"/>
        <item n="26-30" x="3"/>
        <item n="30-35" x="4"/>
        <item n="36-40" x="0"/>
        <item t="default"/>
      </items>
    </pivotField>
    <pivotField name="Range Età" showAll="0">
      <items count="9">
        <item n="21-25" x="2"/>
        <item n="26-30" x="3"/>
        <item n="31-35" x="4"/>
        <item n="36-40" x="5"/>
        <item n="41-45" x="6"/>
        <item n="51-55" x="7"/>
        <item n="61-65" x="1"/>
        <item n="66-70" x="0"/>
        <item t="default"/>
      </items>
    </pivotField>
  </pivotFields>
  <rowFields count="2">
    <field x="3"/>
    <field x="8"/>
  </rowFields>
  <rowItems count="13">
    <i>
      <x/>
    </i>
    <i r="1">
      <x/>
    </i>
    <i r="1">
      <x v="1"/>
    </i>
    <i r="1">
      <x v="2"/>
    </i>
    <i>
      <x v="1"/>
    </i>
    <i r="1">
      <x v="1"/>
    </i>
    <i>
      <x v="2"/>
    </i>
    <i r="1">
      <x v="3"/>
    </i>
    <i>
      <x v="3"/>
    </i>
    <i r="1">
      <x/>
    </i>
    <i r="1">
      <x v="1"/>
    </i>
    <i r="1">
      <x v="2"/>
    </i>
    <i t="grand">
      <x/>
    </i>
  </rowItems>
  <colItems count="1">
    <i/>
  </colItems>
  <dataFields count="1">
    <dataField name="Media di Stipendio" fld="4" subtotal="average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49593-DABC-C140-BFAD-1ADFC429C332}" name="Tabella pivot34" cacheId="100" dataOnRows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6">
  <location ref="A19:B28" firstHeaderRow="1" firstDataRow="1" firstDataCol="1"/>
  <pivotFields count="11">
    <pivotField showAll="0">
      <items count="29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"/>
        <item x="3"/>
        <item x="4"/>
        <item x="5"/>
        <item x="6"/>
        <item x="7"/>
        <item x="8"/>
        <item t="default"/>
      </items>
    </pivotField>
    <pivotField numFmtId="14" showAll="0"/>
    <pivotField numFmtId="14" showAll="0"/>
    <pivotField showAll="0">
      <items count="5">
        <item x="1"/>
        <item x="3"/>
        <item x="2"/>
        <item x="0"/>
        <item t="default"/>
      </items>
    </pivotField>
    <pivotField dataField="1" numFmtId="164" showAll="0"/>
    <pivotField showAll="0">
      <items count="20">
        <item x="14"/>
        <item x="1"/>
        <item x="11"/>
        <item x="6"/>
        <item x="17"/>
        <item x="5"/>
        <item x="3"/>
        <item x="18"/>
        <item x="12"/>
        <item x="16"/>
        <item x="0"/>
        <item x="2"/>
        <item x="15"/>
        <item x="13"/>
        <item x="10"/>
        <item x="8"/>
        <item x="9"/>
        <item x="7"/>
        <item x="4"/>
        <item t="default"/>
      </items>
    </pivotField>
    <pivotField showAll="0">
      <items count="18">
        <item x="3"/>
        <item x="1"/>
        <item x="15"/>
        <item x="7"/>
        <item x="13"/>
        <item x="0"/>
        <item x="9"/>
        <item x="6"/>
        <item x="5"/>
        <item x="2"/>
        <item x="16"/>
        <item x="14"/>
        <item x="12"/>
        <item x="11"/>
        <item x="8"/>
        <item x="10"/>
        <item x="4"/>
        <item t="default"/>
      </items>
    </pivotField>
    <pivotField showAll="0">
      <items count="15">
        <item x="6"/>
        <item x="13"/>
        <item x="1"/>
        <item x="7"/>
        <item x="2"/>
        <item x="5"/>
        <item x="11"/>
        <item x="10"/>
        <item x="12"/>
        <item x="0"/>
        <item x="3"/>
        <item x="4"/>
        <item x="9"/>
        <item x="8"/>
        <item t="default"/>
      </items>
    </pivotField>
    <pivotField name="Range anz_lavoro" showAll="0">
      <items count="5">
        <item n="0-9" x="0"/>
        <item n="10-19" x="1"/>
        <item n="20-29" x="2"/>
        <item n="30-39" x="3"/>
        <item t="default"/>
      </items>
    </pivotField>
    <pivotField name="Range Età_assunzione" showAll="0">
      <items count="6">
        <item n="16-20" x="1"/>
        <item n="21-25" x="2"/>
        <item n="26-30" x="3"/>
        <item n="30-35" x="4"/>
        <item n="36-40" x="0"/>
        <item t="default"/>
      </items>
    </pivotField>
    <pivotField name="Range Età" axis="axisRow" showAll="0">
      <items count="9">
        <item n="21-25" x="2"/>
        <item n="26-30" x="3"/>
        <item n="31-35" x="4"/>
        <item n="36-40" x="5"/>
        <item n="41-45" x="6"/>
        <item n="51-55" x="7"/>
        <item n="61-65" x="1"/>
        <item n="66-70" x="0"/>
        <item t="default"/>
      </items>
    </pivotField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ma di Stipendio" fld="4" baseField="0" baseItem="0" numFmtId="42"/>
  </dataFields>
  <chartFormats count="9"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15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15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15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15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5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5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5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CFA60A-1643-A44D-876E-14867A3179CD}" name="Tabella pivot27" cacheId="10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4">
  <location ref="G11:H16" firstHeaderRow="1" firstDataRow="1" firstDataCol="1"/>
  <pivotFields count="11">
    <pivotField showAll="0">
      <items count="29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"/>
        <item x="3"/>
        <item x="4"/>
        <item x="5"/>
        <item x="6"/>
        <item x="7"/>
        <item x="8"/>
        <item t="default"/>
      </items>
    </pivotField>
    <pivotField numFmtId="14" showAll="0"/>
    <pivotField numFmtId="14" showAll="0"/>
    <pivotField axis="axisRow" showAll="0">
      <items count="5">
        <item h="1" x="1"/>
        <item h="1" x="3"/>
        <item h="1" x="2"/>
        <item x="0"/>
        <item t="default"/>
      </items>
    </pivotField>
    <pivotField dataField="1" numFmtId="164" showAll="0"/>
    <pivotField showAll="0">
      <items count="20">
        <item x="14"/>
        <item x="1"/>
        <item x="11"/>
        <item x="6"/>
        <item x="17"/>
        <item x="5"/>
        <item x="3"/>
        <item x="18"/>
        <item x="12"/>
        <item x="16"/>
        <item x="0"/>
        <item x="2"/>
        <item x="15"/>
        <item x="13"/>
        <item x="10"/>
        <item x="8"/>
        <item x="9"/>
        <item x="7"/>
        <item x="4"/>
        <item t="default"/>
      </items>
    </pivotField>
    <pivotField showAll="0">
      <items count="18">
        <item x="3"/>
        <item x="1"/>
        <item x="15"/>
        <item x="7"/>
        <item x="13"/>
        <item x="0"/>
        <item x="9"/>
        <item x="6"/>
        <item x="5"/>
        <item x="2"/>
        <item x="16"/>
        <item x="14"/>
        <item x="12"/>
        <item x="11"/>
        <item x="8"/>
        <item x="10"/>
        <item x="4"/>
        <item t="default"/>
      </items>
    </pivotField>
    <pivotField showAll="0">
      <items count="15">
        <item x="6"/>
        <item x="13"/>
        <item x="1"/>
        <item x="7"/>
        <item x="2"/>
        <item x="5"/>
        <item x="11"/>
        <item x="10"/>
        <item x="12"/>
        <item x="0"/>
        <item x="3"/>
        <item x="4"/>
        <item x="9"/>
        <item x="8"/>
        <item t="default"/>
      </items>
    </pivotField>
    <pivotField name="Range anz_lavoro" axis="axisRow" showAll="0">
      <items count="5">
        <item n="0-9" x="0"/>
        <item n="10-19" x="1"/>
        <item n="20-29" x="2"/>
        <item n="30-39" x="3"/>
        <item t="default"/>
      </items>
    </pivotField>
    <pivotField name="Range Età_assunzione" showAll="0">
      <items count="6">
        <item n="16-20" x="1"/>
        <item n="21-25" x="2"/>
        <item n="26-30" x="3"/>
        <item n="30-35" x="4"/>
        <item n="36-40" x="0"/>
        <item t="default"/>
      </items>
    </pivotField>
    <pivotField name="Range Età" showAll="0">
      <items count="9">
        <item n="21-25" x="2"/>
        <item n="26-30" x="3"/>
        <item n="31-35" x="4"/>
        <item n="36-40" x="5"/>
        <item n="41-45" x="6"/>
        <item n="51-55" x="7"/>
        <item n="61-65" x="1"/>
        <item n="66-70" x="0"/>
        <item t="default"/>
      </items>
    </pivotField>
  </pivotFields>
  <rowFields count="2">
    <field x="3"/>
    <field x="8"/>
  </rowFields>
  <rowItems count="5">
    <i>
      <x v="3"/>
    </i>
    <i r="1">
      <x/>
    </i>
    <i r="1">
      <x v="1"/>
    </i>
    <i r="1">
      <x v="2"/>
    </i>
    <i t="grand">
      <x/>
    </i>
  </rowItems>
  <colItems count="1">
    <i/>
  </colItems>
  <dataFields count="1">
    <dataField name="Somma di Stipendio" fld="4" baseField="0" baseItem="0" numFmtId="42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061022-CBEF-9343-805A-2EC0DF4BA105}" name="Tabella pivot26" cacheId="10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6">
  <location ref="A11:D13" firstHeaderRow="0" firstDataRow="1" firstDataCol="1"/>
  <pivotFields count="11">
    <pivotField showAll="0">
      <items count="29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"/>
        <item x="3"/>
        <item x="4"/>
        <item x="5"/>
        <item x="6"/>
        <item x="7"/>
        <item x="8"/>
        <item t="default"/>
      </items>
    </pivotField>
    <pivotField numFmtId="14" showAll="0"/>
    <pivotField numFmtId="14" showAll="0"/>
    <pivotField axis="axisRow" showAll="0">
      <items count="5">
        <item h="1" x="1"/>
        <item h="1" x="3"/>
        <item h="1" x="2"/>
        <item x="0"/>
        <item t="default"/>
      </items>
    </pivotField>
    <pivotField numFmtId="164" showAll="0"/>
    <pivotField dataField="1" showAll="0">
      <items count="20">
        <item x="14"/>
        <item x="1"/>
        <item x="11"/>
        <item x="6"/>
        <item x="17"/>
        <item x="5"/>
        <item x="3"/>
        <item x="18"/>
        <item x="12"/>
        <item x="16"/>
        <item x="0"/>
        <item x="2"/>
        <item x="15"/>
        <item x="13"/>
        <item x="10"/>
        <item x="8"/>
        <item x="9"/>
        <item x="7"/>
        <item x="4"/>
        <item t="default"/>
      </items>
    </pivotField>
    <pivotField dataField="1" showAll="0">
      <items count="18">
        <item x="3"/>
        <item x="1"/>
        <item x="15"/>
        <item x="7"/>
        <item x="13"/>
        <item x="0"/>
        <item x="9"/>
        <item x="6"/>
        <item x="5"/>
        <item x="2"/>
        <item x="16"/>
        <item x="14"/>
        <item x="12"/>
        <item x="11"/>
        <item x="8"/>
        <item x="10"/>
        <item x="4"/>
        <item t="default"/>
      </items>
    </pivotField>
    <pivotField dataField="1" showAll="0">
      <items count="15">
        <item x="6"/>
        <item x="13"/>
        <item x="1"/>
        <item x="7"/>
        <item x="2"/>
        <item x="5"/>
        <item x="11"/>
        <item x="10"/>
        <item x="12"/>
        <item x="0"/>
        <item x="3"/>
        <item x="4"/>
        <item x="9"/>
        <item x="8"/>
        <item t="default"/>
      </items>
    </pivotField>
    <pivotField name="Range anz_lavoro" showAll="0">
      <items count="5">
        <item n="0-9" x="0"/>
        <item n="10-19" x="1"/>
        <item n="20-29" x="2"/>
        <item n="30-39" x="3"/>
        <item t="default"/>
      </items>
    </pivotField>
    <pivotField name="Range Età_assunzione" showAll="0">
      <items count="6">
        <item n="16-20" x="1"/>
        <item n="21-25" x="2"/>
        <item n="26-30" x="3"/>
        <item n="30-35" x="4"/>
        <item n="36-40" x="0"/>
        <item t="default"/>
      </items>
    </pivotField>
    <pivotField name="Range Età" showAll="0">
      <items count="9">
        <item n="21-25" x="2"/>
        <item n="26-30" x="3"/>
        <item n="31-35" x="4"/>
        <item n="36-40" x="5"/>
        <item n="41-45" x="6"/>
        <item n="51-55" x="7"/>
        <item n="61-65" x="1"/>
        <item n="66-70" x="0"/>
        <item t="default"/>
      </items>
    </pivotField>
  </pivotFields>
  <rowFields count="1">
    <field x="3"/>
  </rowFields>
  <rowItems count="2"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edia Età_assunzione_x000a_" fld="7" subtotal="average" baseField="0" baseItem="0" numFmtId="1"/>
    <dataField name="Media Anz_lavoro" fld="6" subtotal="average" baseField="0" baseItem="0" numFmtId="1"/>
    <dataField name="Media Età" fld="5" subtotal="average" baseField="0" baseItem="0" numFmtId="1"/>
  </dataFields>
  <chartFormats count="3">
    <chartFormat chart="3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3BB1A2-DEB5-D242-BD25-D75C562EA155}" name="Tabella pivot32" cacheId="100" dataOnRows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4">
  <location ref="D31:E36" firstHeaderRow="1" firstDataRow="1" firstDataCol="1"/>
  <pivotFields count="11">
    <pivotField showAll="0">
      <items count="29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"/>
        <item x="3"/>
        <item x="4"/>
        <item x="5"/>
        <item x="6"/>
        <item x="7"/>
        <item x="8"/>
        <item t="default"/>
      </items>
    </pivotField>
    <pivotField numFmtId="14" showAll="0"/>
    <pivotField numFmtId="14" showAll="0"/>
    <pivotField showAll="0">
      <items count="5">
        <item x="1"/>
        <item x="3"/>
        <item x="2"/>
        <item x="0"/>
        <item t="default"/>
      </items>
    </pivotField>
    <pivotField dataField="1" numFmtId="164" showAll="0"/>
    <pivotField showAll="0">
      <items count="20">
        <item x="14"/>
        <item x="1"/>
        <item x="11"/>
        <item x="6"/>
        <item x="17"/>
        <item x="5"/>
        <item x="3"/>
        <item x="18"/>
        <item x="12"/>
        <item x="16"/>
        <item x="0"/>
        <item x="2"/>
        <item x="15"/>
        <item x="13"/>
        <item x="10"/>
        <item x="8"/>
        <item x="9"/>
        <item x="7"/>
        <item x="4"/>
        <item t="default"/>
      </items>
    </pivotField>
    <pivotField showAll="0">
      <items count="18">
        <item x="3"/>
        <item x="1"/>
        <item x="15"/>
        <item x="7"/>
        <item x="13"/>
        <item x="0"/>
        <item x="9"/>
        <item x="6"/>
        <item x="5"/>
        <item x="2"/>
        <item x="16"/>
        <item x="14"/>
        <item x="12"/>
        <item x="11"/>
        <item x="8"/>
        <item x="10"/>
        <item x="4"/>
        <item t="default"/>
      </items>
    </pivotField>
    <pivotField showAll="0">
      <items count="15">
        <item x="6"/>
        <item x="13"/>
        <item x="1"/>
        <item x="7"/>
        <item x="2"/>
        <item x="5"/>
        <item x="11"/>
        <item x="10"/>
        <item x="12"/>
        <item x="0"/>
        <item x="3"/>
        <item x="4"/>
        <item x="9"/>
        <item x="8"/>
        <item t="default"/>
      </items>
    </pivotField>
    <pivotField name="Range anz_lavoro" axis="axisRow" showAll="0">
      <items count="5">
        <item n="0-9" x="0"/>
        <item n="10-19" x="1"/>
        <item n="20-29" x="2"/>
        <item n="30-39" x="3"/>
        <item t="default"/>
      </items>
    </pivotField>
    <pivotField name="Range Età_assunzione" showAll="0">
      <items count="6">
        <item n="16-20" x="1"/>
        <item n="21-25" x="2"/>
        <item n="26-30" x="3"/>
        <item n="30-35" x="4"/>
        <item n="36-40" x="0"/>
        <item t="default"/>
      </items>
    </pivotField>
    <pivotField name="Range Età" showAll="0">
      <items count="9">
        <item n="21-25" x="2"/>
        <item n="26-30" x="3"/>
        <item n="31-35" x="4"/>
        <item n="36-40" x="5"/>
        <item n="41-45" x="6"/>
        <item n="51-55" x="7"/>
        <item n="61-65" x="1"/>
        <item n="66-70"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ma di Stipendio" fld="4" baseField="0" baseItem="0" numFmtId="42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B94316-A9FF-D641-B286-2FEAE392B0C5}" name="Tabella pivot25" cacheId="100" dataOnRows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9">
  <location ref="G3:H8" firstHeaderRow="1" firstDataRow="1" firstDataCol="1"/>
  <pivotFields count="11">
    <pivotField dataField="1" showAll="0">
      <items count="29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"/>
        <item x="3"/>
        <item x="4"/>
        <item x="5"/>
        <item x="6"/>
        <item x="7"/>
        <item x="8"/>
        <item t="default"/>
      </items>
    </pivotField>
    <pivotField numFmtId="14" showAll="0"/>
    <pivotField numFmtId="14" showAll="0"/>
    <pivotField axis="axisRow" showAll="0">
      <items count="5">
        <item x="1"/>
        <item x="3"/>
        <item x="2"/>
        <item x="0"/>
        <item t="default"/>
      </items>
    </pivotField>
    <pivotField numFmtId="164" showAll="0"/>
    <pivotField showAll="0">
      <items count="20">
        <item x="14"/>
        <item x="1"/>
        <item x="11"/>
        <item x="6"/>
        <item x="17"/>
        <item x="5"/>
        <item x="3"/>
        <item x="18"/>
        <item x="12"/>
        <item x="16"/>
        <item x="0"/>
        <item x="2"/>
        <item x="15"/>
        <item x="13"/>
        <item x="10"/>
        <item x="8"/>
        <item x="9"/>
        <item x="7"/>
        <item x="4"/>
        <item t="default"/>
      </items>
    </pivotField>
    <pivotField showAll="0">
      <items count="18">
        <item x="3"/>
        <item x="1"/>
        <item x="15"/>
        <item x="7"/>
        <item x="13"/>
        <item x="0"/>
        <item x="9"/>
        <item x="6"/>
        <item x="5"/>
        <item x="2"/>
        <item x="16"/>
        <item x="14"/>
        <item x="12"/>
        <item x="11"/>
        <item x="8"/>
        <item x="10"/>
        <item x="4"/>
        <item t="default"/>
      </items>
    </pivotField>
    <pivotField showAll="0">
      <items count="15">
        <item x="6"/>
        <item x="13"/>
        <item x="1"/>
        <item x="7"/>
        <item x="2"/>
        <item x="5"/>
        <item x="11"/>
        <item x="10"/>
        <item x="12"/>
        <item x="0"/>
        <item x="3"/>
        <item x="4"/>
        <item x="9"/>
        <item x="8"/>
        <item t="default"/>
      </items>
    </pivotField>
    <pivotField name="Range anz_lavoro" showAll="0">
      <items count="5">
        <item n="0-9" x="0"/>
        <item n="10-19" x="1"/>
        <item n="20-29" x="2"/>
        <item n="30-39" x="3"/>
        <item t="default"/>
      </items>
    </pivotField>
    <pivotField name="Range Età_assunzione" showAll="0">
      <items count="6">
        <item n="16-20" x="1"/>
        <item n="21-25" x="2"/>
        <item n="26-30" x="3"/>
        <item n="30-35" x="4"/>
        <item n="36-40" x="0"/>
        <item t="default"/>
      </items>
    </pivotField>
    <pivotField name="Range Età" showAll="0">
      <items count="9">
        <item n="21-25" x="2"/>
        <item n="26-30" x="3"/>
        <item n="31-35" x="4"/>
        <item n="36-40" x="5"/>
        <item n="41-45" x="6"/>
        <item n="51-55" x="7"/>
        <item n="61-65" x="1"/>
        <item n="66-70" x="0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nteggio di Cognome" fld="0" subtotal="count" showDataAs="percentOfCol" baseField="0" baseItem="0" numFmtId="10"/>
  </dataFields>
  <chartFormats count="5"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8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F27061-323C-4746-A13B-82FAA0CBF3B3}" name="Tabella pivot31" cacheId="100" dataOnRows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4">
  <location ref="D19:E24" firstHeaderRow="1" firstDataRow="1" firstDataCol="1"/>
  <pivotFields count="11">
    <pivotField showAll="0">
      <items count="29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"/>
        <item x="3"/>
        <item x="4"/>
        <item x="5"/>
        <item x="6"/>
        <item x="7"/>
        <item x="8"/>
        <item t="default"/>
      </items>
    </pivotField>
    <pivotField numFmtId="14" showAll="0"/>
    <pivotField numFmtId="14" showAll="0"/>
    <pivotField showAll="0">
      <items count="5">
        <item x="1"/>
        <item x="3"/>
        <item x="2"/>
        <item x="0"/>
        <item t="default"/>
      </items>
    </pivotField>
    <pivotField dataField="1" numFmtId="164" showAll="0"/>
    <pivotField showAll="0">
      <items count="20">
        <item x="14"/>
        <item x="1"/>
        <item x="11"/>
        <item x="6"/>
        <item x="17"/>
        <item x="5"/>
        <item x="3"/>
        <item x="18"/>
        <item x="12"/>
        <item x="16"/>
        <item x="0"/>
        <item x="2"/>
        <item x="15"/>
        <item x="13"/>
        <item x="10"/>
        <item x="8"/>
        <item x="9"/>
        <item x="7"/>
        <item x="4"/>
        <item t="default"/>
      </items>
    </pivotField>
    <pivotField showAll="0">
      <items count="18">
        <item x="3"/>
        <item x="1"/>
        <item x="15"/>
        <item x="7"/>
        <item x="13"/>
        <item x="0"/>
        <item x="9"/>
        <item x="6"/>
        <item x="5"/>
        <item x="2"/>
        <item x="16"/>
        <item x="14"/>
        <item x="12"/>
        <item x="11"/>
        <item x="8"/>
        <item x="10"/>
        <item x="4"/>
        <item t="default"/>
      </items>
    </pivotField>
    <pivotField showAll="0">
      <items count="15">
        <item x="6"/>
        <item x="13"/>
        <item x="1"/>
        <item x="7"/>
        <item x="2"/>
        <item x="5"/>
        <item x="11"/>
        <item x="10"/>
        <item x="12"/>
        <item x="0"/>
        <item x="3"/>
        <item x="4"/>
        <item x="9"/>
        <item x="8"/>
        <item t="default"/>
      </items>
    </pivotField>
    <pivotField name="Range anz_lavoro" axis="axisRow" showAll="0">
      <items count="5">
        <item n="0-9" x="0"/>
        <item n="10-19" x="1"/>
        <item n="20-29" x="2"/>
        <item n="30-39" x="3"/>
        <item t="default"/>
      </items>
    </pivotField>
    <pivotField name="Range Età_assunzione" showAll="0">
      <items count="6">
        <item n="16-20" x="1"/>
        <item n="21-25" x="2"/>
        <item n="26-30" x="3"/>
        <item n="30-35" x="4"/>
        <item n="36-40" x="0"/>
        <item t="default"/>
      </items>
    </pivotField>
    <pivotField name="Range Età" showAll="0">
      <items count="9">
        <item n="21-25" x="2"/>
        <item n="26-30" x="3"/>
        <item n="31-35" x="4"/>
        <item n="36-40" x="5"/>
        <item n="41-45" x="6"/>
        <item n="51-55" x="7"/>
        <item n="61-65" x="1"/>
        <item n="66-70"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edia di Stipendio" fld="4" subtotal="average" baseField="0" baseItem="0" numFmtId="42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23C82D-F5F5-E349-915A-36C92D8B7BBF}" name="Tabella pivot24" cacheId="100" dataOnRows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6">
  <location ref="D3:E5" firstHeaderRow="1" firstDataRow="1" firstDataCol="1"/>
  <pivotFields count="11">
    <pivotField showAll="0">
      <items count="29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"/>
        <item x="3"/>
        <item x="4"/>
        <item x="5"/>
        <item x="6"/>
        <item x="7"/>
        <item x="8"/>
        <item t="default"/>
      </items>
    </pivotField>
    <pivotField numFmtId="14" showAll="0"/>
    <pivotField numFmtId="14" showAll="0"/>
    <pivotField axis="axisRow" showAll="0">
      <items count="5">
        <item h="1" x="1"/>
        <item h="1" x="3"/>
        <item h="1" x="2"/>
        <item x="0"/>
        <item t="default"/>
      </items>
    </pivotField>
    <pivotField dataField="1" numFmtId="164" showAll="0"/>
    <pivotField showAll="0">
      <items count="20">
        <item x="14"/>
        <item x="1"/>
        <item x="11"/>
        <item x="6"/>
        <item x="17"/>
        <item x="5"/>
        <item x="3"/>
        <item x="18"/>
        <item x="12"/>
        <item x="16"/>
        <item x="0"/>
        <item x="2"/>
        <item x="15"/>
        <item x="13"/>
        <item x="10"/>
        <item x="8"/>
        <item x="9"/>
        <item x="7"/>
        <item x="4"/>
        <item t="default"/>
      </items>
    </pivotField>
    <pivotField showAll="0">
      <items count="18">
        <item x="3"/>
        <item x="1"/>
        <item x="15"/>
        <item x="7"/>
        <item x="13"/>
        <item x="0"/>
        <item x="9"/>
        <item x="6"/>
        <item x="5"/>
        <item x="2"/>
        <item x="16"/>
        <item x="14"/>
        <item x="12"/>
        <item x="11"/>
        <item x="8"/>
        <item x="10"/>
        <item x="4"/>
        <item t="default"/>
      </items>
    </pivotField>
    <pivotField showAll="0">
      <items count="15">
        <item x="6"/>
        <item x="13"/>
        <item x="1"/>
        <item x="7"/>
        <item x="2"/>
        <item x="5"/>
        <item x="11"/>
        <item x="10"/>
        <item x="12"/>
        <item x="0"/>
        <item x="3"/>
        <item x="4"/>
        <item x="9"/>
        <item x="8"/>
        <item t="default"/>
      </items>
    </pivotField>
    <pivotField name="Range anz_lavoro" showAll="0">
      <items count="5">
        <item n="0-9" x="0"/>
        <item n="10-19" x="1"/>
        <item n="20-29" x="2"/>
        <item n="30-39" x="3"/>
        <item t="default"/>
      </items>
    </pivotField>
    <pivotField name="Range Età_assunzione" showAll="0">
      <items count="6">
        <item n="16-20" x="1"/>
        <item n="21-25" x="2"/>
        <item n="26-30" x="3"/>
        <item n="30-35" x="4"/>
        <item n="36-40" x="0"/>
        <item t="default"/>
      </items>
    </pivotField>
    <pivotField name="Range Età" showAll="0">
      <items count="9">
        <item n="21-25" x="2"/>
        <item n="26-30" x="3"/>
        <item n="31-35" x="4"/>
        <item n="36-40" x="5"/>
        <item n="41-45" x="6"/>
        <item n="51-55" x="7"/>
        <item n="61-65" x="1"/>
        <item n="66-70" x="0"/>
        <item t="default"/>
      </items>
    </pivotField>
  </pivotFields>
  <rowFields count="1">
    <field x="3"/>
  </rowFields>
  <rowItems count="2">
    <i>
      <x v="3"/>
    </i>
    <i t="grand">
      <x/>
    </i>
  </rowItems>
  <colItems count="1">
    <i/>
  </colItems>
  <dataFields count="1">
    <dataField name="Media di Stipendio" fld="4" subtotal="average" baseField="0" baseItem="0" numFmtId="42"/>
  </dataFields>
  <chartFormats count="2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201596-E123-4A43-B793-1EFE2F040079}" name="Tabella pivot29" cacheId="100" dataOnRows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4">
  <location ref="J11:K31" firstHeaderRow="1" firstDataRow="1" firstDataCol="1"/>
  <pivotFields count="11">
    <pivotField axis="axisRow" showAll="0">
      <items count="29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"/>
        <item x="3"/>
        <item x="4"/>
        <item x="5"/>
        <item x="6"/>
        <item x="7"/>
        <item x="8"/>
        <item t="default"/>
      </items>
    </pivotField>
    <pivotField numFmtId="14" showAll="0"/>
    <pivotField numFmtId="14" showAll="0"/>
    <pivotField axis="axisRow" showAll="0">
      <items count="5">
        <item h="1" x="1"/>
        <item h="1" x="3"/>
        <item h="1" x="2"/>
        <item x="0"/>
        <item t="default"/>
      </items>
    </pivotField>
    <pivotField dataField="1" numFmtId="164" showAll="0"/>
    <pivotField showAll="0">
      <items count="20">
        <item x="14"/>
        <item x="1"/>
        <item x="11"/>
        <item x="6"/>
        <item x="17"/>
        <item x="5"/>
        <item x="3"/>
        <item x="18"/>
        <item x="12"/>
        <item x="16"/>
        <item x="0"/>
        <item x="2"/>
        <item x="15"/>
        <item x="13"/>
        <item x="10"/>
        <item x="8"/>
        <item x="9"/>
        <item x="7"/>
        <item x="4"/>
        <item t="default"/>
      </items>
    </pivotField>
    <pivotField showAll="0">
      <items count="18">
        <item x="3"/>
        <item x="1"/>
        <item x="15"/>
        <item x="7"/>
        <item x="13"/>
        <item x="0"/>
        <item x="9"/>
        <item x="6"/>
        <item x="5"/>
        <item x="2"/>
        <item x="16"/>
        <item x="14"/>
        <item x="12"/>
        <item x="11"/>
        <item x="8"/>
        <item x="10"/>
        <item x="4"/>
        <item t="default"/>
      </items>
    </pivotField>
    <pivotField showAll="0">
      <items count="15">
        <item x="6"/>
        <item x="13"/>
        <item x="1"/>
        <item x="7"/>
        <item x="2"/>
        <item x="5"/>
        <item x="11"/>
        <item x="10"/>
        <item x="12"/>
        <item x="0"/>
        <item x="3"/>
        <item x="4"/>
        <item x="9"/>
        <item x="8"/>
        <item t="default"/>
      </items>
    </pivotField>
    <pivotField name="Range anz_lavoro" showAll="0">
      <items count="5">
        <item n="0-9" x="0"/>
        <item n="10-19" x="1"/>
        <item n="20-29" x="2"/>
        <item n="30-39" x="3"/>
        <item t="default"/>
      </items>
    </pivotField>
    <pivotField name="Range Età_assunzione" showAll="0">
      <items count="6">
        <item n="16-20" x="1"/>
        <item n="21-25" x="2"/>
        <item n="26-30" x="3"/>
        <item n="30-35" x="4"/>
        <item n="36-40" x="0"/>
        <item t="default"/>
      </items>
    </pivotField>
    <pivotField name="Range Età" showAll="0">
      <items count="9">
        <item n="21-25" x="2"/>
        <item n="26-30" x="3"/>
        <item n="31-35" x="4"/>
        <item n="36-40" x="5"/>
        <item n="41-45" x="6"/>
        <item n="51-55" x="7"/>
        <item n="61-65" x="1"/>
        <item n="66-70" x="0"/>
        <item t="default"/>
      </items>
    </pivotField>
  </pivotFields>
  <rowFields count="2">
    <field x="3"/>
    <field x="0"/>
  </rowFields>
  <rowItems count="20">
    <i>
      <x v="3"/>
    </i>
    <i r="1">
      <x/>
    </i>
    <i r="1">
      <x v="1"/>
    </i>
    <i r="1">
      <x v="3"/>
    </i>
    <i r="1">
      <x v="4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7"/>
    </i>
    <i r="1">
      <x v="18"/>
    </i>
    <i r="1">
      <x v="19"/>
    </i>
    <i r="1">
      <x v="20"/>
    </i>
    <i r="1">
      <x v="22"/>
    </i>
    <i r="1">
      <x v="24"/>
    </i>
    <i r="1">
      <x v="27"/>
    </i>
    <i t="grand">
      <x/>
    </i>
  </rowItems>
  <colItems count="1">
    <i/>
  </colItems>
  <dataFields count="1">
    <dataField name="Somma di Stipendio" fld="4" baseField="0" baseItem="0" numFmtId="42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F12CA0-2723-674A-989C-AF72E8F817CA}" name="Tabella pivot37" cacheId="10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1">
  <location ref="M11:N20" firstHeaderRow="1" firstDataRow="1" firstDataCol="1"/>
  <pivotFields count="11">
    <pivotField showAll="0">
      <items count="29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"/>
        <item x="3"/>
        <item x="4"/>
        <item x="5"/>
        <item x="6"/>
        <item x="7"/>
        <item x="8"/>
        <item t="default"/>
      </items>
    </pivotField>
    <pivotField numFmtId="14" showAll="0"/>
    <pivotField numFmtId="14" showAll="0"/>
    <pivotField axis="axisRow" showAll="0">
      <items count="5">
        <item h="1" x="1"/>
        <item h="1" x="3"/>
        <item h="1" x="2"/>
        <item x="0"/>
        <item t="default"/>
      </items>
    </pivotField>
    <pivotField dataField="1" numFmtId="164" showAll="0"/>
    <pivotField showAll="0">
      <items count="20">
        <item x="14"/>
        <item x="1"/>
        <item x="11"/>
        <item x="6"/>
        <item x="17"/>
        <item x="5"/>
        <item x="3"/>
        <item x="18"/>
        <item x="12"/>
        <item x="16"/>
        <item x="0"/>
        <item x="2"/>
        <item x="15"/>
        <item x="13"/>
        <item x="10"/>
        <item x="8"/>
        <item x="9"/>
        <item x="7"/>
        <item x="4"/>
        <item t="default"/>
      </items>
    </pivotField>
    <pivotField showAll="0">
      <items count="18">
        <item x="3"/>
        <item x="1"/>
        <item x="15"/>
        <item x="7"/>
        <item x="13"/>
        <item x="0"/>
        <item x="9"/>
        <item x="6"/>
        <item x="5"/>
        <item x="2"/>
        <item x="16"/>
        <item x="14"/>
        <item x="12"/>
        <item x="11"/>
        <item x="8"/>
        <item x="10"/>
        <item x="4"/>
        <item t="default"/>
      </items>
    </pivotField>
    <pivotField showAll="0">
      <items count="15">
        <item x="6"/>
        <item x="13"/>
        <item x="1"/>
        <item x="7"/>
        <item x="2"/>
        <item x="5"/>
        <item x="11"/>
        <item x="10"/>
        <item x="12"/>
        <item x="0"/>
        <item x="3"/>
        <item x="4"/>
        <item x="9"/>
        <item x="8"/>
        <item t="default"/>
      </items>
    </pivotField>
    <pivotField name="Range anz_lavoro" showAll="0">
      <items count="5">
        <item n="0-9" x="0"/>
        <item n="10-19" x="1"/>
        <item n="20-29" x="2"/>
        <item n="30-39" x="3"/>
        <item t="default"/>
      </items>
    </pivotField>
    <pivotField name="Range Età_assunzione" showAll="0">
      <items count="6">
        <item n="16-20" x="1"/>
        <item n="21-25" x="2"/>
        <item n="26-30" x="3"/>
        <item n="30-35" x="4"/>
        <item n="36-40" x="0"/>
        <item t="default"/>
      </items>
    </pivotField>
    <pivotField name="Range Età" axis="axisRow" showAll="0">
      <items count="9">
        <item n="21-25" x="2"/>
        <item n="26-30" x="3"/>
        <item n="31-35" x="4"/>
        <item n="36-40" x="5"/>
        <item n="41-45" x="6"/>
        <item n="51-55" x="7"/>
        <item n="61-65" x="1"/>
        <item n="66-70" x="0"/>
        <item t="default"/>
      </items>
    </pivotField>
  </pivotFields>
  <rowFields count="2">
    <field x="3"/>
    <field x="10"/>
  </rowFields>
  <rowItems count="9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omma di Stipendio" fld="4" baseField="0" baseItem="0" numFmtId="42"/>
  </dataField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B20768-3E20-AD46-BD29-499BCFB1F3A0}" name="Tabella pivot35" cacheId="100" dataOnRows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2">
  <location ref="A31:B40" firstHeaderRow="1" firstDataRow="1" firstDataCol="1"/>
  <pivotFields count="11">
    <pivotField showAll="0">
      <items count="29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"/>
        <item x="3"/>
        <item x="4"/>
        <item x="5"/>
        <item x="6"/>
        <item x="7"/>
        <item x="8"/>
        <item t="default"/>
      </items>
    </pivotField>
    <pivotField numFmtId="14" showAll="0"/>
    <pivotField numFmtId="14" showAll="0"/>
    <pivotField showAll="0">
      <items count="5">
        <item x="1"/>
        <item x="3"/>
        <item x="2"/>
        <item x="0"/>
        <item t="default"/>
      </items>
    </pivotField>
    <pivotField dataField="1" numFmtId="164" showAll="0"/>
    <pivotField showAll="0">
      <items count="20">
        <item x="14"/>
        <item x="1"/>
        <item x="11"/>
        <item x="6"/>
        <item x="17"/>
        <item x="5"/>
        <item x="3"/>
        <item x="18"/>
        <item x="12"/>
        <item x="16"/>
        <item x="0"/>
        <item x="2"/>
        <item x="15"/>
        <item x="13"/>
        <item x="10"/>
        <item x="8"/>
        <item x="9"/>
        <item x="7"/>
        <item x="4"/>
        <item t="default"/>
      </items>
    </pivotField>
    <pivotField showAll="0">
      <items count="18">
        <item x="3"/>
        <item x="1"/>
        <item x="15"/>
        <item x="7"/>
        <item x="13"/>
        <item x="0"/>
        <item x="9"/>
        <item x="6"/>
        <item x="5"/>
        <item x="2"/>
        <item x="16"/>
        <item x="14"/>
        <item x="12"/>
        <item x="11"/>
        <item x="8"/>
        <item x="10"/>
        <item x="4"/>
        <item t="default"/>
      </items>
    </pivotField>
    <pivotField showAll="0">
      <items count="15">
        <item x="6"/>
        <item x="13"/>
        <item x="1"/>
        <item x="7"/>
        <item x="2"/>
        <item x="5"/>
        <item x="11"/>
        <item x="10"/>
        <item x="12"/>
        <item x="0"/>
        <item x="3"/>
        <item x="4"/>
        <item x="9"/>
        <item x="8"/>
        <item t="default"/>
      </items>
    </pivotField>
    <pivotField name="Range anz_lavoro" showAll="0">
      <items count="5">
        <item n="0-9" x="0"/>
        <item n="10-19" x="1"/>
        <item n="20-29" x="2"/>
        <item n="30-39" x="3"/>
        <item t="default"/>
      </items>
    </pivotField>
    <pivotField name="Range Età_assunzione" showAll="0">
      <items count="6">
        <item n="16-20" x="1"/>
        <item n="21-25" x="2"/>
        <item n="26-30" x="3"/>
        <item n="30-35" x="4"/>
        <item n="36-40" x="0"/>
        <item t="default"/>
      </items>
    </pivotField>
    <pivotField name="Range Età" axis="axisRow" showAll="0">
      <items count="9">
        <item n="21-25" x="2"/>
        <item n="26-30" x="3"/>
        <item n="31-35" x="4"/>
        <item n="36-40" x="5"/>
        <item n="41-45" x="6"/>
        <item n="51-55" x="7"/>
        <item n="61-65" x="1"/>
        <item n="66-70" x="0"/>
        <item t="default"/>
      </items>
    </pivotField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Media di Stipendio" fld="4" subtotal="average" baseField="0" baseItem="0" numFmtId="42"/>
  </dataFields>
  <chartFormats count="9"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9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9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Settore" xr10:uid="{C6C0AA9B-54D3-A44C-B828-11E415F6F3ED}" sourceName="Settore">
  <pivotTables>
    <pivotTable tabId="9" name="Tabella pivot26"/>
    <pivotTable tabId="9" name="Tabella pivot23"/>
    <pivotTable tabId="9" name="Tabella pivot24"/>
    <pivotTable tabId="9" name="Tabella pivot27"/>
    <pivotTable tabId="9" name="Tabella pivot29"/>
    <pivotTable tabId="9" name="Tabella pivot37"/>
  </pivotTables>
  <data>
    <tabular pivotCacheId="1681643698">
      <items count="4">
        <i x="1"/>
        <i x="3"/>
        <i x="2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Anz_lavoro2" xr10:uid="{93C25CC7-8695-D141-B26E-C51C0669A774}" sourceName="Anz_lavoro2">
  <pivotTables>
    <pivotTable tabId="9" name="Tabella pivot31"/>
    <pivotTable tabId="9" name="Tabella pivot32"/>
    <pivotTable tabId="9" name="Tabella pivot27"/>
  </pivotTables>
  <data>
    <tabular pivotCacheId="1681643698">
      <items count="4">
        <i x="0" s="1"/>
        <i x="1" s="1"/>
        <i x="2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Età2" xr10:uid="{C3436FD2-6AC3-3F4C-8EF0-AC4E5B0EE586}" sourceName="Età2">
  <pivotTables>
    <pivotTable tabId="9" name="Tabella pivot34"/>
    <pivotTable tabId="9" name="Tabella pivot35"/>
    <pivotTable tabId="9" name="Tabella pivot37"/>
  </pivotTables>
  <data>
    <tabular pivotCacheId="1681643698">
      <items count="8">
        <i x="2" s="1"/>
        <i x="3" s="1"/>
        <i x="4" s="1"/>
        <i x="5" s="1"/>
        <i x="6" s="1"/>
        <i x="7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ettore" xr10:uid="{09F1E4A8-24BB-8A45-9711-E22D0C05DECA}" cache="FiltroDati_Settore" caption="Settore" rowHeight="230716"/>
  <slicer name="Range anz_lavoro" xr10:uid="{A1D9EC83-BB2E-CA4D-9E2E-CDB704A4A6F3}" cache="FiltroDati_Anz_lavoro2" caption="Range anz_lavoro" rowHeight="230716"/>
  <slicer name="Range Età" xr10:uid="{D436AAA8-3829-624A-8BB4-EAC4C54F7C39}" cache="FiltroDati_Età2" caption="Range Età" rowHeight="230716"/>
</slicer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Q29"/>
  <sheetViews>
    <sheetView zoomScaleNormal="100" workbookViewId="0">
      <pane ySplit="1" topLeftCell="A2" activePane="bottomLeft" state="frozen"/>
      <selection pane="bottomLeft" activeCell="L3" sqref="L3"/>
    </sheetView>
  </sheetViews>
  <sheetFormatPr baseColWidth="10" defaultColWidth="9.1640625" defaultRowHeight="15" x14ac:dyDescent="0.2"/>
  <cols>
    <col min="1" max="1" width="14.5" bestFit="1" customWidth="1"/>
    <col min="2" max="2" width="10.6640625" bestFit="1" customWidth="1"/>
    <col min="3" max="3" width="14" bestFit="1" customWidth="1"/>
    <col min="4" max="4" width="16.6640625" bestFit="1" customWidth="1"/>
    <col min="5" max="5" width="14" customWidth="1"/>
    <col min="6" max="6" width="5.83203125" customWidth="1"/>
    <col min="7" max="7" width="11.5" bestFit="1" customWidth="1"/>
    <col min="8" max="8" width="12" customWidth="1"/>
    <col min="9" max="9" width="11.5" bestFit="1" customWidth="1"/>
    <col min="11" max="11" width="11.5" bestFit="1" customWidth="1"/>
    <col min="13" max="13" width="11.5" bestFit="1" customWidth="1"/>
    <col min="17" max="17" width="13.33203125" bestFit="1" customWidth="1"/>
  </cols>
  <sheetData>
    <row r="1" spans="1:13" x14ac:dyDescent="0.2">
      <c r="A1" s="11" t="s">
        <v>3</v>
      </c>
      <c r="B1" s="11" t="s">
        <v>7</v>
      </c>
      <c r="C1" s="11" t="s">
        <v>6</v>
      </c>
      <c r="D1" s="11" t="s">
        <v>4</v>
      </c>
      <c r="E1" s="11" t="s">
        <v>5</v>
      </c>
      <c r="F1" s="11" t="s">
        <v>37</v>
      </c>
      <c r="G1" s="11" t="s">
        <v>38</v>
      </c>
      <c r="H1" s="11" t="s">
        <v>39</v>
      </c>
      <c r="I1" s="11" t="s">
        <v>70</v>
      </c>
      <c r="J1" s="11" t="s">
        <v>71</v>
      </c>
      <c r="K1" s="11" t="s">
        <v>72</v>
      </c>
      <c r="L1" s="11" t="s">
        <v>73</v>
      </c>
      <c r="M1" s="11" t="s">
        <v>74</v>
      </c>
    </row>
    <row r="2" spans="1:13" x14ac:dyDescent="0.2">
      <c r="A2" s="7" t="s">
        <v>9</v>
      </c>
      <c r="B2" s="8">
        <v>31171</v>
      </c>
      <c r="C2" s="8">
        <v>41796</v>
      </c>
      <c r="D2" s="7" t="s">
        <v>2</v>
      </c>
      <c r="E2" s="9">
        <v>1676</v>
      </c>
      <c r="F2" s="10">
        <f ca="1">DATEDIF(B2,TODAY(),"y")</f>
        <v>37</v>
      </c>
      <c r="G2" s="1">
        <f t="shared" ref="G2:G29" ca="1" si="0">DATEDIF(C2,TODAY(),"y")</f>
        <v>8</v>
      </c>
      <c r="H2" s="41">
        <f ca="1">INT(YEARFRAC(TODAY(),B2,0))</f>
        <v>37</v>
      </c>
      <c r="I2" s="41">
        <f ca="1">INT(YEARFRAC(TODAY(),C2,0))</f>
        <v>8</v>
      </c>
      <c r="J2" s="41">
        <f ca="1">INT(YEAR(TODAY())-YEAR(B2))</f>
        <v>37</v>
      </c>
      <c r="K2" s="41">
        <f ca="1">INT(YEAR(TODAY())-YEAR(C2))</f>
        <v>8</v>
      </c>
      <c r="L2" s="41">
        <f ca="1">INT((TODAY()-B2)/365.25)</f>
        <v>37</v>
      </c>
      <c r="M2" s="41">
        <f ca="1">INT((TODAY()-C2)/365.25)</f>
        <v>8</v>
      </c>
    </row>
    <row r="3" spans="1:13" x14ac:dyDescent="0.2">
      <c r="A3" s="2" t="s">
        <v>10</v>
      </c>
      <c r="B3" s="5">
        <v>35776</v>
      </c>
      <c r="C3" s="5">
        <v>43466</v>
      </c>
      <c r="D3" s="2" t="s">
        <v>2</v>
      </c>
      <c r="E3" s="6">
        <v>1252</v>
      </c>
      <c r="F3" s="10">
        <f ca="1">DATEDIF(B3,TODAY(),"y")</f>
        <v>24</v>
      </c>
      <c r="G3" s="1">
        <f t="shared" ca="1" si="0"/>
        <v>3</v>
      </c>
      <c r="H3" s="41">
        <f t="shared" ref="H3:H29" ca="1" si="1">INT(YEARFRAC(TODAY(),B3,0))</f>
        <v>24</v>
      </c>
      <c r="I3" s="41">
        <f t="shared" ref="I3:I29" ca="1" si="2">INT(YEARFRAC(TODAY(),C3,0))</f>
        <v>3</v>
      </c>
      <c r="J3" s="41">
        <f t="shared" ref="J3:J29" ca="1" si="3">INT(YEAR(TODAY())-YEAR(B3))</f>
        <v>25</v>
      </c>
      <c r="K3" s="41">
        <f t="shared" ref="K3:K29" ca="1" si="4">INT(YEAR(TODAY())-YEAR(C3))</f>
        <v>3</v>
      </c>
      <c r="L3" s="41">
        <f t="shared" ref="L3:L29" ca="1" si="5">INT((TODAY()-B3)/365.25)</f>
        <v>24</v>
      </c>
      <c r="M3" s="41">
        <f t="shared" ref="M3:M29" ca="1" si="6">INT((TODAY()-C3)/365.25)</f>
        <v>3</v>
      </c>
    </row>
    <row r="4" spans="1:13" x14ac:dyDescent="0.2">
      <c r="A4" s="2" t="s">
        <v>11</v>
      </c>
      <c r="B4" s="3">
        <v>30674</v>
      </c>
      <c r="C4" s="3">
        <v>39453</v>
      </c>
      <c r="D4" s="2" t="s">
        <v>0</v>
      </c>
      <c r="E4" s="4">
        <v>1650</v>
      </c>
      <c r="F4" s="10">
        <f t="shared" ref="F4:F29" ca="1" si="7">DATEDIF(B4,TODAY(),"y")</f>
        <v>38</v>
      </c>
      <c r="G4" s="1">
        <f t="shared" ca="1" si="0"/>
        <v>14</v>
      </c>
      <c r="H4" s="41">
        <f t="shared" ca="1" si="1"/>
        <v>38</v>
      </c>
      <c r="I4" s="41">
        <f t="shared" ca="1" si="2"/>
        <v>14</v>
      </c>
      <c r="J4" s="41">
        <f ca="1">INT(YEAR(TODAY())-YEAR(B4))</f>
        <v>39</v>
      </c>
      <c r="K4" s="41">
        <f t="shared" ca="1" si="4"/>
        <v>14</v>
      </c>
      <c r="L4" s="41">
        <f t="shared" ca="1" si="5"/>
        <v>38</v>
      </c>
      <c r="M4" s="41">
        <f t="shared" ca="1" si="6"/>
        <v>14</v>
      </c>
    </row>
    <row r="5" spans="1:13" x14ac:dyDescent="0.2">
      <c r="A5" s="2" t="s">
        <v>12</v>
      </c>
      <c r="B5" s="5">
        <v>32906</v>
      </c>
      <c r="C5" s="5">
        <v>43831</v>
      </c>
      <c r="D5" s="2" t="s">
        <v>2</v>
      </c>
      <c r="E5" s="6">
        <v>1250</v>
      </c>
      <c r="F5" s="10">
        <f t="shared" ca="1" si="7"/>
        <v>32</v>
      </c>
      <c r="G5" s="1">
        <f t="shared" ca="1" si="0"/>
        <v>2</v>
      </c>
      <c r="H5" s="41">
        <f t="shared" ca="1" si="1"/>
        <v>32</v>
      </c>
      <c r="I5" s="41">
        <f t="shared" ca="1" si="2"/>
        <v>2</v>
      </c>
      <c r="J5" s="41">
        <f t="shared" ca="1" si="3"/>
        <v>32</v>
      </c>
      <c r="K5" s="41">
        <f t="shared" ca="1" si="4"/>
        <v>2</v>
      </c>
      <c r="L5" s="41">
        <f t="shared" ca="1" si="5"/>
        <v>32</v>
      </c>
      <c r="M5" s="41">
        <f t="shared" ca="1" si="6"/>
        <v>2</v>
      </c>
    </row>
    <row r="6" spans="1:13" x14ac:dyDescent="0.2">
      <c r="A6" s="2" t="s">
        <v>13</v>
      </c>
      <c r="B6" s="3">
        <v>20611</v>
      </c>
      <c r="C6" s="3">
        <v>31872</v>
      </c>
      <c r="D6" s="2" t="s">
        <v>1</v>
      </c>
      <c r="E6" s="4">
        <v>3680</v>
      </c>
      <c r="F6" s="10">
        <f t="shared" ca="1" si="7"/>
        <v>66</v>
      </c>
      <c r="G6" s="1">
        <f t="shared" ca="1" si="0"/>
        <v>35</v>
      </c>
      <c r="H6" s="41">
        <f t="shared" ca="1" si="1"/>
        <v>66</v>
      </c>
      <c r="I6" s="41">
        <f t="shared" ca="1" si="2"/>
        <v>35</v>
      </c>
      <c r="J6" s="41">
        <f t="shared" ca="1" si="3"/>
        <v>66</v>
      </c>
      <c r="K6" s="41">
        <f t="shared" ca="1" si="4"/>
        <v>35</v>
      </c>
      <c r="L6" s="41">
        <f t="shared" ca="1" si="5"/>
        <v>66</v>
      </c>
      <c r="M6" s="41">
        <f t="shared" ca="1" si="6"/>
        <v>35</v>
      </c>
    </row>
    <row r="7" spans="1:13" x14ac:dyDescent="0.2">
      <c r="A7" s="2" t="s">
        <v>14</v>
      </c>
      <c r="B7" s="3">
        <v>31053</v>
      </c>
      <c r="C7" s="3">
        <v>40303</v>
      </c>
      <c r="D7" s="2" t="s">
        <v>2</v>
      </c>
      <c r="E7" s="4">
        <v>1623</v>
      </c>
      <c r="F7" s="10">
        <f t="shared" ca="1" si="7"/>
        <v>37</v>
      </c>
      <c r="G7" s="1">
        <f t="shared" ca="1" si="0"/>
        <v>12</v>
      </c>
      <c r="H7" s="41">
        <f t="shared" ca="1" si="1"/>
        <v>37</v>
      </c>
      <c r="I7" s="41">
        <f t="shared" ca="1" si="2"/>
        <v>12</v>
      </c>
      <c r="J7" s="41">
        <f t="shared" ca="1" si="3"/>
        <v>37</v>
      </c>
      <c r="K7" s="41">
        <f t="shared" ca="1" si="4"/>
        <v>12</v>
      </c>
      <c r="L7" s="41">
        <f t="shared" ca="1" si="5"/>
        <v>37</v>
      </c>
      <c r="M7" s="41">
        <f t="shared" ca="1" si="6"/>
        <v>12</v>
      </c>
    </row>
    <row r="8" spans="1:13" x14ac:dyDescent="0.2">
      <c r="A8" s="2" t="s">
        <v>15</v>
      </c>
      <c r="B8" s="3">
        <v>33657</v>
      </c>
      <c r="C8" s="3">
        <v>40548</v>
      </c>
      <c r="D8" s="2" t="s">
        <v>8</v>
      </c>
      <c r="E8" s="4">
        <v>2584</v>
      </c>
      <c r="F8" s="10">
        <f t="shared" ca="1" si="7"/>
        <v>30</v>
      </c>
      <c r="G8" s="1">
        <f t="shared" ca="1" si="0"/>
        <v>11</v>
      </c>
      <c r="H8" s="41">
        <f t="shared" ca="1" si="1"/>
        <v>30</v>
      </c>
      <c r="I8" s="41">
        <f t="shared" ca="1" si="2"/>
        <v>11</v>
      </c>
      <c r="J8" s="41">
        <f t="shared" ca="1" si="3"/>
        <v>30</v>
      </c>
      <c r="K8" s="41">
        <f t="shared" ca="1" si="4"/>
        <v>11</v>
      </c>
      <c r="L8" s="41">
        <f t="shared" ca="1" si="5"/>
        <v>30</v>
      </c>
      <c r="M8" s="41">
        <f t="shared" ca="1" si="6"/>
        <v>11</v>
      </c>
    </row>
    <row r="9" spans="1:13" x14ac:dyDescent="0.2">
      <c r="A9" s="2" t="s">
        <v>16</v>
      </c>
      <c r="B9" s="3">
        <v>34399</v>
      </c>
      <c r="C9" s="3">
        <v>43022</v>
      </c>
      <c r="D9" s="2" t="s">
        <v>0</v>
      </c>
      <c r="E9" s="4">
        <v>1280</v>
      </c>
      <c r="F9" s="10">
        <f t="shared" ca="1" si="7"/>
        <v>28</v>
      </c>
      <c r="G9" s="1">
        <f t="shared" ca="1" si="0"/>
        <v>5</v>
      </c>
      <c r="H9" s="41">
        <f t="shared" ca="1" si="1"/>
        <v>28</v>
      </c>
      <c r="I9" s="41">
        <f t="shared" ca="1" si="2"/>
        <v>5</v>
      </c>
      <c r="J9" s="41">
        <f t="shared" ca="1" si="3"/>
        <v>28</v>
      </c>
      <c r="K9" s="41">
        <f t="shared" ca="1" si="4"/>
        <v>5</v>
      </c>
      <c r="L9" s="41">
        <f t="shared" ca="1" si="5"/>
        <v>28</v>
      </c>
      <c r="M9" s="41">
        <f t="shared" ca="1" si="6"/>
        <v>5</v>
      </c>
    </row>
    <row r="10" spans="1:13" x14ac:dyDescent="0.2">
      <c r="A10" s="2" t="s">
        <v>17</v>
      </c>
      <c r="B10" s="3">
        <v>22207</v>
      </c>
      <c r="C10" s="3">
        <v>35313</v>
      </c>
      <c r="D10" s="2" t="s">
        <v>2</v>
      </c>
      <c r="E10" s="4">
        <v>1750</v>
      </c>
      <c r="F10" s="10">
        <f t="shared" ca="1" si="7"/>
        <v>62</v>
      </c>
      <c r="G10" s="1">
        <f t="shared" ca="1" si="0"/>
        <v>26</v>
      </c>
      <c r="H10" s="41">
        <f t="shared" ca="1" si="1"/>
        <v>62</v>
      </c>
      <c r="I10" s="41">
        <f t="shared" ca="1" si="2"/>
        <v>26</v>
      </c>
      <c r="J10" s="41">
        <f t="shared" ca="1" si="3"/>
        <v>62</v>
      </c>
      <c r="K10" s="41">
        <f t="shared" ca="1" si="4"/>
        <v>26</v>
      </c>
      <c r="L10" s="41">
        <f t="shared" ca="1" si="5"/>
        <v>62</v>
      </c>
      <c r="M10" s="41">
        <f t="shared" ca="1" si="6"/>
        <v>26</v>
      </c>
    </row>
    <row r="11" spans="1:13" x14ac:dyDescent="0.2">
      <c r="A11" s="2" t="s">
        <v>18</v>
      </c>
      <c r="B11" s="3">
        <v>32868</v>
      </c>
      <c r="C11" s="3">
        <v>41279</v>
      </c>
      <c r="D11" s="2" t="s">
        <v>2</v>
      </c>
      <c r="E11" s="4">
        <v>1476</v>
      </c>
      <c r="F11" s="10">
        <f t="shared" ca="1" si="7"/>
        <v>32</v>
      </c>
      <c r="G11" s="1">
        <f t="shared" ca="1" si="0"/>
        <v>9</v>
      </c>
      <c r="H11" s="41">
        <f t="shared" ca="1" si="1"/>
        <v>32</v>
      </c>
      <c r="I11" s="41">
        <f t="shared" ca="1" si="2"/>
        <v>9</v>
      </c>
      <c r="J11" s="41">
        <f t="shared" ca="1" si="3"/>
        <v>33</v>
      </c>
      <c r="K11" s="41">
        <f t="shared" ca="1" si="4"/>
        <v>9</v>
      </c>
      <c r="L11" s="41">
        <f t="shared" ca="1" si="5"/>
        <v>32</v>
      </c>
      <c r="M11" s="41">
        <f t="shared" ca="1" si="6"/>
        <v>9</v>
      </c>
    </row>
    <row r="12" spans="1:13" x14ac:dyDescent="0.2">
      <c r="A12" s="2" t="s">
        <v>19</v>
      </c>
      <c r="B12" s="3">
        <v>25264</v>
      </c>
      <c r="C12" s="3">
        <v>32999</v>
      </c>
      <c r="D12" s="2" t="s">
        <v>1</v>
      </c>
      <c r="E12" s="4">
        <v>3277</v>
      </c>
      <c r="F12" s="10">
        <f t="shared" ca="1" si="7"/>
        <v>53</v>
      </c>
      <c r="G12" s="1">
        <f t="shared" ca="1" si="0"/>
        <v>32</v>
      </c>
      <c r="H12" s="41">
        <f t="shared" ca="1" si="1"/>
        <v>53</v>
      </c>
      <c r="I12" s="41">
        <f t="shared" ca="1" si="2"/>
        <v>32</v>
      </c>
      <c r="J12" s="41">
        <f t="shared" ca="1" si="3"/>
        <v>53</v>
      </c>
      <c r="K12" s="41">
        <f t="shared" ca="1" si="4"/>
        <v>32</v>
      </c>
      <c r="L12" s="41">
        <f t="shared" ca="1" si="5"/>
        <v>53</v>
      </c>
      <c r="M12" s="41">
        <f t="shared" ca="1" si="6"/>
        <v>32</v>
      </c>
    </row>
    <row r="13" spans="1:13" x14ac:dyDescent="0.2">
      <c r="A13" s="2" t="s">
        <v>20</v>
      </c>
      <c r="B13" s="3">
        <v>24583</v>
      </c>
      <c r="C13" s="3">
        <v>36165</v>
      </c>
      <c r="D13" s="2" t="s">
        <v>2</v>
      </c>
      <c r="E13" s="4">
        <v>1670</v>
      </c>
      <c r="F13" s="10">
        <f t="shared" ca="1" si="7"/>
        <v>55</v>
      </c>
      <c r="G13" s="1">
        <f t="shared" ca="1" si="0"/>
        <v>23</v>
      </c>
      <c r="H13" s="41">
        <f t="shared" ca="1" si="1"/>
        <v>55</v>
      </c>
      <c r="I13" s="41">
        <f t="shared" ca="1" si="2"/>
        <v>23</v>
      </c>
      <c r="J13" s="41">
        <f t="shared" ca="1" si="3"/>
        <v>55</v>
      </c>
      <c r="K13" s="41">
        <f t="shared" ca="1" si="4"/>
        <v>23</v>
      </c>
      <c r="L13" s="41">
        <f t="shared" ca="1" si="5"/>
        <v>55</v>
      </c>
      <c r="M13" s="41">
        <f t="shared" ca="1" si="6"/>
        <v>23</v>
      </c>
    </row>
    <row r="14" spans="1:13" x14ac:dyDescent="0.2">
      <c r="A14" s="2" t="s">
        <v>21</v>
      </c>
      <c r="B14" s="5">
        <v>32894</v>
      </c>
      <c r="C14" s="5">
        <v>42856</v>
      </c>
      <c r="D14" s="2" t="s">
        <v>2</v>
      </c>
      <c r="E14" s="6">
        <v>1340</v>
      </c>
      <c r="F14" s="10">
        <f t="shared" ca="1" si="7"/>
        <v>32</v>
      </c>
      <c r="G14" s="1">
        <f t="shared" ca="1" si="0"/>
        <v>5</v>
      </c>
      <c r="H14" s="41">
        <f t="shared" ca="1" si="1"/>
        <v>32</v>
      </c>
      <c r="I14" s="41">
        <f t="shared" ca="1" si="2"/>
        <v>5</v>
      </c>
      <c r="J14" s="41">
        <f t="shared" ca="1" si="3"/>
        <v>32</v>
      </c>
      <c r="K14" s="41">
        <f t="shared" ca="1" si="4"/>
        <v>5</v>
      </c>
      <c r="L14" s="41">
        <f t="shared" ca="1" si="5"/>
        <v>32</v>
      </c>
      <c r="M14" s="41">
        <f t="shared" ca="1" si="6"/>
        <v>5</v>
      </c>
    </row>
    <row r="15" spans="1:13" x14ac:dyDescent="0.2">
      <c r="A15" s="2" t="s">
        <v>22</v>
      </c>
      <c r="B15" s="3">
        <v>28089</v>
      </c>
      <c r="C15" s="3">
        <v>36531</v>
      </c>
      <c r="D15" s="2" t="s">
        <v>0</v>
      </c>
      <c r="E15" s="4">
        <v>1599</v>
      </c>
      <c r="F15" s="10">
        <f t="shared" ca="1" si="7"/>
        <v>45</v>
      </c>
      <c r="G15" s="1">
        <f t="shared" ca="1" si="0"/>
        <v>22</v>
      </c>
      <c r="H15" s="41">
        <f t="shared" ca="1" si="1"/>
        <v>45</v>
      </c>
      <c r="I15" s="41">
        <f t="shared" ca="1" si="2"/>
        <v>22</v>
      </c>
      <c r="J15" s="41">
        <f t="shared" ca="1" si="3"/>
        <v>46</v>
      </c>
      <c r="K15" s="41">
        <f t="shared" ca="1" si="4"/>
        <v>22</v>
      </c>
      <c r="L15" s="41">
        <f t="shared" ca="1" si="5"/>
        <v>45</v>
      </c>
      <c r="M15" s="41">
        <f t="shared" ca="1" si="6"/>
        <v>22</v>
      </c>
    </row>
    <row r="16" spans="1:13" x14ac:dyDescent="0.2">
      <c r="A16" s="2" t="s">
        <v>23</v>
      </c>
      <c r="B16" s="3">
        <v>34930</v>
      </c>
      <c r="C16" s="3">
        <v>42374</v>
      </c>
      <c r="D16" s="2" t="s">
        <v>2</v>
      </c>
      <c r="E16" s="4">
        <v>1414</v>
      </c>
      <c r="F16" s="10">
        <f t="shared" ca="1" si="7"/>
        <v>27</v>
      </c>
      <c r="G16" s="1">
        <f t="shared" ca="1" si="0"/>
        <v>6</v>
      </c>
      <c r="H16" s="41">
        <f t="shared" ca="1" si="1"/>
        <v>27</v>
      </c>
      <c r="I16" s="41">
        <f t="shared" ca="1" si="2"/>
        <v>6</v>
      </c>
      <c r="J16" s="41">
        <f t="shared" ca="1" si="3"/>
        <v>27</v>
      </c>
      <c r="K16" s="41">
        <f t="shared" ca="1" si="4"/>
        <v>6</v>
      </c>
      <c r="L16" s="41">
        <f t="shared" ca="1" si="5"/>
        <v>27</v>
      </c>
      <c r="M16" s="41">
        <f t="shared" ca="1" si="6"/>
        <v>6</v>
      </c>
    </row>
    <row r="17" spans="1:17" x14ac:dyDescent="0.2">
      <c r="A17" s="2" t="s">
        <v>24</v>
      </c>
      <c r="B17" s="3">
        <v>31736</v>
      </c>
      <c r="C17" s="3">
        <v>40548</v>
      </c>
      <c r="D17" s="2" t="s">
        <v>0</v>
      </c>
      <c r="E17" s="4">
        <v>1537</v>
      </c>
      <c r="F17" s="10">
        <f t="shared" ca="1" si="7"/>
        <v>35</v>
      </c>
      <c r="G17" s="1">
        <f t="shared" ca="1" si="0"/>
        <v>11</v>
      </c>
      <c r="H17" s="41">
        <f t="shared" ca="1" si="1"/>
        <v>35</v>
      </c>
      <c r="I17" s="41">
        <f t="shared" ca="1" si="2"/>
        <v>11</v>
      </c>
      <c r="J17" s="41">
        <f t="shared" ca="1" si="3"/>
        <v>36</v>
      </c>
      <c r="K17" s="41">
        <f t="shared" ca="1" si="4"/>
        <v>11</v>
      </c>
      <c r="L17" s="41">
        <f t="shared" ca="1" si="5"/>
        <v>35</v>
      </c>
      <c r="M17" s="41">
        <f t="shared" ca="1" si="6"/>
        <v>11</v>
      </c>
    </row>
    <row r="18" spans="1:17" x14ac:dyDescent="0.2">
      <c r="A18" s="2" t="s">
        <v>25</v>
      </c>
      <c r="B18" s="3">
        <v>29106</v>
      </c>
      <c r="C18" s="3">
        <v>37261</v>
      </c>
      <c r="D18" s="2" t="s">
        <v>2</v>
      </c>
      <c r="E18" s="4">
        <v>2152</v>
      </c>
      <c r="F18" s="10">
        <f t="shared" ca="1" si="7"/>
        <v>43</v>
      </c>
      <c r="G18" s="1">
        <f t="shared" ca="1" si="0"/>
        <v>20</v>
      </c>
      <c r="H18" s="41">
        <f t="shared" ca="1" si="1"/>
        <v>43</v>
      </c>
      <c r="I18" s="41">
        <f t="shared" ca="1" si="2"/>
        <v>20</v>
      </c>
      <c r="J18" s="41">
        <f t="shared" ca="1" si="3"/>
        <v>43</v>
      </c>
      <c r="K18" s="41">
        <f t="shared" ca="1" si="4"/>
        <v>20</v>
      </c>
      <c r="L18" s="41">
        <f t="shared" ca="1" si="5"/>
        <v>43</v>
      </c>
      <c r="M18" s="41">
        <f t="shared" ca="1" si="6"/>
        <v>20</v>
      </c>
    </row>
    <row r="19" spans="1:17" x14ac:dyDescent="0.2">
      <c r="A19" s="2" t="s">
        <v>26</v>
      </c>
      <c r="B19" s="5">
        <v>34431</v>
      </c>
      <c r="C19" s="5">
        <v>43831</v>
      </c>
      <c r="D19" s="2" t="s">
        <v>2</v>
      </c>
      <c r="E19" s="6">
        <v>1250</v>
      </c>
      <c r="F19" s="10">
        <f t="shared" ca="1" si="7"/>
        <v>28</v>
      </c>
      <c r="G19" s="1">
        <f t="shared" ca="1" si="0"/>
        <v>2</v>
      </c>
      <c r="H19" s="41">
        <f t="shared" ca="1" si="1"/>
        <v>28</v>
      </c>
      <c r="I19" s="41">
        <f t="shared" ca="1" si="2"/>
        <v>2</v>
      </c>
      <c r="J19" s="41">
        <f t="shared" ca="1" si="3"/>
        <v>28</v>
      </c>
      <c r="K19" s="41">
        <f t="shared" ca="1" si="4"/>
        <v>2</v>
      </c>
      <c r="L19" s="41">
        <f t="shared" ca="1" si="5"/>
        <v>28</v>
      </c>
      <c r="M19" s="41">
        <f t="shared" ca="1" si="6"/>
        <v>2</v>
      </c>
    </row>
    <row r="20" spans="1:17" x14ac:dyDescent="0.2">
      <c r="A20" s="2" t="s">
        <v>27</v>
      </c>
      <c r="B20" s="5">
        <v>33654</v>
      </c>
      <c r="C20" s="5">
        <v>42826</v>
      </c>
      <c r="D20" s="2" t="s">
        <v>2</v>
      </c>
      <c r="E20" s="6">
        <v>1370</v>
      </c>
      <c r="F20" s="10">
        <f t="shared" ca="1" si="7"/>
        <v>30</v>
      </c>
      <c r="G20" s="1">
        <f t="shared" ca="1" si="0"/>
        <v>5</v>
      </c>
      <c r="H20" s="41">
        <f t="shared" ca="1" si="1"/>
        <v>30</v>
      </c>
      <c r="I20" s="41">
        <f t="shared" ca="1" si="2"/>
        <v>5</v>
      </c>
      <c r="J20" s="41">
        <f t="shared" ca="1" si="3"/>
        <v>30</v>
      </c>
      <c r="K20" s="41">
        <f t="shared" ca="1" si="4"/>
        <v>5</v>
      </c>
      <c r="L20" s="41">
        <f t="shared" ca="1" si="5"/>
        <v>30</v>
      </c>
      <c r="M20" s="41">
        <f t="shared" ca="1" si="6"/>
        <v>5</v>
      </c>
    </row>
    <row r="21" spans="1:17" x14ac:dyDescent="0.2">
      <c r="A21" s="2" t="s">
        <v>28</v>
      </c>
      <c r="B21" s="5">
        <v>32996</v>
      </c>
      <c r="C21" s="5">
        <v>43252</v>
      </c>
      <c r="D21" s="2" t="s">
        <v>2</v>
      </c>
      <c r="E21" s="6">
        <v>1310</v>
      </c>
      <c r="F21" s="10">
        <f t="shared" ca="1" si="7"/>
        <v>32</v>
      </c>
      <c r="G21" s="1">
        <f t="shared" ca="1" si="0"/>
        <v>4</v>
      </c>
      <c r="H21" s="41">
        <f t="shared" ca="1" si="1"/>
        <v>32</v>
      </c>
      <c r="I21" s="41">
        <f t="shared" ca="1" si="2"/>
        <v>4</v>
      </c>
      <c r="J21" s="41">
        <f t="shared" ca="1" si="3"/>
        <v>32</v>
      </c>
      <c r="K21" s="41">
        <f t="shared" ca="1" si="4"/>
        <v>4</v>
      </c>
      <c r="L21" s="41">
        <f t="shared" ca="1" si="5"/>
        <v>32</v>
      </c>
      <c r="M21" s="41">
        <f t="shared" ca="1" si="6"/>
        <v>4</v>
      </c>
    </row>
    <row r="22" spans="1:17" x14ac:dyDescent="0.2">
      <c r="A22" s="2" t="s">
        <v>29</v>
      </c>
      <c r="B22" s="5">
        <v>36540</v>
      </c>
      <c r="C22" s="5">
        <v>44086</v>
      </c>
      <c r="D22" s="2" t="s">
        <v>2</v>
      </c>
      <c r="E22" s="6">
        <v>1230</v>
      </c>
      <c r="F22" s="10">
        <f t="shared" ca="1" si="7"/>
        <v>22</v>
      </c>
      <c r="G22" s="1">
        <f t="shared" ca="1" si="0"/>
        <v>2</v>
      </c>
      <c r="H22" s="41">
        <f t="shared" ca="1" si="1"/>
        <v>22</v>
      </c>
      <c r="I22" s="41">
        <f t="shared" ca="1" si="2"/>
        <v>2</v>
      </c>
      <c r="J22" s="41">
        <f t="shared" ca="1" si="3"/>
        <v>22</v>
      </c>
      <c r="K22" s="41">
        <f t="shared" ca="1" si="4"/>
        <v>2</v>
      </c>
      <c r="L22" s="41">
        <f t="shared" ca="1" si="5"/>
        <v>22</v>
      </c>
      <c r="M22" s="41">
        <f t="shared" ca="1" si="6"/>
        <v>2</v>
      </c>
    </row>
    <row r="23" spans="1:17" x14ac:dyDescent="0.2">
      <c r="A23" s="2" t="s">
        <v>30</v>
      </c>
      <c r="B23" s="3">
        <v>30415</v>
      </c>
      <c r="C23" s="3">
        <v>39453</v>
      </c>
      <c r="D23" s="2" t="s">
        <v>8</v>
      </c>
      <c r="E23" s="4">
        <v>2768</v>
      </c>
      <c r="F23" s="10">
        <f t="shared" ca="1" si="7"/>
        <v>39</v>
      </c>
      <c r="G23" s="1">
        <f t="shared" ca="1" si="0"/>
        <v>14</v>
      </c>
      <c r="H23" s="41">
        <f t="shared" ca="1" si="1"/>
        <v>39</v>
      </c>
      <c r="I23" s="41">
        <f t="shared" ca="1" si="2"/>
        <v>14</v>
      </c>
      <c r="J23" s="41">
        <f t="shared" ca="1" si="3"/>
        <v>39</v>
      </c>
      <c r="K23" s="41">
        <f t="shared" ca="1" si="4"/>
        <v>14</v>
      </c>
      <c r="L23" s="41">
        <f t="shared" ca="1" si="5"/>
        <v>39</v>
      </c>
      <c r="M23" s="41">
        <f t="shared" ca="1" si="6"/>
        <v>14</v>
      </c>
    </row>
    <row r="24" spans="1:17" x14ac:dyDescent="0.2">
      <c r="A24" s="2" t="s">
        <v>31</v>
      </c>
      <c r="B24" s="3">
        <v>30862</v>
      </c>
      <c r="C24" s="3">
        <v>39087</v>
      </c>
      <c r="D24" s="2" t="s">
        <v>8</v>
      </c>
      <c r="E24" s="4">
        <v>2275</v>
      </c>
      <c r="F24" s="10">
        <f t="shared" ca="1" si="7"/>
        <v>38</v>
      </c>
      <c r="G24" s="1">
        <f t="shared" ca="1" si="0"/>
        <v>15</v>
      </c>
      <c r="H24" s="41">
        <f t="shared" ca="1" si="1"/>
        <v>38</v>
      </c>
      <c r="I24" s="41">
        <f t="shared" ca="1" si="2"/>
        <v>15</v>
      </c>
      <c r="J24" s="41">
        <f t="shared" ca="1" si="3"/>
        <v>38</v>
      </c>
      <c r="K24" s="41">
        <f t="shared" ca="1" si="4"/>
        <v>15</v>
      </c>
      <c r="L24" s="41">
        <f t="shared" ca="1" si="5"/>
        <v>38</v>
      </c>
      <c r="M24" s="41">
        <f t="shared" ca="1" si="6"/>
        <v>15</v>
      </c>
      <c r="Q24" s="42"/>
    </row>
    <row r="25" spans="1:17" x14ac:dyDescent="0.2">
      <c r="A25" s="2" t="s">
        <v>32</v>
      </c>
      <c r="B25" s="3">
        <v>34362</v>
      </c>
      <c r="C25" s="3">
        <v>42740</v>
      </c>
      <c r="D25" s="2" t="s">
        <v>0</v>
      </c>
      <c r="E25" s="4">
        <v>1365</v>
      </c>
      <c r="F25" s="10">
        <f t="shared" ca="1" si="7"/>
        <v>28</v>
      </c>
      <c r="G25" s="1">
        <f t="shared" ca="1" si="0"/>
        <v>5</v>
      </c>
      <c r="H25" s="41">
        <f t="shared" ca="1" si="1"/>
        <v>28</v>
      </c>
      <c r="I25" s="41">
        <f t="shared" ca="1" si="2"/>
        <v>5</v>
      </c>
      <c r="J25" s="41">
        <f t="shared" ca="1" si="3"/>
        <v>28</v>
      </c>
      <c r="K25" s="41">
        <f t="shared" ca="1" si="4"/>
        <v>5</v>
      </c>
      <c r="L25" s="41">
        <f t="shared" ca="1" si="5"/>
        <v>28</v>
      </c>
      <c r="M25" s="41">
        <f t="shared" ca="1" si="6"/>
        <v>5</v>
      </c>
      <c r="Q25" s="42"/>
    </row>
    <row r="26" spans="1:17" x14ac:dyDescent="0.2">
      <c r="A26" s="2" t="s">
        <v>33</v>
      </c>
      <c r="B26" s="3">
        <v>31418</v>
      </c>
      <c r="C26" s="3">
        <v>41279</v>
      </c>
      <c r="D26" s="2" t="s">
        <v>2</v>
      </c>
      <c r="E26" s="4">
        <v>1414</v>
      </c>
      <c r="F26" s="10">
        <f t="shared" ca="1" si="7"/>
        <v>36</v>
      </c>
      <c r="G26" s="1">
        <f t="shared" ca="1" si="0"/>
        <v>9</v>
      </c>
      <c r="H26" s="41">
        <f t="shared" ca="1" si="1"/>
        <v>36</v>
      </c>
      <c r="I26" s="41">
        <f t="shared" ca="1" si="2"/>
        <v>9</v>
      </c>
      <c r="J26" s="41">
        <f t="shared" ca="1" si="3"/>
        <v>36</v>
      </c>
      <c r="K26" s="41">
        <f t="shared" ca="1" si="4"/>
        <v>9</v>
      </c>
      <c r="L26" s="41">
        <f t="shared" ca="1" si="5"/>
        <v>36</v>
      </c>
      <c r="M26" s="41">
        <f t="shared" ca="1" si="6"/>
        <v>9</v>
      </c>
    </row>
    <row r="27" spans="1:17" x14ac:dyDescent="0.2">
      <c r="A27" s="2" t="s">
        <v>34</v>
      </c>
      <c r="B27" s="3">
        <v>34033</v>
      </c>
      <c r="C27" s="3">
        <v>41795</v>
      </c>
      <c r="D27" s="2" t="s">
        <v>2</v>
      </c>
      <c r="E27" s="4">
        <v>1414</v>
      </c>
      <c r="F27" s="10">
        <f t="shared" ca="1" si="7"/>
        <v>29</v>
      </c>
      <c r="G27" s="1">
        <f t="shared" ca="1" si="0"/>
        <v>8</v>
      </c>
      <c r="H27" s="41">
        <f t="shared" ca="1" si="1"/>
        <v>29</v>
      </c>
      <c r="I27" s="41">
        <f t="shared" ca="1" si="2"/>
        <v>8</v>
      </c>
      <c r="J27" s="41">
        <f t="shared" ca="1" si="3"/>
        <v>29</v>
      </c>
      <c r="K27" s="41">
        <f t="shared" ca="1" si="4"/>
        <v>8</v>
      </c>
      <c r="L27" s="41">
        <f t="shared" ca="1" si="5"/>
        <v>29</v>
      </c>
      <c r="M27" s="41">
        <f t="shared" ca="1" si="6"/>
        <v>8</v>
      </c>
    </row>
    <row r="28" spans="1:17" x14ac:dyDescent="0.2">
      <c r="A28" s="2" t="s">
        <v>35</v>
      </c>
      <c r="B28" s="3">
        <v>32359</v>
      </c>
      <c r="C28" s="3">
        <v>40792</v>
      </c>
      <c r="D28" s="2" t="s">
        <v>2</v>
      </c>
      <c r="E28" s="4">
        <v>1476</v>
      </c>
      <c r="F28" s="10">
        <f t="shared" ca="1" si="7"/>
        <v>34</v>
      </c>
      <c r="G28" s="1">
        <f t="shared" ca="1" si="0"/>
        <v>11</v>
      </c>
      <c r="H28" s="41">
        <f t="shared" ca="1" si="1"/>
        <v>34</v>
      </c>
      <c r="I28" s="41">
        <f t="shared" ca="1" si="2"/>
        <v>11</v>
      </c>
      <c r="J28" s="41">
        <f t="shared" ca="1" si="3"/>
        <v>34</v>
      </c>
      <c r="K28" s="41">
        <f t="shared" ca="1" si="4"/>
        <v>11</v>
      </c>
      <c r="L28" s="41">
        <f t="shared" ca="1" si="5"/>
        <v>34</v>
      </c>
      <c r="M28" s="41">
        <f t="shared" ca="1" si="6"/>
        <v>11</v>
      </c>
    </row>
    <row r="29" spans="1:17" x14ac:dyDescent="0.2">
      <c r="A29" s="2" t="s">
        <v>36</v>
      </c>
      <c r="B29" s="5">
        <v>34935</v>
      </c>
      <c r="C29" s="5">
        <v>43132</v>
      </c>
      <c r="D29" s="2" t="s">
        <v>2</v>
      </c>
      <c r="E29" s="6">
        <v>1270</v>
      </c>
      <c r="F29" s="10">
        <f t="shared" ca="1" si="7"/>
        <v>27</v>
      </c>
      <c r="G29" s="1">
        <f t="shared" ca="1" si="0"/>
        <v>4</v>
      </c>
      <c r="H29" s="41">
        <f t="shared" ca="1" si="1"/>
        <v>27</v>
      </c>
      <c r="I29" s="41">
        <f t="shared" ca="1" si="2"/>
        <v>4</v>
      </c>
      <c r="J29" s="41">
        <f t="shared" ca="1" si="3"/>
        <v>27</v>
      </c>
      <c r="K29" s="41">
        <f t="shared" ca="1" si="4"/>
        <v>4</v>
      </c>
      <c r="L29" s="41">
        <f t="shared" ca="1" si="5"/>
        <v>27</v>
      </c>
      <c r="M29" s="41">
        <f t="shared" ca="1" si="6"/>
        <v>4</v>
      </c>
    </row>
  </sheetData>
  <sortState xmlns:xlrd2="http://schemas.microsoft.com/office/spreadsheetml/2017/richdata2" ref="A2:G29">
    <sortCondition ref="A5:A29"/>
  </sortState>
  <phoneticPr fontId="4" type="noConversion"/>
  <conditionalFormatting sqref="G2:G29">
    <cfRule type="cellIs" dxfId="3" priority="4" operator="lessThan">
      <formula>5</formula>
    </cfRule>
  </conditionalFormatting>
  <conditionalFormatting sqref="I2:I29">
    <cfRule type="cellIs" dxfId="2" priority="3" operator="lessThan">
      <formula>5</formula>
    </cfRule>
  </conditionalFormatting>
  <conditionalFormatting sqref="G2:G29 I2:I29 K2:K29">
    <cfRule type="cellIs" dxfId="1" priority="2" operator="lessThan">
      <formula>5</formula>
    </cfRule>
  </conditionalFormatting>
  <conditionalFormatting sqref="G2:M29">
    <cfRule type="cellIs" dxfId="0" priority="1" operator="lessThan">
      <formula>5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ADD1-75FD-E64F-98B5-3403C80FB89B}">
  <dimension ref="B2:G26"/>
  <sheetViews>
    <sheetView tabSelected="1" workbookViewId="0">
      <selection activeCell="B26" sqref="B26"/>
    </sheetView>
  </sheetViews>
  <sheetFormatPr baseColWidth="10" defaultColWidth="8.83203125" defaultRowHeight="15" x14ac:dyDescent="0.2"/>
  <cols>
    <col min="2" max="2" width="37.33203125" bestFit="1" customWidth="1"/>
    <col min="3" max="3" width="21.1640625" bestFit="1" customWidth="1"/>
    <col min="6" max="6" width="28" style="18" customWidth="1"/>
    <col min="7" max="7" width="21" bestFit="1" customWidth="1"/>
  </cols>
  <sheetData>
    <row r="2" spans="2:7" ht="16" thickBot="1" x14ac:dyDescent="0.25">
      <c r="B2" s="13"/>
      <c r="F2" s="68" t="s">
        <v>40</v>
      </c>
      <c r="G2" s="68"/>
    </row>
    <row r="3" spans="2:7" x14ac:dyDescent="0.2">
      <c r="F3" s="14">
        <v>43831</v>
      </c>
      <c r="G3" s="15" t="s">
        <v>41</v>
      </c>
    </row>
    <row r="4" spans="2:7" x14ac:dyDescent="0.2">
      <c r="B4" s="16" t="s">
        <v>42</v>
      </c>
      <c r="F4" s="14">
        <v>43836</v>
      </c>
      <c r="G4" s="15" t="s">
        <v>43</v>
      </c>
    </row>
    <row r="5" spans="2:7" x14ac:dyDescent="0.2">
      <c r="B5" s="56">
        <v>43941</v>
      </c>
      <c r="F5" s="14">
        <v>43934</v>
      </c>
      <c r="G5" s="15" t="s">
        <v>44</v>
      </c>
    </row>
    <row r="6" spans="2:7" x14ac:dyDescent="0.2">
      <c r="F6" s="14">
        <v>43946</v>
      </c>
      <c r="G6" s="15" t="s">
        <v>45</v>
      </c>
    </row>
    <row r="7" spans="2:7" x14ac:dyDescent="0.2">
      <c r="B7" s="16" t="s">
        <v>46</v>
      </c>
      <c r="C7" s="44" t="s">
        <v>47</v>
      </c>
      <c r="F7" s="14">
        <v>43952</v>
      </c>
      <c r="G7" s="15" t="s">
        <v>48</v>
      </c>
    </row>
    <row r="8" spans="2:7" x14ac:dyDescent="0.2">
      <c r="B8" s="56">
        <v>44196</v>
      </c>
      <c r="C8" s="19">
        <f>_xlfn.ISOWEEKNUM(B8)</f>
        <v>53</v>
      </c>
      <c r="F8" s="14">
        <v>43984</v>
      </c>
      <c r="G8" s="15" t="s">
        <v>49</v>
      </c>
    </row>
    <row r="9" spans="2:7" x14ac:dyDescent="0.2">
      <c r="F9" s="14">
        <v>44058</v>
      </c>
      <c r="G9" s="15" t="s">
        <v>50</v>
      </c>
    </row>
    <row r="10" spans="2:7" x14ac:dyDescent="0.2">
      <c r="B10" s="16" t="s">
        <v>51</v>
      </c>
      <c r="F10" s="14">
        <v>44190</v>
      </c>
      <c r="G10" s="15" t="s">
        <v>52</v>
      </c>
    </row>
    <row r="11" spans="2:7" x14ac:dyDescent="0.2">
      <c r="B11" s="17">
        <f>DATEDIF(B5,B8,"d")</f>
        <v>255</v>
      </c>
      <c r="F11" s="14">
        <v>44191</v>
      </c>
      <c r="G11" s="15" t="s">
        <v>53</v>
      </c>
    </row>
    <row r="13" spans="2:7" x14ac:dyDescent="0.2">
      <c r="B13" s="16" t="s">
        <v>54</v>
      </c>
    </row>
    <row r="14" spans="2:7" x14ac:dyDescent="0.2">
      <c r="B14" s="17">
        <f>DATEDIF(B5,B8,"m")</f>
        <v>8</v>
      </c>
    </row>
    <row r="16" spans="2:7" x14ac:dyDescent="0.2">
      <c r="B16" s="16" t="s">
        <v>55</v>
      </c>
    </row>
    <row r="17" spans="2:3" x14ac:dyDescent="0.2">
      <c r="B17" s="17">
        <f>NETWORKDAYS(B5,B8,F3:F11)</f>
        <v>181</v>
      </c>
      <c r="C17" s="43"/>
    </row>
    <row r="19" spans="2:3" x14ac:dyDescent="0.2">
      <c r="B19" s="65" t="s">
        <v>56</v>
      </c>
    </row>
    <row r="20" spans="2:3" x14ac:dyDescent="0.2">
      <c r="B20" s="66">
        <f>WORKDAY(B5,100,F3:F11)</f>
        <v>44083</v>
      </c>
    </row>
    <row r="23" spans="2:3" ht="16" thickBot="1" x14ac:dyDescent="0.25"/>
    <row r="24" spans="2:3" ht="16" thickBot="1" x14ac:dyDescent="0.25">
      <c r="B24" s="67">
        <v>47848</v>
      </c>
    </row>
    <row r="26" spans="2:3" ht="48" x14ac:dyDescent="0.2">
      <c r="B26" s="40" t="str">
        <f ca="1">"Da oggi "&amp;TEXT(TODAY(),"GG/MM/AA")&amp;" fino al "&amp;TEXT(B24,"GG/MM/AA")&amp;" mancano . . ."&amp;CHAR(10)&amp;DATEDIF(TODAY(),B24,"y")&amp;" anni "&amp;DATEDIF(TODAY(),B24,"ym")&amp;" mesi "&amp;INT((DATEDIF(TODAY(),B24,"md")))&amp;" giorni"</f>
        <v>Da oggi 21/10/22 fino al 31/12/30 mancano . . .
8 anni 2 mesi 10 giorni</v>
      </c>
    </row>
  </sheetData>
  <mergeCells count="1">
    <mergeCell ref="F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F777-676A-D74D-8C7A-7AF0C82537FC}">
  <dimension ref="B2:Z31"/>
  <sheetViews>
    <sheetView workbookViewId="0">
      <selection activeCell="H18" sqref="H18"/>
    </sheetView>
  </sheetViews>
  <sheetFormatPr baseColWidth="10" defaultColWidth="8.83203125" defaultRowHeight="15" x14ac:dyDescent="0.2"/>
  <cols>
    <col min="2" max="2" width="10.1640625" bestFit="1" customWidth="1"/>
    <col min="3" max="6" width="16.83203125" customWidth="1"/>
    <col min="7" max="7" width="3" customWidth="1"/>
    <col min="9" max="9" width="10.1640625" bestFit="1" customWidth="1"/>
    <col min="11" max="11" width="9.1640625" bestFit="1" customWidth="1"/>
  </cols>
  <sheetData>
    <row r="2" spans="2:26" x14ac:dyDescent="0.2">
      <c r="C2" s="20" t="s">
        <v>57</v>
      </c>
      <c r="D2" s="20" t="s">
        <v>58</v>
      </c>
      <c r="E2" s="20" t="s">
        <v>57</v>
      </c>
      <c r="F2" s="20" t="s">
        <v>58</v>
      </c>
      <c r="H2" s="39" t="s">
        <v>59</v>
      </c>
    </row>
    <row r="3" spans="2:26" x14ac:dyDescent="0.2">
      <c r="B3" s="21" t="s">
        <v>60</v>
      </c>
      <c r="C3" s="22">
        <v>0.3888888888888889</v>
      </c>
      <c r="D3" s="22">
        <v>0.54166666666666663</v>
      </c>
      <c r="E3" s="22">
        <v>0.58333333333333337</v>
      </c>
      <c r="F3" s="22">
        <v>0.75</v>
      </c>
      <c r="H3" s="23">
        <f>D3-C3+F3-E3</f>
        <v>0.31944444444444431</v>
      </c>
    </row>
    <row r="4" spans="2:26" x14ac:dyDescent="0.2">
      <c r="B4" s="21" t="s">
        <v>61</v>
      </c>
      <c r="C4" s="22">
        <v>0.33333333333333331</v>
      </c>
      <c r="D4" s="22">
        <v>0.58333333333333337</v>
      </c>
      <c r="E4" s="1"/>
      <c r="F4" s="1"/>
      <c r="H4" s="23">
        <f t="shared" ref="H4:H9" si="0">D4-C4+F4-E4</f>
        <v>0.25000000000000006</v>
      </c>
    </row>
    <row r="5" spans="2:26" x14ac:dyDescent="0.2">
      <c r="B5" s="21" t="s">
        <v>62</v>
      </c>
      <c r="C5" s="22">
        <v>0.38194444444444442</v>
      </c>
      <c r="D5" s="22">
        <v>0.54166666666666663</v>
      </c>
      <c r="E5" s="22">
        <v>0.58333333333333337</v>
      </c>
      <c r="F5" s="22">
        <v>0.75694444444444453</v>
      </c>
      <c r="H5" s="23">
        <f t="shared" si="0"/>
        <v>0.33333333333333337</v>
      </c>
    </row>
    <row r="6" spans="2:26" x14ac:dyDescent="0.2">
      <c r="B6" s="21" t="s">
        <v>63</v>
      </c>
      <c r="C6" s="22">
        <v>0.36805555555555558</v>
      </c>
      <c r="D6" s="22">
        <v>0.54861111111111105</v>
      </c>
      <c r="E6" s="22">
        <v>0.58333333333333337</v>
      </c>
      <c r="F6" s="22">
        <v>0.74305555555555547</v>
      </c>
      <c r="H6" s="23">
        <f t="shared" si="0"/>
        <v>0.34027777777777757</v>
      </c>
    </row>
    <row r="7" spans="2:26" x14ac:dyDescent="0.2">
      <c r="B7" s="21" t="s">
        <v>64</v>
      </c>
      <c r="C7" s="22">
        <v>0.38194444444444442</v>
      </c>
      <c r="D7" s="22">
        <v>0.54513888888888895</v>
      </c>
      <c r="E7" s="22">
        <v>0.58333333333333337</v>
      </c>
      <c r="F7" s="22">
        <v>0.75347222222222221</v>
      </c>
      <c r="H7" s="23">
        <f t="shared" si="0"/>
        <v>0.33333333333333337</v>
      </c>
    </row>
    <row r="8" spans="2:26" x14ac:dyDescent="0.2">
      <c r="B8" s="21" t="s">
        <v>65</v>
      </c>
      <c r="C8" s="22">
        <v>0.39583333333333331</v>
      </c>
      <c r="D8" s="22">
        <v>0.54166666666666663</v>
      </c>
      <c r="E8" s="1"/>
      <c r="F8" s="1"/>
      <c r="H8" s="23">
        <f t="shared" si="0"/>
        <v>0.14583333333333331</v>
      </c>
    </row>
    <row r="9" spans="2:26" x14ac:dyDescent="0.2">
      <c r="B9" s="21" t="s">
        <v>66</v>
      </c>
      <c r="C9" s="1"/>
      <c r="D9" s="1"/>
      <c r="E9" s="1"/>
      <c r="F9" s="1"/>
      <c r="H9" s="23">
        <f t="shared" si="0"/>
        <v>0</v>
      </c>
    </row>
    <row r="11" spans="2:26" x14ac:dyDescent="0.2">
      <c r="F11" s="24" t="s">
        <v>67</v>
      </c>
      <c r="H11" s="45">
        <f>SUM(H3:H9)</f>
        <v>1.7222222222222221</v>
      </c>
    </row>
    <row r="12" spans="2:26" x14ac:dyDescent="0.2">
      <c r="J12" s="25"/>
    </row>
    <row r="13" spans="2:26" x14ac:dyDescent="0.2">
      <c r="F13" s="12"/>
      <c r="H13" s="12"/>
      <c r="J13" s="12"/>
      <c r="K13" s="12"/>
    </row>
    <row r="14" spans="2:26" x14ac:dyDescent="0.2">
      <c r="E14" s="26" t="s">
        <v>68</v>
      </c>
      <c r="F14" s="27">
        <v>17.5</v>
      </c>
      <c r="H14" s="28">
        <f>36*$F$14</f>
        <v>630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2:26" x14ac:dyDescent="0.2">
      <c r="E15" s="26" t="s">
        <v>69</v>
      </c>
      <c r="F15" s="27">
        <v>19</v>
      </c>
      <c r="H15" s="28">
        <f>IF(($H$11*24)&gt;36,(($H$11*24)-36)*$F$15,"")</f>
        <v>101.33333333333324</v>
      </c>
      <c r="K15" s="29"/>
      <c r="L15" s="29"/>
      <c r="M15" s="31"/>
      <c r="N15" s="31"/>
      <c r="O15" s="31"/>
      <c r="P15" s="31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2:26" x14ac:dyDescent="0.2">
      <c r="K16" s="29"/>
      <c r="L16" s="32"/>
      <c r="M16" s="33"/>
      <c r="N16" s="33"/>
      <c r="O16" s="33"/>
      <c r="P16" s="33"/>
      <c r="Q16" s="29"/>
      <c r="R16" s="34"/>
      <c r="S16" s="29"/>
      <c r="T16" s="29"/>
      <c r="U16" s="29"/>
      <c r="V16" s="29"/>
      <c r="W16" s="29"/>
      <c r="X16" s="29"/>
      <c r="Y16" s="29"/>
      <c r="Z16" s="29"/>
    </row>
    <row r="17" spans="6:26" x14ac:dyDescent="0.2">
      <c r="K17" s="29"/>
      <c r="L17" s="32"/>
      <c r="M17" s="33"/>
      <c r="N17" s="33"/>
      <c r="O17" s="29"/>
      <c r="P17" s="29"/>
      <c r="Q17" s="29"/>
      <c r="R17" s="34"/>
      <c r="S17" s="29"/>
      <c r="T17" s="29"/>
      <c r="U17" s="29"/>
      <c r="V17" s="29"/>
      <c r="W17" s="29"/>
      <c r="X17" s="29"/>
      <c r="Y17" s="29"/>
      <c r="Z17" s="29"/>
    </row>
    <row r="18" spans="6:26" x14ac:dyDescent="0.2">
      <c r="F18" s="24" t="s">
        <v>59</v>
      </c>
      <c r="H18" s="28">
        <f>SUM(H14:H15)</f>
        <v>731.33333333333326</v>
      </c>
      <c r="K18" s="29"/>
      <c r="L18" s="32"/>
      <c r="M18" s="33"/>
      <c r="N18" s="33"/>
      <c r="O18" s="33"/>
      <c r="P18" s="33"/>
      <c r="Q18" s="29"/>
      <c r="R18" s="34"/>
      <c r="S18" s="29"/>
      <c r="T18" s="29"/>
      <c r="U18" s="29"/>
      <c r="V18" s="29"/>
      <c r="W18" s="29"/>
      <c r="X18" s="29"/>
      <c r="Y18" s="29"/>
      <c r="Z18" s="29"/>
    </row>
    <row r="19" spans="6:26" x14ac:dyDescent="0.2">
      <c r="K19" s="29"/>
      <c r="L19" s="32"/>
      <c r="M19" s="33"/>
      <c r="N19" s="33"/>
      <c r="O19" s="33"/>
      <c r="P19" s="33"/>
      <c r="Q19" s="29"/>
      <c r="R19" s="34"/>
      <c r="S19" s="29"/>
      <c r="T19" s="29"/>
      <c r="U19" s="29"/>
      <c r="V19" s="29"/>
      <c r="W19" s="29"/>
      <c r="X19" s="29"/>
      <c r="Y19" s="29"/>
      <c r="Z19" s="29"/>
    </row>
    <row r="20" spans="6:26" x14ac:dyDescent="0.2">
      <c r="K20" s="29"/>
      <c r="L20" s="32"/>
      <c r="M20" s="33"/>
      <c r="N20" s="33"/>
      <c r="O20" s="33"/>
      <c r="P20" s="33"/>
      <c r="Q20" s="29"/>
      <c r="R20" s="34"/>
      <c r="S20" s="29"/>
      <c r="T20" s="29"/>
      <c r="U20" s="29"/>
      <c r="V20" s="29"/>
      <c r="W20" s="29"/>
      <c r="X20" s="29"/>
      <c r="Y20" s="29"/>
      <c r="Z20" s="29"/>
    </row>
    <row r="21" spans="6:26" x14ac:dyDescent="0.2">
      <c r="K21" s="29"/>
      <c r="L21" s="32"/>
      <c r="M21" s="33"/>
      <c r="N21" s="33"/>
      <c r="O21" s="29"/>
      <c r="P21" s="29"/>
      <c r="Q21" s="29"/>
      <c r="R21" s="34"/>
      <c r="S21" s="29"/>
      <c r="T21" s="29"/>
      <c r="U21" s="29"/>
      <c r="V21" s="29"/>
      <c r="W21" s="29"/>
      <c r="X21" s="29"/>
      <c r="Y21" s="29"/>
      <c r="Z21" s="29"/>
    </row>
    <row r="22" spans="6:26" x14ac:dyDescent="0.2">
      <c r="K22" s="29"/>
      <c r="L22" s="32"/>
      <c r="M22" s="29"/>
      <c r="N22" s="29"/>
      <c r="O22" s="29"/>
      <c r="P22" s="29"/>
      <c r="Q22" s="29"/>
      <c r="R22" s="34"/>
      <c r="S22" s="29"/>
      <c r="T22" s="29"/>
      <c r="U22" s="29"/>
      <c r="V22" s="29"/>
      <c r="W22" s="29"/>
      <c r="X22" s="29"/>
      <c r="Y22" s="29"/>
      <c r="Z22" s="29"/>
    </row>
    <row r="23" spans="6:26" x14ac:dyDescent="0.2">
      <c r="I23" s="46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6:26" x14ac:dyDescent="0.2">
      <c r="K24" s="29"/>
      <c r="L24" s="29"/>
      <c r="M24" s="29"/>
      <c r="N24" s="29"/>
      <c r="O24" s="29"/>
      <c r="P24" s="35"/>
      <c r="Q24" s="29"/>
      <c r="R24" s="36"/>
      <c r="S24" s="29"/>
      <c r="T24" s="29"/>
      <c r="U24" s="29"/>
      <c r="V24" s="29"/>
      <c r="W24" s="29"/>
      <c r="X24" s="29"/>
      <c r="Y24" s="29"/>
      <c r="Z24" s="29"/>
    </row>
    <row r="25" spans="6:26" x14ac:dyDescent="0.2">
      <c r="K25" s="29"/>
      <c r="L25" s="29"/>
      <c r="M25" s="29"/>
      <c r="N25" s="29"/>
      <c r="O25" s="29"/>
      <c r="P25" s="29"/>
      <c r="Q25" s="29"/>
      <c r="R25" s="29"/>
      <c r="S25" s="29"/>
      <c r="T25" s="33"/>
      <c r="U25" s="29"/>
      <c r="V25" s="29"/>
      <c r="W25" s="29"/>
      <c r="X25" s="29"/>
      <c r="Y25" s="29"/>
      <c r="Z25" s="29"/>
    </row>
    <row r="26" spans="6:26" x14ac:dyDescent="0.2">
      <c r="K26" s="29"/>
      <c r="L26" s="29"/>
      <c r="M26" s="29"/>
      <c r="N26" s="29"/>
      <c r="O26" s="29"/>
      <c r="P26" s="30"/>
      <c r="Q26" s="29"/>
      <c r="R26" s="30"/>
      <c r="S26" s="29"/>
      <c r="T26" s="30"/>
      <c r="U26" s="30"/>
      <c r="V26" s="29"/>
      <c r="W26" s="29"/>
      <c r="X26" s="29"/>
      <c r="Y26" s="29"/>
      <c r="Z26" s="29"/>
    </row>
    <row r="27" spans="6:26" x14ac:dyDescent="0.2">
      <c r="K27" s="29"/>
      <c r="L27" s="29"/>
      <c r="M27" s="29"/>
      <c r="N27" s="29"/>
      <c r="O27" s="29"/>
      <c r="P27" s="37"/>
      <c r="Q27" s="29"/>
      <c r="R27" s="38"/>
      <c r="S27" s="29"/>
      <c r="T27" s="29"/>
      <c r="U27" s="30"/>
      <c r="V27" s="29"/>
      <c r="W27" s="29"/>
      <c r="X27" s="29"/>
      <c r="Y27" s="29"/>
      <c r="Z27" s="29"/>
    </row>
    <row r="28" spans="6:26" x14ac:dyDescent="0.2">
      <c r="K28" s="29"/>
      <c r="L28" s="29"/>
      <c r="M28" s="29"/>
      <c r="N28" s="29"/>
      <c r="O28" s="29"/>
      <c r="P28" s="37"/>
      <c r="Q28" s="29"/>
      <c r="R28" s="38"/>
      <c r="S28" s="29"/>
      <c r="T28" s="29"/>
      <c r="U28" s="29"/>
      <c r="V28" s="29"/>
      <c r="W28" s="29"/>
      <c r="X28" s="29"/>
      <c r="Y28" s="29"/>
      <c r="Z28" s="29"/>
    </row>
    <row r="29" spans="6:26" x14ac:dyDescent="0.2"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6:26" x14ac:dyDescent="0.2"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6:26" x14ac:dyDescent="0.2">
      <c r="K31" s="29"/>
      <c r="L31" s="29"/>
      <c r="M31" s="29"/>
      <c r="N31" s="29"/>
      <c r="O31" s="29"/>
      <c r="P31" s="35"/>
      <c r="Q31" s="29"/>
      <c r="R31" s="38"/>
      <c r="S31" s="29"/>
      <c r="T31" s="29"/>
      <c r="U31" s="29"/>
      <c r="V31" s="29"/>
      <c r="W31" s="29"/>
      <c r="X31" s="29"/>
      <c r="Y31" s="29"/>
      <c r="Z31" s="2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2407-D521-E74B-9E4C-026EDB2642FA}">
  <dimension ref="A1:P159"/>
  <sheetViews>
    <sheetView zoomScale="90" zoomScaleNormal="90" workbookViewId="0">
      <selection activeCell="U60" sqref="U60"/>
    </sheetView>
  </sheetViews>
  <sheetFormatPr baseColWidth="10" defaultRowHeight="15" x14ac:dyDescent="0.2"/>
  <cols>
    <col min="1" max="4" width="13.1640625" bestFit="1" customWidth="1"/>
    <col min="5" max="5" width="12.1640625" bestFit="1" customWidth="1"/>
    <col min="6" max="14" width="13.1640625" bestFit="1" customWidth="1"/>
    <col min="15" max="21" width="12.1640625" bestFit="1" customWidth="1"/>
    <col min="22" max="22" width="15.83203125" bestFit="1" customWidth="1"/>
    <col min="23" max="24" width="12.1640625" bestFit="1" customWidth="1"/>
    <col min="25" max="25" width="15.1640625" bestFit="1" customWidth="1"/>
    <col min="26" max="26" width="15.83203125" bestFit="1" customWidth="1"/>
  </cols>
  <sheetData>
    <row r="1" spans="1:16" ht="15" customHeight="1" x14ac:dyDescent="0.2">
      <c r="A1" s="69" t="s">
        <v>79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1"/>
    </row>
    <row r="2" spans="1:16" x14ac:dyDescent="0.2">
      <c r="A2" s="72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4"/>
    </row>
    <row r="3" spans="1:16" x14ac:dyDescent="0.2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4"/>
    </row>
    <row r="4" spans="1:16" x14ac:dyDescent="0.2">
      <c r="A4" s="72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4"/>
    </row>
    <row r="5" spans="1:16" x14ac:dyDescent="0.2">
      <c r="A5" s="53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4"/>
    </row>
    <row r="6" spans="1:16" x14ac:dyDescent="0.2">
      <c r="A6" s="53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4"/>
    </row>
    <row r="7" spans="1:16" x14ac:dyDescent="0.2">
      <c r="A7" s="53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4"/>
    </row>
    <row r="8" spans="1:16" x14ac:dyDescent="0.2">
      <c r="A8" s="53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4"/>
    </row>
    <row r="9" spans="1:16" x14ac:dyDescent="0.2">
      <c r="A9" s="53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4"/>
    </row>
    <row r="10" spans="1:16" x14ac:dyDescent="0.2">
      <c r="A10" s="53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4"/>
    </row>
    <row r="11" spans="1:16" x14ac:dyDescent="0.2">
      <c r="A11" s="53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4"/>
    </row>
    <row r="12" spans="1:16" x14ac:dyDescent="0.2">
      <c r="A12" s="53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4"/>
    </row>
    <row r="13" spans="1:16" x14ac:dyDescent="0.2">
      <c r="A13" s="53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4"/>
    </row>
    <row r="14" spans="1:16" x14ac:dyDescent="0.2">
      <c r="A14" s="53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4"/>
    </row>
    <row r="15" spans="1:16" x14ac:dyDescent="0.2">
      <c r="A15" s="53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4"/>
    </row>
    <row r="16" spans="1:16" x14ac:dyDescent="0.2">
      <c r="A16" s="53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4"/>
    </row>
    <row r="17" spans="1:16" x14ac:dyDescent="0.2">
      <c r="A17" s="53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4"/>
    </row>
    <row r="18" spans="1:16" x14ac:dyDescent="0.2">
      <c r="A18" s="53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4"/>
    </row>
    <row r="19" spans="1:16" x14ac:dyDescent="0.2">
      <c r="A19" s="53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4"/>
    </row>
    <row r="20" spans="1:16" x14ac:dyDescent="0.2">
      <c r="A20" s="53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4"/>
    </row>
    <row r="21" spans="1:16" x14ac:dyDescent="0.2">
      <c r="A21" s="53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4"/>
    </row>
    <row r="22" spans="1:16" x14ac:dyDescent="0.2">
      <c r="A22" s="53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4"/>
    </row>
    <row r="23" spans="1:16" x14ac:dyDescent="0.2">
      <c r="A23" s="53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4"/>
    </row>
    <row r="24" spans="1:16" x14ac:dyDescent="0.2">
      <c r="A24" s="53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4"/>
    </row>
    <row r="25" spans="1:16" x14ac:dyDescent="0.2">
      <c r="A25" s="53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4"/>
    </row>
    <row r="26" spans="1:16" x14ac:dyDescent="0.2">
      <c r="A26" s="53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4"/>
    </row>
    <row r="27" spans="1:16" x14ac:dyDescent="0.2">
      <c r="A27" s="53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4"/>
    </row>
    <row r="28" spans="1:16" x14ac:dyDescent="0.2">
      <c r="A28" s="53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4"/>
    </row>
    <row r="29" spans="1:16" x14ac:dyDescent="0.2">
      <c r="A29" s="53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4"/>
    </row>
    <row r="30" spans="1:16" x14ac:dyDescent="0.2">
      <c r="A30" s="53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4"/>
    </row>
    <row r="31" spans="1:16" x14ac:dyDescent="0.2">
      <c r="A31" s="53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4"/>
    </row>
    <row r="32" spans="1:16" x14ac:dyDescent="0.2">
      <c r="A32" s="53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4"/>
    </row>
    <row r="33" spans="1:16" x14ac:dyDescent="0.2">
      <c r="A33" s="53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4"/>
    </row>
    <row r="34" spans="1:16" x14ac:dyDescent="0.2">
      <c r="A34" s="53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4"/>
    </row>
    <row r="35" spans="1:16" x14ac:dyDescent="0.2">
      <c r="A35" s="53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4"/>
    </row>
    <row r="36" spans="1:16" x14ac:dyDescent="0.2">
      <c r="A36" s="53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4"/>
    </row>
    <row r="37" spans="1:16" x14ac:dyDescent="0.2">
      <c r="A37" s="53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4"/>
    </row>
    <row r="38" spans="1:16" x14ac:dyDescent="0.2">
      <c r="A38" s="53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4"/>
    </row>
    <row r="39" spans="1:16" x14ac:dyDescent="0.2">
      <c r="A39" s="53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4"/>
    </row>
    <row r="40" spans="1:16" x14ac:dyDescent="0.2">
      <c r="A40" s="53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4"/>
    </row>
    <row r="41" spans="1:16" x14ac:dyDescent="0.2">
      <c r="A41" s="53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4"/>
    </row>
    <row r="42" spans="1:16" x14ac:dyDescent="0.2">
      <c r="A42" s="53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4"/>
    </row>
    <row r="43" spans="1:16" x14ac:dyDescent="0.2">
      <c r="A43" s="53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4"/>
    </row>
    <row r="44" spans="1:16" x14ac:dyDescent="0.2">
      <c r="A44" s="53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4"/>
    </row>
    <row r="45" spans="1:16" x14ac:dyDescent="0.2">
      <c r="A45" s="53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4"/>
    </row>
    <row r="46" spans="1:16" x14ac:dyDescent="0.2">
      <c r="A46" s="53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4"/>
    </row>
    <row r="47" spans="1:16" x14ac:dyDescent="0.2">
      <c r="A47" s="53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4"/>
    </row>
    <row r="48" spans="1:16" x14ac:dyDescent="0.2">
      <c r="A48" s="53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4"/>
    </row>
    <row r="49" spans="1:16" x14ac:dyDescent="0.2">
      <c r="A49" s="53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4"/>
    </row>
    <row r="50" spans="1:16" x14ac:dyDescent="0.2">
      <c r="A50" s="53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4"/>
    </row>
    <row r="51" spans="1:16" x14ac:dyDescent="0.2">
      <c r="A51" s="53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4"/>
    </row>
    <row r="52" spans="1:16" x14ac:dyDescent="0.2">
      <c r="A52" s="53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4"/>
    </row>
    <row r="53" spans="1:16" x14ac:dyDescent="0.2">
      <c r="A53" s="53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4"/>
    </row>
    <row r="54" spans="1:16" x14ac:dyDescent="0.2">
      <c r="A54" s="53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4"/>
    </row>
    <row r="55" spans="1:16" x14ac:dyDescent="0.2">
      <c r="A55" s="53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4"/>
    </row>
    <row r="56" spans="1:16" x14ac:dyDescent="0.2">
      <c r="A56" s="53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4"/>
    </row>
    <row r="57" spans="1:16" x14ac:dyDescent="0.2">
      <c r="A57" s="53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4"/>
    </row>
    <row r="58" spans="1:16" x14ac:dyDescent="0.2">
      <c r="A58" s="53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4"/>
    </row>
    <row r="59" spans="1:16" x14ac:dyDescent="0.2">
      <c r="A59" s="53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4"/>
    </row>
    <row r="60" spans="1:16" x14ac:dyDescent="0.2">
      <c r="A60" s="53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4"/>
    </row>
    <row r="61" spans="1:16" x14ac:dyDescent="0.2">
      <c r="A61" s="53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4"/>
    </row>
    <row r="62" spans="1:16" x14ac:dyDescent="0.2">
      <c r="A62" s="53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4"/>
    </row>
    <row r="63" spans="1:16" x14ac:dyDescent="0.2">
      <c r="A63" s="53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4"/>
    </row>
    <row r="64" spans="1:16" x14ac:dyDescent="0.2">
      <c r="A64" s="53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4"/>
    </row>
    <row r="65" spans="1:16" x14ac:dyDescent="0.2">
      <c r="A65" s="53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4"/>
    </row>
    <row r="66" spans="1:16" x14ac:dyDescent="0.2">
      <c r="A66" s="53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4"/>
    </row>
    <row r="67" spans="1:16" x14ac:dyDescent="0.2">
      <c r="A67" s="53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4"/>
    </row>
    <row r="68" spans="1:16" x14ac:dyDescent="0.2">
      <c r="A68" s="53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4"/>
    </row>
    <row r="69" spans="1:16" x14ac:dyDescent="0.2">
      <c r="A69" s="53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4"/>
    </row>
    <row r="70" spans="1:16" x14ac:dyDescent="0.2">
      <c r="A70" s="53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4"/>
    </row>
    <row r="71" spans="1:16" x14ac:dyDescent="0.2">
      <c r="A71" s="53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4"/>
    </row>
    <row r="72" spans="1:16" x14ac:dyDescent="0.2">
      <c r="A72" s="53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4"/>
    </row>
    <row r="73" spans="1:16" x14ac:dyDescent="0.2">
      <c r="A73" s="53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4"/>
    </row>
    <row r="74" spans="1:16" x14ac:dyDescent="0.2">
      <c r="A74" s="53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4"/>
    </row>
    <row r="75" spans="1:16" x14ac:dyDescent="0.2">
      <c r="A75" s="53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4"/>
    </row>
    <row r="76" spans="1:16" x14ac:dyDescent="0.2">
      <c r="A76" s="53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4"/>
    </row>
    <row r="77" spans="1:16" x14ac:dyDescent="0.2">
      <c r="A77" s="53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4"/>
    </row>
    <row r="78" spans="1:16" x14ac:dyDescent="0.2">
      <c r="A78" s="53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4"/>
    </row>
    <row r="79" spans="1:16" x14ac:dyDescent="0.2">
      <c r="A79" s="53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4"/>
    </row>
    <row r="80" spans="1:16" x14ac:dyDescent="0.2">
      <c r="A80" s="53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4"/>
    </row>
    <row r="81" spans="1:16" x14ac:dyDescent="0.2">
      <c r="A81" s="53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4"/>
    </row>
    <row r="82" spans="1:16" x14ac:dyDescent="0.2">
      <c r="A82" s="53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4"/>
    </row>
    <row r="83" spans="1:16" x14ac:dyDescent="0.2">
      <c r="A83" s="53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4"/>
    </row>
    <row r="84" spans="1:16" x14ac:dyDescent="0.2">
      <c r="A84" s="53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4"/>
    </row>
    <row r="85" spans="1:16" x14ac:dyDescent="0.2">
      <c r="A85" s="53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4"/>
    </row>
    <row r="86" spans="1:16" x14ac:dyDescent="0.2">
      <c r="A86" s="53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4"/>
    </row>
    <row r="87" spans="1:16" x14ac:dyDescent="0.2">
      <c r="A87" s="53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4"/>
    </row>
    <row r="88" spans="1:16" x14ac:dyDescent="0.2">
      <c r="A88" s="53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4"/>
    </row>
    <row r="89" spans="1:16" x14ac:dyDescent="0.2">
      <c r="A89" s="53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4"/>
    </row>
    <row r="90" spans="1:16" x14ac:dyDescent="0.2">
      <c r="A90" s="53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4"/>
    </row>
    <row r="91" spans="1:16" x14ac:dyDescent="0.2">
      <c r="A91" s="53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4"/>
    </row>
    <row r="92" spans="1:16" x14ac:dyDescent="0.2">
      <c r="A92" s="53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4"/>
    </row>
    <row r="93" spans="1:16" x14ac:dyDescent="0.2">
      <c r="A93" s="53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4"/>
    </row>
    <row r="94" spans="1:16" x14ac:dyDescent="0.2">
      <c r="A94" s="53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4"/>
    </row>
    <row r="95" spans="1:16" x14ac:dyDescent="0.2">
      <c r="A95" s="53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4"/>
    </row>
    <row r="96" spans="1:16" x14ac:dyDescent="0.2">
      <c r="A96" s="53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4"/>
    </row>
    <row r="97" spans="1:16" x14ac:dyDescent="0.2">
      <c r="A97" s="53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4"/>
    </row>
    <row r="98" spans="1:16" x14ac:dyDescent="0.2">
      <c r="A98" s="53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4"/>
    </row>
    <row r="99" spans="1:16" x14ac:dyDescent="0.2">
      <c r="A99" s="53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4"/>
    </row>
    <row r="100" spans="1:16" x14ac:dyDescent="0.2">
      <c r="A100" s="53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4"/>
    </row>
    <row r="101" spans="1:16" x14ac:dyDescent="0.2">
      <c r="A101" s="53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4"/>
    </row>
    <row r="102" spans="1:16" x14ac:dyDescent="0.2">
      <c r="A102" s="53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4"/>
    </row>
    <row r="103" spans="1:16" x14ac:dyDescent="0.2">
      <c r="A103" s="53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4"/>
    </row>
    <row r="104" spans="1:16" x14ac:dyDescent="0.2">
      <c r="A104" s="53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4"/>
    </row>
    <row r="105" spans="1:16" x14ac:dyDescent="0.2">
      <c r="A105" s="53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4"/>
    </row>
    <row r="106" spans="1:16" x14ac:dyDescent="0.2">
      <c r="A106" s="53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4"/>
    </row>
    <row r="107" spans="1:16" x14ac:dyDescent="0.2">
      <c r="A107" s="53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4"/>
    </row>
    <row r="108" spans="1:16" x14ac:dyDescent="0.2">
      <c r="A108" s="53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4"/>
    </row>
    <row r="109" spans="1:16" x14ac:dyDescent="0.2">
      <c r="A109" s="53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4"/>
    </row>
    <row r="110" spans="1:16" x14ac:dyDescent="0.2">
      <c r="A110" s="62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4"/>
    </row>
    <row r="111" spans="1:16" x14ac:dyDescent="0.2">
      <c r="A111" s="49"/>
      <c r="P111" s="50"/>
    </row>
    <row r="112" spans="1:16" x14ac:dyDescent="0.2">
      <c r="A112" s="49"/>
      <c r="P112" s="50"/>
    </row>
    <row r="113" spans="1:16" x14ac:dyDescent="0.2">
      <c r="A113" s="49"/>
      <c r="P113" s="50"/>
    </row>
    <row r="114" spans="1:16" x14ac:dyDescent="0.2">
      <c r="A114" s="49"/>
      <c r="P114" s="50"/>
    </row>
    <row r="115" spans="1:16" x14ac:dyDescent="0.2">
      <c r="A115" s="49"/>
      <c r="P115" s="50"/>
    </row>
    <row r="116" spans="1:16" x14ac:dyDescent="0.2">
      <c r="A116" s="49"/>
      <c r="P116" s="50"/>
    </row>
    <row r="117" spans="1:16" x14ac:dyDescent="0.2">
      <c r="A117" s="49"/>
      <c r="P117" s="50"/>
    </row>
    <row r="118" spans="1:16" x14ac:dyDescent="0.2">
      <c r="A118" s="49"/>
      <c r="P118" s="50"/>
    </row>
    <row r="119" spans="1:16" x14ac:dyDescent="0.2">
      <c r="A119" s="49"/>
      <c r="P119" s="50"/>
    </row>
    <row r="120" spans="1:16" x14ac:dyDescent="0.2">
      <c r="A120" s="49"/>
      <c r="P120" s="50"/>
    </row>
    <row r="121" spans="1:16" x14ac:dyDescent="0.2">
      <c r="A121" s="49"/>
      <c r="P121" s="50"/>
    </row>
    <row r="122" spans="1:16" x14ac:dyDescent="0.2">
      <c r="A122" s="49"/>
      <c r="P122" s="50"/>
    </row>
    <row r="123" spans="1:16" x14ac:dyDescent="0.2">
      <c r="A123" s="49"/>
      <c r="P123" s="50"/>
    </row>
    <row r="124" spans="1:16" x14ac:dyDescent="0.2">
      <c r="A124" s="49"/>
      <c r="P124" s="50"/>
    </row>
    <row r="125" spans="1:16" x14ac:dyDescent="0.2">
      <c r="A125" s="49"/>
      <c r="P125" s="50"/>
    </row>
    <row r="126" spans="1:16" x14ac:dyDescent="0.2">
      <c r="A126" s="49"/>
      <c r="P126" s="50"/>
    </row>
    <row r="127" spans="1:16" x14ac:dyDescent="0.2">
      <c r="A127" s="49"/>
      <c r="P127" s="50"/>
    </row>
    <row r="128" spans="1:16" x14ac:dyDescent="0.2">
      <c r="A128" s="49"/>
      <c r="P128" s="50"/>
    </row>
    <row r="129" spans="1:16" x14ac:dyDescent="0.2">
      <c r="A129" s="49"/>
      <c r="P129" s="50"/>
    </row>
    <row r="130" spans="1:16" x14ac:dyDescent="0.2">
      <c r="A130" s="49"/>
      <c r="P130" s="50"/>
    </row>
    <row r="131" spans="1:16" x14ac:dyDescent="0.2">
      <c r="A131" s="49"/>
      <c r="P131" s="50"/>
    </row>
    <row r="132" spans="1:16" x14ac:dyDescent="0.2">
      <c r="A132" s="49"/>
      <c r="P132" s="50"/>
    </row>
    <row r="133" spans="1:16" x14ac:dyDescent="0.2">
      <c r="A133" s="49"/>
      <c r="P133" s="50"/>
    </row>
    <row r="134" spans="1:16" x14ac:dyDescent="0.2">
      <c r="A134" s="49"/>
      <c r="P134" s="50"/>
    </row>
    <row r="135" spans="1:16" x14ac:dyDescent="0.2">
      <c r="A135" s="49"/>
      <c r="P135" s="50"/>
    </row>
    <row r="136" spans="1:16" x14ac:dyDescent="0.2">
      <c r="A136" s="49"/>
      <c r="P136" s="50"/>
    </row>
    <row r="137" spans="1:16" x14ac:dyDescent="0.2">
      <c r="A137" s="49"/>
      <c r="P137" s="50"/>
    </row>
    <row r="138" spans="1:16" x14ac:dyDescent="0.2">
      <c r="A138" s="49"/>
      <c r="P138" s="50"/>
    </row>
    <row r="139" spans="1:16" x14ac:dyDescent="0.2">
      <c r="A139" s="49"/>
      <c r="P139" s="50"/>
    </row>
    <row r="140" spans="1:16" x14ac:dyDescent="0.2">
      <c r="A140" s="49"/>
      <c r="P140" s="50"/>
    </row>
    <row r="141" spans="1:16" x14ac:dyDescent="0.2">
      <c r="A141" s="49"/>
      <c r="P141" s="50"/>
    </row>
    <row r="142" spans="1:16" x14ac:dyDescent="0.2">
      <c r="A142" s="49"/>
      <c r="P142" s="50"/>
    </row>
    <row r="143" spans="1:16" x14ac:dyDescent="0.2">
      <c r="A143" s="49"/>
      <c r="P143" s="50"/>
    </row>
    <row r="144" spans="1:16" x14ac:dyDescent="0.2">
      <c r="A144" s="49"/>
      <c r="P144" s="50"/>
    </row>
    <row r="145" spans="1:16" x14ac:dyDescent="0.2">
      <c r="A145" s="49"/>
      <c r="P145" s="50"/>
    </row>
    <row r="146" spans="1:16" x14ac:dyDescent="0.2">
      <c r="A146" s="49"/>
      <c r="P146" s="50"/>
    </row>
    <row r="147" spans="1:16" x14ac:dyDescent="0.2">
      <c r="A147" s="49"/>
      <c r="P147" s="50"/>
    </row>
    <row r="148" spans="1:16" x14ac:dyDescent="0.2">
      <c r="A148" s="49"/>
      <c r="P148" s="50"/>
    </row>
    <row r="149" spans="1:16" x14ac:dyDescent="0.2">
      <c r="A149" s="49"/>
      <c r="P149" s="50"/>
    </row>
    <row r="150" spans="1:16" x14ac:dyDescent="0.2">
      <c r="A150" s="49"/>
      <c r="P150" s="50"/>
    </row>
    <row r="151" spans="1:16" x14ac:dyDescent="0.2">
      <c r="A151" s="49"/>
      <c r="P151" s="50"/>
    </row>
    <row r="152" spans="1:16" x14ac:dyDescent="0.2">
      <c r="A152" s="49"/>
      <c r="P152" s="50"/>
    </row>
    <row r="153" spans="1:16" x14ac:dyDescent="0.2">
      <c r="A153" s="49"/>
      <c r="P153" s="50"/>
    </row>
    <row r="154" spans="1:16" x14ac:dyDescent="0.2">
      <c r="A154" s="49"/>
      <c r="P154" s="50"/>
    </row>
    <row r="155" spans="1:16" x14ac:dyDescent="0.2">
      <c r="A155" s="49"/>
      <c r="P155" s="50"/>
    </row>
    <row r="156" spans="1:16" x14ac:dyDescent="0.2">
      <c r="A156" s="49"/>
      <c r="P156" s="50"/>
    </row>
    <row r="157" spans="1:16" x14ac:dyDescent="0.2">
      <c r="A157" s="49"/>
      <c r="P157" s="50"/>
    </row>
    <row r="158" spans="1:16" x14ac:dyDescent="0.2">
      <c r="A158" s="49"/>
      <c r="P158" s="50"/>
    </row>
    <row r="159" spans="1:16" x14ac:dyDescent="0.2">
      <c r="A159" s="59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1"/>
    </row>
  </sheetData>
  <mergeCells count="1">
    <mergeCell ref="A1:P4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CA75-B113-C14C-A00B-EE7DE1100AE3}">
  <dimension ref="A1:M29"/>
  <sheetViews>
    <sheetView workbookViewId="0">
      <selection activeCell="H2" sqref="H2"/>
    </sheetView>
  </sheetViews>
  <sheetFormatPr baseColWidth="10" defaultRowHeight="15" x14ac:dyDescent="0.2"/>
  <cols>
    <col min="1" max="1" width="12.6640625" bestFit="1" customWidth="1"/>
    <col min="3" max="3" width="12.1640625" bestFit="1" customWidth="1"/>
    <col min="4" max="4" width="14" bestFit="1" customWidth="1"/>
    <col min="8" max="8" width="13" bestFit="1" customWidth="1"/>
    <col min="9" max="9" width="10.83203125" customWidth="1"/>
  </cols>
  <sheetData>
    <row r="1" spans="1:13" x14ac:dyDescent="0.2">
      <c r="A1" s="11" t="s">
        <v>3</v>
      </c>
      <c r="B1" s="11" t="s">
        <v>7</v>
      </c>
      <c r="C1" s="11" t="s">
        <v>6</v>
      </c>
      <c r="D1" s="11" t="s">
        <v>4</v>
      </c>
      <c r="E1" s="11" t="s">
        <v>5</v>
      </c>
      <c r="F1" s="11" t="s">
        <v>80</v>
      </c>
      <c r="G1" s="11" t="s">
        <v>85</v>
      </c>
      <c r="H1" s="11" t="s">
        <v>86</v>
      </c>
    </row>
    <row r="2" spans="1:13" x14ac:dyDescent="0.2">
      <c r="A2" s="7" t="s">
        <v>9</v>
      </c>
      <c r="B2" s="8">
        <v>31171</v>
      </c>
      <c r="C2" s="8">
        <v>41796</v>
      </c>
      <c r="D2" s="7" t="s">
        <v>2</v>
      </c>
      <c r="E2" s="9">
        <v>1676</v>
      </c>
      <c r="F2" s="10">
        <f t="shared" ref="F2:G17" ca="1" si="0">DATEDIF(B2,TODAY(),"y")</f>
        <v>37</v>
      </c>
      <c r="G2" s="1">
        <f t="shared" ca="1" si="0"/>
        <v>8</v>
      </c>
      <c r="H2" s="1">
        <f ca="1">F2-G2</f>
        <v>29</v>
      </c>
      <c r="I2" s="12"/>
      <c r="M2" s="12"/>
    </row>
    <row r="3" spans="1:13" x14ac:dyDescent="0.2">
      <c r="A3" s="2" t="s">
        <v>10</v>
      </c>
      <c r="B3" s="5">
        <v>35776</v>
      </c>
      <c r="C3" s="5">
        <v>43466</v>
      </c>
      <c r="D3" s="2" t="s">
        <v>2</v>
      </c>
      <c r="E3" s="6">
        <v>1252</v>
      </c>
      <c r="F3" s="10">
        <f ca="1">DATEDIF(B3,TODAY(),"y")</f>
        <v>24</v>
      </c>
      <c r="G3" s="1">
        <f t="shared" ca="1" si="0"/>
        <v>3</v>
      </c>
      <c r="H3" s="1">
        <f t="shared" ref="H3:H29" ca="1" si="1">F3-G3</f>
        <v>21</v>
      </c>
      <c r="M3" s="12"/>
    </row>
    <row r="4" spans="1:13" x14ac:dyDescent="0.2">
      <c r="A4" s="2" t="s">
        <v>11</v>
      </c>
      <c r="B4" s="3">
        <v>30674</v>
      </c>
      <c r="C4" s="3">
        <v>39453</v>
      </c>
      <c r="D4" s="2" t="s">
        <v>0</v>
      </c>
      <c r="E4" s="4">
        <v>1650</v>
      </c>
      <c r="F4" s="10">
        <f t="shared" ref="F4:G29" ca="1" si="2">DATEDIF(B4,TODAY(),"y")</f>
        <v>38</v>
      </c>
      <c r="G4" s="1">
        <f t="shared" ca="1" si="0"/>
        <v>14</v>
      </c>
      <c r="H4" s="1">
        <f t="shared" ca="1" si="1"/>
        <v>24</v>
      </c>
      <c r="M4" s="12"/>
    </row>
    <row r="5" spans="1:13" x14ac:dyDescent="0.2">
      <c r="A5" s="2" t="s">
        <v>12</v>
      </c>
      <c r="B5" s="5">
        <v>32906</v>
      </c>
      <c r="C5" s="5">
        <v>43831</v>
      </c>
      <c r="D5" s="2" t="s">
        <v>2</v>
      </c>
      <c r="E5" s="6">
        <v>1250</v>
      </c>
      <c r="F5" s="10">
        <f t="shared" ca="1" si="2"/>
        <v>32</v>
      </c>
      <c r="G5" s="1">
        <f t="shared" ca="1" si="0"/>
        <v>2</v>
      </c>
      <c r="H5" s="1">
        <f t="shared" ca="1" si="1"/>
        <v>30</v>
      </c>
      <c r="M5" s="12"/>
    </row>
    <row r="6" spans="1:13" x14ac:dyDescent="0.2">
      <c r="A6" s="2" t="s">
        <v>13</v>
      </c>
      <c r="B6" s="3">
        <v>20611</v>
      </c>
      <c r="C6" s="3">
        <v>31872</v>
      </c>
      <c r="D6" s="2" t="s">
        <v>1</v>
      </c>
      <c r="E6" s="4">
        <v>3680</v>
      </c>
      <c r="F6" s="10">
        <f t="shared" ca="1" si="2"/>
        <v>66</v>
      </c>
      <c r="G6" s="1">
        <f t="shared" ca="1" si="0"/>
        <v>35</v>
      </c>
      <c r="H6" s="1">
        <f t="shared" ca="1" si="1"/>
        <v>31</v>
      </c>
      <c r="M6" s="12"/>
    </row>
    <row r="7" spans="1:13" x14ac:dyDescent="0.2">
      <c r="A7" s="2" t="s">
        <v>14</v>
      </c>
      <c r="B7" s="3">
        <v>31053</v>
      </c>
      <c r="C7" s="3">
        <v>40303</v>
      </c>
      <c r="D7" s="2" t="s">
        <v>2</v>
      </c>
      <c r="E7" s="4">
        <v>1623</v>
      </c>
      <c r="F7" s="10">
        <f t="shared" ca="1" si="2"/>
        <v>37</v>
      </c>
      <c r="G7" s="1">
        <f t="shared" ca="1" si="0"/>
        <v>12</v>
      </c>
      <c r="H7" s="1">
        <f t="shared" ca="1" si="1"/>
        <v>25</v>
      </c>
      <c r="M7" s="12"/>
    </row>
    <row r="8" spans="1:13" x14ac:dyDescent="0.2">
      <c r="A8" s="2" t="s">
        <v>15</v>
      </c>
      <c r="B8" s="3">
        <v>33657</v>
      </c>
      <c r="C8" s="3">
        <v>40548</v>
      </c>
      <c r="D8" s="2" t="s">
        <v>8</v>
      </c>
      <c r="E8" s="4">
        <v>2584</v>
      </c>
      <c r="F8" s="10">
        <f t="shared" ca="1" si="2"/>
        <v>30</v>
      </c>
      <c r="G8" s="1">
        <f t="shared" ca="1" si="0"/>
        <v>11</v>
      </c>
      <c r="H8" s="1">
        <f t="shared" ca="1" si="1"/>
        <v>19</v>
      </c>
      <c r="M8" s="12"/>
    </row>
    <row r="9" spans="1:13" x14ac:dyDescent="0.2">
      <c r="A9" s="2" t="s">
        <v>16</v>
      </c>
      <c r="B9" s="3">
        <v>34399</v>
      </c>
      <c r="C9" s="3">
        <v>43022</v>
      </c>
      <c r="D9" s="2" t="s">
        <v>0</v>
      </c>
      <c r="E9" s="4">
        <v>1280</v>
      </c>
      <c r="F9" s="10">
        <f t="shared" ca="1" si="2"/>
        <v>28</v>
      </c>
      <c r="G9" s="1">
        <f t="shared" ca="1" si="0"/>
        <v>5</v>
      </c>
      <c r="H9" s="1">
        <f t="shared" ca="1" si="1"/>
        <v>23</v>
      </c>
      <c r="M9" s="12"/>
    </row>
    <row r="10" spans="1:13" x14ac:dyDescent="0.2">
      <c r="A10" s="2" t="s">
        <v>17</v>
      </c>
      <c r="B10" s="3">
        <v>22207</v>
      </c>
      <c r="C10" s="3">
        <v>35313</v>
      </c>
      <c r="D10" s="2" t="s">
        <v>2</v>
      </c>
      <c r="E10" s="4">
        <v>1750</v>
      </c>
      <c r="F10" s="10">
        <f t="shared" ca="1" si="2"/>
        <v>62</v>
      </c>
      <c r="G10" s="1">
        <f t="shared" ca="1" si="0"/>
        <v>26</v>
      </c>
      <c r="H10" s="1">
        <f t="shared" ca="1" si="1"/>
        <v>36</v>
      </c>
      <c r="M10" s="12"/>
    </row>
    <row r="11" spans="1:13" x14ac:dyDescent="0.2">
      <c r="A11" s="2" t="s">
        <v>18</v>
      </c>
      <c r="B11" s="3">
        <v>32868</v>
      </c>
      <c r="C11" s="3">
        <v>41279</v>
      </c>
      <c r="D11" s="2" t="s">
        <v>2</v>
      </c>
      <c r="E11" s="4">
        <v>1476</v>
      </c>
      <c r="F11" s="10">
        <f t="shared" ca="1" si="2"/>
        <v>32</v>
      </c>
      <c r="G11" s="1">
        <f t="shared" ca="1" si="0"/>
        <v>9</v>
      </c>
      <c r="H11" s="1">
        <f t="shared" ca="1" si="1"/>
        <v>23</v>
      </c>
      <c r="M11" s="12"/>
    </row>
    <row r="12" spans="1:13" x14ac:dyDescent="0.2">
      <c r="A12" s="2" t="s">
        <v>19</v>
      </c>
      <c r="B12" s="3">
        <v>25264</v>
      </c>
      <c r="C12" s="3">
        <v>32999</v>
      </c>
      <c r="D12" s="2" t="s">
        <v>1</v>
      </c>
      <c r="E12" s="4">
        <v>3277</v>
      </c>
      <c r="F12" s="10">
        <f t="shared" ca="1" si="2"/>
        <v>53</v>
      </c>
      <c r="G12" s="1">
        <f t="shared" ca="1" si="0"/>
        <v>32</v>
      </c>
      <c r="H12" s="1">
        <f t="shared" ca="1" si="1"/>
        <v>21</v>
      </c>
      <c r="M12" s="12"/>
    </row>
    <row r="13" spans="1:13" x14ac:dyDescent="0.2">
      <c r="A13" s="2" t="s">
        <v>20</v>
      </c>
      <c r="B13" s="3">
        <v>24583</v>
      </c>
      <c r="C13" s="3">
        <v>36165</v>
      </c>
      <c r="D13" s="2" t="s">
        <v>2</v>
      </c>
      <c r="E13" s="4">
        <v>1670</v>
      </c>
      <c r="F13" s="10">
        <f t="shared" ca="1" si="2"/>
        <v>55</v>
      </c>
      <c r="G13" s="1">
        <f t="shared" ca="1" si="0"/>
        <v>23</v>
      </c>
      <c r="H13" s="1">
        <f t="shared" ca="1" si="1"/>
        <v>32</v>
      </c>
      <c r="M13" s="12"/>
    </row>
    <row r="14" spans="1:13" x14ac:dyDescent="0.2">
      <c r="A14" s="2" t="s">
        <v>21</v>
      </c>
      <c r="B14" s="5">
        <v>32894</v>
      </c>
      <c r="C14" s="5">
        <v>42856</v>
      </c>
      <c r="D14" s="2" t="s">
        <v>2</v>
      </c>
      <c r="E14" s="6">
        <v>1340</v>
      </c>
      <c r="F14" s="10">
        <f t="shared" ca="1" si="2"/>
        <v>32</v>
      </c>
      <c r="G14" s="1">
        <f t="shared" ca="1" si="0"/>
        <v>5</v>
      </c>
      <c r="H14" s="1">
        <f t="shared" ca="1" si="1"/>
        <v>27</v>
      </c>
      <c r="M14" s="12"/>
    </row>
    <row r="15" spans="1:13" x14ac:dyDescent="0.2">
      <c r="A15" s="2" t="s">
        <v>22</v>
      </c>
      <c r="B15" s="3">
        <v>28089</v>
      </c>
      <c r="C15" s="3">
        <v>36531</v>
      </c>
      <c r="D15" s="2" t="s">
        <v>0</v>
      </c>
      <c r="E15" s="4">
        <v>1599</v>
      </c>
      <c r="F15" s="10">
        <f t="shared" ca="1" si="2"/>
        <v>45</v>
      </c>
      <c r="G15" s="1">
        <f t="shared" ca="1" si="0"/>
        <v>22</v>
      </c>
      <c r="H15" s="1">
        <f t="shared" ca="1" si="1"/>
        <v>23</v>
      </c>
      <c r="M15" s="12"/>
    </row>
    <row r="16" spans="1:13" x14ac:dyDescent="0.2">
      <c r="A16" s="2" t="s">
        <v>23</v>
      </c>
      <c r="B16" s="3">
        <v>34930</v>
      </c>
      <c r="C16" s="3">
        <v>42374</v>
      </c>
      <c r="D16" s="2" t="s">
        <v>2</v>
      </c>
      <c r="E16" s="4">
        <v>1414</v>
      </c>
      <c r="F16" s="10">
        <f t="shared" ca="1" si="2"/>
        <v>27</v>
      </c>
      <c r="G16" s="1">
        <f t="shared" ca="1" si="0"/>
        <v>6</v>
      </c>
      <c r="H16" s="1">
        <f t="shared" ca="1" si="1"/>
        <v>21</v>
      </c>
      <c r="M16" s="12"/>
    </row>
    <row r="17" spans="1:13" x14ac:dyDescent="0.2">
      <c r="A17" s="2" t="s">
        <v>24</v>
      </c>
      <c r="B17" s="3">
        <v>31736</v>
      </c>
      <c r="C17" s="3">
        <v>40548</v>
      </c>
      <c r="D17" s="2" t="s">
        <v>0</v>
      </c>
      <c r="E17" s="4">
        <v>1537</v>
      </c>
      <c r="F17" s="10">
        <f t="shared" ca="1" si="2"/>
        <v>35</v>
      </c>
      <c r="G17" s="1">
        <f t="shared" ca="1" si="0"/>
        <v>11</v>
      </c>
      <c r="H17" s="1">
        <f t="shared" ca="1" si="1"/>
        <v>24</v>
      </c>
      <c r="M17" s="12"/>
    </row>
    <row r="18" spans="1:13" x14ac:dyDescent="0.2">
      <c r="A18" s="2" t="s">
        <v>25</v>
      </c>
      <c r="B18" s="3">
        <v>29106</v>
      </c>
      <c r="C18" s="3">
        <v>37261</v>
      </c>
      <c r="D18" s="2" t="s">
        <v>2</v>
      </c>
      <c r="E18" s="4">
        <v>2152</v>
      </c>
      <c r="F18" s="10">
        <f t="shared" ca="1" si="2"/>
        <v>43</v>
      </c>
      <c r="G18" s="1">
        <f t="shared" ca="1" si="2"/>
        <v>20</v>
      </c>
      <c r="H18" s="1">
        <f t="shared" ca="1" si="1"/>
        <v>23</v>
      </c>
      <c r="M18" s="12"/>
    </row>
    <row r="19" spans="1:13" x14ac:dyDescent="0.2">
      <c r="A19" s="2" t="s">
        <v>26</v>
      </c>
      <c r="B19" s="5">
        <v>34431</v>
      </c>
      <c r="C19" s="5">
        <v>43831</v>
      </c>
      <c r="D19" s="2" t="s">
        <v>2</v>
      </c>
      <c r="E19" s="6">
        <v>1250</v>
      </c>
      <c r="F19" s="10">
        <f t="shared" ca="1" si="2"/>
        <v>28</v>
      </c>
      <c r="G19" s="1">
        <f t="shared" ca="1" si="2"/>
        <v>2</v>
      </c>
      <c r="H19" s="1">
        <f t="shared" ca="1" si="1"/>
        <v>26</v>
      </c>
      <c r="M19" s="12"/>
    </row>
    <row r="20" spans="1:13" x14ac:dyDescent="0.2">
      <c r="A20" s="2" t="s">
        <v>27</v>
      </c>
      <c r="B20" s="5">
        <v>33654</v>
      </c>
      <c r="C20" s="5">
        <v>42826</v>
      </c>
      <c r="D20" s="2" t="s">
        <v>2</v>
      </c>
      <c r="E20" s="6">
        <v>1370</v>
      </c>
      <c r="F20" s="10">
        <f t="shared" ca="1" si="2"/>
        <v>30</v>
      </c>
      <c r="G20" s="1">
        <f t="shared" ca="1" si="2"/>
        <v>5</v>
      </c>
      <c r="H20" s="1">
        <f t="shared" ca="1" si="1"/>
        <v>25</v>
      </c>
      <c r="M20" s="12"/>
    </row>
    <row r="21" spans="1:13" x14ac:dyDescent="0.2">
      <c r="A21" s="2" t="s">
        <v>28</v>
      </c>
      <c r="B21" s="5">
        <v>32996</v>
      </c>
      <c r="C21" s="5">
        <v>43252</v>
      </c>
      <c r="D21" s="2" t="s">
        <v>2</v>
      </c>
      <c r="E21" s="6">
        <v>1310</v>
      </c>
      <c r="F21" s="10">
        <f t="shared" ca="1" si="2"/>
        <v>32</v>
      </c>
      <c r="G21" s="1">
        <f t="shared" ca="1" si="2"/>
        <v>4</v>
      </c>
      <c r="H21" s="1">
        <f t="shared" ca="1" si="1"/>
        <v>28</v>
      </c>
      <c r="M21" s="12"/>
    </row>
    <row r="22" spans="1:13" x14ac:dyDescent="0.2">
      <c r="A22" s="2" t="s">
        <v>29</v>
      </c>
      <c r="B22" s="5">
        <v>36540</v>
      </c>
      <c r="C22" s="5">
        <v>44086</v>
      </c>
      <c r="D22" s="2" t="s">
        <v>2</v>
      </c>
      <c r="E22" s="6">
        <v>1230</v>
      </c>
      <c r="F22" s="10">
        <f t="shared" ca="1" si="2"/>
        <v>22</v>
      </c>
      <c r="G22" s="1">
        <f t="shared" ca="1" si="2"/>
        <v>2</v>
      </c>
      <c r="H22" s="1">
        <f t="shared" ca="1" si="1"/>
        <v>20</v>
      </c>
      <c r="M22" s="12"/>
    </row>
    <row r="23" spans="1:13" x14ac:dyDescent="0.2">
      <c r="A23" s="2" t="s">
        <v>30</v>
      </c>
      <c r="B23" s="3">
        <v>30415</v>
      </c>
      <c r="C23" s="3">
        <v>39453</v>
      </c>
      <c r="D23" s="2" t="s">
        <v>8</v>
      </c>
      <c r="E23" s="4">
        <v>2768</v>
      </c>
      <c r="F23" s="10">
        <f t="shared" ca="1" si="2"/>
        <v>39</v>
      </c>
      <c r="G23" s="1">
        <f t="shared" ca="1" si="2"/>
        <v>14</v>
      </c>
      <c r="H23" s="1">
        <f t="shared" ca="1" si="1"/>
        <v>25</v>
      </c>
      <c r="M23" s="12"/>
    </row>
    <row r="24" spans="1:13" x14ac:dyDescent="0.2">
      <c r="A24" s="2" t="s">
        <v>31</v>
      </c>
      <c r="B24" s="3">
        <v>30862</v>
      </c>
      <c r="C24" s="3">
        <v>39087</v>
      </c>
      <c r="D24" s="2" t="s">
        <v>8</v>
      </c>
      <c r="E24" s="4">
        <v>2275</v>
      </c>
      <c r="F24" s="10">
        <f t="shared" ca="1" si="2"/>
        <v>38</v>
      </c>
      <c r="G24" s="1">
        <f t="shared" ca="1" si="2"/>
        <v>15</v>
      </c>
      <c r="H24" s="1">
        <f t="shared" ca="1" si="1"/>
        <v>23</v>
      </c>
      <c r="M24" s="12"/>
    </row>
    <row r="25" spans="1:13" x14ac:dyDescent="0.2">
      <c r="A25" s="2" t="s">
        <v>32</v>
      </c>
      <c r="B25" s="3">
        <v>34362</v>
      </c>
      <c r="C25" s="3">
        <v>42740</v>
      </c>
      <c r="D25" s="2" t="s">
        <v>0</v>
      </c>
      <c r="E25" s="4">
        <v>1365</v>
      </c>
      <c r="F25" s="10">
        <f t="shared" ca="1" si="2"/>
        <v>28</v>
      </c>
      <c r="G25" s="1">
        <f t="shared" ca="1" si="2"/>
        <v>5</v>
      </c>
      <c r="H25" s="1">
        <f t="shared" ca="1" si="1"/>
        <v>23</v>
      </c>
      <c r="M25" s="12"/>
    </row>
    <row r="26" spans="1:13" x14ac:dyDescent="0.2">
      <c r="A26" s="2" t="s">
        <v>33</v>
      </c>
      <c r="B26" s="3">
        <v>31418</v>
      </c>
      <c r="C26" s="3">
        <v>41279</v>
      </c>
      <c r="D26" s="2" t="s">
        <v>2</v>
      </c>
      <c r="E26" s="4">
        <v>1414</v>
      </c>
      <c r="F26" s="10">
        <f t="shared" ca="1" si="2"/>
        <v>36</v>
      </c>
      <c r="G26" s="1">
        <f t="shared" ca="1" si="2"/>
        <v>9</v>
      </c>
      <c r="H26" s="1">
        <f t="shared" ca="1" si="1"/>
        <v>27</v>
      </c>
      <c r="M26" s="12"/>
    </row>
    <row r="27" spans="1:13" x14ac:dyDescent="0.2">
      <c r="A27" s="2" t="s">
        <v>34</v>
      </c>
      <c r="B27" s="3">
        <v>34033</v>
      </c>
      <c r="C27" s="3">
        <v>41795</v>
      </c>
      <c r="D27" s="2" t="s">
        <v>2</v>
      </c>
      <c r="E27" s="4">
        <v>1414</v>
      </c>
      <c r="F27" s="10">
        <f t="shared" ca="1" si="2"/>
        <v>29</v>
      </c>
      <c r="G27" s="1">
        <f t="shared" ca="1" si="2"/>
        <v>8</v>
      </c>
      <c r="H27" s="1">
        <f t="shared" ca="1" si="1"/>
        <v>21</v>
      </c>
      <c r="M27" s="12"/>
    </row>
    <row r="28" spans="1:13" x14ac:dyDescent="0.2">
      <c r="A28" s="2" t="s">
        <v>35</v>
      </c>
      <c r="B28" s="3">
        <v>32359</v>
      </c>
      <c r="C28" s="3">
        <v>40792</v>
      </c>
      <c r="D28" s="2" t="s">
        <v>2</v>
      </c>
      <c r="E28" s="4">
        <v>1476</v>
      </c>
      <c r="F28" s="10">
        <f t="shared" ca="1" si="2"/>
        <v>34</v>
      </c>
      <c r="G28" s="1">
        <f t="shared" ca="1" si="2"/>
        <v>11</v>
      </c>
      <c r="H28" s="1">
        <f t="shared" ca="1" si="1"/>
        <v>23</v>
      </c>
      <c r="M28" s="12"/>
    </row>
    <row r="29" spans="1:13" x14ac:dyDescent="0.2">
      <c r="A29" s="2" t="s">
        <v>36</v>
      </c>
      <c r="B29" s="5">
        <v>34935</v>
      </c>
      <c r="C29" s="5">
        <v>43132</v>
      </c>
      <c r="D29" s="2" t="s">
        <v>2</v>
      </c>
      <c r="E29" s="6">
        <v>1270</v>
      </c>
      <c r="F29" s="10">
        <f t="shared" ca="1" si="2"/>
        <v>27</v>
      </c>
      <c r="G29" s="1">
        <f t="shared" ca="1" si="2"/>
        <v>4</v>
      </c>
      <c r="H29" s="1">
        <f t="shared" ca="1" si="1"/>
        <v>23</v>
      </c>
      <c r="M29" s="12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0E63-66D5-B547-AA64-C4023A12D134}">
  <dimension ref="A3:N40"/>
  <sheetViews>
    <sheetView workbookViewId="0">
      <selection activeCell="N20" sqref="N20"/>
    </sheetView>
  </sheetViews>
  <sheetFormatPr baseColWidth="10" defaultRowHeight="15" x14ac:dyDescent="0.2"/>
  <cols>
    <col min="1" max="2" width="15.83203125" bestFit="1" customWidth="1"/>
    <col min="3" max="3" width="15" bestFit="1" customWidth="1"/>
    <col min="4" max="5" width="15.83203125" bestFit="1" customWidth="1"/>
    <col min="6" max="6" width="16" bestFit="1" customWidth="1"/>
    <col min="7" max="7" width="15.83203125" bestFit="1" customWidth="1"/>
    <col min="8" max="8" width="16.6640625" bestFit="1" customWidth="1"/>
    <col min="9" max="9" width="16" bestFit="1" customWidth="1"/>
    <col min="10" max="10" width="15.83203125" bestFit="1" customWidth="1"/>
    <col min="11" max="11" width="16.6640625" bestFit="1" customWidth="1"/>
    <col min="12" max="12" width="10.1640625" bestFit="1" customWidth="1"/>
    <col min="13" max="13" width="15.83203125" bestFit="1" customWidth="1"/>
    <col min="14" max="14" width="16.6640625" bestFit="1" customWidth="1"/>
    <col min="15" max="34" width="10.1640625" bestFit="1" customWidth="1"/>
    <col min="35" max="35" width="15.83203125" bestFit="1" customWidth="1"/>
    <col min="36" max="38" width="12.1640625" bestFit="1" customWidth="1"/>
    <col min="39" max="39" width="15.83203125" bestFit="1" customWidth="1"/>
    <col min="40" max="65" width="19.33203125" bestFit="1" customWidth="1"/>
    <col min="66" max="66" width="21.83203125" bestFit="1" customWidth="1"/>
    <col min="67" max="67" width="22.33203125" bestFit="1" customWidth="1"/>
  </cols>
  <sheetData>
    <row r="3" spans="1:14" x14ac:dyDescent="0.2">
      <c r="A3" s="47" t="s">
        <v>76</v>
      </c>
      <c r="B3" t="s">
        <v>77</v>
      </c>
      <c r="D3" s="47" t="s">
        <v>76</v>
      </c>
      <c r="E3" t="s">
        <v>78</v>
      </c>
      <c r="G3" s="47" t="s">
        <v>76</v>
      </c>
      <c r="H3" t="s">
        <v>90</v>
      </c>
    </row>
    <row r="4" spans="1:14" x14ac:dyDescent="0.2">
      <c r="A4" s="48" t="s">
        <v>2</v>
      </c>
      <c r="B4" s="57">
        <v>26337</v>
      </c>
      <c r="D4" s="48" t="s">
        <v>2</v>
      </c>
      <c r="E4" s="57">
        <v>1463.1666666666667</v>
      </c>
      <c r="G4" s="48" t="s">
        <v>0</v>
      </c>
      <c r="H4" s="51">
        <v>0.17857142857142858</v>
      </c>
    </row>
    <row r="5" spans="1:14" x14ac:dyDescent="0.2">
      <c r="A5" s="48" t="s">
        <v>75</v>
      </c>
      <c r="B5" s="57">
        <v>26337</v>
      </c>
      <c r="D5" s="48" t="s">
        <v>75</v>
      </c>
      <c r="E5" s="57">
        <v>1463.1666666666667</v>
      </c>
      <c r="G5" s="48" t="s">
        <v>8</v>
      </c>
      <c r="H5" s="51">
        <v>0.10714285714285714</v>
      </c>
    </row>
    <row r="6" spans="1:14" x14ac:dyDescent="0.2">
      <c r="G6" s="48" t="s">
        <v>1</v>
      </c>
      <c r="H6" s="51">
        <v>7.1428571428571425E-2</v>
      </c>
    </row>
    <row r="7" spans="1:14" x14ac:dyDescent="0.2">
      <c r="G7" s="48" t="s">
        <v>2</v>
      </c>
      <c r="H7" s="51">
        <v>0.6428571428571429</v>
      </c>
    </row>
    <row r="8" spans="1:14" x14ac:dyDescent="0.2">
      <c r="G8" s="48" t="s">
        <v>75</v>
      </c>
      <c r="H8" s="51">
        <v>1</v>
      </c>
    </row>
    <row r="11" spans="1:14" x14ac:dyDescent="0.2">
      <c r="A11" s="47" t="s">
        <v>76</v>
      </c>
      <c r="B11" t="s">
        <v>98</v>
      </c>
      <c r="C11" t="s">
        <v>97</v>
      </c>
      <c r="D11" t="s">
        <v>96</v>
      </c>
      <c r="G11" s="47" t="s">
        <v>76</v>
      </c>
      <c r="H11" t="s">
        <v>77</v>
      </c>
      <c r="J11" s="47" t="s">
        <v>76</v>
      </c>
      <c r="K11" t="s">
        <v>77</v>
      </c>
      <c r="M11" s="47" t="s">
        <v>76</v>
      </c>
      <c r="N11" t="s">
        <v>77</v>
      </c>
    </row>
    <row r="12" spans="1:14" x14ac:dyDescent="0.2">
      <c r="A12" s="48" t="s">
        <v>2</v>
      </c>
      <c r="B12" s="55">
        <v>25.555555555555557</v>
      </c>
      <c r="C12" s="55">
        <v>8.8333333333333339</v>
      </c>
      <c r="D12" s="55">
        <v>34.388888888888886</v>
      </c>
      <c r="G12" s="48" t="s">
        <v>2</v>
      </c>
      <c r="H12" s="57">
        <v>26337</v>
      </c>
      <c r="J12" s="48" t="s">
        <v>2</v>
      </c>
      <c r="K12" s="57">
        <v>26337</v>
      </c>
      <c r="M12" s="48" t="s">
        <v>2</v>
      </c>
      <c r="N12" s="57">
        <v>26337</v>
      </c>
    </row>
    <row r="13" spans="1:14" x14ac:dyDescent="0.2">
      <c r="A13" s="48" t="s">
        <v>75</v>
      </c>
      <c r="B13" s="55">
        <v>25.555555555555557</v>
      </c>
      <c r="C13" s="55">
        <v>8.8333333333333339</v>
      </c>
      <c r="D13" s="55">
        <v>34.388888888888886</v>
      </c>
      <c r="G13" s="52" t="s">
        <v>81</v>
      </c>
      <c r="H13" s="57">
        <v>17666</v>
      </c>
      <c r="J13" s="52" t="s">
        <v>9</v>
      </c>
      <c r="K13" s="57">
        <v>1676</v>
      </c>
      <c r="M13" s="52" t="s">
        <v>87</v>
      </c>
      <c r="N13" s="57">
        <v>2482</v>
      </c>
    </row>
    <row r="14" spans="1:14" x14ac:dyDescent="0.2">
      <c r="G14" s="52" t="s">
        <v>82</v>
      </c>
      <c r="H14" s="57">
        <v>3099</v>
      </c>
      <c r="J14" s="52" t="s">
        <v>18</v>
      </c>
      <c r="K14" s="57">
        <v>1476</v>
      </c>
      <c r="M14" s="52" t="s">
        <v>88</v>
      </c>
      <c r="N14" s="57">
        <v>6718</v>
      </c>
    </row>
    <row r="15" spans="1:14" x14ac:dyDescent="0.2">
      <c r="G15" s="52" t="s">
        <v>83</v>
      </c>
      <c r="H15" s="57">
        <v>5572</v>
      </c>
      <c r="J15" s="52" t="s">
        <v>20</v>
      </c>
      <c r="K15" s="57">
        <v>1670</v>
      </c>
      <c r="M15" s="52" t="s">
        <v>91</v>
      </c>
      <c r="N15" s="57">
        <v>6852</v>
      </c>
    </row>
    <row r="16" spans="1:14" x14ac:dyDescent="0.2">
      <c r="G16" s="48" t="s">
        <v>75</v>
      </c>
      <c r="H16" s="57">
        <v>26337</v>
      </c>
      <c r="J16" s="52" t="s">
        <v>21</v>
      </c>
      <c r="K16" s="57">
        <v>1340</v>
      </c>
      <c r="M16" s="52" t="s">
        <v>89</v>
      </c>
      <c r="N16" s="57">
        <v>4713</v>
      </c>
    </row>
    <row r="17" spans="1:14" x14ac:dyDescent="0.2">
      <c r="J17" s="52" t="s">
        <v>23</v>
      </c>
      <c r="K17" s="57">
        <v>1414</v>
      </c>
      <c r="M17" s="52" t="s">
        <v>92</v>
      </c>
      <c r="N17" s="57">
        <v>2152</v>
      </c>
    </row>
    <row r="18" spans="1:14" x14ac:dyDescent="0.2">
      <c r="J18" s="52" t="s">
        <v>25</v>
      </c>
      <c r="K18" s="57">
        <v>2152</v>
      </c>
      <c r="M18" s="52" t="s">
        <v>93</v>
      </c>
      <c r="N18" s="57">
        <v>1670</v>
      </c>
    </row>
    <row r="19" spans="1:14" x14ac:dyDescent="0.2">
      <c r="A19" s="47" t="s">
        <v>76</v>
      </c>
      <c r="B19" t="s">
        <v>77</v>
      </c>
      <c r="D19" s="47" t="s">
        <v>76</v>
      </c>
      <c r="E19" t="s">
        <v>78</v>
      </c>
      <c r="J19" s="52" t="s">
        <v>26</v>
      </c>
      <c r="K19" s="57">
        <v>1250</v>
      </c>
      <c r="M19" s="52" t="s">
        <v>94</v>
      </c>
      <c r="N19" s="57">
        <v>1750</v>
      </c>
    </row>
    <row r="20" spans="1:14" x14ac:dyDescent="0.2">
      <c r="A20" s="48" t="s">
        <v>87</v>
      </c>
      <c r="B20" s="57">
        <v>2482</v>
      </c>
      <c r="D20" s="48" t="s">
        <v>81</v>
      </c>
      <c r="E20" s="57">
        <v>1354.0666666666666</v>
      </c>
      <c r="J20" s="52" t="s">
        <v>27</v>
      </c>
      <c r="K20" s="57">
        <v>1370</v>
      </c>
      <c r="M20" s="48" t="s">
        <v>75</v>
      </c>
      <c r="N20" s="57">
        <v>26337</v>
      </c>
    </row>
    <row r="21" spans="1:14" x14ac:dyDescent="0.2">
      <c r="A21" s="48" t="s">
        <v>88</v>
      </c>
      <c r="B21" s="57">
        <v>11947</v>
      </c>
      <c r="D21" s="48" t="s">
        <v>82</v>
      </c>
      <c r="E21" s="57">
        <v>1987.5714285714287</v>
      </c>
      <c r="J21" s="52" t="s">
        <v>10</v>
      </c>
      <c r="K21" s="57">
        <v>1252</v>
      </c>
    </row>
    <row r="22" spans="1:14" x14ac:dyDescent="0.2">
      <c r="A22" s="48" t="s">
        <v>91</v>
      </c>
      <c r="B22" s="57">
        <v>8389</v>
      </c>
      <c r="D22" s="48" t="s">
        <v>83</v>
      </c>
      <c r="E22" s="57">
        <v>1792.75</v>
      </c>
      <c r="J22" s="52" t="s">
        <v>28</v>
      </c>
      <c r="K22" s="57">
        <v>1310</v>
      </c>
    </row>
    <row r="23" spans="1:14" x14ac:dyDescent="0.2">
      <c r="A23" s="48" t="s">
        <v>89</v>
      </c>
      <c r="B23" s="57">
        <v>11406</v>
      </c>
      <c r="D23" s="48" t="s">
        <v>84</v>
      </c>
      <c r="E23" s="57">
        <v>3478.5</v>
      </c>
      <c r="J23" s="52" t="s">
        <v>29</v>
      </c>
      <c r="K23" s="57">
        <v>1230</v>
      </c>
    </row>
    <row r="24" spans="1:14" x14ac:dyDescent="0.2">
      <c r="A24" s="48" t="s">
        <v>92</v>
      </c>
      <c r="B24" s="57">
        <v>3751</v>
      </c>
      <c r="D24" s="48" t="s">
        <v>75</v>
      </c>
      <c r="E24" s="57">
        <v>1726.8571428571429</v>
      </c>
      <c r="J24" s="52" t="s">
        <v>33</v>
      </c>
      <c r="K24" s="57">
        <v>1414</v>
      </c>
    </row>
    <row r="25" spans="1:14" x14ac:dyDescent="0.2">
      <c r="A25" s="48" t="s">
        <v>93</v>
      </c>
      <c r="B25" s="57">
        <v>4947</v>
      </c>
      <c r="J25" s="52" t="s">
        <v>34</v>
      </c>
      <c r="K25" s="57">
        <v>1414</v>
      </c>
    </row>
    <row r="26" spans="1:14" x14ac:dyDescent="0.2">
      <c r="A26" s="48" t="s">
        <v>94</v>
      </c>
      <c r="B26" s="57">
        <v>1750</v>
      </c>
      <c r="J26" s="52" t="s">
        <v>35</v>
      </c>
      <c r="K26" s="57">
        <v>1476</v>
      </c>
    </row>
    <row r="27" spans="1:14" x14ac:dyDescent="0.2">
      <c r="A27" s="48" t="s">
        <v>95</v>
      </c>
      <c r="B27" s="57">
        <v>3680</v>
      </c>
      <c r="G27" s="47" t="s">
        <v>76</v>
      </c>
      <c r="H27" t="s">
        <v>78</v>
      </c>
      <c r="J27" s="52" t="s">
        <v>36</v>
      </c>
      <c r="K27" s="57">
        <v>1270</v>
      </c>
    </row>
    <row r="28" spans="1:14" x14ac:dyDescent="0.2">
      <c r="A28" s="48" t="s">
        <v>75</v>
      </c>
      <c r="B28" s="57">
        <v>48352</v>
      </c>
      <c r="G28" s="48" t="s">
        <v>0</v>
      </c>
      <c r="H28" s="57">
        <v>1486.2</v>
      </c>
      <c r="J28" s="52" t="s">
        <v>12</v>
      </c>
      <c r="K28" s="57">
        <v>1250</v>
      </c>
    </row>
    <row r="29" spans="1:14" x14ac:dyDescent="0.2">
      <c r="G29" s="52" t="s">
        <v>81</v>
      </c>
      <c r="H29" s="57">
        <v>1322.5</v>
      </c>
      <c r="J29" s="52" t="s">
        <v>14</v>
      </c>
      <c r="K29" s="57">
        <v>1623</v>
      </c>
    </row>
    <row r="30" spans="1:14" x14ac:dyDescent="0.2">
      <c r="G30" s="52" t="s">
        <v>82</v>
      </c>
      <c r="H30" s="57">
        <v>1593.5</v>
      </c>
      <c r="J30" s="52" t="s">
        <v>17</v>
      </c>
      <c r="K30" s="57">
        <v>1750</v>
      </c>
    </row>
    <row r="31" spans="1:14" x14ac:dyDescent="0.2">
      <c r="A31" s="47" t="s">
        <v>76</v>
      </c>
      <c r="B31" t="s">
        <v>78</v>
      </c>
      <c r="D31" s="47" t="s">
        <v>76</v>
      </c>
      <c r="E31" t="s">
        <v>77</v>
      </c>
      <c r="G31" s="52" t="s">
        <v>83</v>
      </c>
      <c r="H31" s="57">
        <v>1599</v>
      </c>
      <c r="J31" s="48" t="s">
        <v>75</v>
      </c>
      <c r="K31" s="57">
        <v>26337</v>
      </c>
    </row>
    <row r="32" spans="1:14" x14ac:dyDescent="0.2">
      <c r="A32" s="48" t="s">
        <v>87</v>
      </c>
      <c r="B32" s="57">
        <v>1241</v>
      </c>
      <c r="D32" s="48" t="s">
        <v>81</v>
      </c>
      <c r="E32" s="57">
        <v>20311</v>
      </c>
      <c r="G32" s="48" t="s">
        <v>8</v>
      </c>
      <c r="H32" s="57">
        <v>2542.3333333333335</v>
      </c>
    </row>
    <row r="33" spans="1:8" x14ac:dyDescent="0.2">
      <c r="A33" s="48" t="s">
        <v>88</v>
      </c>
      <c r="B33" s="57">
        <v>1493.375</v>
      </c>
      <c r="D33" s="48" t="s">
        <v>82</v>
      </c>
      <c r="E33" s="57">
        <v>13913</v>
      </c>
      <c r="G33" s="52" t="s">
        <v>82</v>
      </c>
      <c r="H33" s="57">
        <v>2542.3333333333335</v>
      </c>
    </row>
    <row r="34" spans="1:8" x14ac:dyDescent="0.2">
      <c r="A34" s="48" t="s">
        <v>91</v>
      </c>
      <c r="B34" s="57">
        <v>1398.1666666666667</v>
      </c>
      <c r="D34" s="48" t="s">
        <v>83</v>
      </c>
      <c r="E34" s="57">
        <v>7171</v>
      </c>
      <c r="G34" s="48" t="s">
        <v>1</v>
      </c>
      <c r="H34" s="57">
        <v>3478.5</v>
      </c>
    </row>
    <row r="35" spans="1:8" x14ac:dyDescent="0.2">
      <c r="A35" s="48" t="s">
        <v>89</v>
      </c>
      <c r="B35" s="57">
        <v>1901</v>
      </c>
      <c r="D35" s="48" t="s">
        <v>84</v>
      </c>
      <c r="E35" s="57">
        <v>6957</v>
      </c>
      <c r="G35" s="52" t="s">
        <v>84</v>
      </c>
      <c r="H35" s="57">
        <v>3478.5</v>
      </c>
    </row>
    <row r="36" spans="1:8" x14ac:dyDescent="0.2">
      <c r="A36" s="48" t="s">
        <v>92</v>
      </c>
      <c r="B36" s="57">
        <v>1875.5</v>
      </c>
      <c r="D36" s="48" t="s">
        <v>75</v>
      </c>
      <c r="E36" s="57">
        <v>48352</v>
      </c>
      <c r="G36" s="48" t="s">
        <v>2</v>
      </c>
      <c r="H36" s="57">
        <v>1463.1666666666667</v>
      </c>
    </row>
    <row r="37" spans="1:8" x14ac:dyDescent="0.2">
      <c r="A37" s="48" t="s">
        <v>93</v>
      </c>
      <c r="B37" s="57">
        <v>2473.5</v>
      </c>
      <c r="G37" s="52" t="s">
        <v>81</v>
      </c>
      <c r="H37" s="57">
        <v>1358.9230769230769</v>
      </c>
    </row>
    <row r="38" spans="1:8" x14ac:dyDescent="0.2">
      <c r="A38" s="48" t="s">
        <v>94</v>
      </c>
      <c r="B38" s="57">
        <v>1750</v>
      </c>
      <c r="G38" s="52" t="s">
        <v>82</v>
      </c>
      <c r="H38" s="57">
        <v>1549.5</v>
      </c>
    </row>
    <row r="39" spans="1:8" x14ac:dyDescent="0.2">
      <c r="A39" s="48" t="s">
        <v>95</v>
      </c>
      <c r="B39" s="57">
        <v>3680</v>
      </c>
      <c r="G39" s="52" t="s">
        <v>83</v>
      </c>
      <c r="H39" s="57">
        <v>1857.3333333333333</v>
      </c>
    </row>
    <row r="40" spans="1:8" x14ac:dyDescent="0.2">
      <c r="A40" s="48" t="s">
        <v>75</v>
      </c>
      <c r="B40" s="57">
        <v>1726.8571428571429</v>
      </c>
      <c r="G40" s="48" t="s">
        <v>75</v>
      </c>
      <c r="H40" s="57">
        <v>1726.8571428571429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anagrafica_aziendale</vt:lpstr>
      <vt:lpstr>date</vt:lpstr>
      <vt:lpstr>orario_lavoro</vt:lpstr>
      <vt:lpstr>DASHBOARD</vt:lpstr>
      <vt:lpstr>Table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2022-08-31T13:59:48Z</dcterms:created>
  <dcterms:modified xsi:type="dcterms:W3CDTF">2022-10-21T14:16:35Z</dcterms:modified>
</cp:coreProperties>
</file>