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DP\"/>
    </mc:Choice>
  </mc:AlternateContent>
  <xr:revisionPtr revIDLastSave="0" documentId="13_ncr:1_{2FBF1F8A-6DB5-47F1-B7D3-CAE831FFE834}" xr6:coauthVersionLast="47" xr6:coauthVersionMax="47" xr10:uidLastSave="{00000000-0000-0000-0000-000000000000}"/>
  <bookViews>
    <workbookView xWindow="-110" yWindow="-110" windowWidth="38620" windowHeight="21100" xr2:uid="{B42FDFCE-4EB3-42D8-AC1C-AFFA2142FDBB}"/>
  </bookViews>
  <sheets>
    <sheet name="Feuil1" sheetId="1" r:id="rId1"/>
  </sheets>
  <definedNames>
    <definedName name="DonnéesExternes_1" localSheetId="0">Feuil1!$A$1:$G$525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6" i="1" l="1"/>
  <c r="A2" i="1"/>
  <c r="B2" i="1"/>
  <c r="E2" i="1"/>
  <c r="F2" i="1"/>
  <c r="G2" i="1"/>
  <c r="A3" i="1"/>
  <c r="B3" i="1"/>
  <c r="E3" i="1"/>
  <c r="F3" i="1"/>
  <c r="G3" i="1"/>
  <c r="A4" i="1"/>
  <c r="B4" i="1"/>
  <c r="E4" i="1"/>
  <c r="F4" i="1"/>
  <c r="G4" i="1"/>
  <c r="A5" i="1"/>
  <c r="B5" i="1"/>
  <c r="E5" i="1"/>
  <c r="F5" i="1"/>
  <c r="G5" i="1"/>
  <c r="A6" i="1"/>
  <c r="B6" i="1"/>
  <c r="E6" i="1"/>
  <c r="F6" i="1"/>
  <c r="G6" i="1"/>
  <c r="A7" i="1"/>
  <c r="B7" i="1"/>
  <c r="E7" i="1"/>
  <c r="F7" i="1"/>
  <c r="G7" i="1"/>
  <c r="A8" i="1"/>
  <c r="B8" i="1"/>
  <c r="E8" i="1"/>
  <c r="F8" i="1"/>
  <c r="G8" i="1"/>
  <c r="A9" i="1"/>
  <c r="B9" i="1"/>
  <c r="E9" i="1"/>
  <c r="F9" i="1"/>
  <c r="G9" i="1"/>
  <c r="A10" i="1"/>
  <c r="B10" i="1"/>
  <c r="E10" i="1"/>
  <c r="F10" i="1"/>
  <c r="G10" i="1"/>
  <c r="A11" i="1"/>
  <c r="B11" i="1"/>
  <c r="E11" i="1"/>
  <c r="F11" i="1"/>
  <c r="G11" i="1"/>
  <c r="A12" i="1"/>
  <c r="B12" i="1"/>
  <c r="E12" i="1"/>
  <c r="F12" i="1"/>
  <c r="G12" i="1"/>
  <c r="A13" i="1"/>
  <c r="B13" i="1"/>
  <c r="E13" i="1"/>
  <c r="F13" i="1"/>
  <c r="G13" i="1"/>
  <c r="A14" i="1"/>
  <c r="B14" i="1"/>
  <c r="E14" i="1"/>
  <c r="F14" i="1"/>
  <c r="G14" i="1"/>
  <c r="A15" i="1"/>
  <c r="B15" i="1"/>
  <c r="E15" i="1"/>
  <c r="F15" i="1"/>
  <c r="G15" i="1"/>
  <c r="A16" i="1"/>
  <c r="B16" i="1"/>
  <c r="E16" i="1"/>
  <c r="F16" i="1"/>
  <c r="G16" i="1"/>
  <c r="A17" i="1"/>
  <c r="B17" i="1"/>
  <c r="E17" i="1"/>
  <c r="F17" i="1"/>
  <c r="G17" i="1"/>
  <c r="A18" i="1"/>
  <c r="B18" i="1"/>
  <c r="E18" i="1"/>
  <c r="F18" i="1"/>
  <c r="G18" i="1"/>
  <c r="A19" i="1"/>
  <c r="B19" i="1"/>
  <c r="F19" i="1"/>
  <c r="G19" i="1"/>
  <c r="A20" i="1"/>
  <c r="B20" i="1"/>
  <c r="E20" i="1"/>
  <c r="F20" i="1"/>
  <c r="G20" i="1"/>
  <c r="A21" i="1"/>
  <c r="B21" i="1"/>
  <c r="E21" i="1"/>
  <c r="F21" i="1"/>
  <c r="G21" i="1"/>
  <c r="A22" i="1"/>
  <c r="B22" i="1"/>
  <c r="E22" i="1"/>
  <c r="F22" i="1"/>
  <c r="G22" i="1"/>
  <c r="A23" i="1"/>
  <c r="B23" i="1"/>
  <c r="E23" i="1"/>
  <c r="F23" i="1"/>
  <c r="G23" i="1"/>
  <c r="A24" i="1"/>
  <c r="B24" i="1"/>
  <c r="E24" i="1"/>
  <c r="F24" i="1"/>
  <c r="G24" i="1"/>
  <c r="A25" i="1"/>
  <c r="B25" i="1"/>
  <c r="F25" i="1"/>
  <c r="G25" i="1"/>
  <c r="A26" i="1"/>
  <c r="B26" i="1"/>
  <c r="E26" i="1"/>
  <c r="F26" i="1"/>
  <c r="G26" i="1"/>
  <c r="A27" i="1"/>
  <c r="B27" i="1"/>
  <c r="E27" i="1"/>
  <c r="F27" i="1"/>
  <c r="G27" i="1"/>
  <c r="A28" i="1"/>
  <c r="B28" i="1"/>
  <c r="E28" i="1"/>
  <c r="F28" i="1"/>
  <c r="G28" i="1"/>
  <c r="A29" i="1"/>
  <c r="B29" i="1"/>
  <c r="E29" i="1"/>
  <c r="F29" i="1"/>
  <c r="G29" i="1"/>
  <c r="A30" i="1"/>
  <c r="B30" i="1"/>
  <c r="E30" i="1"/>
  <c r="F30" i="1"/>
  <c r="G30" i="1"/>
  <c r="A31" i="1"/>
  <c r="B31" i="1"/>
  <c r="E31" i="1"/>
  <c r="F31" i="1"/>
  <c r="G31" i="1"/>
  <c r="A32" i="1"/>
  <c r="B32" i="1"/>
  <c r="E32" i="1"/>
  <c r="F32" i="1"/>
  <c r="G32" i="1"/>
  <c r="A33" i="1"/>
  <c r="B33" i="1"/>
  <c r="E33" i="1"/>
  <c r="F33" i="1"/>
  <c r="G33" i="1"/>
  <c r="A34" i="1"/>
  <c r="B34" i="1"/>
  <c r="E34" i="1"/>
  <c r="F34" i="1"/>
  <c r="G34" i="1"/>
  <c r="A35" i="1"/>
  <c r="B35" i="1"/>
  <c r="F35" i="1"/>
  <c r="G35" i="1"/>
  <c r="A36" i="1"/>
  <c r="B36" i="1"/>
  <c r="E36" i="1"/>
  <c r="F36" i="1"/>
  <c r="G36" i="1"/>
  <c r="A37" i="1"/>
  <c r="B37" i="1"/>
  <c r="E37" i="1"/>
  <c r="F37" i="1"/>
  <c r="G37" i="1"/>
  <c r="A38" i="1"/>
  <c r="B38" i="1"/>
  <c r="E38" i="1"/>
  <c r="F38" i="1"/>
  <c r="G38" i="1"/>
  <c r="A39" i="1"/>
  <c r="B39" i="1"/>
  <c r="F39" i="1"/>
  <c r="G39" i="1"/>
  <c r="A40" i="1"/>
  <c r="B40" i="1"/>
  <c r="E40" i="1"/>
  <c r="F40" i="1"/>
  <c r="G40" i="1"/>
  <c r="A41" i="1"/>
  <c r="B41" i="1"/>
  <c r="E41" i="1"/>
  <c r="F41" i="1"/>
  <c r="G41" i="1"/>
  <c r="A42" i="1"/>
  <c r="B42" i="1"/>
  <c r="E42" i="1"/>
  <c r="F42" i="1"/>
  <c r="G42" i="1"/>
  <c r="A43" i="1"/>
  <c r="B43" i="1"/>
  <c r="E43" i="1"/>
  <c r="F43" i="1"/>
  <c r="G43" i="1"/>
  <c r="A44" i="1"/>
  <c r="B44" i="1"/>
  <c r="E44" i="1"/>
  <c r="F44" i="1"/>
  <c r="G44" i="1"/>
  <c r="A45" i="1"/>
  <c r="B45" i="1"/>
  <c r="E45" i="1"/>
  <c r="F45" i="1"/>
  <c r="G45" i="1"/>
  <c r="A46" i="1"/>
  <c r="B46" i="1"/>
  <c r="E46" i="1"/>
  <c r="F46" i="1"/>
  <c r="G46" i="1"/>
  <c r="A47" i="1"/>
  <c r="B47" i="1"/>
  <c r="E47" i="1"/>
  <c r="F47" i="1"/>
  <c r="G47" i="1"/>
  <c r="A48" i="1"/>
  <c r="B48" i="1"/>
  <c r="E48" i="1"/>
  <c r="F48" i="1"/>
  <c r="G48" i="1"/>
  <c r="A49" i="1"/>
  <c r="B49" i="1"/>
  <c r="E49" i="1"/>
  <c r="F49" i="1"/>
  <c r="G49" i="1"/>
  <c r="A50" i="1"/>
  <c r="B50" i="1"/>
  <c r="E50" i="1"/>
  <c r="F50" i="1"/>
  <c r="G50" i="1"/>
  <c r="A51" i="1"/>
  <c r="B51" i="1"/>
  <c r="E51" i="1"/>
  <c r="F51" i="1"/>
  <c r="G51" i="1"/>
  <c r="A52" i="1"/>
  <c r="B52" i="1"/>
  <c r="E52" i="1"/>
  <c r="F52" i="1"/>
  <c r="G52" i="1"/>
  <c r="A53" i="1"/>
  <c r="B53" i="1"/>
  <c r="E53" i="1"/>
  <c r="F53" i="1"/>
  <c r="G53" i="1"/>
  <c r="A54" i="1"/>
  <c r="B54" i="1"/>
  <c r="E54" i="1"/>
  <c r="F54" i="1"/>
  <c r="G54" i="1"/>
  <c r="A55" i="1"/>
  <c r="B55" i="1"/>
  <c r="E55" i="1"/>
  <c r="F55" i="1"/>
  <c r="G55" i="1"/>
  <c r="A56" i="1"/>
  <c r="B56" i="1"/>
  <c r="E56" i="1"/>
  <c r="F56" i="1"/>
  <c r="G56" i="1"/>
  <c r="A57" i="1"/>
  <c r="B57" i="1"/>
  <c r="E57" i="1"/>
  <c r="F57" i="1"/>
  <c r="G57" i="1"/>
  <c r="A58" i="1"/>
  <c r="B58" i="1"/>
  <c r="E58" i="1"/>
  <c r="F58" i="1"/>
  <c r="G58" i="1"/>
  <c r="A59" i="1"/>
  <c r="B59" i="1"/>
  <c r="E59" i="1"/>
  <c r="F59" i="1"/>
  <c r="G59" i="1"/>
  <c r="A60" i="1"/>
  <c r="B60" i="1"/>
  <c r="E60" i="1"/>
  <c r="F60" i="1"/>
  <c r="G60" i="1"/>
  <c r="A61" i="1"/>
  <c r="B61" i="1"/>
  <c r="E61" i="1"/>
  <c r="F61" i="1"/>
  <c r="G61" i="1"/>
  <c r="A62" i="1"/>
  <c r="B62" i="1"/>
  <c r="E62" i="1"/>
  <c r="F62" i="1"/>
  <c r="G62" i="1"/>
  <c r="A63" i="1"/>
  <c r="B63" i="1"/>
  <c r="E63" i="1"/>
  <c r="F63" i="1"/>
  <c r="G63" i="1"/>
  <c r="A64" i="1"/>
  <c r="B64" i="1"/>
  <c r="E64" i="1"/>
  <c r="F64" i="1"/>
  <c r="G64" i="1"/>
  <c r="A65" i="1"/>
  <c r="B65" i="1"/>
  <c r="E65" i="1"/>
  <c r="F65" i="1"/>
  <c r="G65" i="1"/>
  <c r="A66" i="1"/>
  <c r="B66" i="1"/>
  <c r="E66" i="1"/>
  <c r="F66" i="1"/>
  <c r="G66" i="1"/>
  <c r="A67" i="1"/>
  <c r="B67" i="1"/>
  <c r="E67" i="1"/>
  <c r="F67" i="1"/>
  <c r="G67" i="1"/>
  <c r="A68" i="1"/>
  <c r="B68" i="1"/>
  <c r="E68" i="1"/>
  <c r="F68" i="1"/>
  <c r="G68" i="1"/>
  <c r="A69" i="1"/>
  <c r="B69" i="1"/>
  <c r="E69" i="1"/>
  <c r="F69" i="1"/>
  <c r="G69" i="1"/>
  <c r="A70" i="1"/>
  <c r="B70" i="1"/>
  <c r="F70" i="1"/>
  <c r="G70" i="1"/>
  <c r="A71" i="1"/>
  <c r="B71" i="1"/>
  <c r="E71" i="1"/>
  <c r="F71" i="1"/>
  <c r="G71" i="1"/>
  <c r="A72" i="1"/>
  <c r="B72" i="1"/>
  <c r="E72" i="1"/>
  <c r="F72" i="1"/>
  <c r="G72" i="1"/>
  <c r="A73" i="1"/>
  <c r="B73" i="1"/>
  <c r="E73" i="1"/>
  <c r="F73" i="1"/>
  <c r="G73" i="1"/>
  <c r="A74" i="1"/>
  <c r="B74" i="1"/>
  <c r="E74" i="1"/>
  <c r="F74" i="1"/>
  <c r="G74" i="1"/>
  <c r="A75" i="1"/>
  <c r="B75" i="1"/>
  <c r="E75" i="1"/>
  <c r="F75" i="1"/>
  <c r="G75" i="1"/>
  <c r="A76" i="1"/>
  <c r="B76" i="1"/>
  <c r="E76" i="1"/>
  <c r="F76" i="1"/>
  <c r="G76" i="1"/>
  <c r="A77" i="1"/>
  <c r="B77" i="1"/>
  <c r="F77" i="1"/>
  <c r="G77" i="1"/>
  <c r="A78" i="1"/>
  <c r="B78" i="1"/>
  <c r="E78" i="1"/>
  <c r="F78" i="1"/>
  <c r="G78" i="1"/>
  <c r="A79" i="1"/>
  <c r="B79" i="1"/>
  <c r="E79" i="1"/>
  <c r="F79" i="1"/>
  <c r="G79" i="1"/>
  <c r="A80" i="1"/>
  <c r="B80" i="1"/>
  <c r="E80" i="1"/>
  <c r="F80" i="1"/>
  <c r="G80" i="1"/>
  <c r="A81" i="1"/>
  <c r="B81" i="1"/>
  <c r="E81" i="1"/>
  <c r="F81" i="1"/>
  <c r="G81" i="1"/>
  <c r="A82" i="1"/>
  <c r="B82" i="1"/>
  <c r="E82" i="1"/>
  <c r="F82" i="1"/>
  <c r="G82" i="1"/>
  <c r="A83" i="1"/>
  <c r="B83" i="1"/>
  <c r="E83" i="1"/>
  <c r="F83" i="1"/>
  <c r="G83" i="1"/>
  <c r="A84" i="1"/>
  <c r="B84" i="1"/>
  <c r="E84" i="1"/>
  <c r="F84" i="1"/>
  <c r="G84" i="1"/>
  <c r="A85" i="1"/>
  <c r="B85" i="1"/>
  <c r="E85" i="1"/>
  <c r="F85" i="1"/>
  <c r="G85" i="1"/>
  <c r="A86" i="1"/>
  <c r="B86" i="1"/>
  <c r="E86" i="1"/>
  <c r="F86" i="1"/>
  <c r="G86" i="1"/>
  <c r="A87" i="1"/>
  <c r="B87" i="1"/>
  <c r="E87" i="1"/>
  <c r="F87" i="1"/>
  <c r="G87" i="1"/>
  <c r="A88" i="1"/>
  <c r="B88" i="1"/>
  <c r="E88" i="1"/>
  <c r="F88" i="1"/>
  <c r="G88" i="1"/>
  <c r="A89" i="1"/>
  <c r="B89" i="1"/>
  <c r="E89" i="1"/>
  <c r="F89" i="1"/>
  <c r="G89" i="1"/>
  <c r="A90" i="1"/>
  <c r="B90" i="1"/>
  <c r="E90" i="1"/>
  <c r="F90" i="1"/>
  <c r="G90" i="1"/>
  <c r="A91" i="1"/>
  <c r="B91" i="1"/>
  <c r="E91" i="1"/>
  <c r="F91" i="1"/>
  <c r="G91" i="1"/>
  <c r="A92" i="1"/>
  <c r="B92" i="1"/>
  <c r="E92" i="1"/>
  <c r="F92" i="1"/>
  <c r="G92" i="1"/>
  <c r="A93" i="1"/>
  <c r="B93" i="1"/>
  <c r="E93" i="1"/>
  <c r="F93" i="1"/>
  <c r="G93" i="1"/>
  <c r="A94" i="1"/>
  <c r="B94" i="1"/>
  <c r="E94" i="1"/>
  <c r="F94" i="1"/>
  <c r="G94" i="1"/>
  <c r="A95" i="1"/>
  <c r="B95" i="1"/>
  <c r="F95" i="1"/>
  <c r="G95" i="1"/>
  <c r="A96" i="1"/>
  <c r="B96" i="1"/>
  <c r="E96" i="1"/>
  <c r="F96" i="1"/>
  <c r="G96" i="1"/>
  <c r="A97" i="1"/>
  <c r="B97" i="1"/>
  <c r="E97" i="1"/>
  <c r="F97" i="1"/>
  <c r="G97" i="1"/>
  <c r="A98" i="1"/>
  <c r="B98" i="1"/>
  <c r="E98" i="1"/>
  <c r="F98" i="1"/>
  <c r="G98" i="1"/>
  <c r="A99" i="1"/>
  <c r="B99" i="1"/>
  <c r="E99" i="1"/>
  <c r="F99" i="1"/>
  <c r="G99" i="1"/>
  <c r="A100" i="1"/>
  <c r="B100" i="1"/>
  <c r="E100" i="1"/>
  <c r="F100" i="1"/>
  <c r="G100" i="1"/>
  <c r="A101" i="1"/>
  <c r="B101" i="1"/>
  <c r="E101" i="1"/>
  <c r="F101" i="1"/>
  <c r="G101" i="1"/>
  <c r="A102" i="1"/>
  <c r="B102" i="1"/>
  <c r="E102" i="1"/>
  <c r="F102" i="1"/>
  <c r="G102" i="1"/>
  <c r="A103" i="1"/>
  <c r="B103" i="1"/>
  <c r="E103" i="1"/>
  <c r="F103" i="1"/>
  <c r="G103" i="1"/>
  <c r="A104" i="1"/>
  <c r="B104" i="1"/>
  <c r="F104" i="1"/>
  <c r="G104" i="1"/>
  <c r="A105" i="1"/>
  <c r="B105" i="1"/>
  <c r="E105" i="1"/>
  <c r="F105" i="1"/>
  <c r="G105" i="1"/>
  <c r="A106" i="1"/>
  <c r="B106" i="1"/>
  <c r="E106" i="1"/>
  <c r="F106" i="1"/>
  <c r="G106" i="1"/>
  <c r="A107" i="1"/>
  <c r="B107" i="1"/>
  <c r="E107" i="1"/>
  <c r="F107" i="1"/>
  <c r="G107" i="1"/>
  <c r="A108" i="1"/>
  <c r="B108" i="1"/>
  <c r="E108" i="1"/>
  <c r="F108" i="1"/>
  <c r="G108" i="1"/>
  <c r="A109" i="1"/>
  <c r="B109" i="1"/>
  <c r="E109" i="1"/>
  <c r="F109" i="1"/>
  <c r="G109" i="1"/>
  <c r="A110" i="1"/>
  <c r="B110" i="1"/>
  <c r="E110" i="1"/>
  <c r="F110" i="1"/>
  <c r="G110" i="1"/>
  <c r="A111" i="1"/>
  <c r="B111" i="1"/>
  <c r="E111" i="1"/>
  <c r="F111" i="1"/>
  <c r="G111" i="1"/>
  <c r="A112" i="1"/>
  <c r="B112" i="1"/>
  <c r="E112" i="1"/>
  <c r="F112" i="1"/>
  <c r="G112" i="1"/>
  <c r="A113" i="1"/>
  <c r="B113" i="1"/>
  <c r="E113" i="1"/>
  <c r="F113" i="1"/>
  <c r="G113" i="1"/>
  <c r="A114" i="1"/>
  <c r="B114" i="1"/>
  <c r="E114" i="1"/>
  <c r="F114" i="1"/>
  <c r="G114" i="1"/>
  <c r="A115" i="1"/>
  <c r="B115" i="1"/>
  <c r="E115" i="1"/>
  <c r="F115" i="1"/>
  <c r="G115" i="1"/>
  <c r="A116" i="1"/>
  <c r="B116" i="1"/>
  <c r="E116" i="1"/>
  <c r="F116" i="1"/>
  <c r="G116" i="1"/>
  <c r="A117" i="1"/>
  <c r="B117" i="1"/>
  <c r="E117" i="1"/>
  <c r="F117" i="1"/>
  <c r="G117" i="1"/>
  <c r="A118" i="1"/>
  <c r="B118" i="1"/>
  <c r="E118" i="1"/>
  <c r="F118" i="1"/>
  <c r="G118" i="1"/>
  <c r="A119" i="1"/>
  <c r="B119" i="1"/>
  <c r="E119" i="1"/>
  <c r="F119" i="1"/>
  <c r="G119" i="1"/>
  <c r="A120" i="1"/>
  <c r="B120" i="1"/>
  <c r="E120" i="1"/>
  <c r="F120" i="1"/>
  <c r="G120" i="1"/>
  <c r="A121" i="1"/>
  <c r="B121" i="1"/>
  <c r="E121" i="1"/>
  <c r="F121" i="1"/>
  <c r="G121" i="1"/>
  <c r="A122" i="1"/>
  <c r="B122" i="1"/>
  <c r="E122" i="1"/>
  <c r="F122" i="1"/>
  <c r="G122" i="1"/>
  <c r="A123" i="1"/>
  <c r="B123" i="1"/>
  <c r="E123" i="1"/>
  <c r="F123" i="1"/>
  <c r="G123" i="1"/>
  <c r="A124" i="1"/>
  <c r="B124" i="1"/>
  <c r="E124" i="1"/>
  <c r="F124" i="1"/>
  <c r="G124" i="1"/>
  <c r="A125" i="1"/>
  <c r="B125" i="1"/>
  <c r="E125" i="1"/>
  <c r="F125" i="1"/>
  <c r="G125" i="1"/>
  <c r="A126" i="1"/>
  <c r="B126" i="1"/>
  <c r="E126" i="1"/>
  <c r="F126" i="1"/>
  <c r="G126" i="1"/>
  <c r="A127" i="1"/>
  <c r="B127" i="1"/>
  <c r="E127" i="1"/>
  <c r="F127" i="1"/>
  <c r="G127" i="1"/>
  <c r="A128" i="1"/>
  <c r="B128" i="1"/>
  <c r="E128" i="1"/>
  <c r="F128" i="1"/>
  <c r="G128" i="1"/>
  <c r="A129" i="1"/>
  <c r="B129" i="1"/>
  <c r="E129" i="1"/>
  <c r="F129" i="1"/>
  <c r="G129" i="1"/>
  <c r="A130" i="1"/>
  <c r="B130" i="1"/>
  <c r="E130" i="1"/>
  <c r="F130" i="1"/>
  <c r="G130" i="1"/>
  <c r="A131" i="1"/>
  <c r="B131" i="1"/>
  <c r="E131" i="1"/>
  <c r="F131" i="1"/>
  <c r="G131" i="1"/>
  <c r="A132" i="1"/>
  <c r="B132" i="1"/>
  <c r="E132" i="1"/>
  <c r="F132" i="1"/>
  <c r="G132" i="1"/>
  <c r="A133" i="1"/>
  <c r="B133" i="1"/>
  <c r="E133" i="1"/>
  <c r="F133" i="1"/>
  <c r="G133" i="1"/>
  <c r="A134" i="1"/>
  <c r="B134" i="1"/>
  <c r="E134" i="1"/>
  <c r="F134" i="1"/>
  <c r="G134" i="1"/>
  <c r="A135" i="1"/>
  <c r="B135" i="1"/>
  <c r="E135" i="1"/>
  <c r="F135" i="1"/>
  <c r="G135" i="1"/>
  <c r="A136" i="1"/>
  <c r="B136" i="1"/>
  <c r="E136" i="1"/>
  <c r="F136" i="1"/>
  <c r="G136" i="1"/>
  <c r="A137" i="1"/>
  <c r="B137" i="1"/>
  <c r="E137" i="1"/>
  <c r="F137" i="1"/>
  <c r="G137" i="1"/>
  <c r="A138" i="1"/>
  <c r="B138" i="1"/>
  <c r="E138" i="1"/>
  <c r="F138" i="1"/>
  <c r="G138" i="1"/>
  <c r="A139" i="1"/>
  <c r="B139" i="1"/>
  <c r="E139" i="1"/>
  <c r="F139" i="1"/>
  <c r="G139" i="1"/>
  <c r="A140" i="1"/>
  <c r="B140" i="1"/>
  <c r="E140" i="1"/>
  <c r="F140" i="1"/>
  <c r="G140" i="1"/>
  <c r="A141" i="1"/>
  <c r="B141" i="1"/>
  <c r="E141" i="1"/>
  <c r="F141" i="1"/>
  <c r="G141" i="1"/>
  <c r="A142" i="1"/>
  <c r="B142" i="1"/>
  <c r="E142" i="1"/>
  <c r="F142" i="1"/>
  <c r="G142" i="1"/>
  <c r="A143" i="1"/>
  <c r="B143" i="1"/>
  <c r="E143" i="1"/>
  <c r="F143" i="1"/>
  <c r="G143" i="1"/>
  <c r="A144" i="1"/>
  <c r="B144" i="1"/>
  <c r="E144" i="1"/>
  <c r="F144" i="1"/>
  <c r="G144" i="1"/>
  <c r="A145" i="1"/>
  <c r="B145" i="1"/>
  <c r="E145" i="1"/>
  <c r="F145" i="1"/>
  <c r="G145" i="1"/>
  <c r="A146" i="1"/>
  <c r="B146" i="1"/>
  <c r="E146" i="1"/>
  <c r="F146" i="1"/>
  <c r="G146" i="1"/>
  <c r="A147" i="1"/>
  <c r="B147" i="1"/>
  <c r="E147" i="1"/>
  <c r="F147" i="1"/>
  <c r="G147" i="1"/>
  <c r="A148" i="1"/>
  <c r="B148" i="1"/>
  <c r="E148" i="1"/>
  <c r="F148" i="1"/>
  <c r="G148" i="1"/>
  <c r="A149" i="1"/>
  <c r="B149" i="1"/>
  <c r="E149" i="1"/>
  <c r="F149" i="1"/>
  <c r="G149" i="1"/>
  <c r="A150" i="1"/>
  <c r="B150" i="1"/>
  <c r="E150" i="1"/>
  <c r="F150" i="1"/>
  <c r="G150" i="1"/>
  <c r="A151" i="1"/>
  <c r="B151" i="1"/>
  <c r="E151" i="1"/>
  <c r="F151" i="1"/>
  <c r="G151" i="1"/>
  <c r="A152" i="1"/>
  <c r="B152" i="1"/>
  <c r="E152" i="1"/>
  <c r="F152" i="1"/>
  <c r="G152" i="1"/>
  <c r="A153" i="1"/>
  <c r="B153" i="1"/>
  <c r="E153" i="1"/>
  <c r="F153" i="1"/>
  <c r="G153" i="1"/>
  <c r="A154" i="1"/>
  <c r="B154" i="1"/>
  <c r="E154" i="1"/>
  <c r="F154" i="1"/>
  <c r="G154" i="1"/>
  <c r="A155" i="1"/>
  <c r="B155" i="1"/>
  <c r="E155" i="1"/>
  <c r="F155" i="1"/>
  <c r="G155" i="1"/>
  <c r="A156" i="1"/>
  <c r="B156" i="1"/>
  <c r="E156" i="1"/>
  <c r="F156" i="1"/>
  <c r="G156" i="1"/>
  <c r="A157" i="1"/>
  <c r="B157" i="1"/>
  <c r="E157" i="1"/>
  <c r="F157" i="1"/>
  <c r="G157" i="1"/>
  <c r="A158" i="1"/>
  <c r="B158" i="1"/>
  <c r="E158" i="1"/>
  <c r="F158" i="1"/>
  <c r="G158" i="1"/>
  <c r="A159" i="1"/>
  <c r="B159" i="1"/>
  <c r="E159" i="1"/>
  <c r="F159" i="1"/>
  <c r="G159" i="1"/>
  <c r="A160" i="1"/>
  <c r="B160" i="1"/>
  <c r="E160" i="1"/>
  <c r="F160" i="1"/>
  <c r="G160" i="1"/>
  <c r="A161" i="1"/>
  <c r="B161" i="1"/>
  <c r="E161" i="1"/>
  <c r="F161" i="1"/>
  <c r="G161" i="1"/>
  <c r="A162" i="1"/>
  <c r="B162" i="1"/>
  <c r="E162" i="1"/>
  <c r="F162" i="1"/>
  <c r="G162" i="1"/>
  <c r="A163" i="1"/>
  <c r="B163" i="1"/>
  <c r="E163" i="1"/>
  <c r="F163" i="1"/>
  <c r="G163" i="1"/>
  <c r="A164" i="1"/>
  <c r="B164" i="1"/>
  <c r="E164" i="1"/>
  <c r="F164" i="1"/>
  <c r="G164" i="1"/>
  <c r="A165" i="1"/>
  <c r="B165" i="1"/>
  <c r="E165" i="1"/>
  <c r="F165" i="1"/>
  <c r="G165" i="1"/>
  <c r="A166" i="1"/>
  <c r="B166" i="1"/>
  <c r="E166" i="1"/>
  <c r="F166" i="1"/>
  <c r="G166" i="1"/>
  <c r="A167" i="1"/>
  <c r="B167" i="1"/>
  <c r="E167" i="1"/>
  <c r="F167" i="1"/>
  <c r="G167" i="1"/>
  <c r="A168" i="1"/>
  <c r="B168" i="1"/>
  <c r="E168" i="1"/>
  <c r="F168" i="1"/>
  <c r="G168" i="1"/>
  <c r="A169" i="1"/>
  <c r="B169" i="1"/>
  <c r="E169" i="1"/>
  <c r="F169" i="1"/>
  <c r="G169" i="1"/>
  <c r="A170" i="1"/>
  <c r="B170" i="1"/>
  <c r="E170" i="1"/>
  <c r="F170" i="1"/>
  <c r="G170" i="1"/>
  <c r="A171" i="1"/>
  <c r="B171" i="1"/>
  <c r="E171" i="1"/>
  <c r="F171" i="1"/>
  <c r="G171" i="1"/>
  <c r="A172" i="1"/>
  <c r="B172" i="1"/>
  <c r="E172" i="1"/>
  <c r="F172" i="1"/>
  <c r="G172" i="1"/>
  <c r="A173" i="1"/>
  <c r="B173" i="1"/>
  <c r="E173" i="1"/>
  <c r="F173" i="1"/>
  <c r="G173" i="1"/>
  <c r="A174" i="1"/>
  <c r="B174" i="1"/>
  <c r="E174" i="1"/>
  <c r="F174" i="1"/>
  <c r="G174" i="1"/>
  <c r="A175" i="1"/>
  <c r="B175" i="1"/>
  <c r="E175" i="1"/>
  <c r="F175" i="1"/>
  <c r="G175" i="1"/>
  <c r="A176" i="1"/>
  <c r="B176" i="1"/>
  <c r="E176" i="1"/>
  <c r="F176" i="1"/>
  <c r="G176" i="1"/>
  <c r="A177" i="1"/>
  <c r="B177" i="1"/>
  <c r="E177" i="1"/>
  <c r="F177" i="1"/>
  <c r="G177" i="1"/>
  <c r="A178" i="1"/>
  <c r="B178" i="1"/>
  <c r="E178" i="1"/>
  <c r="F178" i="1"/>
  <c r="G178" i="1"/>
  <c r="A179" i="1"/>
  <c r="B179" i="1"/>
  <c r="E179" i="1"/>
  <c r="F179" i="1"/>
  <c r="G179" i="1"/>
  <c r="A180" i="1"/>
  <c r="B180" i="1"/>
  <c r="E180" i="1"/>
  <c r="F180" i="1"/>
  <c r="G180" i="1"/>
  <c r="A181" i="1"/>
  <c r="B181" i="1"/>
  <c r="E181" i="1"/>
  <c r="F181" i="1"/>
  <c r="G181" i="1"/>
  <c r="A182" i="1"/>
  <c r="B182" i="1"/>
  <c r="E182" i="1"/>
  <c r="F182" i="1"/>
  <c r="G182" i="1"/>
  <c r="A183" i="1"/>
  <c r="B183" i="1"/>
  <c r="E183" i="1"/>
  <c r="F183" i="1"/>
  <c r="G183" i="1"/>
  <c r="A184" i="1"/>
  <c r="B184" i="1"/>
  <c r="F184" i="1"/>
  <c r="G184" i="1"/>
  <c r="A185" i="1"/>
  <c r="B185" i="1"/>
  <c r="F185" i="1"/>
  <c r="G185" i="1"/>
  <c r="A186" i="1"/>
  <c r="B186" i="1"/>
  <c r="F186" i="1"/>
  <c r="G186" i="1"/>
  <c r="A187" i="1"/>
  <c r="B187" i="1"/>
  <c r="F187" i="1"/>
  <c r="G187" i="1"/>
  <c r="A188" i="1"/>
  <c r="B188" i="1"/>
  <c r="E188" i="1"/>
  <c r="F188" i="1"/>
  <c r="G188" i="1"/>
  <c r="A189" i="1"/>
  <c r="B189" i="1"/>
  <c r="E189" i="1"/>
  <c r="F189" i="1"/>
  <c r="G189" i="1"/>
  <c r="A190" i="1"/>
  <c r="B190" i="1"/>
  <c r="E190" i="1"/>
  <c r="F190" i="1"/>
  <c r="G190" i="1"/>
  <c r="A191" i="1"/>
  <c r="B191" i="1"/>
  <c r="E191" i="1"/>
  <c r="F191" i="1"/>
  <c r="G191" i="1"/>
  <c r="A192" i="1"/>
  <c r="B192" i="1"/>
  <c r="E192" i="1"/>
  <c r="F192" i="1"/>
  <c r="G192" i="1"/>
  <c r="A193" i="1"/>
  <c r="B193" i="1"/>
  <c r="E193" i="1"/>
  <c r="F193" i="1"/>
  <c r="G193" i="1"/>
  <c r="A194" i="1"/>
  <c r="B194" i="1"/>
  <c r="E194" i="1"/>
  <c r="F194" i="1"/>
  <c r="G194" i="1"/>
  <c r="A195" i="1"/>
  <c r="B195" i="1"/>
  <c r="F195" i="1"/>
  <c r="G195" i="1"/>
  <c r="A196" i="1"/>
  <c r="B196" i="1"/>
  <c r="E196" i="1"/>
  <c r="F196" i="1"/>
  <c r="G196" i="1"/>
  <c r="A197" i="1"/>
  <c r="B197" i="1"/>
  <c r="E197" i="1"/>
  <c r="F197" i="1"/>
  <c r="G197" i="1"/>
  <c r="A198" i="1"/>
  <c r="B198" i="1"/>
  <c r="E198" i="1"/>
  <c r="F198" i="1"/>
  <c r="G198" i="1"/>
  <c r="A199" i="1"/>
  <c r="B199" i="1"/>
  <c r="E199" i="1"/>
  <c r="F199" i="1"/>
  <c r="G199" i="1"/>
  <c r="A200" i="1"/>
  <c r="B200" i="1"/>
  <c r="E200" i="1"/>
  <c r="F200" i="1"/>
  <c r="G200" i="1"/>
  <c r="A201" i="1"/>
  <c r="B201" i="1"/>
  <c r="E201" i="1"/>
  <c r="F201" i="1"/>
  <c r="G201" i="1"/>
  <c r="A202" i="1"/>
  <c r="B202" i="1"/>
  <c r="E202" i="1"/>
  <c r="F202" i="1"/>
  <c r="G202" i="1"/>
  <c r="A203" i="1"/>
  <c r="B203" i="1"/>
  <c r="E203" i="1"/>
  <c r="F203" i="1"/>
  <c r="G203" i="1"/>
  <c r="A204" i="1"/>
  <c r="B204" i="1"/>
  <c r="E204" i="1"/>
  <c r="F204" i="1"/>
  <c r="G204" i="1"/>
  <c r="A205" i="1"/>
  <c r="B205" i="1"/>
  <c r="E205" i="1"/>
  <c r="F205" i="1"/>
  <c r="G205" i="1"/>
  <c r="A206" i="1"/>
  <c r="B206" i="1"/>
  <c r="E206" i="1"/>
  <c r="F206" i="1"/>
  <c r="A207" i="1"/>
  <c r="B207" i="1"/>
  <c r="E207" i="1"/>
  <c r="F207" i="1"/>
  <c r="G207" i="1"/>
  <c r="A208" i="1"/>
  <c r="B208" i="1"/>
  <c r="E208" i="1"/>
  <c r="F208" i="1"/>
  <c r="G208" i="1"/>
  <c r="A209" i="1"/>
  <c r="B209" i="1"/>
  <c r="E209" i="1"/>
  <c r="F209" i="1"/>
  <c r="G209" i="1"/>
  <c r="A210" i="1"/>
  <c r="B210" i="1"/>
  <c r="E210" i="1"/>
  <c r="F210" i="1"/>
  <c r="G210" i="1"/>
  <c r="A211" i="1"/>
  <c r="B211" i="1"/>
  <c r="E211" i="1"/>
  <c r="F211" i="1"/>
  <c r="G211" i="1"/>
  <c r="A212" i="1"/>
  <c r="B212" i="1"/>
  <c r="E212" i="1"/>
  <c r="F212" i="1"/>
  <c r="G212" i="1"/>
  <c r="A213" i="1"/>
  <c r="B213" i="1"/>
  <c r="E213" i="1"/>
  <c r="F213" i="1"/>
  <c r="G213" i="1"/>
  <c r="A214" i="1"/>
  <c r="B214" i="1"/>
  <c r="E214" i="1"/>
  <c r="F214" i="1"/>
  <c r="G214" i="1"/>
  <c r="A215" i="1"/>
  <c r="B215" i="1"/>
  <c r="E215" i="1"/>
  <c r="F215" i="1"/>
  <c r="G215" i="1"/>
  <c r="A216" i="1"/>
  <c r="B216" i="1"/>
  <c r="E216" i="1"/>
  <c r="F216" i="1"/>
  <c r="G216" i="1"/>
  <c r="A217" i="1"/>
  <c r="B217" i="1"/>
  <c r="E217" i="1"/>
  <c r="F217" i="1"/>
  <c r="G217" i="1"/>
  <c r="A218" i="1"/>
  <c r="B218" i="1"/>
  <c r="E218" i="1"/>
  <c r="F218" i="1"/>
  <c r="G218" i="1"/>
  <c r="A219" i="1"/>
  <c r="B219" i="1"/>
  <c r="E219" i="1"/>
  <c r="F219" i="1"/>
  <c r="G219" i="1"/>
  <c r="A220" i="1"/>
  <c r="B220" i="1"/>
  <c r="E220" i="1"/>
  <c r="F220" i="1"/>
  <c r="G220" i="1"/>
  <c r="A221" i="1"/>
  <c r="B221" i="1"/>
  <c r="E221" i="1"/>
  <c r="F221" i="1"/>
  <c r="G221" i="1"/>
  <c r="A222" i="1"/>
  <c r="B222" i="1"/>
  <c r="E222" i="1"/>
  <c r="F222" i="1"/>
  <c r="G222" i="1"/>
  <c r="A223" i="1"/>
  <c r="B223" i="1"/>
  <c r="E223" i="1"/>
  <c r="F223" i="1"/>
  <c r="G223" i="1"/>
  <c r="A224" i="1"/>
  <c r="B224" i="1"/>
  <c r="E224" i="1"/>
  <c r="F224" i="1"/>
  <c r="G224" i="1"/>
  <c r="A225" i="1"/>
  <c r="B225" i="1"/>
  <c r="E225" i="1"/>
  <c r="F225" i="1"/>
  <c r="G225" i="1"/>
  <c r="A226" i="1"/>
  <c r="B226" i="1"/>
  <c r="E226" i="1"/>
  <c r="F226" i="1"/>
  <c r="G226" i="1"/>
  <c r="A227" i="1"/>
  <c r="B227" i="1"/>
  <c r="E227" i="1"/>
  <c r="F227" i="1"/>
  <c r="G227" i="1"/>
  <c r="A228" i="1"/>
  <c r="B228" i="1"/>
  <c r="E228" i="1"/>
  <c r="F228" i="1"/>
  <c r="G228" i="1"/>
  <c r="A229" i="1"/>
  <c r="B229" i="1"/>
  <c r="E229" i="1"/>
  <c r="F229" i="1"/>
  <c r="G229" i="1"/>
  <c r="A230" i="1"/>
  <c r="B230" i="1"/>
  <c r="E230" i="1"/>
  <c r="F230" i="1"/>
  <c r="G230" i="1"/>
  <c r="A231" i="1"/>
  <c r="B231" i="1"/>
  <c r="E231" i="1"/>
  <c r="F231" i="1"/>
  <c r="G231" i="1"/>
  <c r="A232" i="1"/>
  <c r="B232" i="1"/>
  <c r="E232" i="1"/>
  <c r="F232" i="1"/>
  <c r="G232" i="1"/>
  <c r="A233" i="1"/>
  <c r="B233" i="1"/>
  <c r="E233" i="1"/>
  <c r="F233" i="1"/>
  <c r="G233" i="1"/>
  <c r="A234" i="1"/>
  <c r="B234" i="1"/>
  <c r="E234" i="1"/>
  <c r="F234" i="1"/>
  <c r="G234" i="1"/>
  <c r="A235" i="1"/>
  <c r="B235" i="1"/>
  <c r="E235" i="1"/>
  <c r="F235" i="1"/>
  <c r="G235" i="1"/>
  <c r="A236" i="1"/>
  <c r="B236" i="1"/>
  <c r="E236" i="1"/>
  <c r="F236" i="1"/>
  <c r="G236" i="1"/>
  <c r="A237" i="1"/>
  <c r="B237" i="1"/>
  <c r="E237" i="1"/>
  <c r="F237" i="1"/>
  <c r="G237" i="1"/>
  <c r="A238" i="1"/>
  <c r="B238" i="1"/>
  <c r="E238" i="1"/>
  <c r="F238" i="1"/>
  <c r="G238" i="1"/>
  <c r="A239" i="1"/>
  <c r="B239" i="1"/>
  <c r="E239" i="1"/>
  <c r="F239" i="1"/>
  <c r="G239" i="1"/>
  <c r="A240" i="1"/>
  <c r="B240" i="1"/>
  <c r="E240" i="1"/>
  <c r="F240" i="1"/>
  <c r="G240" i="1"/>
  <c r="A241" i="1"/>
  <c r="B241" i="1"/>
  <c r="F241" i="1"/>
  <c r="G241" i="1"/>
  <c r="A242" i="1"/>
  <c r="B242" i="1"/>
  <c r="E242" i="1"/>
  <c r="F242" i="1"/>
  <c r="G242" i="1"/>
  <c r="A243" i="1"/>
  <c r="B243" i="1"/>
  <c r="E243" i="1"/>
  <c r="F243" i="1"/>
  <c r="G243" i="1"/>
  <c r="A244" i="1"/>
  <c r="B244" i="1"/>
  <c r="E244" i="1"/>
  <c r="F244" i="1"/>
  <c r="G244" i="1"/>
  <c r="A245" i="1"/>
  <c r="B245" i="1"/>
  <c r="E245" i="1"/>
  <c r="F245" i="1"/>
  <c r="G245" i="1"/>
  <c r="A246" i="1"/>
  <c r="B246" i="1"/>
  <c r="E246" i="1"/>
  <c r="F246" i="1"/>
  <c r="G246" i="1"/>
  <c r="A247" i="1"/>
  <c r="B247" i="1"/>
  <c r="E247" i="1"/>
  <c r="F247" i="1"/>
  <c r="G247" i="1"/>
  <c r="A248" i="1"/>
  <c r="B248" i="1"/>
  <c r="E248" i="1"/>
  <c r="F248" i="1"/>
  <c r="G248" i="1"/>
  <c r="A249" i="1"/>
  <c r="B249" i="1"/>
  <c r="E249" i="1"/>
  <c r="F249" i="1"/>
  <c r="G249" i="1"/>
  <c r="A250" i="1"/>
  <c r="B250" i="1"/>
  <c r="E250" i="1"/>
  <c r="F250" i="1"/>
  <c r="G250" i="1"/>
  <c r="A251" i="1"/>
  <c r="B251" i="1"/>
  <c r="E251" i="1"/>
  <c r="F251" i="1"/>
  <c r="G251" i="1"/>
  <c r="A252" i="1"/>
  <c r="B252" i="1"/>
  <c r="E252" i="1"/>
  <c r="F252" i="1"/>
  <c r="G252" i="1"/>
  <c r="A253" i="1"/>
  <c r="B253" i="1"/>
  <c r="E253" i="1"/>
  <c r="F253" i="1"/>
  <c r="G253" i="1"/>
  <c r="A254" i="1"/>
  <c r="B254" i="1"/>
  <c r="E254" i="1"/>
  <c r="F254" i="1"/>
  <c r="G254" i="1"/>
  <c r="A255" i="1"/>
  <c r="B255" i="1"/>
  <c r="E255" i="1"/>
  <c r="F255" i="1"/>
  <c r="G255" i="1"/>
  <c r="A256" i="1"/>
  <c r="B256" i="1"/>
  <c r="E256" i="1"/>
  <c r="F256" i="1"/>
  <c r="G256" i="1"/>
  <c r="A257" i="1"/>
  <c r="B257" i="1"/>
  <c r="G257" i="1"/>
  <c r="A258" i="1"/>
  <c r="B258" i="1"/>
  <c r="G258" i="1"/>
  <c r="A259" i="1"/>
  <c r="B259" i="1"/>
  <c r="E259" i="1"/>
  <c r="G259" i="1"/>
  <c r="A260" i="1"/>
  <c r="B260" i="1"/>
  <c r="G260" i="1"/>
  <c r="A261" i="1"/>
  <c r="B261" i="1"/>
  <c r="E261" i="1"/>
  <c r="G261" i="1"/>
  <c r="A262" i="1"/>
  <c r="B262" i="1"/>
  <c r="G262" i="1"/>
  <c r="A263" i="1"/>
  <c r="B263" i="1"/>
  <c r="E263" i="1"/>
  <c r="G263" i="1"/>
  <c r="A264" i="1"/>
  <c r="B264" i="1"/>
  <c r="G264" i="1"/>
  <c r="A265" i="1"/>
  <c r="B265" i="1"/>
  <c r="G265" i="1"/>
  <c r="A266" i="1"/>
  <c r="B266" i="1"/>
  <c r="G266" i="1"/>
  <c r="A267" i="1"/>
  <c r="B267" i="1"/>
  <c r="G267" i="1"/>
  <c r="A268" i="1"/>
  <c r="B268" i="1"/>
  <c r="G268" i="1"/>
  <c r="A269" i="1"/>
  <c r="B269" i="1"/>
  <c r="G269" i="1"/>
  <c r="A270" i="1"/>
  <c r="B270" i="1"/>
  <c r="G270" i="1"/>
  <c r="A271" i="1"/>
  <c r="B271" i="1"/>
  <c r="G271" i="1"/>
  <c r="A272" i="1"/>
  <c r="B272" i="1"/>
  <c r="G272" i="1"/>
  <c r="A273" i="1"/>
  <c r="B273" i="1"/>
  <c r="G273" i="1"/>
  <c r="A274" i="1"/>
  <c r="B274" i="1"/>
  <c r="G274" i="1"/>
  <c r="A275" i="1"/>
  <c r="B275" i="1"/>
  <c r="G275" i="1"/>
  <c r="A276" i="1"/>
  <c r="B276" i="1"/>
  <c r="G276" i="1"/>
  <c r="A277" i="1"/>
  <c r="B277" i="1"/>
  <c r="E277" i="1"/>
  <c r="G277" i="1"/>
  <c r="A278" i="1"/>
  <c r="B278" i="1"/>
  <c r="E278" i="1"/>
  <c r="G278" i="1"/>
  <c r="A279" i="1"/>
  <c r="B279" i="1"/>
  <c r="G279" i="1"/>
  <c r="A280" i="1"/>
  <c r="B280" i="1"/>
  <c r="G280" i="1"/>
  <c r="A281" i="1"/>
  <c r="B281" i="1"/>
  <c r="E281" i="1"/>
  <c r="F281" i="1"/>
  <c r="G281" i="1"/>
  <c r="A282" i="1"/>
  <c r="B282" i="1"/>
  <c r="E282" i="1"/>
  <c r="F282" i="1"/>
  <c r="G282" i="1"/>
  <c r="A283" i="1"/>
  <c r="B283" i="1"/>
  <c r="E283" i="1"/>
  <c r="F283" i="1"/>
  <c r="G283" i="1"/>
  <c r="A284" i="1"/>
  <c r="B284" i="1"/>
  <c r="E284" i="1"/>
  <c r="G284" i="1"/>
  <c r="A285" i="1"/>
  <c r="B285" i="1"/>
  <c r="G285" i="1"/>
  <c r="A286" i="1"/>
  <c r="B286" i="1"/>
  <c r="E286" i="1"/>
  <c r="G286" i="1"/>
  <c r="A287" i="1"/>
  <c r="B287" i="1"/>
  <c r="G287" i="1"/>
  <c r="A288" i="1"/>
  <c r="B288" i="1"/>
  <c r="G288" i="1"/>
  <c r="A289" i="1"/>
  <c r="B289" i="1"/>
  <c r="G289" i="1"/>
  <c r="A290" i="1"/>
  <c r="B290" i="1"/>
  <c r="G290" i="1"/>
  <c r="A291" i="1"/>
  <c r="B291" i="1"/>
  <c r="G291" i="1"/>
  <c r="A292" i="1"/>
  <c r="B292" i="1"/>
  <c r="G292" i="1"/>
  <c r="A293" i="1"/>
  <c r="B293" i="1"/>
  <c r="G293" i="1"/>
  <c r="A294" i="1"/>
  <c r="B294" i="1"/>
  <c r="G294" i="1"/>
  <c r="A295" i="1"/>
  <c r="B295" i="1"/>
  <c r="G295" i="1"/>
  <c r="A296" i="1"/>
  <c r="B296" i="1"/>
  <c r="G296" i="1"/>
  <c r="A297" i="1"/>
  <c r="B297" i="1"/>
  <c r="G297" i="1"/>
  <c r="A298" i="1"/>
  <c r="B298" i="1"/>
  <c r="G298" i="1"/>
  <c r="A299" i="1"/>
  <c r="B299" i="1"/>
  <c r="G299" i="1"/>
  <c r="A300" i="1"/>
  <c r="B300" i="1"/>
  <c r="G300" i="1"/>
  <c r="A301" i="1"/>
  <c r="B301" i="1"/>
  <c r="G301" i="1"/>
  <c r="A302" i="1"/>
  <c r="B302" i="1"/>
  <c r="E302" i="1"/>
  <c r="G302" i="1"/>
  <c r="A303" i="1"/>
  <c r="B303" i="1"/>
  <c r="F303" i="1"/>
  <c r="G303" i="1"/>
  <c r="A304" i="1"/>
  <c r="B304" i="1"/>
  <c r="E304" i="1"/>
  <c r="F304" i="1"/>
  <c r="G304" i="1"/>
  <c r="A305" i="1"/>
  <c r="B305" i="1"/>
  <c r="F305" i="1"/>
  <c r="G305" i="1"/>
  <c r="A306" i="1"/>
  <c r="B306" i="1"/>
  <c r="E306" i="1"/>
  <c r="F306" i="1"/>
  <c r="G306" i="1"/>
  <c r="A307" i="1"/>
  <c r="B307" i="1"/>
  <c r="F307" i="1"/>
  <c r="G307" i="1"/>
  <c r="A308" i="1"/>
  <c r="B308" i="1"/>
  <c r="E308" i="1"/>
  <c r="F308" i="1"/>
  <c r="G308" i="1"/>
  <c r="A309" i="1"/>
  <c r="B309" i="1"/>
  <c r="F309" i="1"/>
  <c r="G309" i="1"/>
  <c r="A310" i="1"/>
  <c r="B310" i="1"/>
  <c r="E310" i="1"/>
  <c r="F310" i="1"/>
  <c r="G310" i="1"/>
  <c r="A311" i="1"/>
  <c r="B311" i="1"/>
  <c r="E311" i="1"/>
  <c r="F311" i="1"/>
  <c r="G311" i="1"/>
  <c r="A312" i="1"/>
  <c r="B312" i="1"/>
  <c r="E312" i="1"/>
  <c r="F312" i="1"/>
  <c r="G312" i="1"/>
  <c r="A313" i="1"/>
  <c r="B313" i="1"/>
  <c r="E313" i="1"/>
  <c r="F313" i="1"/>
  <c r="G313" i="1"/>
  <c r="A314" i="1"/>
  <c r="B314" i="1"/>
  <c r="E314" i="1"/>
  <c r="F314" i="1"/>
  <c r="G314" i="1"/>
  <c r="A315" i="1"/>
  <c r="B315" i="1"/>
  <c r="F315" i="1"/>
  <c r="G315" i="1"/>
  <c r="A316" i="1"/>
  <c r="B316" i="1"/>
  <c r="E316" i="1"/>
  <c r="F316" i="1"/>
  <c r="G316" i="1"/>
  <c r="A317" i="1"/>
  <c r="B317" i="1"/>
  <c r="G317" i="1"/>
  <c r="A318" i="1"/>
  <c r="B318" i="1"/>
  <c r="G318" i="1"/>
  <c r="A319" i="1"/>
  <c r="B319" i="1"/>
  <c r="G319" i="1"/>
  <c r="A320" i="1"/>
  <c r="B320" i="1"/>
  <c r="G320" i="1"/>
  <c r="A321" i="1"/>
  <c r="B321" i="1"/>
  <c r="G321" i="1"/>
  <c r="A322" i="1"/>
  <c r="B322" i="1"/>
  <c r="G322" i="1"/>
  <c r="A323" i="1"/>
  <c r="B323" i="1"/>
  <c r="G323" i="1"/>
  <c r="A324" i="1"/>
  <c r="B324" i="1"/>
  <c r="G324" i="1"/>
  <c r="A325" i="1"/>
  <c r="B325" i="1"/>
  <c r="G325" i="1"/>
  <c r="A326" i="1"/>
  <c r="B326" i="1"/>
  <c r="G326" i="1"/>
  <c r="A327" i="1"/>
  <c r="B327" i="1"/>
  <c r="G327" i="1"/>
  <c r="A328" i="1"/>
  <c r="B328" i="1"/>
  <c r="G328" i="1"/>
  <c r="A329" i="1"/>
  <c r="B329" i="1"/>
  <c r="G329" i="1"/>
  <c r="A330" i="1"/>
  <c r="B330" i="1"/>
  <c r="G330" i="1"/>
  <c r="A331" i="1"/>
  <c r="B331" i="1"/>
  <c r="G331" i="1"/>
  <c r="A332" i="1"/>
  <c r="B332" i="1"/>
  <c r="G332" i="1"/>
  <c r="A333" i="1"/>
  <c r="B333" i="1"/>
  <c r="G333" i="1"/>
  <c r="A334" i="1"/>
  <c r="B334" i="1"/>
  <c r="G334" i="1"/>
  <c r="A335" i="1"/>
  <c r="B335" i="1"/>
  <c r="G335" i="1"/>
  <c r="A336" i="1"/>
  <c r="B336" i="1"/>
  <c r="G336" i="1"/>
  <c r="A337" i="1"/>
  <c r="B337" i="1"/>
  <c r="F337" i="1"/>
  <c r="G337" i="1"/>
  <c r="A338" i="1"/>
  <c r="B338" i="1"/>
  <c r="F338" i="1"/>
  <c r="G338" i="1"/>
  <c r="A339" i="1"/>
  <c r="B339" i="1"/>
  <c r="F339" i="1"/>
  <c r="G339" i="1"/>
  <c r="A340" i="1"/>
  <c r="B340" i="1"/>
  <c r="F340" i="1"/>
  <c r="G340" i="1"/>
  <c r="A341" i="1"/>
  <c r="B341" i="1"/>
  <c r="G341" i="1"/>
  <c r="A342" i="1"/>
  <c r="B342" i="1"/>
  <c r="G342" i="1"/>
  <c r="A343" i="1"/>
  <c r="B343" i="1"/>
  <c r="G343" i="1"/>
  <c r="A344" i="1"/>
  <c r="B344" i="1"/>
  <c r="G344" i="1"/>
  <c r="A345" i="1"/>
  <c r="B345" i="1"/>
  <c r="G345" i="1"/>
  <c r="A346" i="1"/>
  <c r="B346" i="1"/>
  <c r="G346" i="1"/>
  <c r="A347" i="1"/>
  <c r="B347" i="1"/>
  <c r="G347" i="1"/>
  <c r="A348" i="1"/>
  <c r="B348" i="1"/>
  <c r="G348" i="1"/>
  <c r="A349" i="1"/>
  <c r="B349" i="1"/>
  <c r="E349" i="1"/>
  <c r="F349" i="1"/>
  <c r="G349" i="1"/>
  <c r="A350" i="1"/>
  <c r="B350" i="1"/>
  <c r="E350" i="1"/>
  <c r="F350" i="1"/>
  <c r="G350" i="1"/>
  <c r="A351" i="1"/>
  <c r="B351" i="1"/>
  <c r="E351" i="1"/>
  <c r="F351" i="1"/>
  <c r="G351" i="1"/>
  <c r="A352" i="1"/>
  <c r="B352" i="1"/>
  <c r="E352" i="1"/>
  <c r="F352" i="1"/>
  <c r="G352" i="1"/>
  <c r="A353" i="1"/>
  <c r="B353" i="1"/>
  <c r="G353" i="1"/>
  <c r="A354" i="1"/>
  <c r="B354" i="1"/>
  <c r="G354" i="1"/>
  <c r="A355" i="1"/>
  <c r="B355" i="1"/>
  <c r="G355" i="1"/>
  <c r="A356" i="1"/>
  <c r="B356" i="1"/>
  <c r="G356" i="1"/>
  <c r="A357" i="1"/>
  <c r="B357" i="1"/>
  <c r="G357" i="1"/>
  <c r="A358" i="1"/>
  <c r="B358" i="1"/>
  <c r="G358" i="1"/>
  <c r="A359" i="1"/>
  <c r="B359" i="1"/>
  <c r="G359" i="1"/>
  <c r="A360" i="1"/>
  <c r="B360" i="1"/>
  <c r="G360" i="1"/>
  <c r="A361" i="1"/>
  <c r="B361" i="1"/>
  <c r="G361" i="1"/>
  <c r="A362" i="1"/>
  <c r="B362" i="1"/>
  <c r="G362" i="1"/>
  <c r="A363" i="1"/>
  <c r="B363" i="1"/>
  <c r="F363" i="1"/>
  <c r="G363" i="1"/>
  <c r="A364" i="1"/>
  <c r="B364" i="1"/>
  <c r="F364" i="1"/>
  <c r="G364" i="1"/>
  <c r="A365" i="1"/>
  <c r="B365" i="1"/>
  <c r="G365" i="1"/>
  <c r="A366" i="1"/>
  <c r="B366" i="1"/>
  <c r="F366" i="1"/>
  <c r="G366" i="1"/>
  <c r="A367" i="1"/>
  <c r="B367" i="1"/>
  <c r="F367" i="1"/>
  <c r="G367" i="1"/>
  <c r="A368" i="1"/>
  <c r="B368" i="1"/>
  <c r="F368" i="1"/>
  <c r="G368" i="1"/>
  <c r="A369" i="1"/>
  <c r="B369" i="1"/>
  <c r="F369" i="1"/>
  <c r="G369" i="1"/>
  <c r="A370" i="1"/>
  <c r="B370" i="1"/>
  <c r="F370" i="1"/>
  <c r="G370" i="1"/>
  <c r="A371" i="1"/>
  <c r="B371" i="1"/>
  <c r="F371" i="1"/>
  <c r="G371" i="1"/>
  <c r="A372" i="1"/>
  <c r="B372" i="1"/>
  <c r="F372" i="1"/>
  <c r="G372" i="1"/>
  <c r="A373" i="1"/>
  <c r="B373" i="1"/>
  <c r="F373" i="1"/>
  <c r="G373" i="1"/>
  <c r="A374" i="1"/>
  <c r="B374" i="1"/>
  <c r="F374" i="1"/>
  <c r="G374" i="1"/>
  <c r="A375" i="1"/>
  <c r="B375" i="1"/>
  <c r="F375" i="1"/>
  <c r="G375" i="1"/>
  <c r="A376" i="1"/>
  <c r="B376" i="1"/>
  <c r="G376" i="1"/>
  <c r="A377" i="1"/>
  <c r="B377" i="1"/>
  <c r="G377" i="1"/>
  <c r="A378" i="1"/>
  <c r="B378" i="1"/>
  <c r="F378" i="1"/>
  <c r="G378" i="1"/>
  <c r="A379" i="1"/>
  <c r="B379" i="1"/>
  <c r="F379" i="1"/>
  <c r="G379" i="1"/>
  <c r="A380" i="1"/>
  <c r="B380" i="1"/>
  <c r="F380" i="1"/>
  <c r="G380" i="1"/>
  <c r="A381" i="1"/>
  <c r="B381" i="1"/>
  <c r="G381" i="1"/>
  <c r="A382" i="1"/>
  <c r="B382" i="1"/>
  <c r="G382" i="1"/>
  <c r="A383" i="1"/>
  <c r="B383" i="1"/>
  <c r="F383" i="1"/>
  <c r="G383" i="1"/>
  <c r="A384" i="1"/>
  <c r="B384" i="1"/>
  <c r="F384" i="1"/>
  <c r="G384" i="1"/>
  <c r="A385" i="1"/>
  <c r="B385" i="1"/>
  <c r="F385" i="1"/>
  <c r="G385" i="1"/>
  <c r="A386" i="1"/>
  <c r="B386" i="1"/>
  <c r="F386" i="1"/>
  <c r="G386" i="1"/>
  <c r="A387" i="1"/>
  <c r="B387" i="1"/>
  <c r="F387" i="1"/>
  <c r="G387" i="1"/>
  <c r="A388" i="1"/>
  <c r="B388" i="1"/>
  <c r="F388" i="1"/>
  <c r="G388" i="1"/>
  <c r="A389" i="1"/>
  <c r="B389" i="1"/>
  <c r="F389" i="1"/>
  <c r="G389" i="1"/>
  <c r="A390" i="1"/>
  <c r="B390" i="1"/>
  <c r="F390" i="1"/>
  <c r="G390" i="1"/>
  <c r="A391" i="1"/>
  <c r="B391" i="1"/>
  <c r="F391" i="1"/>
  <c r="G391" i="1"/>
  <c r="A392" i="1"/>
  <c r="B392" i="1"/>
  <c r="F392" i="1"/>
  <c r="G392" i="1"/>
  <c r="A393" i="1"/>
  <c r="B393" i="1"/>
  <c r="F393" i="1"/>
  <c r="G393" i="1"/>
  <c r="A394" i="1"/>
  <c r="B394" i="1"/>
  <c r="F394" i="1"/>
  <c r="G394" i="1"/>
  <c r="A395" i="1"/>
  <c r="B395" i="1"/>
  <c r="F395" i="1"/>
  <c r="G395" i="1"/>
  <c r="A396" i="1"/>
  <c r="B396" i="1"/>
  <c r="F396" i="1"/>
  <c r="G396" i="1"/>
  <c r="A397" i="1"/>
  <c r="B397" i="1"/>
  <c r="F397" i="1"/>
  <c r="G397" i="1"/>
  <c r="A398" i="1"/>
  <c r="B398" i="1"/>
  <c r="F398" i="1"/>
  <c r="G398" i="1"/>
  <c r="A399" i="1"/>
  <c r="B399" i="1"/>
  <c r="F399" i="1"/>
  <c r="G399" i="1"/>
  <c r="A400" i="1"/>
  <c r="B400" i="1"/>
  <c r="F400" i="1"/>
  <c r="G400" i="1"/>
  <c r="A401" i="1"/>
  <c r="B401" i="1"/>
  <c r="F401" i="1"/>
  <c r="G401" i="1"/>
  <c r="A402" i="1"/>
  <c r="B402" i="1"/>
  <c r="F402" i="1"/>
  <c r="G402" i="1"/>
  <c r="A403" i="1"/>
  <c r="B403" i="1"/>
  <c r="F403" i="1"/>
  <c r="G403" i="1"/>
  <c r="A404" i="1"/>
  <c r="B404" i="1"/>
  <c r="F404" i="1"/>
  <c r="G404" i="1"/>
  <c r="A405" i="1"/>
  <c r="B405" i="1"/>
  <c r="F405" i="1"/>
  <c r="G405" i="1"/>
  <c r="A406" i="1"/>
  <c r="B406" i="1"/>
  <c r="F406" i="1"/>
  <c r="G406" i="1"/>
  <c r="A407" i="1"/>
  <c r="B407" i="1"/>
  <c r="F407" i="1"/>
  <c r="G407" i="1"/>
  <c r="A408" i="1"/>
  <c r="B408" i="1"/>
  <c r="F408" i="1"/>
  <c r="G408" i="1"/>
  <c r="A409" i="1"/>
  <c r="B409" i="1"/>
  <c r="F409" i="1"/>
  <c r="G409" i="1"/>
  <c r="A410" i="1"/>
  <c r="B410" i="1"/>
  <c r="F410" i="1"/>
  <c r="G410" i="1"/>
  <c r="A411" i="1"/>
  <c r="B411" i="1"/>
  <c r="F411" i="1"/>
  <c r="G411" i="1"/>
  <c r="A412" i="1"/>
  <c r="B412" i="1"/>
  <c r="F412" i="1"/>
  <c r="G412" i="1"/>
  <c r="A413" i="1"/>
  <c r="B413" i="1"/>
  <c r="F413" i="1"/>
  <c r="G413" i="1"/>
  <c r="A414" i="1"/>
  <c r="B414" i="1"/>
  <c r="F414" i="1"/>
  <c r="G414" i="1"/>
  <c r="A415" i="1"/>
  <c r="B415" i="1"/>
  <c r="F415" i="1"/>
  <c r="G415" i="1"/>
  <c r="A416" i="1"/>
  <c r="B416" i="1"/>
  <c r="F416" i="1"/>
  <c r="G416" i="1"/>
  <c r="A417" i="1"/>
  <c r="B417" i="1"/>
  <c r="F417" i="1"/>
  <c r="G417" i="1"/>
  <c r="A418" i="1"/>
  <c r="B418" i="1"/>
  <c r="F418" i="1"/>
  <c r="G418" i="1"/>
  <c r="A419" i="1"/>
  <c r="B419" i="1"/>
  <c r="F419" i="1"/>
  <c r="G419" i="1"/>
  <c r="A420" i="1"/>
  <c r="B420" i="1"/>
  <c r="F420" i="1"/>
  <c r="G420" i="1"/>
  <c r="A421" i="1"/>
  <c r="B421" i="1"/>
  <c r="F421" i="1"/>
  <c r="G421" i="1"/>
  <c r="A422" i="1"/>
  <c r="B422" i="1"/>
  <c r="F422" i="1"/>
  <c r="G422" i="1"/>
  <c r="A423" i="1"/>
  <c r="B423" i="1"/>
  <c r="F423" i="1"/>
  <c r="G423" i="1"/>
  <c r="A424" i="1"/>
  <c r="B424" i="1"/>
  <c r="F424" i="1"/>
  <c r="G424" i="1"/>
  <c r="A425" i="1"/>
  <c r="B425" i="1"/>
  <c r="F425" i="1"/>
  <c r="G425" i="1"/>
  <c r="A426" i="1"/>
  <c r="B426" i="1"/>
  <c r="F426" i="1"/>
  <c r="G426" i="1"/>
  <c r="A427" i="1"/>
  <c r="B427" i="1"/>
  <c r="F427" i="1"/>
  <c r="G427" i="1"/>
  <c r="A428" i="1"/>
  <c r="B428" i="1"/>
  <c r="F428" i="1"/>
  <c r="G428" i="1"/>
  <c r="A429" i="1"/>
  <c r="B429" i="1"/>
  <c r="F429" i="1"/>
  <c r="G429" i="1"/>
  <c r="A430" i="1"/>
  <c r="B430" i="1"/>
  <c r="F430" i="1"/>
  <c r="G430" i="1"/>
  <c r="A431" i="1"/>
  <c r="B431" i="1"/>
  <c r="F431" i="1"/>
  <c r="G431" i="1"/>
  <c r="A432" i="1"/>
  <c r="B432" i="1"/>
  <c r="F432" i="1"/>
  <c r="G432" i="1"/>
  <c r="A433" i="1"/>
  <c r="B433" i="1"/>
  <c r="F433" i="1"/>
  <c r="G433" i="1"/>
  <c r="A434" i="1"/>
  <c r="B434" i="1"/>
  <c r="F434" i="1"/>
  <c r="G434" i="1"/>
  <c r="A435" i="1"/>
  <c r="B435" i="1"/>
  <c r="F435" i="1"/>
  <c r="G435" i="1"/>
  <c r="A436" i="1"/>
  <c r="B436" i="1"/>
  <c r="E436" i="1"/>
  <c r="F436" i="1"/>
  <c r="G436" i="1"/>
  <c r="A437" i="1"/>
  <c r="B437" i="1"/>
  <c r="G437" i="1"/>
  <c r="A438" i="1"/>
  <c r="B438" i="1"/>
  <c r="E438" i="1"/>
  <c r="F438" i="1"/>
  <c r="G438" i="1"/>
  <c r="A439" i="1"/>
  <c r="B439" i="1"/>
  <c r="E439" i="1"/>
  <c r="F439" i="1"/>
  <c r="G439" i="1"/>
  <c r="A440" i="1"/>
  <c r="B440" i="1"/>
  <c r="E440" i="1"/>
  <c r="F440" i="1"/>
  <c r="G440" i="1"/>
  <c r="A441" i="1"/>
  <c r="B441" i="1"/>
  <c r="E441" i="1"/>
  <c r="F441" i="1"/>
  <c r="G441" i="1"/>
  <c r="A442" i="1"/>
  <c r="B442" i="1"/>
  <c r="F442" i="1"/>
  <c r="G442" i="1"/>
  <c r="A443" i="1"/>
  <c r="B443" i="1"/>
  <c r="E443" i="1"/>
  <c r="F443" i="1"/>
  <c r="G443" i="1"/>
  <c r="A444" i="1"/>
  <c r="B444" i="1"/>
  <c r="F444" i="1"/>
  <c r="G444" i="1"/>
  <c r="A445" i="1"/>
  <c r="B445" i="1"/>
  <c r="F445" i="1"/>
  <c r="G445" i="1"/>
  <c r="A446" i="1"/>
  <c r="B446" i="1"/>
  <c r="F446" i="1"/>
  <c r="G446" i="1"/>
  <c r="A447" i="1"/>
  <c r="B447" i="1"/>
  <c r="G447" i="1"/>
  <c r="A448" i="1"/>
  <c r="B448" i="1"/>
  <c r="E448" i="1"/>
  <c r="F448" i="1"/>
  <c r="G448" i="1"/>
  <c r="A449" i="1"/>
  <c r="B449" i="1"/>
  <c r="G449" i="1"/>
  <c r="A450" i="1"/>
  <c r="B450" i="1"/>
  <c r="G450" i="1"/>
  <c r="A451" i="1"/>
  <c r="B451" i="1"/>
  <c r="F451" i="1"/>
  <c r="G451" i="1"/>
  <c r="A452" i="1"/>
  <c r="B452" i="1"/>
  <c r="F452" i="1"/>
  <c r="G452" i="1"/>
  <c r="A453" i="1"/>
  <c r="B453" i="1"/>
  <c r="E453" i="1"/>
  <c r="G453" i="1"/>
  <c r="A454" i="1"/>
  <c r="B454" i="1"/>
  <c r="E454" i="1"/>
  <c r="G454" i="1"/>
  <c r="A455" i="1"/>
  <c r="B455" i="1"/>
  <c r="E455" i="1"/>
  <c r="G455" i="1"/>
  <c r="A456" i="1"/>
  <c r="B456" i="1"/>
  <c r="E456" i="1"/>
  <c r="G456" i="1"/>
  <c r="A457" i="1"/>
  <c r="B457" i="1"/>
  <c r="E457" i="1"/>
  <c r="G457" i="1"/>
  <c r="A458" i="1"/>
  <c r="B458" i="1"/>
  <c r="E458" i="1"/>
  <c r="G458" i="1"/>
  <c r="A459" i="1"/>
  <c r="B459" i="1"/>
  <c r="E459" i="1"/>
  <c r="G459" i="1"/>
  <c r="A460" i="1"/>
  <c r="B460" i="1"/>
  <c r="G460" i="1"/>
  <c r="A461" i="1"/>
  <c r="B461" i="1"/>
  <c r="E461" i="1"/>
  <c r="F461" i="1"/>
  <c r="G461" i="1"/>
  <c r="A462" i="1"/>
  <c r="B462" i="1"/>
  <c r="E462" i="1"/>
  <c r="F462" i="1"/>
  <c r="G462" i="1"/>
  <c r="A463" i="1"/>
  <c r="B463" i="1"/>
  <c r="E463" i="1"/>
  <c r="F463" i="1"/>
  <c r="G463" i="1"/>
  <c r="A464" i="1"/>
  <c r="B464" i="1"/>
  <c r="E464" i="1"/>
  <c r="F464" i="1"/>
  <c r="G464" i="1"/>
  <c r="A465" i="1"/>
  <c r="B465" i="1"/>
  <c r="E465" i="1"/>
  <c r="F465" i="1"/>
  <c r="G465" i="1"/>
  <c r="A466" i="1"/>
  <c r="B466" i="1"/>
  <c r="E466" i="1"/>
  <c r="F466" i="1"/>
  <c r="G466" i="1"/>
  <c r="A467" i="1"/>
  <c r="B467" i="1"/>
  <c r="E467" i="1"/>
  <c r="G467" i="1"/>
  <c r="A468" i="1"/>
  <c r="B468" i="1"/>
  <c r="E468" i="1"/>
  <c r="G468" i="1"/>
  <c r="A469" i="1"/>
  <c r="B469" i="1"/>
  <c r="E469" i="1"/>
  <c r="F469" i="1"/>
  <c r="G469" i="1"/>
  <c r="A470" i="1"/>
  <c r="B470" i="1"/>
  <c r="E470" i="1"/>
  <c r="G470" i="1"/>
  <c r="A471" i="1"/>
  <c r="B471" i="1"/>
  <c r="G471" i="1"/>
  <c r="A472" i="1"/>
  <c r="B472" i="1"/>
  <c r="F472" i="1"/>
  <c r="G472" i="1"/>
  <c r="A473" i="1"/>
  <c r="B473" i="1"/>
  <c r="G473" i="1"/>
  <c r="A474" i="1"/>
  <c r="B474" i="1"/>
  <c r="G474" i="1"/>
  <c r="A475" i="1"/>
  <c r="B475" i="1"/>
  <c r="G475" i="1"/>
  <c r="A476" i="1"/>
  <c r="B476" i="1"/>
  <c r="G476" i="1"/>
  <c r="A477" i="1"/>
  <c r="B477" i="1"/>
  <c r="F477" i="1"/>
  <c r="G477" i="1"/>
  <c r="A478" i="1"/>
  <c r="B478" i="1"/>
  <c r="G478" i="1"/>
  <c r="A479" i="1"/>
  <c r="B479" i="1"/>
  <c r="G479" i="1"/>
  <c r="A480" i="1"/>
  <c r="B480" i="1"/>
  <c r="G480" i="1"/>
  <c r="A481" i="1"/>
  <c r="B481" i="1"/>
  <c r="G481" i="1"/>
  <c r="A482" i="1"/>
  <c r="B482" i="1"/>
  <c r="G482" i="1"/>
  <c r="A483" i="1"/>
  <c r="B483" i="1"/>
  <c r="G483" i="1"/>
  <c r="A484" i="1"/>
  <c r="B484" i="1"/>
  <c r="G484" i="1"/>
  <c r="A485" i="1"/>
  <c r="B485" i="1"/>
  <c r="G485" i="1"/>
  <c r="A486" i="1"/>
  <c r="B486" i="1"/>
  <c r="G486" i="1"/>
  <c r="A487" i="1"/>
  <c r="B487" i="1"/>
  <c r="G487" i="1"/>
  <c r="A488" i="1"/>
  <c r="B488" i="1"/>
  <c r="G488" i="1"/>
  <c r="A489" i="1"/>
  <c r="B489" i="1"/>
  <c r="E489" i="1"/>
  <c r="F489" i="1"/>
  <c r="G489" i="1"/>
  <c r="A490" i="1"/>
  <c r="B490" i="1"/>
  <c r="G490" i="1"/>
  <c r="A491" i="1"/>
  <c r="B491" i="1"/>
  <c r="G491" i="1"/>
  <c r="A492" i="1"/>
  <c r="B492" i="1"/>
  <c r="F492" i="1"/>
  <c r="G492" i="1"/>
  <c r="A493" i="1"/>
  <c r="B493" i="1"/>
  <c r="F493" i="1"/>
  <c r="G493" i="1"/>
  <c r="A494" i="1"/>
  <c r="B494" i="1"/>
  <c r="E494" i="1"/>
  <c r="F494" i="1"/>
  <c r="G494" i="1"/>
  <c r="A495" i="1"/>
  <c r="B495" i="1"/>
  <c r="E495" i="1"/>
  <c r="F495" i="1"/>
  <c r="G495" i="1"/>
  <c r="A496" i="1"/>
  <c r="B496" i="1"/>
  <c r="F496" i="1"/>
  <c r="G496" i="1"/>
  <c r="A497" i="1"/>
  <c r="B497" i="1"/>
  <c r="F497" i="1"/>
  <c r="G497" i="1"/>
  <c r="A498" i="1"/>
  <c r="B498" i="1"/>
  <c r="F498" i="1"/>
  <c r="G498" i="1"/>
  <c r="A499" i="1"/>
  <c r="B499" i="1"/>
  <c r="F499" i="1"/>
  <c r="G499" i="1"/>
  <c r="A500" i="1"/>
  <c r="B500" i="1"/>
  <c r="E500" i="1"/>
  <c r="F500" i="1"/>
  <c r="G500" i="1"/>
  <c r="A501" i="1"/>
  <c r="B501" i="1"/>
  <c r="E501" i="1"/>
  <c r="F501" i="1"/>
  <c r="G501" i="1"/>
  <c r="A502" i="1"/>
  <c r="B502" i="1"/>
  <c r="E502" i="1"/>
  <c r="F502" i="1"/>
  <c r="G502" i="1"/>
  <c r="A503" i="1"/>
  <c r="B503" i="1"/>
  <c r="F503" i="1"/>
  <c r="G503" i="1"/>
  <c r="A504" i="1"/>
  <c r="B504" i="1"/>
  <c r="E504" i="1"/>
  <c r="F504" i="1"/>
  <c r="G504" i="1"/>
  <c r="A505" i="1"/>
  <c r="B505" i="1"/>
  <c r="E505" i="1"/>
  <c r="F505" i="1"/>
  <c r="G505" i="1"/>
  <c r="A506" i="1"/>
  <c r="B506" i="1"/>
  <c r="E506" i="1"/>
  <c r="F506" i="1"/>
  <c r="G506" i="1"/>
  <c r="A507" i="1"/>
  <c r="B507" i="1"/>
  <c r="E507" i="1"/>
  <c r="F507" i="1"/>
  <c r="G507" i="1"/>
  <c r="A508" i="1"/>
  <c r="B508" i="1"/>
  <c r="F508" i="1"/>
  <c r="G508" i="1"/>
  <c r="A509" i="1"/>
  <c r="B509" i="1"/>
  <c r="F509" i="1"/>
  <c r="G509" i="1"/>
  <c r="A510" i="1"/>
  <c r="B510" i="1"/>
  <c r="F510" i="1"/>
  <c r="G510" i="1"/>
  <c r="A511" i="1"/>
  <c r="B511" i="1"/>
  <c r="F511" i="1"/>
  <c r="G511" i="1"/>
  <c r="A512" i="1"/>
  <c r="B512" i="1"/>
  <c r="E512" i="1"/>
  <c r="F512" i="1"/>
  <c r="G512" i="1"/>
  <c r="A513" i="1"/>
  <c r="B513" i="1"/>
  <c r="E513" i="1"/>
  <c r="F513" i="1"/>
  <c r="G513" i="1"/>
  <c r="A514" i="1"/>
  <c r="B514" i="1"/>
  <c r="E514" i="1"/>
  <c r="F514" i="1"/>
  <c r="G514" i="1"/>
  <c r="A515" i="1"/>
  <c r="B515" i="1"/>
  <c r="E515" i="1"/>
  <c r="F515" i="1"/>
  <c r="G515" i="1"/>
  <c r="A516" i="1"/>
  <c r="B516" i="1"/>
  <c r="E516" i="1"/>
  <c r="F516" i="1"/>
  <c r="G516" i="1"/>
  <c r="A517" i="1"/>
  <c r="B517" i="1"/>
  <c r="E517" i="1"/>
  <c r="F517" i="1"/>
  <c r="G517" i="1"/>
  <c r="A518" i="1"/>
  <c r="B518" i="1"/>
  <c r="E518" i="1"/>
  <c r="F518" i="1"/>
  <c r="G518" i="1"/>
  <c r="A519" i="1"/>
  <c r="B519" i="1"/>
  <c r="E519" i="1"/>
  <c r="F519" i="1"/>
  <c r="G519" i="1"/>
  <c r="A520" i="1"/>
  <c r="B520" i="1"/>
  <c r="E520" i="1"/>
  <c r="F520" i="1"/>
  <c r="G520" i="1"/>
  <c r="A521" i="1"/>
  <c r="B521" i="1"/>
  <c r="E521" i="1"/>
  <c r="F521" i="1"/>
  <c r="G521" i="1"/>
  <c r="A522" i="1"/>
  <c r="B522" i="1"/>
  <c r="E522" i="1"/>
  <c r="F522" i="1"/>
  <c r="G522" i="1"/>
  <c r="A523" i="1"/>
  <c r="B523" i="1"/>
  <c r="E523" i="1"/>
  <c r="F523" i="1"/>
  <c r="G523" i="1"/>
  <c r="A524" i="1"/>
  <c r="B524" i="1"/>
  <c r="E524" i="1"/>
  <c r="F524" i="1"/>
  <c r="G524" i="1"/>
  <c r="A525" i="1"/>
  <c r="B525" i="1"/>
  <c r="E525" i="1"/>
  <c r="F525" i="1"/>
  <c r="G525" i="1"/>
</calcChain>
</file>

<file path=xl/sharedStrings.xml><?xml version="1.0" encoding="utf-8"?>
<sst xmlns="http://schemas.openxmlformats.org/spreadsheetml/2006/main" count="1385" uniqueCount="1226">
  <si>
    <t>Numéro de compte plan comptabl</t>
  </si>
  <si>
    <t>Type de compte</t>
  </si>
  <si>
    <t>Libellé suite</t>
  </si>
  <si>
    <t>No centre de charges</t>
  </si>
  <si>
    <t xml:space="preserve">No genre de cout </t>
  </si>
  <si>
    <t>ball bét</t>
  </si>
  <si>
    <t>Ballast à béton</t>
  </si>
  <si>
    <t>ball bét int</t>
  </si>
  <si>
    <t>Ballast à béton interne</t>
  </si>
  <si>
    <t>sable</t>
  </si>
  <si>
    <t>Sable, limon</t>
  </si>
  <si>
    <t>sable int</t>
  </si>
  <si>
    <t>Sable, limon interne</t>
  </si>
  <si>
    <t>terre vég</t>
  </si>
  <si>
    <t>Terre végétale</t>
  </si>
  <si>
    <t>terre vég int</t>
  </si>
  <si>
    <t>Terre végétale interne</t>
  </si>
  <si>
    <t>tt ven</t>
  </si>
  <si>
    <t>Tout-venant</t>
  </si>
  <si>
    <t>tt ven int</t>
  </si>
  <si>
    <t>Tout-venant interne</t>
  </si>
  <si>
    <t>gravier</t>
  </si>
  <si>
    <t>Gravier, gravillon</t>
  </si>
  <si>
    <t>gravier int</t>
  </si>
  <si>
    <t>Gravier, gravillon interne</t>
  </si>
  <si>
    <t>pierre</t>
  </si>
  <si>
    <t>Pierres, bordures, pavé, dalle</t>
  </si>
  <si>
    <t>pierre int</t>
  </si>
  <si>
    <t>Pierres,bordures,pavés interne</t>
  </si>
  <si>
    <t>prod chim</t>
  </si>
  <si>
    <t>Produits chimiques adjuvants</t>
  </si>
  <si>
    <t>prod chim int</t>
  </si>
  <si>
    <t>bentonite</t>
  </si>
  <si>
    <t>Bentonite</t>
  </si>
  <si>
    <t>bentonite int</t>
  </si>
  <si>
    <t>Bentonite interne</t>
  </si>
  <si>
    <t>ciment</t>
  </si>
  <si>
    <t>Ciment, liant, crépit, fixit</t>
  </si>
  <si>
    <t>ciment int</t>
  </si>
  <si>
    <t>interne</t>
  </si>
  <si>
    <t>béton</t>
  </si>
  <si>
    <t>Béton</t>
  </si>
  <si>
    <t>béton int</t>
  </si>
  <si>
    <t>Béton interne</t>
  </si>
  <si>
    <t>mortier</t>
  </si>
  <si>
    <t>Mortier</t>
  </si>
  <si>
    <t>mortier int</t>
  </si>
  <si>
    <t>Mortier interne</t>
  </si>
  <si>
    <t>enrobés</t>
  </si>
  <si>
    <t>Enrobés, tapis, bitum ACT</t>
  </si>
  <si>
    <t>enrobés int</t>
  </si>
  <si>
    <t>aciers</t>
  </si>
  <si>
    <t>Aciers, fonte, fer</t>
  </si>
  <si>
    <t>aciers int</t>
  </si>
  <si>
    <t>Aciers, fonte, fer interne</t>
  </si>
  <si>
    <t>caniveaux</t>
  </si>
  <si>
    <t>Caniveaux, grilles</t>
  </si>
  <si>
    <t>caniveaux int</t>
  </si>
  <si>
    <t>Caniveaux, grilles internes</t>
  </si>
  <si>
    <t>briques</t>
  </si>
  <si>
    <t>Briques, linteaux</t>
  </si>
  <si>
    <t>briques int</t>
  </si>
  <si>
    <t>Briques, linteaux interne</t>
  </si>
  <si>
    <t>prof metall</t>
  </si>
  <si>
    <t>Profilés métalliques</t>
  </si>
  <si>
    <t>prof metall int</t>
  </si>
  <si>
    <t>Profilés métalliques interne</t>
  </si>
  <si>
    <t>tuyaux</t>
  </si>
  <si>
    <t>Tuyaux, coudes béton/PVC</t>
  </si>
  <si>
    <t>tuyaux int</t>
  </si>
  <si>
    <t>tirans</t>
  </si>
  <si>
    <t>Achats tirans et clous</t>
  </si>
  <si>
    <t>tirans int</t>
  </si>
  <si>
    <t>Achats tirans et clous interne</t>
  </si>
  <si>
    <t>tubes</t>
  </si>
  <si>
    <t>Achats tubes/piezom/divers</t>
  </si>
  <si>
    <t>tubes int</t>
  </si>
  <si>
    <t>geotext</t>
  </si>
  <si>
    <t>Geotextile, bidim</t>
  </si>
  <si>
    <t>geotext int</t>
  </si>
  <si>
    <t>Geotextile, bidim interne</t>
  </si>
  <si>
    <t>soudure</t>
  </si>
  <si>
    <t>Matériel soudure</t>
  </si>
  <si>
    <t>mat div</t>
  </si>
  <si>
    <t>Matériaux divers</t>
  </si>
  <si>
    <t>soudure int</t>
  </si>
  <si>
    <t>Matériel soudure interne</t>
  </si>
  <si>
    <t>bois</t>
  </si>
  <si>
    <t>Bois, coffrage</t>
  </si>
  <si>
    <t>bois int</t>
  </si>
  <si>
    <t>Bois, coffrage interne</t>
  </si>
  <si>
    <t>palettes</t>
  </si>
  <si>
    <t>Palettes</t>
  </si>
  <si>
    <t>palettes int</t>
  </si>
  <si>
    <t>Palettes interne</t>
  </si>
  <si>
    <t>petites fourn</t>
  </si>
  <si>
    <t>Petites fournitures</t>
  </si>
  <si>
    <t>ptes fourn int</t>
  </si>
  <si>
    <t>Petites fournitures interne</t>
  </si>
  <si>
    <t>fourn geotherm</t>
  </si>
  <si>
    <t>Fournitures géothermie</t>
  </si>
  <si>
    <t>fourn geoth int</t>
  </si>
  <si>
    <t>Fournitures géothermie interne</t>
  </si>
  <si>
    <t>matériaux incor</t>
  </si>
  <si>
    <t>Matériaux incorporés</t>
  </si>
  <si>
    <t>mat incor int</t>
  </si>
  <si>
    <t>Matériaux incorporés interne</t>
  </si>
  <si>
    <t>verres/vitrages</t>
  </si>
  <si>
    <t>Achat verres/vitrages</t>
  </si>
  <si>
    <t>verres/vitr INT</t>
  </si>
  <si>
    <t>Achat verres/vitrages INT</t>
  </si>
  <si>
    <t>isolation</t>
  </si>
  <si>
    <t>Achat isolation/bardage</t>
  </si>
  <si>
    <t>isolation INT</t>
  </si>
  <si>
    <t>Achat isolation/bardage INT</t>
  </si>
  <si>
    <t>soregglide</t>
  </si>
  <si>
    <t>Achat Soregglide</t>
  </si>
  <si>
    <t>soregglide INT</t>
  </si>
  <si>
    <t>Achat Soregglide INT</t>
  </si>
  <si>
    <t>mat expl depot</t>
  </si>
  <si>
    <t>Matériel d'exploitation dépôt</t>
  </si>
  <si>
    <t>mat expl int</t>
  </si>
  <si>
    <t>Matériel d'exploitation intern</t>
  </si>
  <si>
    <t>mat fourn ateli</t>
  </si>
  <si>
    <t>Matériel-fournitures atelier</t>
  </si>
  <si>
    <t>mat atelier int</t>
  </si>
  <si>
    <t>Matériel atelier interne</t>
  </si>
  <si>
    <t>petites ma</t>
  </si>
  <si>
    <t>Petites machines</t>
  </si>
  <si>
    <t>ptes mach int</t>
  </si>
  <si>
    <t>Petites machines interne</t>
  </si>
  <si>
    <t>outillage</t>
  </si>
  <si>
    <t>Outillage</t>
  </si>
  <si>
    <t>outillage int</t>
  </si>
  <si>
    <t>Outillage interne</t>
  </si>
  <si>
    <t>install chant</t>
  </si>
  <si>
    <t>Installation, frais chantiers</t>
  </si>
  <si>
    <t>inst chant int</t>
  </si>
  <si>
    <t>pneu vhc</t>
  </si>
  <si>
    <t>Frais de pneus véhicules</t>
  </si>
  <si>
    <t>pneus mach</t>
  </si>
  <si>
    <t>Frais de pneus machines</t>
  </si>
  <si>
    <t>filtre vhc</t>
  </si>
  <si>
    <t>Frais filtres véhicules</t>
  </si>
  <si>
    <t>filtre mach</t>
  </si>
  <si>
    <t>Frais filtres machines</t>
  </si>
  <si>
    <t>escpte accordés</t>
  </si>
  <si>
    <t>Escomptes et rabais accordés</t>
  </si>
  <si>
    <t>Rist accordée</t>
  </si>
  <si>
    <t>Ristournes accordées</t>
  </si>
  <si>
    <t>Rist accordée i</t>
  </si>
  <si>
    <t>Ristournes accordées interne</t>
  </si>
  <si>
    <t>INTERNE</t>
  </si>
  <si>
    <t>var st dép</t>
  </si>
  <si>
    <t>Variation stock dépôt</t>
  </si>
  <si>
    <t>var st ate</t>
  </si>
  <si>
    <t>Variation stock atelier</t>
  </si>
  <si>
    <t>carburant</t>
  </si>
  <si>
    <t>Achat carburant ess. et diesel</t>
  </si>
  <si>
    <t>carburant int</t>
  </si>
  <si>
    <t>Achat carb ess. diesel interne</t>
  </si>
  <si>
    <t>combust</t>
  </si>
  <si>
    <t>Combustible</t>
  </si>
  <si>
    <t>combust int</t>
  </si>
  <si>
    <t>Combustible interne</t>
  </si>
  <si>
    <t>oxygène</t>
  </si>
  <si>
    <t>Oxygène-Acéty.-gaz</t>
  </si>
  <si>
    <t>oxygène int</t>
  </si>
  <si>
    <t>Oxygène-Acéty.-gaz interne</t>
  </si>
  <si>
    <t>energie</t>
  </si>
  <si>
    <t>Energie, électricité, eau</t>
  </si>
  <si>
    <t>energie int</t>
  </si>
  <si>
    <t>Energie, électr, eau interne</t>
  </si>
  <si>
    <t>var st carb</t>
  </si>
  <si>
    <t>Variation stock carburant</t>
  </si>
  <si>
    <t>ss trait</t>
  </si>
  <si>
    <t>Sous-traitants</t>
  </si>
  <si>
    <t>ss trait int</t>
  </si>
  <si>
    <t>Sous-traitants interne</t>
  </si>
  <si>
    <t>ss trait halle</t>
  </si>
  <si>
    <t>Sous-traitants halle-dépôt Bio</t>
  </si>
  <si>
    <t>transp</t>
  </si>
  <si>
    <t>Frais de transports</t>
  </si>
  <si>
    <t>transp int</t>
  </si>
  <si>
    <t>Frais de transports interne</t>
  </si>
  <si>
    <t>décharge</t>
  </si>
  <si>
    <t>Taxes de décharge</t>
  </si>
  <si>
    <t>émoluments</t>
  </si>
  <si>
    <t>Taxes et émoluments cantonaux</t>
  </si>
  <si>
    <t>décharges</t>
  </si>
  <si>
    <t>décharge int</t>
  </si>
  <si>
    <t>Taxes de décharge interne</t>
  </si>
  <si>
    <t>red dmex</t>
  </si>
  <si>
    <t>Redevances DMEX</t>
  </si>
  <si>
    <t>loc ma</t>
  </si>
  <si>
    <t>Locations machines</t>
  </si>
  <si>
    <t>machines int jr</t>
  </si>
  <si>
    <t>Locations mach int jr</t>
  </si>
  <si>
    <t>loc ma int</t>
  </si>
  <si>
    <t>Locations machines INTERNE</t>
  </si>
  <si>
    <t>loc vhc</t>
  </si>
  <si>
    <t>Locations véhicules</t>
  </si>
  <si>
    <t>loc vhc int</t>
  </si>
  <si>
    <t>Locations véhicules INTERNE</t>
  </si>
  <si>
    <t>loc mat div</t>
  </si>
  <si>
    <t>Locations matériel divers</t>
  </si>
  <si>
    <t>loc mat div int</t>
  </si>
  <si>
    <t>leas ma</t>
  </si>
  <si>
    <t>Leasings machines</t>
  </si>
  <si>
    <t>leas vhc</t>
  </si>
  <si>
    <t>Leasings véhicules</t>
  </si>
  <si>
    <t>leas bur</t>
  </si>
  <si>
    <t>Leasings machines de bureau</t>
  </si>
  <si>
    <t>sal h expl</t>
  </si>
  <si>
    <t>Salaires horaires exploitation</t>
  </si>
  <si>
    <t>sal h dép lmt</t>
  </si>
  <si>
    <t>Salaires hr dépôt LMT</t>
  </si>
  <si>
    <t>sal h dép fora</t>
  </si>
  <si>
    <t>Salaires hr dépôt Forasol</t>
  </si>
  <si>
    <t>sal h atel lmt</t>
  </si>
  <si>
    <t>Salaires hr atelier LMT</t>
  </si>
  <si>
    <t>sal h atel fora</t>
  </si>
  <si>
    <t>Salaires hr atelier Forasol</t>
  </si>
  <si>
    <t>sal m expl</t>
  </si>
  <si>
    <t>Salaires mensuels exploitation</t>
  </si>
  <si>
    <t>sal sm dép lmt</t>
  </si>
  <si>
    <t>Salaires mensuels dépôt LMT</t>
  </si>
  <si>
    <t>sal sm dép fora</t>
  </si>
  <si>
    <t>Salaires mensuels dépôt Foraso</t>
  </si>
  <si>
    <t>sal sm atel lmt</t>
  </si>
  <si>
    <t>Salaires mensuels atelier LMT</t>
  </si>
  <si>
    <t>sal sm atel for</t>
  </si>
  <si>
    <t>Salaires mensuels atel Forasol</t>
  </si>
  <si>
    <t>h supp</t>
  </si>
  <si>
    <t>Heures supplémentaires</t>
  </si>
  <si>
    <t>h var</t>
  </si>
  <si>
    <t>Heures variables</t>
  </si>
  <si>
    <t>h dépl</t>
  </si>
  <si>
    <t>Heures déplacements</t>
  </si>
  <si>
    <t>pause cgpo</t>
  </si>
  <si>
    <t>Pause Genève CPGO</t>
  </si>
  <si>
    <t>supp sal</t>
  </si>
  <si>
    <t>Suppléments de salaires</t>
  </si>
  <si>
    <t>13e salaires</t>
  </si>
  <si>
    <t>13ème salaires</t>
  </si>
  <si>
    <t>grat</t>
  </si>
  <si>
    <t>Gratifications</t>
  </si>
  <si>
    <t>sal nat</t>
  </si>
  <si>
    <t>Salaires en nature</t>
  </si>
  <si>
    <t>tâcherons</t>
  </si>
  <si>
    <t>Tâcherons</t>
  </si>
  <si>
    <t>stagiaires</t>
  </si>
  <si>
    <t>Stagiaires</t>
  </si>
  <si>
    <t>MO temp</t>
  </si>
  <si>
    <t>Location main-d'oeuvre tempor.</t>
  </si>
  <si>
    <t>MO temp int</t>
  </si>
  <si>
    <t>Location main d'oeuvre INTERNE</t>
  </si>
  <si>
    <t>MO temp pose GE</t>
  </si>
  <si>
    <t>Location MO tempo. pose GE</t>
  </si>
  <si>
    <t>MO int. pose GE</t>
  </si>
  <si>
    <t>Location MO interne. pose GE</t>
  </si>
  <si>
    <t>repas</t>
  </si>
  <si>
    <t>Frais de repas</t>
  </si>
  <si>
    <t>repas int</t>
  </si>
  <si>
    <t>Frais de repas INTERNE</t>
  </si>
  <si>
    <t>dépl</t>
  </si>
  <si>
    <t>Frais de déplacements</t>
  </si>
  <si>
    <t>dépl. int.</t>
  </si>
  <si>
    <t>Frais de déplacements INTERNE</t>
  </si>
  <si>
    <t>tbres vac</t>
  </si>
  <si>
    <t>Timbres vacances</t>
  </si>
  <si>
    <t>tbres vac int</t>
  </si>
  <si>
    <t>Timbres vacances INTERNE</t>
  </si>
  <si>
    <t>vac payées</t>
  </si>
  <si>
    <t>Vacances payées</t>
  </si>
  <si>
    <t>jrs fériés</t>
  </si>
  <si>
    <t>Jours fériés</t>
  </si>
  <si>
    <t>abs just</t>
  </si>
  <si>
    <t>Absences justifiées</t>
  </si>
  <si>
    <t>abs acc aap sh</t>
  </si>
  <si>
    <t>Abs accident AAP SH</t>
  </si>
  <si>
    <t>acc sm AAP</t>
  </si>
  <si>
    <t>Abs accident AAP SM</t>
  </si>
  <si>
    <t>abs acc aanp sh</t>
  </si>
  <si>
    <t>Abs accident AANP SH</t>
  </si>
  <si>
    <t>abs mal -30 j s</t>
  </si>
  <si>
    <t>Abs maladie &lt; 30 jours SH</t>
  </si>
  <si>
    <t>abs mal +30j sh</t>
  </si>
  <si>
    <t>Abs maladie &gt; 30 jours SH</t>
  </si>
  <si>
    <t>intemp</t>
  </si>
  <si>
    <t>Intempéries</t>
  </si>
  <si>
    <t>ind apg</t>
  </si>
  <si>
    <t>Indemnités APG</t>
  </si>
  <si>
    <t>ind suva</t>
  </si>
  <si>
    <t>Indemnités SUVA</t>
  </si>
  <si>
    <t>ind laac</t>
  </si>
  <si>
    <t>Indemnités LAAC</t>
  </si>
  <si>
    <t>ind amc</t>
  </si>
  <si>
    <t>Indemnités AMC</t>
  </si>
  <si>
    <t>ind intemp</t>
  </si>
  <si>
    <t>Indemnités intempéries</t>
  </si>
  <si>
    <t>ind rht</t>
  </si>
  <si>
    <t>Indemnités RHT</t>
  </si>
  <si>
    <t>ind ait</t>
  </si>
  <si>
    <t>Indemnités AIT</t>
  </si>
  <si>
    <t>ind ai</t>
  </si>
  <si>
    <t>Indemnités AI</t>
  </si>
  <si>
    <t>formation</t>
  </si>
  <si>
    <t>Formation, cours</t>
  </si>
  <si>
    <t>vêtements</t>
  </si>
  <si>
    <t>Vêtement de travail</t>
  </si>
  <si>
    <t>fr div expl</t>
  </si>
  <si>
    <t>Frais divers du personnel</t>
  </si>
  <si>
    <t>fr rech expl</t>
  </si>
  <si>
    <t>Frais de recherche personnel</t>
  </si>
  <si>
    <t>Prov VA-HV-HD</t>
  </si>
  <si>
    <t>Provision salaire VA-HV-HD</t>
  </si>
  <si>
    <t>avs/ai/apg</t>
  </si>
  <si>
    <t>AVS/AI/APG</t>
  </si>
  <si>
    <t>charge soc expl</t>
  </si>
  <si>
    <t>charges sociales exploit (GE)</t>
  </si>
  <si>
    <t>ac</t>
  </si>
  <si>
    <t>AC</t>
  </si>
  <si>
    <t>all sm</t>
  </si>
  <si>
    <t>Allocations SM</t>
  </si>
  <si>
    <t>suva ch.</t>
  </si>
  <si>
    <t>SUVA</t>
  </si>
  <si>
    <t>cplt laac</t>
  </si>
  <si>
    <t>Complément LAAC</t>
  </si>
  <si>
    <t>pgm</t>
  </si>
  <si>
    <t>Perte de gain maladie</t>
  </si>
  <si>
    <t>lpp explt</t>
  </si>
  <si>
    <t>LPP exploitation</t>
  </si>
  <si>
    <t>retr anticip</t>
  </si>
  <si>
    <t>Retraite anticipée exploit.</t>
  </si>
  <si>
    <t>lpp cm</t>
  </si>
  <si>
    <t>LPP contremaîtres</t>
  </si>
  <si>
    <t>retr anticip cm</t>
  </si>
  <si>
    <t>Retraite anticipée CM</t>
  </si>
  <si>
    <t>all fam</t>
  </si>
  <si>
    <t>Allocations familiales</t>
  </si>
  <si>
    <t>form prof</t>
  </si>
  <si>
    <t>Formation professionnelle</t>
  </si>
  <si>
    <t>ch soc va-hv-hd</t>
  </si>
  <si>
    <t>Charges sociales sur VA-HV-HD</t>
  </si>
  <si>
    <t>ch soc 13ème</t>
  </si>
  <si>
    <t>Ch. soc. s/13èmes à payer</t>
  </si>
  <si>
    <t>cor ch soc ant</t>
  </si>
  <si>
    <t>Cor ch. soc. ex ant</t>
  </si>
  <si>
    <t>sal tech</t>
  </si>
  <si>
    <t>Salaires techniciens</t>
  </si>
  <si>
    <t>sal adm</t>
  </si>
  <si>
    <t>Salaires administratif</t>
  </si>
  <si>
    <t>sal fora france</t>
  </si>
  <si>
    <t>Salaires Forasol France</t>
  </si>
  <si>
    <t>hon ca</t>
  </si>
  <si>
    <t>Honoraires CA</t>
  </si>
  <si>
    <t>grat adm</t>
  </si>
  <si>
    <t>Gratifications adm</t>
  </si>
  <si>
    <t>13ème adm</t>
  </si>
  <si>
    <t>13èmes salaires adm</t>
  </si>
  <si>
    <t>sal nat adm</t>
  </si>
  <si>
    <t>Salaires en nature adm</t>
  </si>
  <si>
    <t>supp sal adm</t>
  </si>
  <si>
    <t>Supplement de salaires adm</t>
  </si>
  <si>
    <t>loc pers tec</t>
  </si>
  <si>
    <t>Location personnel technique</t>
  </si>
  <si>
    <t>Externe</t>
  </si>
  <si>
    <t>loc pers tec in</t>
  </si>
  <si>
    <t>loc pers adm</t>
  </si>
  <si>
    <t>Location personnel administr.</t>
  </si>
  <si>
    <t>externe</t>
  </si>
  <si>
    <t>loc pers adm in</t>
  </si>
  <si>
    <t>stagiaires adm</t>
  </si>
  <si>
    <t>Stagiaires adm</t>
  </si>
  <si>
    <t>repas adm</t>
  </si>
  <si>
    <t>Frais de repas adm</t>
  </si>
  <si>
    <t>dépl adm</t>
  </si>
  <si>
    <t>Frais de déplacements adm</t>
  </si>
  <si>
    <t>vac payées adm</t>
  </si>
  <si>
    <t>Vacances payées adm</t>
  </si>
  <si>
    <t>forf représent</t>
  </si>
  <si>
    <t>Forfaits de représentation</t>
  </si>
  <si>
    <t>formation adm</t>
  </si>
  <si>
    <t>Formation, cours adm</t>
  </si>
  <si>
    <t>fr div adm</t>
  </si>
  <si>
    <t>Frais divers du personnel adm</t>
  </si>
  <si>
    <t>fr rech adm</t>
  </si>
  <si>
    <t>ADM</t>
  </si>
  <si>
    <t>avs/ai/apg adm</t>
  </si>
  <si>
    <t>AVS/AI/APG adm</t>
  </si>
  <si>
    <t>charge soc adm</t>
  </si>
  <si>
    <t>charges sociales admin (GE)</t>
  </si>
  <si>
    <t>ac adm</t>
  </si>
  <si>
    <t>AC adm</t>
  </si>
  <si>
    <t>suva adm</t>
  </si>
  <si>
    <t>SUVA adm</t>
  </si>
  <si>
    <t>laac adm</t>
  </si>
  <si>
    <t>Complément LAAC adm</t>
  </si>
  <si>
    <t>pgm adm</t>
  </si>
  <si>
    <t>Perte de gain maladie adm</t>
  </si>
  <si>
    <t>lpp adm</t>
  </si>
  <si>
    <t>LPP administratif</t>
  </si>
  <si>
    <t>ch soc va adm</t>
  </si>
  <si>
    <t>Charges sociales sur VA adm</t>
  </si>
  <si>
    <t>all fam adm</t>
  </si>
  <si>
    <t>Allocations familiales adm</t>
  </si>
  <si>
    <t>ch soc 13 adm</t>
  </si>
  <si>
    <t>Ch. soc. s/13èmes à payer adm</t>
  </si>
  <si>
    <t>ch soc france</t>
  </si>
  <si>
    <t>Ch. soc. s/sal France à payer</t>
  </si>
  <si>
    <t>entr ma</t>
  </si>
  <si>
    <t>Entretien machines</t>
  </si>
  <si>
    <t>entr vhc</t>
  </si>
  <si>
    <t>Entretien véhicules</t>
  </si>
  <si>
    <t>entr mat div</t>
  </si>
  <si>
    <t>Entretien matériel divers</t>
  </si>
  <si>
    <t>taxes vhc</t>
  </si>
  <si>
    <t>Taxes, impôts véhicules</t>
  </si>
  <si>
    <t>rplp</t>
  </si>
  <si>
    <t>Taxe RPLP</t>
  </si>
  <si>
    <t>douane</t>
  </si>
  <si>
    <t>Frais de douane</t>
  </si>
  <si>
    <t>ass ma vhc</t>
  </si>
  <si>
    <t>Assurances machines, véhicules</t>
  </si>
  <si>
    <t>ass bris ma</t>
  </si>
  <si>
    <t>Assurances bris machines</t>
  </si>
  <si>
    <t>ass ch</t>
  </si>
  <si>
    <t>Assurances choses</t>
  </si>
  <si>
    <t>ass inc</t>
  </si>
  <si>
    <t>Assurances incendie</t>
  </si>
  <si>
    <t>garant ass</t>
  </si>
  <si>
    <t>Garanties d'assurances</t>
  </si>
  <si>
    <t>ass rc</t>
  </si>
  <si>
    <t>Assurances RC</t>
  </si>
  <si>
    <t>franch sin</t>
  </si>
  <si>
    <t>Franchises de sinistres</t>
  </si>
  <si>
    <t>domm tiers</t>
  </si>
  <si>
    <t>Dommages à tiers</t>
  </si>
  <si>
    <t>loc loc</t>
  </si>
  <si>
    <t>Locations locaux</t>
  </si>
  <si>
    <t>loc loc int</t>
  </si>
  <si>
    <t>Locations locaux INTERNE</t>
  </si>
  <si>
    <t>amél loc</t>
  </si>
  <si>
    <t>Frais d'amélioration locaux</t>
  </si>
  <si>
    <t>élect</t>
  </si>
  <si>
    <t>Electricité</t>
  </si>
  <si>
    <t>eau</t>
  </si>
  <si>
    <t>Eau</t>
  </si>
  <si>
    <t>chauff</t>
  </si>
  <si>
    <t>Chauffage</t>
  </si>
  <si>
    <t>entr nett loc</t>
  </si>
  <si>
    <t>Entretien et nettoyage locaux</t>
  </si>
  <si>
    <t>mat bur</t>
  </si>
  <si>
    <t>Matériel de bureau</t>
  </si>
  <si>
    <t>entr mat bur</t>
  </si>
  <si>
    <t>Entretien machines de bureau</t>
  </si>
  <si>
    <t>tél</t>
  </si>
  <si>
    <t>Téléphones, taxes postales</t>
  </si>
  <si>
    <t>représent</t>
  </si>
  <si>
    <t>Frais de représentation</t>
  </si>
  <si>
    <t>pub</t>
  </si>
  <si>
    <t>Publicité, annonces</t>
  </si>
  <si>
    <t>dons cotis</t>
  </si>
  <si>
    <t>Dons, cotisations</t>
  </si>
  <si>
    <t>mat inform</t>
  </si>
  <si>
    <t>Matériel, soft informatique</t>
  </si>
  <si>
    <t>lic inform</t>
  </si>
  <si>
    <t>Frais informatique (licence)</t>
  </si>
  <si>
    <t>fg div</t>
  </si>
  <si>
    <t>Frais généraux divers</t>
  </si>
  <si>
    <t>amendes</t>
  </si>
  <si>
    <t>Amendes</t>
  </si>
  <si>
    <t>amendes int</t>
  </si>
  <si>
    <t>Amendes INTERNE</t>
  </si>
  <si>
    <t>hon ing</t>
  </si>
  <si>
    <t>Honoraires ingénieur, métreur</t>
  </si>
  <si>
    <t>hon r &amp; d</t>
  </si>
  <si>
    <t>Honoraires recherches &amp; develo</t>
  </si>
  <si>
    <t>hon ing int</t>
  </si>
  <si>
    <t>hon qse</t>
  </si>
  <si>
    <t>Honoraires QSE</t>
  </si>
  <si>
    <t>hon jur</t>
  </si>
  <si>
    <t>Honoraires juridiques,conseils</t>
  </si>
  <si>
    <t>hon fid</t>
  </si>
  <si>
    <t>Honoraires fiduciaires</t>
  </si>
  <si>
    <t>prest adm inte</t>
  </si>
  <si>
    <t>Prestations adm internes</t>
  </si>
  <si>
    <t>amort ma</t>
  </si>
  <si>
    <t>Amortissement machines</t>
  </si>
  <si>
    <t>amort vhc</t>
  </si>
  <si>
    <t>Amortissement véhicules</t>
  </si>
  <si>
    <t>amort cam</t>
  </si>
  <si>
    <t>Amortissement camions</t>
  </si>
  <si>
    <t>amort mat</t>
  </si>
  <si>
    <t>Amortissement matériel</t>
  </si>
  <si>
    <t>amort inst</t>
  </si>
  <si>
    <t>Amortissement installations</t>
  </si>
  <si>
    <t>amort inst lacu</t>
  </si>
  <si>
    <t>Amortissement instal. lacustre</t>
  </si>
  <si>
    <t>amort mob</t>
  </si>
  <si>
    <t>Amortissement mobilier</t>
  </si>
  <si>
    <t>amort inform</t>
  </si>
  <si>
    <t>Amortissement informatique</t>
  </si>
  <si>
    <t>amort titres</t>
  </si>
  <si>
    <t>Amortissement titres</t>
  </si>
  <si>
    <t>amort imm</t>
  </si>
  <si>
    <t>Amortissement immeubles</t>
  </si>
  <si>
    <t>amort</t>
  </si>
  <si>
    <t>Amortissement</t>
  </si>
  <si>
    <t>ch imm tir féd</t>
  </si>
  <si>
    <t>Charges imm Tir-Fédéral 75</t>
  </si>
  <si>
    <t>Chavannes</t>
  </si>
  <si>
    <t>100.Base</t>
  </si>
  <si>
    <t>IF imm tir féd</t>
  </si>
  <si>
    <t>Impôt fonc imm Tir-Fédéral 75</t>
  </si>
  <si>
    <t>Parcelle 260</t>
  </si>
  <si>
    <t>100.base</t>
  </si>
  <si>
    <t>ch tir féd 57</t>
  </si>
  <si>
    <t>Charges imm Tir-Fédéral 57</t>
  </si>
  <si>
    <t>101.Base</t>
  </si>
  <si>
    <t>IF tir féd 57</t>
  </si>
  <si>
    <t>Impôt fonc imm Tir-Fédéral 57</t>
  </si>
  <si>
    <t>Parcelle 264</t>
  </si>
  <si>
    <t>ch imm chêne 18</t>
  </si>
  <si>
    <t>Charges imm Ch. du Chêne 18</t>
  </si>
  <si>
    <t>010.Base</t>
  </si>
  <si>
    <t>IF imm chêne 18</t>
  </si>
  <si>
    <t>Impôt fonc imm Ch. du Chêne 18</t>
  </si>
  <si>
    <t>Parcelle 1284</t>
  </si>
  <si>
    <t>ch imm chêne 19</t>
  </si>
  <si>
    <t>Charges imm Ch. du Chêne 19</t>
  </si>
  <si>
    <t>020.Base</t>
  </si>
  <si>
    <t>IF imm chêne 19</t>
  </si>
  <si>
    <t>Impôt fonc imm Ch. du Chêne 19</t>
  </si>
  <si>
    <t>Parcelle 1025</t>
  </si>
  <si>
    <t>ch imm lsne 60</t>
  </si>
  <si>
    <t>Charges imm Rue de Lausanne 60</t>
  </si>
  <si>
    <t>Renens</t>
  </si>
  <si>
    <t>030.Base</t>
  </si>
  <si>
    <t>IF imm lsne 60</t>
  </si>
  <si>
    <t>Impôt fonc imm Rue de Lausanne</t>
  </si>
  <si>
    <t>Parcelle 1514</t>
  </si>
  <si>
    <t>ch imm bon ch 3</t>
  </si>
  <si>
    <t>Charges imm Ch. Bons-Champs 3</t>
  </si>
  <si>
    <t>120.Base</t>
  </si>
  <si>
    <t>IF imm bon ch 3</t>
  </si>
  <si>
    <t>Impôt fonc Ch. Bons-Champs 3</t>
  </si>
  <si>
    <t>parcelle 155</t>
  </si>
  <si>
    <t>ch imm gare 57</t>
  </si>
  <si>
    <t>Charges imm Av. de la Gare 57</t>
  </si>
  <si>
    <t>111.Base</t>
  </si>
  <si>
    <t>IF imm gare 57</t>
  </si>
  <si>
    <t>Impôt fonc imm Gare 57</t>
  </si>
  <si>
    <t>Parcelle 326 + 328</t>
  </si>
  <si>
    <t>ch imm rt echal</t>
  </si>
  <si>
    <t>Charges imm Rte d'Echallens 32</t>
  </si>
  <si>
    <t>Romanel</t>
  </si>
  <si>
    <t>310.Base</t>
  </si>
  <si>
    <t>IF imm rt echal</t>
  </si>
  <si>
    <t>Impôt fonc imm Rte d'Echallens</t>
  </si>
  <si>
    <t>Parcelle 121</t>
  </si>
  <si>
    <t>ch imm gare 82-</t>
  </si>
  <si>
    <t>Charges imm Gare 82-84</t>
  </si>
  <si>
    <t>105.Base</t>
  </si>
  <si>
    <t>IF imm gare 82-</t>
  </si>
  <si>
    <t>Impôt fonc imm Gare 82-84</t>
  </si>
  <si>
    <t>Parcelle 269</t>
  </si>
  <si>
    <t>ch imm couch 6</t>
  </si>
  <si>
    <t>Charges imm Couchant 6</t>
  </si>
  <si>
    <t>103.Base</t>
  </si>
  <si>
    <t>IF imm couch 6</t>
  </si>
  <si>
    <t>Impôt fonc imm Couchant 6</t>
  </si>
  <si>
    <t>Parcelle 267</t>
  </si>
  <si>
    <t>103.base</t>
  </si>
  <si>
    <t>ch imm couch 5-</t>
  </si>
  <si>
    <t>Charges imm Couchant 5-7</t>
  </si>
  <si>
    <t>IF imm couch 5-</t>
  </si>
  <si>
    <t>Impôt fonc imm Couchant 5-7</t>
  </si>
  <si>
    <t>ch imm denges</t>
  </si>
  <si>
    <t>Charges imm Route de la Pâle 1</t>
  </si>
  <si>
    <t>Denges</t>
  </si>
  <si>
    <t>920.base</t>
  </si>
  <si>
    <t>IF imm Denges</t>
  </si>
  <si>
    <t>Impôt fonc imm Rte de la Pâle</t>
  </si>
  <si>
    <t>Parcelle 293</t>
  </si>
  <si>
    <t>ch imm renen 24</t>
  </si>
  <si>
    <t>Charges imm Rte de Renens 24</t>
  </si>
  <si>
    <t>IF imm renen 24</t>
  </si>
  <si>
    <t>Impôt fonc Rte de Renens 24</t>
  </si>
  <si>
    <t>Gé imm Rns 24</t>
  </si>
  <si>
    <t>Gérance imm Renens 24</t>
  </si>
  <si>
    <t>ch imm flum 41</t>
  </si>
  <si>
    <t>Charges imm Flumeaux 41-43</t>
  </si>
  <si>
    <t>210.Base</t>
  </si>
  <si>
    <t>IF imm flum 41</t>
  </si>
  <si>
    <t>Impôt fonc imm Flumeaux 41-43</t>
  </si>
  <si>
    <t>Parcelle 882</t>
  </si>
  <si>
    <t>Gé imm flum 41</t>
  </si>
  <si>
    <t>Gérance imm Flumeaux 41-43</t>
  </si>
  <si>
    <t>ch imm flum 45</t>
  </si>
  <si>
    <t>Charges imm Flumeaux 45-50</t>
  </si>
  <si>
    <t>Prilly</t>
  </si>
  <si>
    <t>220.Base</t>
  </si>
  <si>
    <t>IF imm flum 45</t>
  </si>
  <si>
    <t>Impôt fonc imm Flumeaux 45-50</t>
  </si>
  <si>
    <t>Parcelle 881</t>
  </si>
  <si>
    <t>220.base</t>
  </si>
  <si>
    <t>ch imm mtrx</t>
  </si>
  <si>
    <t>Charges imm Rue du Lac 75</t>
  </si>
  <si>
    <t>Montreux parc. 1037</t>
  </si>
  <si>
    <t>500.Base</t>
  </si>
  <si>
    <t>IF imm mtrx</t>
  </si>
  <si>
    <t>Impôt fonc imm Montreux</t>
  </si>
  <si>
    <t>Parcelle 1037</t>
  </si>
  <si>
    <t>500.base</t>
  </si>
  <si>
    <t>ch imm gruvatie</t>
  </si>
  <si>
    <t>Charges imm Granges-St-Martin</t>
  </si>
  <si>
    <t>Gruvatiez-Orbe</t>
  </si>
  <si>
    <t>410.Base</t>
  </si>
  <si>
    <t>IF imm gruvatie</t>
  </si>
  <si>
    <t>Impôt fonc imm Gruvatiez -Orbe</t>
  </si>
  <si>
    <t>Parc.253+254+2763+2764</t>
  </si>
  <si>
    <t>410.base</t>
  </si>
  <si>
    <t>ch imm gare 80</t>
  </si>
  <si>
    <t>Charges imm Av. de la Gare 80</t>
  </si>
  <si>
    <t>104.Base</t>
  </si>
  <si>
    <t>IF imm gare 80</t>
  </si>
  <si>
    <t>Impôt fonc imm Chav.Gare 80</t>
  </si>
  <si>
    <t>Parcelle 268</t>
  </si>
  <si>
    <t>ch imm mtx</t>
  </si>
  <si>
    <t>Charges imm Rue du Lac 65</t>
  </si>
  <si>
    <t>Montreux parc.1038</t>
  </si>
  <si>
    <t>510.Base</t>
  </si>
  <si>
    <t>IF imm mtx</t>
  </si>
  <si>
    <t>Parcelle 1038</t>
  </si>
  <si>
    <t>510.base</t>
  </si>
  <si>
    <t>IF imm mal</t>
  </si>
  <si>
    <t>Impôt fonc imm Malley-Nord</t>
  </si>
  <si>
    <t>Parcelle 890 + 893</t>
  </si>
  <si>
    <t>200.Base</t>
  </si>
  <si>
    <t>ch parc longema</t>
  </si>
  <si>
    <t>Charges parking</t>
  </si>
  <si>
    <t>Longemalle</t>
  </si>
  <si>
    <t>001.Base</t>
  </si>
  <si>
    <t>IF imm longem</t>
  </si>
  <si>
    <t>Impôt fonc parc Longemalle</t>
  </si>
  <si>
    <t>parc. 2737+2738</t>
  </si>
  <si>
    <t>ch imm couch 1</t>
  </si>
  <si>
    <t>Charges imm Couchant 1</t>
  </si>
  <si>
    <t>IF imm couch 1</t>
  </si>
  <si>
    <t>Impôt fonc imm Couchant 1</t>
  </si>
  <si>
    <t>Parcelle 270</t>
  </si>
  <si>
    <t>105.base</t>
  </si>
  <si>
    <t>IF parc.St-Aubi</t>
  </si>
  <si>
    <t>Impôt fonc parc. St-Aubin</t>
  </si>
  <si>
    <t>902.Base</t>
  </si>
  <si>
    <t>ch imm raff 5</t>
  </si>
  <si>
    <t>Charges imm Raffort 5</t>
  </si>
  <si>
    <t>IF imm raff 5</t>
  </si>
  <si>
    <t>Impôt fonc imm Raffort 5</t>
  </si>
  <si>
    <t>ch imm raff 1</t>
  </si>
  <si>
    <t>Charges imm Raffort 1</t>
  </si>
  <si>
    <t>IF imm raff 1</t>
  </si>
  <si>
    <t>Impôt fonc imm Raffort 1</t>
  </si>
  <si>
    <t>ch imm raff 3</t>
  </si>
  <si>
    <t>Charges imm Raffort 3</t>
  </si>
  <si>
    <t>IF imm raff 3</t>
  </si>
  <si>
    <t>Impôt fonc imm Raffort 3</t>
  </si>
  <si>
    <t>ch imm ste-croi</t>
  </si>
  <si>
    <t>Charges imm Ch. de Ste-Croix</t>
  </si>
  <si>
    <t>Blonay</t>
  </si>
  <si>
    <t>IF divers JBB</t>
  </si>
  <si>
    <t>Impôt fonc divers JBB Blonay</t>
  </si>
  <si>
    <t>ch imm bettens</t>
  </si>
  <si>
    <t>Charges imm Bettens</t>
  </si>
  <si>
    <t>IF Bettens OMAN</t>
  </si>
  <si>
    <t>Impôt foncier Bettens - OMAN</t>
  </si>
  <si>
    <t>ch imm bioley</t>
  </si>
  <si>
    <t>Charges imm Bioley</t>
  </si>
  <si>
    <t>IF Bioley OMAN</t>
  </si>
  <si>
    <t>Impôt foncier Bioley - OMAN</t>
  </si>
  <si>
    <t>ch imm raff 7</t>
  </si>
  <si>
    <t>Charges imm Raffort 7</t>
  </si>
  <si>
    <t>IF imm raff 7</t>
  </si>
  <si>
    <t>Impôt fonc imm Raffort 7</t>
  </si>
  <si>
    <t>ch imm st-prex</t>
  </si>
  <si>
    <t>Charges imm St-Prex</t>
  </si>
  <si>
    <t>Parc.197 Route de Morges</t>
  </si>
  <si>
    <t>900.Base</t>
  </si>
  <si>
    <t>IF imm st-prex</t>
  </si>
  <si>
    <t>Impôt fonc imm St-Prex</t>
  </si>
  <si>
    <t>Parcelle 197 Rte de Morges 7</t>
  </si>
  <si>
    <t>ch imm st-pr ga</t>
  </si>
  <si>
    <t>Charges imm St-Prex Pl.Gare</t>
  </si>
  <si>
    <t>Parc.477 Place de la Gare</t>
  </si>
  <si>
    <t>901.Base</t>
  </si>
  <si>
    <t>IF st-pr ga</t>
  </si>
  <si>
    <t>Impôt foncier St-Prex Pl.Gare</t>
  </si>
  <si>
    <t>ch imm rom faya</t>
  </si>
  <si>
    <t>Charges imm Romanel Fayards</t>
  </si>
  <si>
    <t>parcelles 505+966</t>
  </si>
  <si>
    <t>330.Base</t>
  </si>
  <si>
    <t>IF rom fayards</t>
  </si>
  <si>
    <t>Impôt foncier Romanel Fayards</t>
  </si>
  <si>
    <t>ch imm gare 57b</t>
  </si>
  <si>
    <t>Charges imm Av. de la Gare 57b</t>
  </si>
  <si>
    <t>Chavannes parc.327</t>
  </si>
  <si>
    <t>112.base</t>
  </si>
  <si>
    <t>IF imm gare 57b</t>
  </si>
  <si>
    <t>Impôt fonc imm Gare 57bis</t>
  </si>
  <si>
    <t>112.Base</t>
  </si>
  <si>
    <t>ch imm Ech 122</t>
  </si>
  <si>
    <t>Charge imm Rte Echallens</t>
  </si>
  <si>
    <t>Parcelle 122</t>
  </si>
  <si>
    <t>320.Base</t>
  </si>
  <si>
    <t>IF imm Ech 122</t>
  </si>
  <si>
    <t>Impôt foncier Rte Echallens</t>
  </si>
  <si>
    <t>ch imm Penthala</t>
  </si>
  <si>
    <t>Charges imm Penthalaz</t>
  </si>
  <si>
    <t>Parc. 272 Route de Gollion</t>
  </si>
  <si>
    <t>930.Base</t>
  </si>
  <si>
    <t>IF imm Pent 272</t>
  </si>
  <si>
    <t>Impôt foncier Rte de Gollion</t>
  </si>
  <si>
    <t>Parcelle 272</t>
  </si>
  <si>
    <t>IF imm Eclé 256</t>
  </si>
  <si>
    <t>Impôt foncier Les Portettes</t>
  </si>
  <si>
    <t>Parcelle 256</t>
  </si>
  <si>
    <t>910.Base</t>
  </si>
  <si>
    <t>ch imm meuni 14</t>
  </si>
  <si>
    <t>Charges imm Ch. de la Meunière</t>
  </si>
  <si>
    <t>Parcelle 892 - Prilly</t>
  </si>
  <si>
    <t>260.Base</t>
  </si>
  <si>
    <t>IF imm meuni 14</t>
  </si>
  <si>
    <t>Impôt fonc imm Meunière 14</t>
  </si>
  <si>
    <t>ch imm conco 28</t>
  </si>
  <si>
    <t>Charges imm Av. Concorde 28</t>
  </si>
  <si>
    <t>Parcelle 325 - Chavannes</t>
  </si>
  <si>
    <t>110.Base</t>
  </si>
  <si>
    <t>IF imm conco 28</t>
  </si>
  <si>
    <t>Impôt fonc imm Concorde 28</t>
  </si>
  <si>
    <t>ch imm tir féd-</t>
  </si>
  <si>
    <t>Charges imm Tir-Fédéral 65</t>
  </si>
  <si>
    <t>Parcelle 262/265/290</t>
  </si>
  <si>
    <t>102.Base</t>
  </si>
  <si>
    <t>IF imm tir féd-</t>
  </si>
  <si>
    <t>Impôt fonc imm Tir-Fédéral 65</t>
  </si>
  <si>
    <t>ch imm st-pr ru</t>
  </si>
  <si>
    <t>Charges imm St-Prex Rue Gare</t>
  </si>
  <si>
    <t>Parc.478 Rue de la Gare</t>
  </si>
  <si>
    <t>903.base</t>
  </si>
  <si>
    <t>ch imm grand-ch</t>
  </si>
  <si>
    <t>Charges imm Grand-Chemin</t>
  </si>
  <si>
    <t>Epalinges - parcelle 555</t>
  </si>
  <si>
    <t>IF imm grand-ch</t>
  </si>
  <si>
    <t>Impôt fonc imm Grand-Chemin</t>
  </si>
  <si>
    <t>ch imm champ Es</t>
  </si>
  <si>
    <t>Charges imm Champ de l'Essert</t>
  </si>
  <si>
    <t>Villette</t>
  </si>
  <si>
    <t>IF imm champ-es</t>
  </si>
  <si>
    <t>Impôt fonc imm Champs-Essert</t>
  </si>
  <si>
    <t>ch imm renens 2</t>
  </si>
  <si>
    <t>Charges imm Rte de Renens 2</t>
  </si>
  <si>
    <t>Parc. 907 - Prilly /AO Imm.</t>
  </si>
  <si>
    <t>050.Base</t>
  </si>
  <si>
    <t>IF imm renens 2</t>
  </si>
  <si>
    <t>Impôt fonc imm Rte de Renens 2</t>
  </si>
  <si>
    <t>ch imm essert</t>
  </si>
  <si>
    <t>Villette /AO Imm.</t>
  </si>
  <si>
    <t>610.Base</t>
  </si>
  <si>
    <t>IF imm essert</t>
  </si>
  <si>
    <t>Impôt fonc imm Champ de l'Esse</t>
  </si>
  <si>
    <t>ch imm coucha 2</t>
  </si>
  <si>
    <t>Charges imm Couchant 2</t>
  </si>
  <si>
    <t>Chavannes /AO Imm.</t>
  </si>
  <si>
    <t>170.Base</t>
  </si>
  <si>
    <t>IF imm couchant</t>
  </si>
  <si>
    <t>Impôt fonc imm Couchant 2-4</t>
  </si>
  <si>
    <t>ch imm cèdres 3</t>
  </si>
  <si>
    <t>Charges imm Cèdres 3</t>
  </si>
  <si>
    <t>180.Base</t>
  </si>
  <si>
    <t>IF imm cèdres 3</t>
  </si>
  <si>
    <t>Impôt fonc imm Cèdres</t>
  </si>
  <si>
    <t>Ch. centra Chav</t>
  </si>
  <si>
    <t>Charge centrale Chavalon</t>
  </si>
  <si>
    <t>Ch. villa Chava</t>
  </si>
  <si>
    <t>Ch. villa Chavalon</t>
  </si>
  <si>
    <t>Ch. oléduc</t>
  </si>
  <si>
    <t>Charge oléoduc Chavalon</t>
  </si>
  <si>
    <t>Ch. imm Ramelet</t>
  </si>
  <si>
    <t>Charge immeuble Ramelet</t>
  </si>
  <si>
    <t>ch imm rte chav</t>
  </si>
  <si>
    <t>Charges imm rte de Chavornay</t>
  </si>
  <si>
    <t>Bavois / AO Imm.</t>
  </si>
  <si>
    <t>620.Base</t>
  </si>
  <si>
    <t>ch imm en craus</t>
  </si>
  <si>
    <t>Charges imm En Crausaz 22</t>
  </si>
  <si>
    <t>parc. 349 Gollion</t>
  </si>
  <si>
    <t>1250.Base</t>
  </si>
  <si>
    <t>IF imm en craus</t>
  </si>
  <si>
    <t>Impôt foncier En Crausaz 22</t>
  </si>
  <si>
    <t>ch imm st-eloi6</t>
  </si>
  <si>
    <t>Charges imm rte St-Eloi 6</t>
  </si>
  <si>
    <t>Orbe / AO Imm.</t>
  </si>
  <si>
    <t>480.Base</t>
  </si>
  <si>
    <t>ch imm bas de p</t>
  </si>
  <si>
    <t>Charges imm Bas de Plan</t>
  </si>
  <si>
    <t>Bussigny / AO Imm.</t>
  </si>
  <si>
    <t>640.Base</t>
  </si>
  <si>
    <t>ch imm Rte Yvon</t>
  </si>
  <si>
    <t>Charges imm Rte d'Yvonand 2</t>
  </si>
  <si>
    <t>Parcelle 175 - Lucens</t>
  </si>
  <si>
    <t>650.Base</t>
  </si>
  <si>
    <t>IF imm Rte Yvon</t>
  </si>
  <si>
    <t>Impôt foncier Rte d'Yvonand 2</t>
  </si>
  <si>
    <t>IF imm Pentha</t>
  </si>
  <si>
    <t>Impôt fonc imm Penthalaz</t>
  </si>
  <si>
    <t>Parc. 270 Route de Gollion 17</t>
  </si>
  <si>
    <t>1320.Base</t>
  </si>
  <si>
    <t>ch imm rte cité</t>
  </si>
  <si>
    <t>Charges imm Rte Cités-Ouest 11</t>
  </si>
  <si>
    <t>Gland  - parcelle 1553</t>
  </si>
  <si>
    <t>580.Base</t>
  </si>
  <si>
    <t>IF imm rte cité</t>
  </si>
  <si>
    <t>Impôt foncier Rte Cités-Ouest</t>
  </si>
  <si>
    <t>ch morges 7a</t>
  </si>
  <si>
    <t>Charges imm Rte de Morges 7 A</t>
  </si>
  <si>
    <t>Saint-Prex - parc. 197</t>
  </si>
  <si>
    <t>ch morges 7b</t>
  </si>
  <si>
    <t>Charges imm Rte de Morges 7 B</t>
  </si>
  <si>
    <t>Saint-Prex - parc. 2036</t>
  </si>
  <si>
    <t>ch imm renens 1</t>
  </si>
  <si>
    <t>Charges imm Rte de Renens 18-2</t>
  </si>
  <si>
    <t>Prilly - parcelle 887</t>
  </si>
  <si>
    <t>240.Base</t>
  </si>
  <si>
    <t>ch imm longerai</t>
  </si>
  <si>
    <t>Charges imm Ch. de Longeraie 4</t>
  </si>
  <si>
    <t>Ch. de Longeraie 4</t>
  </si>
  <si>
    <t>IF imm longerai</t>
  </si>
  <si>
    <t>Impôt foncier Ch. de Longeraie</t>
  </si>
  <si>
    <t>ch imm malley 5</t>
  </si>
  <si>
    <t>Charges imm Ch. de Malley 51</t>
  </si>
  <si>
    <t>Ch. de Malley 51</t>
  </si>
  <si>
    <t>IF imm malley 5</t>
  </si>
  <si>
    <t>Impôt foncier Ch. de Malley 51</t>
  </si>
  <si>
    <t>ch imm muraille</t>
  </si>
  <si>
    <t>Charges imm Ch. de la Muraille</t>
  </si>
  <si>
    <t>Ch. de la Muraille 12</t>
  </si>
  <si>
    <t>IF imm muraille</t>
  </si>
  <si>
    <t>Impôt foncier Ch. de Muraille</t>
  </si>
  <si>
    <t>ch imm carpière</t>
  </si>
  <si>
    <t>Charges imm Ch. des Carpières</t>
  </si>
  <si>
    <t>Ch. des Carpières 8</t>
  </si>
  <si>
    <t>IF imm carpière</t>
  </si>
  <si>
    <t>Impôt foncier Ch. des Carpière</t>
  </si>
  <si>
    <t>ch imm florimon</t>
  </si>
  <si>
    <t>Charges imm Ch. de Florimont</t>
  </si>
  <si>
    <t>Ch. de Florimont 6</t>
  </si>
  <si>
    <t>IF imm florimon</t>
  </si>
  <si>
    <t>Impôt foncier Ch. de Florimont</t>
  </si>
  <si>
    <t>ch imm Rte St-C</t>
  </si>
  <si>
    <t>Charges imm Rte de St-Cergue</t>
  </si>
  <si>
    <t>Route de St-Cergue</t>
  </si>
  <si>
    <t>600.Base</t>
  </si>
  <si>
    <t>if imm rte st-c</t>
  </si>
  <si>
    <t>Impôt foncier Rte de St-Cergue</t>
  </si>
  <si>
    <t>ch imm ollon</t>
  </si>
  <si>
    <t>Charges imm Ollon</t>
  </si>
  <si>
    <t>Les Tioleires</t>
  </si>
  <si>
    <t>if imm ollon</t>
  </si>
  <si>
    <t>Impôt foncier Ollon</t>
  </si>
  <si>
    <t>ch imm daillens</t>
  </si>
  <si>
    <t>Charges imm Rue du Château 13</t>
  </si>
  <si>
    <t>Daillens</t>
  </si>
  <si>
    <t>ch imm epalinge</t>
  </si>
  <si>
    <t>Charges imm Grand-Chemin 138</t>
  </si>
  <si>
    <t>Epalinges</t>
  </si>
  <si>
    <t>630.base</t>
  </si>
  <si>
    <t>if imm epalinge</t>
  </si>
  <si>
    <t>Impôt fonc Grand-Chemin 138</t>
  </si>
  <si>
    <t>630.Base</t>
  </si>
  <si>
    <t>ch imm pécho 2</t>
  </si>
  <si>
    <t>Charges imm Pécholettaz 2</t>
  </si>
  <si>
    <t>ch imm Le Crépo</t>
  </si>
  <si>
    <t>Charges imm Le Crépon</t>
  </si>
  <si>
    <t>Echallens</t>
  </si>
  <si>
    <t>if imm Le Crépo</t>
  </si>
  <si>
    <t>Impôt fonc Le Crépon</t>
  </si>
  <si>
    <t>ch imm Les Chên</t>
  </si>
  <si>
    <t>Charges imm Les Chên 3</t>
  </si>
  <si>
    <t>Villars-Ste-Croix</t>
  </si>
  <si>
    <t>if imm Les Chên</t>
  </si>
  <si>
    <t>Impot fonc imm Les Chên 3</t>
  </si>
  <si>
    <t>ch imm rte d'ar</t>
  </si>
  <si>
    <t>Charges imm Rte d'Arvel</t>
  </si>
  <si>
    <t>Zone industrielles</t>
  </si>
  <si>
    <t>if imm rte d'ar</t>
  </si>
  <si>
    <t>Impôt fonc imm Rte d'Arvel</t>
  </si>
  <si>
    <t>ch imm débarcad</t>
  </si>
  <si>
    <t>Charges imm Débarcadère</t>
  </si>
  <si>
    <t>Saint-Aubin</t>
  </si>
  <si>
    <t>if imm débarcad</t>
  </si>
  <si>
    <t>Impôt fonc imm Débarcadère</t>
  </si>
  <si>
    <t>ch imm St-Sulpi</t>
  </si>
  <si>
    <t>Charge imm St-Sulpice</t>
  </si>
  <si>
    <t>St-Sulpice</t>
  </si>
  <si>
    <t>ch imm av. du s</t>
  </si>
  <si>
    <t>Charges imm Av. du Silo 4-6</t>
  </si>
  <si>
    <t>if imm av. du s</t>
  </si>
  <si>
    <t>Impôt fonc imm Av. du Silo 4-6</t>
  </si>
  <si>
    <t>Charges imm Rte d'Arvel 20</t>
  </si>
  <si>
    <t>Zone habitations</t>
  </si>
  <si>
    <t>Impôt fonc imm Rte d'Arvel 20</t>
  </si>
  <si>
    <t>ch imm rte gran</t>
  </si>
  <si>
    <t>Charges imm Rte des Granges-st</t>
  </si>
  <si>
    <t>Route des Granges-st-Martin 7</t>
  </si>
  <si>
    <t>if imm rte gran</t>
  </si>
  <si>
    <t>Impôt fonc imm Rte des Granges</t>
  </si>
  <si>
    <t>ch imm ch. la V</t>
  </si>
  <si>
    <t>Charges imm Ch. de la Venoge 3</t>
  </si>
  <si>
    <t>Chemin de la Venoge 3</t>
  </si>
  <si>
    <t>if imm ch. la V</t>
  </si>
  <si>
    <t>Impôt fonc imm Ch. de la Venog</t>
  </si>
  <si>
    <t>ch imm Longemal</t>
  </si>
  <si>
    <t>Charges imm Av.de Longemalle 5</t>
  </si>
  <si>
    <t>Avenue de Longemalle 5</t>
  </si>
  <si>
    <t>if imm Longemal</t>
  </si>
  <si>
    <t>Impôt fonc imm Av.de Longemall</t>
  </si>
  <si>
    <t>ch imm Ch. du</t>
  </si>
  <si>
    <t>Charges imm Ch. du Chêne 10</t>
  </si>
  <si>
    <t>Chemin du Chêne 10</t>
  </si>
  <si>
    <t>ch imm Préville</t>
  </si>
  <si>
    <t>Charges imm Ch. de Préville 3</t>
  </si>
  <si>
    <t>Chemin de Préville 3</t>
  </si>
  <si>
    <t>if imm Préville</t>
  </si>
  <si>
    <t>Impôt fonc imm Ch. de Préville</t>
  </si>
  <si>
    <t>ch imm ch. du C</t>
  </si>
  <si>
    <t>Charges imm Ch. du Crêt</t>
  </si>
  <si>
    <t>Chemin du Crêt</t>
  </si>
  <si>
    <t>if imm ch. du C</t>
  </si>
  <si>
    <t>IF imm Ch. du Crêt</t>
  </si>
  <si>
    <t>ch imm av. vern</t>
  </si>
  <si>
    <t>Charges imm Av. de Vernand-Des</t>
  </si>
  <si>
    <t>Avenue de Vernand-Dessous 6</t>
  </si>
  <si>
    <t>if imm av. vern</t>
  </si>
  <si>
    <t>Impôt fonc imm Av. de Vernand-</t>
  </si>
  <si>
    <t>ch imm rte de r</t>
  </si>
  <si>
    <t>Charges imm Rte de Rolle 1A</t>
  </si>
  <si>
    <t>Route de Rolle 1A</t>
  </si>
  <si>
    <t>if imm rte de r</t>
  </si>
  <si>
    <t>Impôt fonc imm Rte de Rolle 1A</t>
  </si>
  <si>
    <t>ch imm rte la B</t>
  </si>
  <si>
    <t>Charges imm Rte de la Buyère 4</t>
  </si>
  <si>
    <t>Route de la Buyère 4/4B</t>
  </si>
  <si>
    <t>if imm rte la B</t>
  </si>
  <si>
    <t>Impôt fonc imm Rte de la Buyèr</t>
  </si>
  <si>
    <t>ch imm Ducats 4</t>
  </si>
  <si>
    <t>Charges imm Rue des Ducats 40</t>
  </si>
  <si>
    <t>Rue des Ducats 40 A et B</t>
  </si>
  <si>
    <t>if imm Ducats 4</t>
  </si>
  <si>
    <t>Impôt fonc imm Rue des Ducats</t>
  </si>
  <si>
    <t>ch imm prairie</t>
  </si>
  <si>
    <t>Charges imm Av. de la Prairie</t>
  </si>
  <si>
    <t>Avenue de la Prairie 9</t>
  </si>
  <si>
    <t>if imm prairie</t>
  </si>
  <si>
    <t>Impôt fonc imm Av. de la Prair</t>
  </si>
  <si>
    <t>ch imm av. géné</t>
  </si>
  <si>
    <t>Charges imm Av. Général-Guisan</t>
  </si>
  <si>
    <t>Avenue Général-Guisan 24</t>
  </si>
  <si>
    <t>if imm av. géné</t>
  </si>
  <si>
    <t>Impôt fonc imm Av. Général-Gui</t>
  </si>
  <si>
    <t>ch imm bd de la</t>
  </si>
  <si>
    <t>Charges imm Bd de la Fôret 24</t>
  </si>
  <si>
    <t>Boulevard de la Fôret 24</t>
  </si>
  <si>
    <t>if imm bd de la</t>
  </si>
  <si>
    <t>Impôt fonc imm Bd de la Fôret</t>
  </si>
  <si>
    <t>ch imm des caro</t>
  </si>
  <si>
    <t>Charges imm Ch. des Caronies</t>
  </si>
  <si>
    <t>Chemin des Caronies 1/3</t>
  </si>
  <si>
    <t>if imm des caro</t>
  </si>
  <si>
    <t>Impôt fonc. imm Ch. des Caroni</t>
  </si>
  <si>
    <t>ch imm Oulens</t>
  </si>
  <si>
    <t>Charges imm Oulens</t>
  </si>
  <si>
    <t>La Martine</t>
  </si>
  <si>
    <t>ch imm centre 8</t>
  </si>
  <si>
    <t>Charges imm Rue du Centre 82</t>
  </si>
  <si>
    <t>Rue du Centre 82</t>
  </si>
  <si>
    <t>if imm centre 8</t>
  </si>
  <si>
    <t>Impôt fonc. imm Rue du Centre</t>
  </si>
  <si>
    <t>ch imm Les Biol</t>
  </si>
  <si>
    <t>Charges imm Romanel</t>
  </si>
  <si>
    <t>Chemin des Biolles 12-14</t>
  </si>
  <si>
    <t>ch imm margerol</t>
  </si>
  <si>
    <t>Charges imm Ch. de Margerol 2</t>
  </si>
  <si>
    <t>Chemin de Margerol 2</t>
  </si>
  <si>
    <t>if imm margerol</t>
  </si>
  <si>
    <t>Impôt fonc. imm Ch. de Margero</t>
  </si>
  <si>
    <t>ch imm forêt 32</t>
  </si>
  <si>
    <t>Charges imm Bv de la Forêt 32</t>
  </si>
  <si>
    <t>Boulevard de la Forêt 32</t>
  </si>
  <si>
    <t>if imm forêt 32</t>
  </si>
  <si>
    <t>Impôt fonc. imm Bv de la Forêt</t>
  </si>
  <si>
    <t>ch imm villardi</t>
  </si>
  <si>
    <t>Charges imm Av. de Villardin 5</t>
  </si>
  <si>
    <t>Avenue de Villardin 5</t>
  </si>
  <si>
    <t>if imm villardi</t>
  </si>
  <si>
    <t>Impôt fonc. imm Av. de Villard</t>
  </si>
  <si>
    <t>ch imm bd de gr</t>
  </si>
  <si>
    <t>Charges imm Bd de Grancy 26-28</t>
  </si>
  <si>
    <t>Boulevard de Grancy 26-28</t>
  </si>
  <si>
    <t>if imm bd de gr</t>
  </si>
  <si>
    <t>Impôt fonc. imm Bd de Grancy</t>
  </si>
  <si>
    <t>ch imm vendu</t>
  </si>
  <si>
    <t>Charge d'immeuble vendu</t>
  </si>
  <si>
    <t>int hyp haldima</t>
  </si>
  <si>
    <t>Int hypoth Av. Haldimand 99</t>
  </si>
  <si>
    <t>Parc. 6452-33/6452-34/6452-36</t>
  </si>
  <si>
    <t>550.Base</t>
  </si>
  <si>
    <t>int banc</t>
  </si>
  <si>
    <t>Intérêts et frais bancaires</t>
  </si>
  <si>
    <t>perte change</t>
  </si>
  <si>
    <t>Perte de change</t>
  </si>
  <si>
    <t>ch int action</t>
  </si>
  <si>
    <t>Charge intérêts c.actionnaires</t>
  </si>
  <si>
    <t>ch int sté grp</t>
  </si>
  <si>
    <t>Charge intérêts c.stés groupe</t>
  </si>
  <si>
    <t>ch int sté int</t>
  </si>
  <si>
    <t>ch int div</t>
  </si>
  <si>
    <t>Charge intérêts &amp; frais divers</t>
  </si>
  <si>
    <t>int hyp villene</t>
  </si>
  <si>
    <t>Int hypoth Villeneuve</t>
  </si>
  <si>
    <t>Zone Industrielles</t>
  </si>
  <si>
    <t>int hyp lausann</t>
  </si>
  <si>
    <t>Int hypoth Lausanne</t>
  </si>
  <si>
    <t>Zone Habitations</t>
  </si>
  <si>
    <t>int hyp torch</t>
  </si>
  <si>
    <t>Int hypoth Ch. de la Torche</t>
  </si>
  <si>
    <t>Ch. de la Torche</t>
  </si>
  <si>
    <t>940.Base</t>
  </si>
  <si>
    <t>int hyp</t>
  </si>
  <si>
    <t>Intérêts hypothécaires</t>
  </si>
  <si>
    <t>int hyp gollion</t>
  </si>
  <si>
    <t>Int hypoth Rte de Gollion 17</t>
  </si>
  <si>
    <t>Parcelle 270 - Penthalaz</t>
  </si>
  <si>
    <t>Int hypoth Rte de Gollion 15</t>
  </si>
  <si>
    <t>Parcelle 271 - Penthalaz</t>
  </si>
  <si>
    <t>931.Base</t>
  </si>
  <si>
    <t>int hyp muraill</t>
  </si>
  <si>
    <t>Int hypoth le lignon</t>
  </si>
  <si>
    <t>Chemin de la Muraille 12</t>
  </si>
  <si>
    <t>int hyp carpièr</t>
  </si>
  <si>
    <t>Chemin des Carpières 8</t>
  </si>
  <si>
    <t>int hyp kodak</t>
  </si>
  <si>
    <t>Int hypoth Kodak</t>
  </si>
  <si>
    <t>int hyp tir féd</t>
  </si>
  <si>
    <t>Int hypoth Tir-Fédéral 75</t>
  </si>
  <si>
    <t>int hyp chên 18</t>
  </si>
  <si>
    <t>Int hypoth Ch. du Chêne 18</t>
  </si>
  <si>
    <t>int hyp chên 19</t>
  </si>
  <si>
    <t>Int hypoth Ch. du Chêne 19</t>
  </si>
  <si>
    <t>int hyp lsne 60</t>
  </si>
  <si>
    <t>Int hypoth Rue de Lausanne 60</t>
  </si>
  <si>
    <t>int hyp bon ch</t>
  </si>
  <si>
    <t>Int hypoth Ch. Bons-Champs 3</t>
  </si>
  <si>
    <t>int hyp gare 57</t>
  </si>
  <si>
    <t>Int hypoth Gare 57</t>
  </si>
  <si>
    <t>int hyp rte ech</t>
  </si>
  <si>
    <t>Int hypoth Rte d'Echallens</t>
  </si>
  <si>
    <t>parc.121</t>
  </si>
  <si>
    <t>int hyp gare 82</t>
  </si>
  <si>
    <t>Int hypoth Gare 82-84</t>
  </si>
  <si>
    <t>int hyp couch 6</t>
  </si>
  <si>
    <t>Int hypoth Couchant 6</t>
  </si>
  <si>
    <t>int hyp couch 5</t>
  </si>
  <si>
    <t>Int hypoth Couchant 5-7</t>
  </si>
  <si>
    <t>int hyp renens</t>
  </si>
  <si>
    <t>Int hypoth Rte de Renens 24</t>
  </si>
  <si>
    <t>int hyp flum 41</t>
  </si>
  <si>
    <t>Int hypoth Flumeaux 41-43</t>
  </si>
  <si>
    <t>int hyp flum 45</t>
  </si>
  <si>
    <t>Int hypoth Flumeaux 45-50</t>
  </si>
  <si>
    <t>int hyp mtx1037</t>
  </si>
  <si>
    <t>Int hypoth Montreux parc.1037</t>
  </si>
  <si>
    <t>int hyp parc890</t>
  </si>
  <si>
    <t>Int hypoth Prilly parc.890</t>
  </si>
  <si>
    <t>int hyp gare 80</t>
  </si>
  <si>
    <t>Int hypoth Chavannes Gare 80</t>
  </si>
  <si>
    <t>int hyp mtx1038</t>
  </si>
  <si>
    <t>Int hypoth Montreux parc.1038</t>
  </si>
  <si>
    <t>int hyp st-prex</t>
  </si>
  <si>
    <t>Int hypoth St-Prex</t>
  </si>
  <si>
    <t>Route de Morges 7</t>
  </si>
  <si>
    <t>int hyp rom 505</t>
  </si>
  <si>
    <t>Int hypoth Romanel s/Lsne</t>
  </si>
  <si>
    <t>Parcvelles 505 et 966</t>
  </si>
  <si>
    <t>int hyp denges</t>
  </si>
  <si>
    <t>Int hypoth Denges</t>
  </si>
  <si>
    <t>Parc.293 Route de la Pâle</t>
  </si>
  <si>
    <t>int hyp eclépen</t>
  </si>
  <si>
    <t>Int hypoth Eclépens</t>
  </si>
  <si>
    <t>Parc.256 Les Portettes</t>
  </si>
  <si>
    <t>910.base</t>
  </si>
  <si>
    <t>int hyp tir-féd</t>
  </si>
  <si>
    <t>Int hypoth Tir-Fédéral 57</t>
  </si>
  <si>
    <t>Parc.264 Chavannes</t>
  </si>
  <si>
    <t>int hyp Concord</t>
  </si>
  <si>
    <t>Int hypoth Av. Concorde 28</t>
  </si>
  <si>
    <t>Parc.325 Chavannes</t>
  </si>
  <si>
    <t>int hyp Mongevo</t>
  </si>
  <si>
    <t>Int hypoth Ch. de Mongevon 2</t>
  </si>
  <si>
    <t>Parc.711 Crissier</t>
  </si>
  <si>
    <t>int hyp Cèdres</t>
  </si>
  <si>
    <t>Int hypoth Quartier des Cèdres</t>
  </si>
  <si>
    <t>Parc. 262-265-290 Chavannes</t>
  </si>
  <si>
    <t>150.Base</t>
  </si>
  <si>
    <t>int hyp st-pre</t>
  </si>
  <si>
    <t>Int hypoth St-Prex Gar</t>
  </si>
  <si>
    <t>Place de la Gare 2</t>
  </si>
  <si>
    <t>int hyp renen 2</t>
  </si>
  <si>
    <t>Int hypoth Rte de Renens 2</t>
  </si>
  <si>
    <t>int hyp essert</t>
  </si>
  <si>
    <t>Int hypoth Champ de l'Essert</t>
  </si>
  <si>
    <t>int hyp couch 2</t>
  </si>
  <si>
    <t>Int hypoth Couchant 2-4</t>
  </si>
  <si>
    <t>int hyp cèdre</t>
  </si>
  <si>
    <t>Int hypoth Cèdres 3</t>
  </si>
  <si>
    <t>int hyp prilly</t>
  </si>
  <si>
    <t>Int hypoth Prilly</t>
  </si>
  <si>
    <t>Parc. 892-1 + 892-2 Meunière 1</t>
  </si>
  <si>
    <t>int hyp riv gau</t>
  </si>
  <si>
    <t>Int hypoth Rive Gauche</t>
  </si>
  <si>
    <t>Orbe /AO Imm.</t>
  </si>
  <si>
    <t>450.Base</t>
  </si>
  <si>
    <t>int hyp eloi 13</t>
  </si>
  <si>
    <t>Int hypoth St-Eloi 13 Moulins</t>
  </si>
  <si>
    <t>460.Base</t>
  </si>
  <si>
    <t>int hyp st-mart</t>
  </si>
  <si>
    <t>Int hypoth St-Martin Riv Droit</t>
  </si>
  <si>
    <t>470.Base</t>
  </si>
  <si>
    <t>int hyp eloi 6</t>
  </si>
  <si>
    <t>Int hypoth St-Eloi 6 Gruv Oues</t>
  </si>
  <si>
    <t>int hyp bioley</t>
  </si>
  <si>
    <t>Int hypoth Bioley</t>
  </si>
  <si>
    <t>int hyp gland</t>
  </si>
  <si>
    <t>Int hypoth Rte Cité-Ouest</t>
  </si>
  <si>
    <t>Parc. 1553 Gland</t>
  </si>
  <si>
    <t>int hyp bex</t>
  </si>
  <si>
    <t>Int hypoth Ch. P. Allamand</t>
  </si>
  <si>
    <t>Parc. 989 Bex</t>
  </si>
  <si>
    <t>625.Base</t>
  </si>
  <si>
    <t>Int hypoth Ch. de Mongevon</t>
  </si>
  <si>
    <t>Parc.705 Crissier</t>
  </si>
  <si>
    <t>int hyp malley</t>
  </si>
  <si>
    <t>Int hypoth Ch. de Malley 51</t>
  </si>
  <si>
    <t>Parc. 4354 Lausanne</t>
  </si>
  <si>
    <t>comm tiers</t>
  </si>
  <si>
    <t>Commissions payées à des tiers</t>
  </si>
  <si>
    <t>var prov trav g</t>
  </si>
  <si>
    <t>Variation prov trav.de garanti</t>
  </si>
  <si>
    <t>var prov sin</t>
  </si>
  <si>
    <t>Variation prov sinisitres,</t>
  </si>
  <si>
    <t>dégâts sur chantiers</t>
  </si>
  <si>
    <t>var prov rd</t>
  </si>
  <si>
    <t>Variation prov recherches. et</t>
  </si>
  <si>
    <t>développements</t>
  </si>
  <si>
    <t>var prov ext dé</t>
  </si>
  <si>
    <t>Variation prov sur extension</t>
  </si>
  <si>
    <t>var prov rem dé</t>
  </si>
  <si>
    <t>Variation prov sur remise</t>
  </si>
  <si>
    <t>var prov découv</t>
  </si>
  <si>
    <t>Variation prov découverte</t>
  </si>
  <si>
    <t>var prov prêt</t>
  </si>
  <si>
    <t>Variation prov sur prêts</t>
  </si>
  <si>
    <t>var prov part</t>
  </si>
  <si>
    <t>Variation prov s/participation</t>
  </si>
  <si>
    <t>var prov deb</t>
  </si>
  <si>
    <t>Variation de prov s/débiteurs</t>
  </si>
  <si>
    <t>douteux</t>
  </si>
  <si>
    <t>var autre prov</t>
  </si>
  <si>
    <t>Attribution autres provisions</t>
  </si>
  <si>
    <t>var prov ri chg</t>
  </si>
  <si>
    <t>Variation prov risque de chang</t>
  </si>
  <si>
    <t>ch excep h expl</t>
  </si>
  <si>
    <t>Charges except hors expl</t>
  </si>
  <si>
    <t>ch extra ex ant</t>
  </si>
  <si>
    <t>Charges extra exerc.antérieurs</t>
  </si>
  <si>
    <t>ibc canton</t>
  </si>
  <si>
    <t>Impôts bénéfice &amp; capital</t>
  </si>
  <si>
    <t>Canton</t>
  </si>
  <si>
    <t>ibc fédéral</t>
  </si>
  <si>
    <t>Fédéral</t>
  </si>
  <si>
    <t>ibc cton ex ant</t>
  </si>
  <si>
    <t>Impôts bénéfice et capital</t>
  </si>
  <si>
    <t>Canton ex.antérieurs</t>
  </si>
  <si>
    <t>ibc féd ex ant</t>
  </si>
  <si>
    <t>Fédéral ex.antérieurs</t>
  </si>
  <si>
    <t>Ajustement prod</t>
  </si>
  <si>
    <t>Ajustement produits</t>
  </si>
  <si>
    <t>Ajust. Métrés</t>
  </si>
  <si>
    <t>Métrés en cours de facturation</t>
  </si>
  <si>
    <t>Aj. Métrés exéc</t>
  </si>
  <si>
    <t>Travaux exécutés non métrés</t>
  </si>
  <si>
    <t>Aj. Travaux ST</t>
  </si>
  <si>
    <t>Travaux de sous-traitance non</t>
  </si>
  <si>
    <t>Aj. Renchérisse</t>
  </si>
  <si>
    <t>Renchérissement à facturer</t>
  </si>
  <si>
    <t>Aj. Trav.fac.av</t>
  </si>
  <si>
    <t>./. Travaux facturés d'avance</t>
  </si>
  <si>
    <t>Ajustement char</t>
  </si>
  <si>
    <t>Ajustement charges</t>
  </si>
  <si>
    <t>Ajust. salaires</t>
  </si>
  <si>
    <t>Ajustement salaires</t>
  </si>
  <si>
    <t>Ajust. matériau</t>
  </si>
  <si>
    <t>Ajustement matériaux</t>
  </si>
  <si>
    <t>Ajust. inventai</t>
  </si>
  <si>
    <t>Ajustement inventaires</t>
  </si>
  <si>
    <t>Ajust. transp/t</t>
  </si>
  <si>
    <t>Ajustement transports yc taxes</t>
  </si>
  <si>
    <t>Ajust. tiers</t>
  </si>
  <si>
    <t>Ajustement tiers</t>
  </si>
  <si>
    <t>Ajust divers</t>
  </si>
  <si>
    <t>Ajustement divers</t>
  </si>
  <si>
    <t>Ajust. stock</t>
  </si>
  <si>
    <t>./. Stock chantier</t>
  </si>
  <si>
    <t>nom d'entreprise court</t>
  </si>
  <si>
    <t>nom d'entreprise 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</si>
</sst>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A809-5EA9-43AF-8BBD-5DE5C6BB832B}">
  <dimension ref="A1:G525"/>
  <sheetViews>
    <sheetView tabSelected="1" workbookViewId="0">
      <selection activeCell="E30" sqref="E30"/>
    </sheetView>
  </sheetViews>
  <sheetFormatPr baseColWidth="10" defaultColWidth="11.54296875" defaultRowHeight="14.5" x14ac:dyDescent="0.35"/>
  <cols>
    <col min="1" max="2" width="11.54296875" style="1"/>
    <col min="3" max="3" width="20.7265625" style="1" bestFit="1" customWidth="1"/>
    <col min="4" max="4" width="28.08984375" style="1" bestFit="1" customWidth="1"/>
    <col min="5" max="5" width="26.90625" style="1" bestFit="1" customWidth="1"/>
    <col min="6" max="6" width="18" style="1" bestFit="1" customWidth="1"/>
    <col min="7" max="7" width="14.7265625" style="1" bestFit="1" customWidth="1"/>
    <col min="8" max="16384" width="11.54296875" style="1"/>
  </cols>
  <sheetData>
    <row r="1" spans="1:7" x14ac:dyDescent="0.35">
      <c r="A1" s="1" t="s">
        <v>0</v>
      </c>
      <c r="B1" s="1" t="s">
        <v>1</v>
      </c>
      <c r="C1" s="1" t="s">
        <v>1224</v>
      </c>
      <c r="D1" s="1" t="s">
        <v>1225</v>
      </c>
      <c r="E1" s="1" t="s">
        <v>2</v>
      </c>
      <c r="F1" s="1" t="s">
        <v>3</v>
      </c>
      <c r="G1" s="1" t="s">
        <v>4</v>
      </c>
    </row>
    <row r="2" spans="1:7" x14ac:dyDescent="0.35">
      <c r="A2" s="1" t="str">
        <f xml:space="preserve"> "40000"</f>
        <v>40000</v>
      </c>
      <c r="B2" s="1" t="str">
        <f t="shared" ref="B2:B65" si="0" xml:space="preserve"> "3"</f>
        <v>3</v>
      </c>
      <c r="C2" s="1" t="s">
        <v>5</v>
      </c>
      <c r="D2" s="1" t="s">
        <v>6</v>
      </c>
      <c r="E2" s="1" t="str">
        <f t="shared" ref="E2:F18" si="1" xml:space="preserve"> ""</f>
        <v/>
      </c>
      <c r="F2" s="1" t="str">
        <f t="shared" si="1"/>
        <v/>
      </c>
      <c r="G2" s="1" t="str">
        <f xml:space="preserve"> "40000"</f>
        <v>40000</v>
      </c>
    </row>
    <row r="3" spans="1:7" x14ac:dyDescent="0.35">
      <c r="A3" s="1" t="str">
        <f xml:space="preserve"> "40009"</f>
        <v>40009</v>
      </c>
      <c r="B3" s="1" t="str">
        <f t="shared" si="0"/>
        <v>3</v>
      </c>
      <c r="C3" s="1" t="s">
        <v>7</v>
      </c>
      <c r="D3" s="1" t="s">
        <v>8</v>
      </c>
      <c r="E3" s="1" t="str">
        <f t="shared" si="1"/>
        <v/>
      </c>
      <c r="F3" s="1" t="str">
        <f t="shared" si="1"/>
        <v/>
      </c>
      <c r="G3" s="1" t="str">
        <f xml:space="preserve"> "40009"</f>
        <v>40009</v>
      </c>
    </row>
    <row r="4" spans="1:7" x14ac:dyDescent="0.35">
      <c r="A4" s="1" t="str">
        <f xml:space="preserve"> "40010"</f>
        <v>40010</v>
      </c>
      <c r="B4" s="1" t="str">
        <f t="shared" si="0"/>
        <v>3</v>
      </c>
      <c r="C4" s="1" t="s">
        <v>9</v>
      </c>
      <c r="D4" s="1" t="s">
        <v>10</v>
      </c>
      <c r="E4" s="1" t="str">
        <f t="shared" si="1"/>
        <v/>
      </c>
      <c r="F4" s="1" t="str">
        <f t="shared" si="1"/>
        <v/>
      </c>
      <c r="G4" s="1" t="str">
        <f xml:space="preserve"> "40010"</f>
        <v>40010</v>
      </c>
    </row>
    <row r="5" spans="1:7" x14ac:dyDescent="0.35">
      <c r="A5" s="1" t="str">
        <f xml:space="preserve"> "40019"</f>
        <v>40019</v>
      </c>
      <c r="B5" s="1" t="str">
        <f t="shared" si="0"/>
        <v>3</v>
      </c>
      <c r="C5" s="1" t="s">
        <v>11</v>
      </c>
      <c r="D5" s="1" t="s">
        <v>12</v>
      </c>
      <c r="E5" s="1" t="str">
        <f t="shared" si="1"/>
        <v/>
      </c>
      <c r="F5" s="1" t="str">
        <f t="shared" si="1"/>
        <v/>
      </c>
      <c r="G5" s="1" t="str">
        <f xml:space="preserve"> "40019"</f>
        <v>40019</v>
      </c>
    </row>
    <row r="6" spans="1:7" x14ac:dyDescent="0.35">
      <c r="A6" s="1" t="str">
        <f xml:space="preserve"> "40020"</f>
        <v>40020</v>
      </c>
      <c r="B6" s="1" t="str">
        <f t="shared" si="0"/>
        <v>3</v>
      </c>
      <c r="C6" s="1" t="s">
        <v>13</v>
      </c>
      <c r="D6" s="1" t="s">
        <v>14</v>
      </c>
      <c r="E6" s="1" t="str">
        <f t="shared" si="1"/>
        <v/>
      </c>
      <c r="F6" s="1" t="str">
        <f t="shared" si="1"/>
        <v/>
      </c>
      <c r="G6" s="1" t="str">
        <f xml:space="preserve"> "40020"</f>
        <v>40020</v>
      </c>
    </row>
    <row r="7" spans="1:7" x14ac:dyDescent="0.35">
      <c r="A7" s="1" t="str">
        <f xml:space="preserve"> "40029"</f>
        <v>40029</v>
      </c>
      <c r="B7" s="1" t="str">
        <f t="shared" si="0"/>
        <v>3</v>
      </c>
      <c r="C7" s="1" t="s">
        <v>15</v>
      </c>
      <c r="D7" s="1" t="s">
        <v>16</v>
      </c>
      <c r="E7" s="1" t="str">
        <f t="shared" si="1"/>
        <v/>
      </c>
      <c r="F7" s="1" t="str">
        <f t="shared" si="1"/>
        <v/>
      </c>
      <c r="G7" s="1" t="str">
        <f xml:space="preserve"> "40029"</f>
        <v>40029</v>
      </c>
    </row>
    <row r="8" spans="1:7" x14ac:dyDescent="0.35">
      <c r="A8" s="1" t="str">
        <f xml:space="preserve"> "40030"</f>
        <v>40030</v>
      </c>
      <c r="B8" s="1" t="str">
        <f t="shared" si="0"/>
        <v>3</v>
      </c>
      <c r="C8" s="1" t="s">
        <v>17</v>
      </c>
      <c r="D8" s="1" t="s">
        <v>18</v>
      </c>
      <c r="E8" s="1" t="str">
        <f t="shared" si="1"/>
        <v/>
      </c>
      <c r="F8" s="1" t="str">
        <f t="shared" si="1"/>
        <v/>
      </c>
      <c r="G8" s="1" t="str">
        <f xml:space="preserve"> "40030"</f>
        <v>40030</v>
      </c>
    </row>
    <row r="9" spans="1:7" x14ac:dyDescent="0.35">
      <c r="A9" s="1" t="str">
        <f xml:space="preserve"> "40039"</f>
        <v>40039</v>
      </c>
      <c r="B9" s="1" t="str">
        <f t="shared" si="0"/>
        <v>3</v>
      </c>
      <c r="C9" s="1" t="s">
        <v>19</v>
      </c>
      <c r="D9" s="1" t="s">
        <v>20</v>
      </c>
      <c r="E9" s="1" t="str">
        <f t="shared" si="1"/>
        <v/>
      </c>
      <c r="F9" s="1" t="str">
        <f t="shared" si="1"/>
        <v/>
      </c>
      <c r="G9" s="1" t="str">
        <f xml:space="preserve"> "40039"</f>
        <v>40039</v>
      </c>
    </row>
    <row r="10" spans="1:7" x14ac:dyDescent="0.35">
      <c r="A10" s="1" t="str">
        <f xml:space="preserve"> "40040"</f>
        <v>40040</v>
      </c>
      <c r="B10" s="1" t="str">
        <f t="shared" si="0"/>
        <v>3</v>
      </c>
      <c r="C10" s="1" t="s">
        <v>21</v>
      </c>
      <c r="D10" s="1" t="s">
        <v>22</v>
      </c>
      <c r="E10" s="1" t="str">
        <f t="shared" si="1"/>
        <v/>
      </c>
      <c r="F10" s="1" t="str">
        <f t="shared" si="1"/>
        <v/>
      </c>
      <c r="G10" s="1" t="str">
        <f xml:space="preserve"> "40040"</f>
        <v>40040</v>
      </c>
    </row>
    <row r="11" spans="1:7" x14ac:dyDescent="0.35">
      <c r="A11" s="1" t="str">
        <f xml:space="preserve"> "40049"</f>
        <v>40049</v>
      </c>
      <c r="B11" s="1" t="str">
        <f t="shared" si="0"/>
        <v>3</v>
      </c>
      <c r="C11" s="1" t="s">
        <v>23</v>
      </c>
      <c r="D11" s="1" t="s">
        <v>24</v>
      </c>
      <c r="E11" s="1" t="str">
        <f t="shared" si="1"/>
        <v/>
      </c>
      <c r="F11" s="1" t="str">
        <f t="shared" si="1"/>
        <v/>
      </c>
      <c r="G11" s="1" t="str">
        <f xml:space="preserve"> "40049"</f>
        <v>40049</v>
      </c>
    </row>
    <row r="12" spans="1:7" x14ac:dyDescent="0.35">
      <c r="A12" s="1" t="str">
        <f xml:space="preserve"> "40050"</f>
        <v>40050</v>
      </c>
      <c r="B12" s="1" t="str">
        <f t="shared" si="0"/>
        <v>3</v>
      </c>
      <c r="C12" s="1" t="s">
        <v>25</v>
      </c>
      <c r="D12" s="1" t="s">
        <v>26</v>
      </c>
      <c r="E12" s="1" t="str">
        <f t="shared" si="1"/>
        <v/>
      </c>
      <c r="F12" s="1" t="str">
        <f t="shared" si="1"/>
        <v/>
      </c>
      <c r="G12" s="1" t="str">
        <f xml:space="preserve"> "40050"</f>
        <v>40050</v>
      </c>
    </row>
    <row r="13" spans="1:7" x14ac:dyDescent="0.35">
      <c r="A13" s="1" t="str">
        <f xml:space="preserve"> "40059"</f>
        <v>40059</v>
      </c>
      <c r="B13" s="1" t="str">
        <f t="shared" si="0"/>
        <v>3</v>
      </c>
      <c r="C13" s="1" t="s">
        <v>27</v>
      </c>
      <c r="D13" s="1" t="s">
        <v>28</v>
      </c>
      <c r="E13" s="1" t="str">
        <f t="shared" si="1"/>
        <v/>
      </c>
      <c r="F13" s="1" t="str">
        <f t="shared" si="1"/>
        <v/>
      </c>
      <c r="G13" s="1" t="str">
        <f xml:space="preserve"> "40059"</f>
        <v>40059</v>
      </c>
    </row>
    <row r="14" spans="1:7" x14ac:dyDescent="0.35">
      <c r="A14" s="1" t="str">
        <f xml:space="preserve"> "40060"</f>
        <v>40060</v>
      </c>
      <c r="B14" s="1" t="str">
        <f t="shared" si="0"/>
        <v>3</v>
      </c>
      <c r="C14" s="1" t="s">
        <v>29</v>
      </c>
      <c r="D14" s="1" t="s">
        <v>30</v>
      </c>
      <c r="E14" s="1" t="str">
        <f t="shared" si="1"/>
        <v/>
      </c>
      <c r="F14" s="1" t="str">
        <f t="shared" si="1"/>
        <v/>
      </c>
      <c r="G14" s="1" t="str">
        <f xml:space="preserve"> "40060"</f>
        <v>40060</v>
      </c>
    </row>
    <row r="15" spans="1:7" x14ac:dyDescent="0.35">
      <c r="A15" s="1" t="str">
        <f xml:space="preserve"> "40069"</f>
        <v>40069</v>
      </c>
      <c r="B15" s="1" t="str">
        <f t="shared" si="0"/>
        <v>3</v>
      </c>
      <c r="C15" s="1" t="s">
        <v>31</v>
      </c>
      <c r="D15" s="1" t="s">
        <v>30</v>
      </c>
      <c r="E15" s="1" t="str">
        <f t="shared" si="1"/>
        <v/>
      </c>
      <c r="F15" s="1" t="str">
        <f t="shared" si="1"/>
        <v/>
      </c>
      <c r="G15" s="1" t="str">
        <f xml:space="preserve"> "40069"</f>
        <v>40069</v>
      </c>
    </row>
    <row r="16" spans="1:7" x14ac:dyDescent="0.35">
      <c r="A16" s="1" t="str">
        <f xml:space="preserve"> "40070"</f>
        <v>40070</v>
      </c>
      <c r="B16" s="1" t="str">
        <f t="shared" si="0"/>
        <v>3</v>
      </c>
      <c r="C16" s="1" t="s">
        <v>32</v>
      </c>
      <c r="D16" s="1" t="s">
        <v>33</v>
      </c>
      <c r="E16" s="1" t="str">
        <f t="shared" si="1"/>
        <v/>
      </c>
      <c r="F16" s="1" t="str">
        <f t="shared" si="1"/>
        <v/>
      </c>
      <c r="G16" s="1" t="str">
        <f xml:space="preserve"> "40070"</f>
        <v>40070</v>
      </c>
    </row>
    <row r="17" spans="1:7" x14ac:dyDescent="0.35">
      <c r="A17" s="1" t="str">
        <f xml:space="preserve"> "40079"</f>
        <v>40079</v>
      </c>
      <c r="B17" s="1" t="str">
        <f t="shared" si="0"/>
        <v>3</v>
      </c>
      <c r="C17" s="1" t="s">
        <v>34</v>
      </c>
      <c r="D17" s="1" t="s">
        <v>35</v>
      </c>
      <c r="E17" s="1" t="str">
        <f t="shared" si="1"/>
        <v/>
      </c>
      <c r="F17" s="1" t="str">
        <f t="shared" si="1"/>
        <v/>
      </c>
      <c r="G17" s="1" t="str">
        <f xml:space="preserve"> ""</f>
        <v/>
      </c>
    </row>
    <row r="18" spans="1:7" x14ac:dyDescent="0.35">
      <c r="A18" s="1" t="str">
        <f xml:space="preserve"> "40080"</f>
        <v>40080</v>
      </c>
      <c r="B18" s="1" t="str">
        <f t="shared" si="0"/>
        <v>3</v>
      </c>
      <c r="C18" s="1" t="s">
        <v>36</v>
      </c>
      <c r="D18" s="1" t="s">
        <v>37</v>
      </c>
      <c r="E18" s="1" t="str">
        <f t="shared" si="1"/>
        <v/>
      </c>
      <c r="F18" s="1" t="str">
        <f t="shared" si="1"/>
        <v/>
      </c>
      <c r="G18" s="1" t="str">
        <f xml:space="preserve"> "40080"</f>
        <v>40080</v>
      </c>
    </row>
    <row r="19" spans="1:7" x14ac:dyDescent="0.35">
      <c r="A19" s="1" t="str">
        <f xml:space="preserve"> "40089"</f>
        <v>40089</v>
      </c>
      <c r="B19" s="1" t="str">
        <f t="shared" si="0"/>
        <v>3</v>
      </c>
      <c r="C19" s="1" t="s">
        <v>38</v>
      </c>
      <c r="D19" s="1" t="s">
        <v>37</v>
      </c>
      <c r="E19" s="1" t="s">
        <v>39</v>
      </c>
      <c r="F19" s="1" t="str">
        <f xml:space="preserve"> ""</f>
        <v/>
      </c>
      <c r="G19" s="1" t="str">
        <f xml:space="preserve"> ""</f>
        <v/>
      </c>
    </row>
    <row r="20" spans="1:7" x14ac:dyDescent="0.35">
      <c r="A20" s="1" t="str">
        <f xml:space="preserve"> "40090"</f>
        <v>40090</v>
      </c>
      <c r="B20" s="1" t="str">
        <f t="shared" si="0"/>
        <v>3</v>
      </c>
      <c r="C20" s="1" t="s">
        <v>40</v>
      </c>
      <c r="D20" s="1" t="s">
        <v>41</v>
      </c>
      <c r="E20" s="1" t="str">
        <f t="shared" ref="E20:F24" si="2" xml:space="preserve"> ""</f>
        <v/>
      </c>
      <c r="F20" s="1" t="str">
        <f t="shared" si="2"/>
        <v/>
      </c>
      <c r="G20" s="1" t="str">
        <f xml:space="preserve"> "40090"</f>
        <v>40090</v>
      </c>
    </row>
    <row r="21" spans="1:7" x14ac:dyDescent="0.35">
      <c r="A21" s="1" t="str">
        <f xml:space="preserve"> "40099"</f>
        <v>40099</v>
      </c>
      <c r="B21" s="1" t="str">
        <f t="shared" si="0"/>
        <v>3</v>
      </c>
      <c r="C21" s="1" t="s">
        <v>42</v>
      </c>
      <c r="D21" s="1" t="s">
        <v>43</v>
      </c>
      <c r="E21" s="1" t="str">
        <f t="shared" si="2"/>
        <v/>
      </c>
      <c r="F21" s="1" t="str">
        <f t="shared" si="2"/>
        <v/>
      </c>
      <c r="G21" s="1" t="str">
        <f xml:space="preserve"> "40099"</f>
        <v>40099</v>
      </c>
    </row>
    <row r="22" spans="1:7" x14ac:dyDescent="0.35">
      <c r="A22" s="1" t="str">
        <f xml:space="preserve"> "40100"</f>
        <v>40100</v>
      </c>
      <c r="B22" s="1" t="str">
        <f t="shared" si="0"/>
        <v>3</v>
      </c>
      <c r="C22" s="1" t="s">
        <v>44</v>
      </c>
      <c r="D22" s="1" t="s">
        <v>45</v>
      </c>
      <c r="E22" s="1" t="str">
        <f t="shared" si="2"/>
        <v/>
      </c>
      <c r="F22" s="1" t="str">
        <f t="shared" si="2"/>
        <v/>
      </c>
      <c r="G22" s="1" t="str">
        <f xml:space="preserve"> "40100"</f>
        <v>40100</v>
      </c>
    </row>
    <row r="23" spans="1:7" x14ac:dyDescent="0.35">
      <c r="A23" s="1" t="str">
        <f xml:space="preserve"> "40109"</f>
        <v>40109</v>
      </c>
      <c r="B23" s="1" t="str">
        <f t="shared" si="0"/>
        <v>3</v>
      </c>
      <c r="C23" s="1" t="s">
        <v>46</v>
      </c>
      <c r="D23" s="1" t="s">
        <v>47</v>
      </c>
      <c r="E23" s="1" t="str">
        <f t="shared" si="2"/>
        <v/>
      </c>
      <c r="F23" s="1" t="str">
        <f t="shared" si="2"/>
        <v/>
      </c>
      <c r="G23" s="1" t="str">
        <f xml:space="preserve"> "40109"</f>
        <v>40109</v>
      </c>
    </row>
    <row r="24" spans="1:7" x14ac:dyDescent="0.35">
      <c r="A24" s="1" t="str">
        <f xml:space="preserve"> "40110"</f>
        <v>40110</v>
      </c>
      <c r="B24" s="1" t="str">
        <f t="shared" si="0"/>
        <v>3</v>
      </c>
      <c r="C24" s="1" t="s">
        <v>48</v>
      </c>
      <c r="D24" s="1" t="s">
        <v>49</v>
      </c>
      <c r="E24" s="1" t="str">
        <f t="shared" si="2"/>
        <v/>
      </c>
      <c r="F24" s="1" t="str">
        <f t="shared" si="2"/>
        <v/>
      </c>
      <c r="G24" s="1" t="str">
        <f xml:space="preserve"> "40110"</f>
        <v>40110</v>
      </c>
    </row>
    <row r="25" spans="1:7" x14ac:dyDescent="0.35">
      <c r="A25" s="1" t="str">
        <f xml:space="preserve"> "40119"</f>
        <v>40119</v>
      </c>
      <c r="B25" s="1" t="str">
        <f t="shared" si="0"/>
        <v>3</v>
      </c>
      <c r="C25" s="1" t="s">
        <v>50</v>
      </c>
      <c r="D25" s="1" t="s">
        <v>49</v>
      </c>
      <c r="E25" s="1" t="s">
        <v>39</v>
      </c>
      <c r="F25" s="1" t="str">
        <f t="shared" ref="F25:F56" si="3" xml:space="preserve"> ""</f>
        <v/>
      </c>
      <c r="G25" s="1" t="str">
        <f xml:space="preserve"> "40119"</f>
        <v>40119</v>
      </c>
    </row>
    <row r="26" spans="1:7" x14ac:dyDescent="0.35">
      <c r="A26" s="1" t="str">
        <f xml:space="preserve"> "40120"</f>
        <v>40120</v>
      </c>
      <c r="B26" s="1" t="str">
        <f t="shared" si="0"/>
        <v>3</v>
      </c>
      <c r="C26" s="1" t="s">
        <v>51</v>
      </c>
      <c r="D26" s="1" t="s">
        <v>52</v>
      </c>
      <c r="E26" s="1" t="str">
        <f t="shared" ref="E26:E34" si="4" xml:space="preserve"> ""</f>
        <v/>
      </c>
      <c r="F26" s="1" t="str">
        <f t="shared" si="3"/>
        <v/>
      </c>
      <c r="G26" s="1" t="str">
        <f xml:space="preserve"> "40120"</f>
        <v>40120</v>
      </c>
    </row>
    <row r="27" spans="1:7" x14ac:dyDescent="0.35">
      <c r="A27" s="1" t="str">
        <f xml:space="preserve"> "40129"</f>
        <v>40129</v>
      </c>
      <c r="B27" s="1" t="str">
        <f t="shared" si="0"/>
        <v>3</v>
      </c>
      <c r="C27" s="1" t="s">
        <v>53</v>
      </c>
      <c r="D27" s="1" t="s">
        <v>54</v>
      </c>
      <c r="E27" s="1" t="str">
        <f t="shared" si="4"/>
        <v/>
      </c>
      <c r="F27" s="1" t="str">
        <f t="shared" si="3"/>
        <v/>
      </c>
      <c r="G27" s="1" t="str">
        <f xml:space="preserve"> ""</f>
        <v/>
      </c>
    </row>
    <row r="28" spans="1:7" x14ac:dyDescent="0.35">
      <c r="A28" s="1" t="str">
        <f xml:space="preserve"> "40130"</f>
        <v>40130</v>
      </c>
      <c r="B28" s="1" t="str">
        <f t="shared" si="0"/>
        <v>3</v>
      </c>
      <c r="C28" s="1" t="s">
        <v>55</v>
      </c>
      <c r="D28" s="1" t="s">
        <v>56</v>
      </c>
      <c r="E28" s="1" t="str">
        <f t="shared" si="4"/>
        <v/>
      </c>
      <c r="F28" s="1" t="str">
        <f t="shared" si="3"/>
        <v/>
      </c>
      <c r="G28" s="1" t="str">
        <f xml:space="preserve"> "40130"</f>
        <v>40130</v>
      </c>
    </row>
    <row r="29" spans="1:7" x14ac:dyDescent="0.35">
      <c r="A29" s="1" t="str">
        <f xml:space="preserve"> "40139"</f>
        <v>40139</v>
      </c>
      <c r="B29" s="1" t="str">
        <f t="shared" si="0"/>
        <v>3</v>
      </c>
      <c r="C29" s="1" t="s">
        <v>57</v>
      </c>
      <c r="D29" s="1" t="s">
        <v>58</v>
      </c>
      <c r="E29" s="1" t="str">
        <f t="shared" si="4"/>
        <v/>
      </c>
      <c r="F29" s="1" t="str">
        <f t="shared" si="3"/>
        <v/>
      </c>
      <c r="G29" s="1" t="str">
        <f xml:space="preserve"> ""</f>
        <v/>
      </c>
    </row>
    <row r="30" spans="1:7" x14ac:dyDescent="0.35">
      <c r="A30" s="1" t="str">
        <f xml:space="preserve"> "40140"</f>
        <v>40140</v>
      </c>
      <c r="B30" s="1" t="str">
        <f t="shared" si="0"/>
        <v>3</v>
      </c>
      <c r="C30" s="1" t="s">
        <v>59</v>
      </c>
      <c r="D30" s="1" t="s">
        <v>60</v>
      </c>
      <c r="E30" s="1" t="str">
        <f t="shared" si="4"/>
        <v/>
      </c>
      <c r="F30" s="1" t="str">
        <f t="shared" si="3"/>
        <v/>
      </c>
      <c r="G30" s="1" t="str">
        <f xml:space="preserve"> "40140"</f>
        <v>40140</v>
      </c>
    </row>
    <row r="31" spans="1:7" x14ac:dyDescent="0.35">
      <c r="A31" s="1" t="str">
        <f xml:space="preserve"> "40149"</f>
        <v>40149</v>
      </c>
      <c r="B31" s="1" t="str">
        <f t="shared" si="0"/>
        <v>3</v>
      </c>
      <c r="C31" s="1" t="s">
        <v>61</v>
      </c>
      <c r="D31" s="1" t="s">
        <v>62</v>
      </c>
      <c r="E31" s="1" t="str">
        <f t="shared" si="4"/>
        <v/>
      </c>
      <c r="F31" s="1" t="str">
        <f t="shared" si="3"/>
        <v/>
      </c>
      <c r="G31" s="1" t="str">
        <f xml:space="preserve"> ""</f>
        <v/>
      </c>
    </row>
    <row r="32" spans="1:7" x14ac:dyDescent="0.35">
      <c r="A32" s="1" t="str">
        <f xml:space="preserve"> "40150"</f>
        <v>40150</v>
      </c>
      <c r="B32" s="1" t="str">
        <f t="shared" si="0"/>
        <v>3</v>
      </c>
      <c r="C32" s="1" t="s">
        <v>63</v>
      </c>
      <c r="D32" s="1" t="s">
        <v>64</v>
      </c>
      <c r="E32" s="1" t="str">
        <f t="shared" si="4"/>
        <v/>
      </c>
      <c r="F32" s="1" t="str">
        <f t="shared" si="3"/>
        <v/>
      </c>
      <c r="G32" s="1" t="str">
        <f xml:space="preserve"> "40150"</f>
        <v>40150</v>
      </c>
    </row>
    <row r="33" spans="1:7" x14ac:dyDescent="0.35">
      <c r="A33" s="1" t="str">
        <f xml:space="preserve"> "40159"</f>
        <v>40159</v>
      </c>
      <c r="B33" s="1" t="str">
        <f t="shared" si="0"/>
        <v>3</v>
      </c>
      <c r="C33" s="1" t="s">
        <v>65</v>
      </c>
      <c r="D33" s="1" t="s">
        <v>66</v>
      </c>
      <c r="E33" s="1" t="str">
        <f t="shared" si="4"/>
        <v/>
      </c>
      <c r="F33" s="1" t="str">
        <f t="shared" si="3"/>
        <v/>
      </c>
      <c r="G33" s="1" t="str">
        <f xml:space="preserve"> ""</f>
        <v/>
      </c>
    </row>
    <row r="34" spans="1:7" x14ac:dyDescent="0.35">
      <c r="A34" s="1" t="str">
        <f xml:space="preserve"> "40160"</f>
        <v>40160</v>
      </c>
      <c r="B34" s="1" t="str">
        <f t="shared" si="0"/>
        <v>3</v>
      </c>
      <c r="C34" s="1" t="s">
        <v>67</v>
      </c>
      <c r="D34" s="1" t="s">
        <v>68</v>
      </c>
      <c r="E34" s="1" t="str">
        <f t="shared" si="4"/>
        <v/>
      </c>
      <c r="F34" s="1" t="str">
        <f t="shared" si="3"/>
        <v/>
      </c>
      <c r="G34" s="1" t="str">
        <f xml:space="preserve"> "40160"</f>
        <v>40160</v>
      </c>
    </row>
    <row r="35" spans="1:7" x14ac:dyDescent="0.35">
      <c r="A35" s="1" t="str">
        <f xml:space="preserve"> "40169"</f>
        <v>40169</v>
      </c>
      <c r="B35" s="1" t="str">
        <f t="shared" si="0"/>
        <v>3</v>
      </c>
      <c r="C35" s="1" t="s">
        <v>69</v>
      </c>
      <c r="D35" s="1" t="s">
        <v>68</v>
      </c>
      <c r="E35" s="1" t="s">
        <v>39</v>
      </c>
      <c r="F35" s="1" t="str">
        <f t="shared" si="3"/>
        <v/>
      </c>
      <c r="G35" s="1" t="str">
        <f xml:space="preserve"> "40169"</f>
        <v>40169</v>
      </c>
    </row>
    <row r="36" spans="1:7" x14ac:dyDescent="0.35">
      <c r="A36" s="1" t="str">
        <f xml:space="preserve"> "40170"</f>
        <v>40170</v>
      </c>
      <c r="B36" s="1" t="str">
        <f t="shared" si="0"/>
        <v>3</v>
      </c>
      <c r="C36" s="1" t="s">
        <v>70</v>
      </c>
      <c r="D36" s="1" t="s">
        <v>71</v>
      </c>
      <c r="E36" s="1" t="str">
        <f xml:space="preserve"> ""</f>
        <v/>
      </c>
      <c r="F36" s="1" t="str">
        <f t="shared" si="3"/>
        <v/>
      </c>
      <c r="G36" s="1" t="str">
        <f xml:space="preserve"> "40170"</f>
        <v>40170</v>
      </c>
    </row>
    <row r="37" spans="1:7" x14ac:dyDescent="0.35">
      <c r="A37" s="1" t="str">
        <f xml:space="preserve"> "40179"</f>
        <v>40179</v>
      </c>
      <c r="B37" s="1" t="str">
        <f t="shared" si="0"/>
        <v>3</v>
      </c>
      <c r="C37" s="1" t="s">
        <v>72</v>
      </c>
      <c r="D37" s="1" t="s">
        <v>73</v>
      </c>
      <c r="E37" s="1" t="str">
        <f xml:space="preserve"> ""</f>
        <v/>
      </c>
      <c r="F37" s="1" t="str">
        <f t="shared" si="3"/>
        <v/>
      </c>
      <c r="G37" s="1" t="str">
        <f xml:space="preserve"> "40179"</f>
        <v>40179</v>
      </c>
    </row>
    <row r="38" spans="1:7" x14ac:dyDescent="0.35">
      <c r="A38" s="1" t="str">
        <f xml:space="preserve"> "40180"</f>
        <v>40180</v>
      </c>
      <c r="B38" s="1" t="str">
        <f t="shared" si="0"/>
        <v>3</v>
      </c>
      <c r="C38" s="1" t="s">
        <v>74</v>
      </c>
      <c r="D38" s="1" t="s">
        <v>75</v>
      </c>
      <c r="E38" s="1" t="str">
        <f xml:space="preserve"> ""</f>
        <v/>
      </c>
      <c r="F38" s="1" t="str">
        <f t="shared" si="3"/>
        <v/>
      </c>
      <c r="G38" s="1" t="str">
        <f xml:space="preserve"> "40180"</f>
        <v>40180</v>
      </c>
    </row>
    <row r="39" spans="1:7" x14ac:dyDescent="0.35">
      <c r="A39" s="1" t="str">
        <f xml:space="preserve"> "40189"</f>
        <v>40189</v>
      </c>
      <c r="B39" s="1" t="str">
        <f t="shared" si="0"/>
        <v>3</v>
      </c>
      <c r="C39" s="1" t="s">
        <v>76</v>
      </c>
      <c r="D39" s="1" t="s">
        <v>75</v>
      </c>
      <c r="E39" s="1" t="s">
        <v>39</v>
      </c>
      <c r="F39" s="1" t="str">
        <f t="shared" si="3"/>
        <v/>
      </c>
      <c r="G39" s="1" t="str">
        <f xml:space="preserve"> ""</f>
        <v/>
      </c>
    </row>
    <row r="40" spans="1:7" x14ac:dyDescent="0.35">
      <c r="A40" s="1" t="str">
        <f xml:space="preserve"> "40190"</f>
        <v>40190</v>
      </c>
      <c r="B40" s="1" t="str">
        <f t="shared" si="0"/>
        <v>3</v>
      </c>
      <c r="C40" s="1" t="s">
        <v>77</v>
      </c>
      <c r="D40" s="1" t="s">
        <v>78</v>
      </c>
      <c r="E40" s="1" t="str">
        <f t="shared" ref="E40:E69" si="5" xml:space="preserve"> ""</f>
        <v/>
      </c>
      <c r="F40" s="1" t="str">
        <f t="shared" si="3"/>
        <v/>
      </c>
      <c r="G40" s="1" t="str">
        <f xml:space="preserve"> "40190"</f>
        <v>40190</v>
      </c>
    </row>
    <row r="41" spans="1:7" x14ac:dyDescent="0.35">
      <c r="A41" s="1" t="str">
        <f xml:space="preserve"> "40199"</f>
        <v>40199</v>
      </c>
      <c r="B41" s="1" t="str">
        <f t="shared" si="0"/>
        <v>3</v>
      </c>
      <c r="C41" s="1" t="s">
        <v>79</v>
      </c>
      <c r="D41" s="1" t="s">
        <v>80</v>
      </c>
      <c r="E41" s="1" t="str">
        <f t="shared" si="5"/>
        <v/>
      </c>
      <c r="F41" s="1" t="str">
        <f t="shared" si="3"/>
        <v/>
      </c>
      <c r="G41" s="1" t="str">
        <f xml:space="preserve"> ""</f>
        <v/>
      </c>
    </row>
    <row r="42" spans="1:7" x14ac:dyDescent="0.35">
      <c r="A42" s="1" t="str">
        <f xml:space="preserve"> "40200"</f>
        <v>40200</v>
      </c>
      <c r="B42" s="1" t="str">
        <f t="shared" si="0"/>
        <v>3</v>
      </c>
      <c r="C42" s="1" t="s">
        <v>81</v>
      </c>
      <c r="D42" s="1" t="s">
        <v>82</v>
      </c>
      <c r="E42" s="1" t="str">
        <f t="shared" si="5"/>
        <v/>
      </c>
      <c r="F42" s="1" t="str">
        <f t="shared" si="3"/>
        <v/>
      </c>
      <c r="G42" s="1" t="str">
        <f xml:space="preserve"> "40200"</f>
        <v>40200</v>
      </c>
    </row>
    <row r="43" spans="1:7" x14ac:dyDescent="0.35">
      <c r="A43" s="1" t="str">
        <f xml:space="preserve"> "40210"</f>
        <v>40210</v>
      </c>
      <c r="B43" s="1" t="str">
        <f t="shared" si="0"/>
        <v>3</v>
      </c>
      <c r="C43" s="1" t="s">
        <v>83</v>
      </c>
      <c r="D43" s="1" t="s">
        <v>84</v>
      </c>
      <c r="E43" s="1" t="str">
        <f t="shared" si="5"/>
        <v/>
      </c>
      <c r="F43" s="1" t="str">
        <f t="shared" si="3"/>
        <v/>
      </c>
      <c r="G43" s="1" t="str">
        <f xml:space="preserve"> "40210"</f>
        <v>40210</v>
      </c>
    </row>
    <row r="44" spans="1:7" x14ac:dyDescent="0.35">
      <c r="A44" s="1" t="str">
        <f xml:space="preserve"> "40219"</f>
        <v>40219</v>
      </c>
      <c r="B44" s="1" t="str">
        <f t="shared" si="0"/>
        <v>3</v>
      </c>
      <c r="C44" s="1" t="s">
        <v>85</v>
      </c>
      <c r="D44" s="1" t="s">
        <v>86</v>
      </c>
      <c r="E44" s="1" t="str">
        <f t="shared" si="5"/>
        <v/>
      </c>
      <c r="F44" s="1" t="str">
        <f t="shared" si="3"/>
        <v/>
      </c>
      <c r="G44" s="1" t="str">
        <f xml:space="preserve"> "40219"</f>
        <v>40219</v>
      </c>
    </row>
    <row r="45" spans="1:7" x14ac:dyDescent="0.35">
      <c r="A45" s="1" t="str">
        <f xml:space="preserve"> "40220"</f>
        <v>40220</v>
      </c>
      <c r="B45" s="1" t="str">
        <f t="shared" si="0"/>
        <v>3</v>
      </c>
      <c r="C45" s="1" t="s">
        <v>87</v>
      </c>
      <c r="D45" s="1" t="s">
        <v>88</v>
      </c>
      <c r="E45" s="1" t="str">
        <f t="shared" si="5"/>
        <v/>
      </c>
      <c r="F45" s="1" t="str">
        <f t="shared" si="3"/>
        <v/>
      </c>
      <c r="G45" s="1" t="str">
        <f xml:space="preserve"> "40220"</f>
        <v>40220</v>
      </c>
    </row>
    <row r="46" spans="1:7" x14ac:dyDescent="0.35">
      <c r="A46" s="1" t="str">
        <f xml:space="preserve"> "40229"</f>
        <v>40229</v>
      </c>
      <c r="B46" s="1" t="str">
        <f t="shared" si="0"/>
        <v>3</v>
      </c>
      <c r="C46" s="1" t="s">
        <v>89</v>
      </c>
      <c r="D46" s="1" t="s">
        <v>90</v>
      </c>
      <c r="E46" s="1" t="str">
        <f t="shared" si="5"/>
        <v/>
      </c>
      <c r="F46" s="1" t="str">
        <f t="shared" si="3"/>
        <v/>
      </c>
      <c r="G46" s="1" t="str">
        <f xml:space="preserve"> ""</f>
        <v/>
      </c>
    </row>
    <row r="47" spans="1:7" x14ac:dyDescent="0.35">
      <c r="A47" s="1" t="str">
        <f xml:space="preserve"> "40230"</f>
        <v>40230</v>
      </c>
      <c r="B47" s="1" t="str">
        <f t="shared" si="0"/>
        <v>3</v>
      </c>
      <c r="C47" s="1" t="s">
        <v>91</v>
      </c>
      <c r="D47" s="1" t="s">
        <v>92</v>
      </c>
      <c r="E47" s="1" t="str">
        <f t="shared" si="5"/>
        <v/>
      </c>
      <c r="F47" s="1" t="str">
        <f t="shared" si="3"/>
        <v/>
      </c>
      <c r="G47" s="1" t="str">
        <f xml:space="preserve"> "40230"</f>
        <v>40230</v>
      </c>
    </row>
    <row r="48" spans="1:7" x14ac:dyDescent="0.35">
      <c r="A48" s="1" t="str">
        <f xml:space="preserve"> "40239"</f>
        <v>40239</v>
      </c>
      <c r="B48" s="1" t="str">
        <f t="shared" si="0"/>
        <v>3</v>
      </c>
      <c r="C48" s="1" t="s">
        <v>93</v>
      </c>
      <c r="D48" s="1" t="s">
        <v>94</v>
      </c>
      <c r="E48" s="1" t="str">
        <f t="shared" si="5"/>
        <v/>
      </c>
      <c r="F48" s="1" t="str">
        <f t="shared" si="3"/>
        <v/>
      </c>
      <c r="G48" s="1" t="str">
        <f xml:space="preserve"> ""</f>
        <v/>
      </c>
    </row>
    <row r="49" spans="1:7" x14ac:dyDescent="0.35">
      <c r="A49" s="1" t="str">
        <f xml:space="preserve"> "40240"</f>
        <v>40240</v>
      </c>
      <c r="B49" s="1" t="str">
        <f t="shared" si="0"/>
        <v>3</v>
      </c>
      <c r="C49" s="1" t="s">
        <v>95</v>
      </c>
      <c r="D49" s="1" t="s">
        <v>96</v>
      </c>
      <c r="E49" s="1" t="str">
        <f t="shared" si="5"/>
        <v/>
      </c>
      <c r="F49" s="1" t="str">
        <f t="shared" si="3"/>
        <v/>
      </c>
      <c r="G49" s="1" t="str">
        <f xml:space="preserve"> "40240"</f>
        <v>40240</v>
      </c>
    </row>
    <row r="50" spans="1:7" x14ac:dyDescent="0.35">
      <c r="A50" s="1" t="str">
        <f xml:space="preserve"> "40249"</f>
        <v>40249</v>
      </c>
      <c r="B50" s="1" t="str">
        <f t="shared" si="0"/>
        <v>3</v>
      </c>
      <c r="C50" s="1" t="s">
        <v>97</v>
      </c>
      <c r="D50" s="1" t="s">
        <v>98</v>
      </c>
      <c r="E50" s="1" t="str">
        <f t="shared" si="5"/>
        <v/>
      </c>
      <c r="F50" s="1" t="str">
        <f t="shared" si="3"/>
        <v/>
      </c>
      <c r="G50" s="1" t="str">
        <f xml:space="preserve"> "40249"</f>
        <v>40249</v>
      </c>
    </row>
    <row r="51" spans="1:7" x14ac:dyDescent="0.35">
      <c r="A51" s="1" t="str">
        <f xml:space="preserve"> "40250"</f>
        <v>40250</v>
      </c>
      <c r="B51" s="1" t="str">
        <f t="shared" si="0"/>
        <v>3</v>
      </c>
      <c r="C51" s="1" t="s">
        <v>99</v>
      </c>
      <c r="D51" s="1" t="s">
        <v>100</v>
      </c>
      <c r="E51" s="1" t="str">
        <f t="shared" si="5"/>
        <v/>
      </c>
      <c r="F51" s="1" t="str">
        <f t="shared" si="3"/>
        <v/>
      </c>
      <c r="G51" s="1" t="str">
        <f xml:space="preserve"> ""</f>
        <v/>
      </c>
    </row>
    <row r="52" spans="1:7" x14ac:dyDescent="0.35">
      <c r="A52" s="1" t="str">
        <f xml:space="preserve"> "40259"</f>
        <v>40259</v>
      </c>
      <c r="B52" s="1" t="str">
        <f t="shared" si="0"/>
        <v>3</v>
      </c>
      <c r="C52" s="1" t="s">
        <v>101</v>
      </c>
      <c r="D52" s="1" t="s">
        <v>102</v>
      </c>
      <c r="E52" s="1" t="str">
        <f t="shared" si="5"/>
        <v/>
      </c>
      <c r="F52" s="1" t="str">
        <f t="shared" si="3"/>
        <v/>
      </c>
      <c r="G52" s="1" t="str">
        <f xml:space="preserve"> "40259"</f>
        <v>40259</v>
      </c>
    </row>
    <row r="53" spans="1:7" x14ac:dyDescent="0.35">
      <c r="A53" s="1" t="str">
        <f xml:space="preserve"> "40260"</f>
        <v>40260</v>
      </c>
      <c r="B53" s="1" t="str">
        <f t="shared" si="0"/>
        <v>3</v>
      </c>
      <c r="C53" s="1" t="s">
        <v>103</v>
      </c>
      <c r="D53" s="1" t="s">
        <v>104</v>
      </c>
      <c r="E53" s="1" t="str">
        <f t="shared" si="5"/>
        <v/>
      </c>
      <c r="F53" s="1" t="str">
        <f t="shared" si="3"/>
        <v/>
      </c>
      <c r="G53" s="1" t="str">
        <f xml:space="preserve"> ""</f>
        <v/>
      </c>
    </row>
    <row r="54" spans="1:7" x14ac:dyDescent="0.35">
      <c r="A54" s="1" t="str">
        <f xml:space="preserve"> "40269"</f>
        <v>40269</v>
      </c>
      <c r="B54" s="1" t="str">
        <f t="shared" si="0"/>
        <v>3</v>
      </c>
      <c r="C54" s="1" t="s">
        <v>105</v>
      </c>
      <c r="D54" s="1" t="s">
        <v>106</v>
      </c>
      <c r="E54" s="1" t="str">
        <f t="shared" si="5"/>
        <v/>
      </c>
      <c r="F54" s="1" t="str">
        <f t="shared" si="3"/>
        <v/>
      </c>
      <c r="G54" s="1" t="str">
        <f xml:space="preserve"> ""</f>
        <v/>
      </c>
    </row>
    <row r="55" spans="1:7" x14ac:dyDescent="0.35">
      <c r="A55" s="1" t="str">
        <f xml:space="preserve"> "40300"</f>
        <v>40300</v>
      </c>
      <c r="B55" s="1" t="str">
        <f t="shared" si="0"/>
        <v>3</v>
      </c>
      <c r="C55" s="1" t="s">
        <v>107</v>
      </c>
      <c r="D55" s="1" t="s">
        <v>108</v>
      </c>
      <c r="E55" s="1" t="str">
        <f t="shared" si="5"/>
        <v/>
      </c>
      <c r="F55" s="1" t="str">
        <f t="shared" si="3"/>
        <v/>
      </c>
      <c r="G55" s="1" t="str">
        <f t="shared" ref="G55:G60" si="6" xml:space="preserve"> "000"</f>
        <v>000</v>
      </c>
    </row>
    <row r="56" spans="1:7" x14ac:dyDescent="0.35">
      <c r="A56" s="1" t="str">
        <f xml:space="preserve"> "40309"</f>
        <v>40309</v>
      </c>
      <c r="B56" s="1" t="str">
        <f t="shared" si="0"/>
        <v>3</v>
      </c>
      <c r="C56" s="1" t="s">
        <v>109</v>
      </c>
      <c r="D56" s="1" t="s">
        <v>110</v>
      </c>
      <c r="E56" s="1" t="str">
        <f t="shared" si="5"/>
        <v/>
      </c>
      <c r="F56" s="1" t="str">
        <f t="shared" si="3"/>
        <v/>
      </c>
      <c r="G56" s="1" t="str">
        <f t="shared" si="6"/>
        <v>000</v>
      </c>
    </row>
    <row r="57" spans="1:7" x14ac:dyDescent="0.35">
      <c r="A57" s="1" t="str">
        <f xml:space="preserve"> "40310"</f>
        <v>40310</v>
      </c>
      <c r="B57" s="1" t="str">
        <f t="shared" si="0"/>
        <v>3</v>
      </c>
      <c r="C57" s="1" t="s">
        <v>111</v>
      </c>
      <c r="D57" s="1" t="s">
        <v>112</v>
      </c>
      <c r="E57" s="1" t="str">
        <f t="shared" si="5"/>
        <v/>
      </c>
      <c r="F57" s="1" t="str">
        <f t="shared" ref="F57:F74" si="7" xml:space="preserve"> ""</f>
        <v/>
      </c>
      <c r="G57" s="1" t="str">
        <f t="shared" si="6"/>
        <v>000</v>
      </c>
    </row>
    <row r="58" spans="1:7" x14ac:dyDescent="0.35">
      <c r="A58" s="1" t="str">
        <f xml:space="preserve"> "40319"</f>
        <v>40319</v>
      </c>
      <c r="B58" s="1" t="str">
        <f t="shared" si="0"/>
        <v>3</v>
      </c>
      <c r="C58" s="1" t="s">
        <v>113</v>
      </c>
      <c r="D58" s="1" t="s">
        <v>114</v>
      </c>
      <c r="E58" s="1" t="str">
        <f t="shared" si="5"/>
        <v/>
      </c>
      <c r="F58" s="1" t="str">
        <f t="shared" si="7"/>
        <v/>
      </c>
      <c r="G58" s="1" t="str">
        <f t="shared" si="6"/>
        <v>000</v>
      </c>
    </row>
    <row r="59" spans="1:7" x14ac:dyDescent="0.35">
      <c r="A59" s="1" t="str">
        <f xml:space="preserve"> "40320"</f>
        <v>40320</v>
      </c>
      <c r="B59" s="1" t="str">
        <f t="shared" si="0"/>
        <v>3</v>
      </c>
      <c r="C59" s="1" t="s">
        <v>115</v>
      </c>
      <c r="D59" s="1" t="s">
        <v>116</v>
      </c>
      <c r="E59" s="1" t="str">
        <f t="shared" si="5"/>
        <v/>
      </c>
      <c r="F59" s="1" t="str">
        <f t="shared" si="7"/>
        <v/>
      </c>
      <c r="G59" s="1" t="str">
        <f t="shared" si="6"/>
        <v>000</v>
      </c>
    </row>
    <row r="60" spans="1:7" x14ac:dyDescent="0.35">
      <c r="A60" s="1" t="str">
        <f xml:space="preserve"> "40329"</f>
        <v>40329</v>
      </c>
      <c r="B60" s="1" t="str">
        <f t="shared" si="0"/>
        <v>3</v>
      </c>
      <c r="C60" s="1" t="s">
        <v>117</v>
      </c>
      <c r="D60" s="1" t="s">
        <v>118</v>
      </c>
      <c r="E60" s="1" t="str">
        <f t="shared" si="5"/>
        <v/>
      </c>
      <c r="F60" s="1" t="str">
        <f t="shared" si="7"/>
        <v/>
      </c>
      <c r="G60" s="1" t="str">
        <f t="shared" si="6"/>
        <v>000</v>
      </c>
    </row>
    <row r="61" spans="1:7" x14ac:dyDescent="0.35">
      <c r="A61" s="1" t="str">
        <f xml:space="preserve"> "40500"</f>
        <v>40500</v>
      </c>
      <c r="B61" s="1" t="str">
        <f t="shared" si="0"/>
        <v>3</v>
      </c>
      <c r="C61" s="1" t="s">
        <v>119</v>
      </c>
      <c r="D61" s="1" t="s">
        <v>120</v>
      </c>
      <c r="E61" s="1" t="str">
        <f t="shared" si="5"/>
        <v/>
      </c>
      <c r="F61" s="1" t="str">
        <f t="shared" si="7"/>
        <v/>
      </c>
      <c r="G61" s="1" t="str">
        <f xml:space="preserve"> "40500"</f>
        <v>40500</v>
      </c>
    </row>
    <row r="62" spans="1:7" x14ac:dyDescent="0.35">
      <c r="A62" s="1" t="str">
        <f xml:space="preserve"> "40509"</f>
        <v>40509</v>
      </c>
      <c r="B62" s="1" t="str">
        <f t="shared" si="0"/>
        <v>3</v>
      </c>
      <c r="C62" s="1" t="s">
        <v>121</v>
      </c>
      <c r="D62" s="1" t="s">
        <v>122</v>
      </c>
      <c r="E62" s="1" t="str">
        <f t="shared" si="5"/>
        <v/>
      </c>
      <c r="F62" s="1" t="str">
        <f t="shared" si="7"/>
        <v/>
      </c>
      <c r="G62" s="1" t="str">
        <f xml:space="preserve"> ""</f>
        <v/>
      </c>
    </row>
    <row r="63" spans="1:7" x14ac:dyDescent="0.35">
      <c r="A63" s="1" t="str">
        <f xml:space="preserve"> "40510"</f>
        <v>40510</v>
      </c>
      <c r="B63" s="1" t="str">
        <f t="shared" si="0"/>
        <v>3</v>
      </c>
      <c r="C63" s="1" t="s">
        <v>123</v>
      </c>
      <c r="D63" s="1" t="s">
        <v>124</v>
      </c>
      <c r="E63" s="1" t="str">
        <f t="shared" si="5"/>
        <v/>
      </c>
      <c r="F63" s="1" t="str">
        <f t="shared" si="7"/>
        <v/>
      </c>
      <c r="G63" s="1" t="str">
        <f xml:space="preserve"> "40510"</f>
        <v>40510</v>
      </c>
    </row>
    <row r="64" spans="1:7" x14ac:dyDescent="0.35">
      <c r="A64" s="1" t="str">
        <f xml:space="preserve"> "40519"</f>
        <v>40519</v>
      </c>
      <c r="B64" s="1" t="str">
        <f t="shared" si="0"/>
        <v>3</v>
      </c>
      <c r="C64" s="1" t="s">
        <v>125</v>
      </c>
      <c r="D64" s="1" t="s">
        <v>126</v>
      </c>
      <c r="E64" s="1" t="str">
        <f t="shared" si="5"/>
        <v/>
      </c>
      <c r="F64" s="1" t="str">
        <f t="shared" si="7"/>
        <v/>
      </c>
      <c r="G64" s="1" t="str">
        <f xml:space="preserve"> ""</f>
        <v/>
      </c>
    </row>
    <row r="65" spans="1:7" x14ac:dyDescent="0.35">
      <c r="A65" s="1" t="str">
        <f xml:space="preserve"> "40520"</f>
        <v>40520</v>
      </c>
      <c r="B65" s="1" t="str">
        <f t="shared" si="0"/>
        <v>3</v>
      </c>
      <c r="C65" s="1" t="s">
        <v>127</v>
      </c>
      <c r="D65" s="1" t="s">
        <v>128</v>
      </c>
      <c r="E65" s="1" t="str">
        <f t="shared" si="5"/>
        <v/>
      </c>
      <c r="F65" s="1" t="str">
        <f t="shared" si="7"/>
        <v/>
      </c>
      <c r="G65" s="1" t="str">
        <f xml:space="preserve"> "40520"</f>
        <v>40520</v>
      </c>
    </row>
    <row r="66" spans="1:7" x14ac:dyDescent="0.35">
      <c r="A66" s="1" t="str">
        <f xml:space="preserve"> "40529"</f>
        <v>40529</v>
      </c>
      <c r="B66" s="1" t="str">
        <f t="shared" ref="B66:B129" si="8" xml:space="preserve"> "3"</f>
        <v>3</v>
      </c>
      <c r="C66" s="1" t="s">
        <v>129</v>
      </c>
      <c r="D66" s="1" t="s">
        <v>130</v>
      </c>
      <c r="E66" s="1" t="str">
        <f t="shared" si="5"/>
        <v/>
      </c>
      <c r="F66" s="1" t="str">
        <f t="shared" si="7"/>
        <v/>
      </c>
      <c r="G66" s="1" t="str">
        <f xml:space="preserve"> ""</f>
        <v/>
      </c>
    </row>
    <row r="67" spans="1:7" x14ac:dyDescent="0.35">
      <c r="A67" s="1" t="str">
        <f xml:space="preserve"> "40530"</f>
        <v>40530</v>
      </c>
      <c r="B67" s="1" t="str">
        <f t="shared" si="8"/>
        <v>3</v>
      </c>
      <c r="C67" s="1" t="s">
        <v>131</v>
      </c>
      <c r="D67" s="1" t="s">
        <v>132</v>
      </c>
      <c r="E67" s="1" t="str">
        <f t="shared" si="5"/>
        <v/>
      </c>
      <c r="F67" s="1" t="str">
        <f t="shared" si="7"/>
        <v/>
      </c>
      <c r="G67" s="1" t="str">
        <f xml:space="preserve"> "40530"</f>
        <v>40530</v>
      </c>
    </row>
    <row r="68" spans="1:7" x14ac:dyDescent="0.35">
      <c r="A68" s="1" t="str">
        <f xml:space="preserve"> "40539"</f>
        <v>40539</v>
      </c>
      <c r="B68" s="1" t="str">
        <f t="shared" si="8"/>
        <v>3</v>
      </c>
      <c r="C68" s="1" t="s">
        <v>133</v>
      </c>
      <c r="D68" s="1" t="s">
        <v>134</v>
      </c>
      <c r="E68" s="1" t="str">
        <f t="shared" si="5"/>
        <v/>
      </c>
      <c r="F68" s="1" t="str">
        <f t="shared" si="7"/>
        <v/>
      </c>
      <c r="G68" s="1" t="str">
        <f xml:space="preserve"> ""</f>
        <v/>
      </c>
    </row>
    <row r="69" spans="1:7" x14ac:dyDescent="0.35">
      <c r="A69" s="1" t="str">
        <f xml:space="preserve"> "40540"</f>
        <v>40540</v>
      </c>
      <c r="B69" s="1" t="str">
        <f t="shared" si="8"/>
        <v>3</v>
      </c>
      <c r="C69" s="1" t="s">
        <v>135</v>
      </c>
      <c r="D69" s="1" t="s">
        <v>136</v>
      </c>
      <c r="E69" s="1" t="str">
        <f t="shared" si="5"/>
        <v/>
      </c>
      <c r="F69" s="1" t="str">
        <f t="shared" si="7"/>
        <v/>
      </c>
      <c r="G69" s="1" t="str">
        <f xml:space="preserve"> "40540"</f>
        <v>40540</v>
      </c>
    </row>
    <row r="70" spans="1:7" x14ac:dyDescent="0.35">
      <c r="A70" s="1" t="str">
        <f xml:space="preserve"> "40549"</f>
        <v>40549</v>
      </c>
      <c r="B70" s="1" t="str">
        <f t="shared" si="8"/>
        <v>3</v>
      </c>
      <c r="C70" s="1" t="s">
        <v>137</v>
      </c>
      <c r="D70" s="1" t="s">
        <v>136</v>
      </c>
      <c r="E70" s="1" t="s">
        <v>39</v>
      </c>
      <c r="F70" s="1" t="str">
        <f t="shared" si="7"/>
        <v/>
      </c>
      <c r="G70" s="1" t="str">
        <f xml:space="preserve"> "40549"</f>
        <v>40549</v>
      </c>
    </row>
    <row r="71" spans="1:7" x14ac:dyDescent="0.35">
      <c r="A71" s="1" t="str">
        <f xml:space="preserve"> "40600"</f>
        <v>40600</v>
      </c>
      <c r="B71" s="1" t="str">
        <f t="shared" si="8"/>
        <v>3</v>
      </c>
      <c r="C71" s="1" t="s">
        <v>138</v>
      </c>
      <c r="D71" s="1" t="s">
        <v>139</v>
      </c>
      <c r="E71" s="1" t="str">
        <f t="shared" ref="E71:E76" si="9" xml:space="preserve"> ""</f>
        <v/>
      </c>
      <c r="F71" s="1" t="str">
        <f t="shared" si="7"/>
        <v/>
      </c>
      <c r="G71" s="1" t="str">
        <f xml:space="preserve"> "40600"</f>
        <v>40600</v>
      </c>
    </row>
    <row r="72" spans="1:7" x14ac:dyDescent="0.35">
      <c r="A72" s="1" t="str">
        <f xml:space="preserve"> "40610"</f>
        <v>40610</v>
      </c>
      <c r="B72" s="1" t="str">
        <f t="shared" si="8"/>
        <v>3</v>
      </c>
      <c r="C72" s="1" t="s">
        <v>140</v>
      </c>
      <c r="D72" s="1" t="s">
        <v>141</v>
      </c>
      <c r="E72" s="1" t="str">
        <f t="shared" si="9"/>
        <v/>
      </c>
      <c r="F72" s="1" t="str">
        <f t="shared" si="7"/>
        <v/>
      </c>
      <c r="G72" s="1" t="str">
        <f xml:space="preserve"> "40610"</f>
        <v>40610</v>
      </c>
    </row>
    <row r="73" spans="1:7" x14ac:dyDescent="0.35">
      <c r="A73" s="1" t="str">
        <f xml:space="preserve"> "40620"</f>
        <v>40620</v>
      </c>
      <c r="B73" s="1" t="str">
        <f t="shared" si="8"/>
        <v>3</v>
      </c>
      <c r="C73" s="1" t="s">
        <v>142</v>
      </c>
      <c r="D73" s="1" t="s">
        <v>143</v>
      </c>
      <c r="E73" s="1" t="str">
        <f t="shared" si="9"/>
        <v/>
      </c>
      <c r="F73" s="1" t="str">
        <f t="shared" si="7"/>
        <v/>
      </c>
      <c r="G73" s="1" t="str">
        <f xml:space="preserve"> "40620"</f>
        <v>40620</v>
      </c>
    </row>
    <row r="74" spans="1:7" x14ac:dyDescent="0.35">
      <c r="A74" s="1" t="str">
        <f xml:space="preserve"> "40630"</f>
        <v>40630</v>
      </c>
      <c r="B74" s="1" t="str">
        <f t="shared" si="8"/>
        <v>3</v>
      </c>
      <c r="C74" s="1" t="s">
        <v>144</v>
      </c>
      <c r="D74" s="1" t="s">
        <v>145</v>
      </c>
      <c r="E74" s="1" t="str">
        <f t="shared" si="9"/>
        <v/>
      </c>
      <c r="F74" s="1" t="str">
        <f t="shared" si="7"/>
        <v/>
      </c>
      <c r="G74" s="1" t="str">
        <f xml:space="preserve"> "40630"</f>
        <v>40630</v>
      </c>
    </row>
    <row r="75" spans="1:7" x14ac:dyDescent="0.35">
      <c r="A75" s="1" t="str">
        <f xml:space="preserve"> "40900"</f>
        <v>40900</v>
      </c>
      <c r="B75" s="1" t="str">
        <f t="shared" si="8"/>
        <v>3</v>
      </c>
      <c r="C75" s="1" t="s">
        <v>146</v>
      </c>
      <c r="D75" s="1" t="s">
        <v>147</v>
      </c>
      <c r="E75" s="1" t="str">
        <f t="shared" si="9"/>
        <v/>
      </c>
      <c r="F75" s="1" t="str">
        <f xml:space="preserve"> "090"</f>
        <v>090</v>
      </c>
      <c r="G75" s="1" t="str">
        <f xml:space="preserve"> "40900"</f>
        <v>40900</v>
      </c>
    </row>
    <row r="76" spans="1:7" x14ac:dyDescent="0.35">
      <c r="A76" s="1" t="str">
        <f xml:space="preserve"> "40910"</f>
        <v>40910</v>
      </c>
      <c r="B76" s="1" t="str">
        <f t="shared" si="8"/>
        <v>3</v>
      </c>
      <c r="C76" s="1" t="s">
        <v>148</v>
      </c>
      <c r="D76" s="1" t="s">
        <v>149</v>
      </c>
      <c r="E76" s="1" t="str">
        <f t="shared" si="9"/>
        <v/>
      </c>
      <c r="F76" s="1" t="str">
        <f xml:space="preserve"> "090"</f>
        <v>090</v>
      </c>
      <c r="G76" s="1" t="str">
        <f xml:space="preserve"> "40910"</f>
        <v>40910</v>
      </c>
    </row>
    <row r="77" spans="1:7" x14ac:dyDescent="0.35">
      <c r="A77" s="1" t="str">
        <f xml:space="preserve"> "40919"</f>
        <v>40919</v>
      </c>
      <c r="B77" s="1" t="str">
        <f t="shared" si="8"/>
        <v>3</v>
      </c>
      <c r="C77" s="1" t="s">
        <v>150</v>
      </c>
      <c r="D77" s="1" t="s">
        <v>151</v>
      </c>
      <c r="E77" s="1" t="s">
        <v>152</v>
      </c>
      <c r="F77" s="1" t="str">
        <f xml:space="preserve"> "090"</f>
        <v>090</v>
      </c>
      <c r="G77" s="1" t="str">
        <f xml:space="preserve"> "40919"</f>
        <v>40919</v>
      </c>
    </row>
    <row r="78" spans="1:7" x14ac:dyDescent="0.35">
      <c r="A78" s="1" t="str">
        <f xml:space="preserve"> "40980"</f>
        <v>40980</v>
      </c>
      <c r="B78" s="1" t="str">
        <f t="shared" si="8"/>
        <v>3</v>
      </c>
      <c r="C78" s="1" t="s">
        <v>153</v>
      </c>
      <c r="D78" s="1" t="s">
        <v>154</v>
      </c>
      <c r="E78" s="1" t="str">
        <f t="shared" ref="E78:F94" si="10" xml:space="preserve"> ""</f>
        <v/>
      </c>
      <c r="F78" s="1" t="str">
        <f t="shared" si="10"/>
        <v/>
      </c>
      <c r="G78" s="1" t="str">
        <f xml:space="preserve"> "40980"</f>
        <v>40980</v>
      </c>
    </row>
    <row r="79" spans="1:7" x14ac:dyDescent="0.35">
      <c r="A79" s="1" t="str">
        <f xml:space="preserve"> "40990"</f>
        <v>40990</v>
      </c>
      <c r="B79" s="1" t="str">
        <f t="shared" si="8"/>
        <v>3</v>
      </c>
      <c r="C79" s="1" t="s">
        <v>155</v>
      </c>
      <c r="D79" s="1" t="s">
        <v>156</v>
      </c>
      <c r="E79" s="1" t="str">
        <f t="shared" si="10"/>
        <v/>
      </c>
      <c r="F79" s="1" t="str">
        <f t="shared" si="10"/>
        <v/>
      </c>
      <c r="G79" s="1" t="str">
        <f xml:space="preserve"> "40990"</f>
        <v>40990</v>
      </c>
    </row>
    <row r="80" spans="1:7" x14ac:dyDescent="0.35">
      <c r="A80" s="1" t="str">
        <f xml:space="preserve"> "41000"</f>
        <v>41000</v>
      </c>
      <c r="B80" s="1" t="str">
        <f t="shared" si="8"/>
        <v>3</v>
      </c>
      <c r="C80" s="1" t="s">
        <v>157</v>
      </c>
      <c r="D80" s="1" t="s">
        <v>158</v>
      </c>
      <c r="E80" s="1" t="str">
        <f t="shared" si="10"/>
        <v/>
      </c>
      <c r="F80" s="1" t="str">
        <f t="shared" si="10"/>
        <v/>
      </c>
      <c r="G80" s="1" t="str">
        <f xml:space="preserve"> "41000"</f>
        <v>41000</v>
      </c>
    </row>
    <row r="81" spans="1:7" x14ac:dyDescent="0.35">
      <c r="A81" s="1" t="str">
        <f xml:space="preserve"> "41009"</f>
        <v>41009</v>
      </c>
      <c r="B81" s="1" t="str">
        <f t="shared" si="8"/>
        <v>3</v>
      </c>
      <c r="C81" s="1" t="s">
        <v>159</v>
      </c>
      <c r="D81" s="1" t="s">
        <v>160</v>
      </c>
      <c r="E81" s="1" t="str">
        <f t="shared" si="10"/>
        <v/>
      </c>
      <c r="F81" s="1" t="str">
        <f t="shared" si="10"/>
        <v/>
      </c>
      <c r="G81" s="1" t="str">
        <f xml:space="preserve"> "41009"</f>
        <v>41009</v>
      </c>
    </row>
    <row r="82" spans="1:7" x14ac:dyDescent="0.35">
      <c r="A82" s="1" t="str">
        <f xml:space="preserve"> "41100"</f>
        <v>41100</v>
      </c>
      <c r="B82" s="1" t="str">
        <f t="shared" si="8"/>
        <v>3</v>
      </c>
      <c r="C82" s="1" t="s">
        <v>161</v>
      </c>
      <c r="D82" s="1" t="s">
        <v>162</v>
      </c>
      <c r="E82" s="1" t="str">
        <f t="shared" si="10"/>
        <v/>
      </c>
      <c r="F82" s="1" t="str">
        <f t="shared" si="10"/>
        <v/>
      </c>
      <c r="G82" s="1" t="str">
        <f xml:space="preserve"> "41100"</f>
        <v>41100</v>
      </c>
    </row>
    <row r="83" spans="1:7" x14ac:dyDescent="0.35">
      <c r="A83" s="1" t="str">
        <f xml:space="preserve"> "41109"</f>
        <v>41109</v>
      </c>
      <c r="B83" s="1" t="str">
        <f t="shared" si="8"/>
        <v>3</v>
      </c>
      <c r="C83" s="1" t="s">
        <v>163</v>
      </c>
      <c r="D83" s="1" t="s">
        <v>164</v>
      </c>
      <c r="E83" s="1" t="str">
        <f t="shared" si="10"/>
        <v/>
      </c>
      <c r="F83" s="1" t="str">
        <f t="shared" si="10"/>
        <v/>
      </c>
      <c r="G83" s="1" t="str">
        <f xml:space="preserve"> "41109"</f>
        <v>41109</v>
      </c>
    </row>
    <row r="84" spans="1:7" x14ac:dyDescent="0.35">
      <c r="A84" s="1" t="str">
        <f xml:space="preserve"> "41110"</f>
        <v>41110</v>
      </c>
      <c r="B84" s="1" t="str">
        <f t="shared" si="8"/>
        <v>3</v>
      </c>
      <c r="C84" s="1" t="s">
        <v>165</v>
      </c>
      <c r="D84" s="1" t="s">
        <v>166</v>
      </c>
      <c r="E84" s="1" t="str">
        <f t="shared" si="10"/>
        <v/>
      </c>
      <c r="F84" s="1" t="str">
        <f t="shared" si="10"/>
        <v/>
      </c>
      <c r="G84" s="1" t="str">
        <f xml:space="preserve"> "41110"</f>
        <v>41110</v>
      </c>
    </row>
    <row r="85" spans="1:7" x14ac:dyDescent="0.35">
      <c r="A85" s="1" t="str">
        <f xml:space="preserve"> "41119"</f>
        <v>41119</v>
      </c>
      <c r="B85" s="1" t="str">
        <f t="shared" si="8"/>
        <v>3</v>
      </c>
      <c r="C85" s="1" t="s">
        <v>167</v>
      </c>
      <c r="D85" s="1" t="s">
        <v>168</v>
      </c>
      <c r="E85" s="1" t="str">
        <f t="shared" si="10"/>
        <v/>
      </c>
      <c r="F85" s="1" t="str">
        <f t="shared" si="10"/>
        <v/>
      </c>
      <c r="G85" s="1" t="str">
        <f xml:space="preserve"> ""</f>
        <v/>
      </c>
    </row>
    <row r="86" spans="1:7" x14ac:dyDescent="0.35">
      <c r="A86" s="1" t="str">
        <f xml:space="preserve"> "41120"</f>
        <v>41120</v>
      </c>
      <c r="B86" s="1" t="str">
        <f t="shared" si="8"/>
        <v>3</v>
      </c>
      <c r="C86" s="1" t="s">
        <v>169</v>
      </c>
      <c r="D86" s="1" t="s">
        <v>170</v>
      </c>
      <c r="E86" s="1" t="str">
        <f t="shared" si="10"/>
        <v/>
      </c>
      <c r="F86" s="1" t="str">
        <f t="shared" si="10"/>
        <v/>
      </c>
      <c r="G86" s="1" t="str">
        <f xml:space="preserve"> "41120"</f>
        <v>41120</v>
      </c>
    </row>
    <row r="87" spans="1:7" x14ac:dyDescent="0.35">
      <c r="A87" s="1" t="str">
        <f xml:space="preserve"> "41129"</f>
        <v>41129</v>
      </c>
      <c r="B87" s="1" t="str">
        <f t="shared" si="8"/>
        <v>3</v>
      </c>
      <c r="C87" s="1" t="s">
        <v>171</v>
      </c>
      <c r="D87" s="1" t="s">
        <v>172</v>
      </c>
      <c r="E87" s="1" t="str">
        <f t="shared" si="10"/>
        <v/>
      </c>
      <c r="F87" s="1" t="str">
        <f t="shared" si="10"/>
        <v/>
      </c>
      <c r="G87" s="1" t="str">
        <f xml:space="preserve"> ""</f>
        <v/>
      </c>
    </row>
    <row r="88" spans="1:7" x14ac:dyDescent="0.35">
      <c r="A88" s="1" t="str">
        <f xml:space="preserve"> "41190"</f>
        <v>41190</v>
      </c>
      <c r="B88" s="1" t="str">
        <f t="shared" si="8"/>
        <v>3</v>
      </c>
      <c r="C88" s="1" t="s">
        <v>173</v>
      </c>
      <c r="D88" s="1" t="s">
        <v>174</v>
      </c>
      <c r="E88" s="1" t="str">
        <f t="shared" si="10"/>
        <v/>
      </c>
      <c r="F88" s="1" t="str">
        <f t="shared" si="10"/>
        <v/>
      </c>
      <c r="G88" s="1" t="str">
        <f xml:space="preserve"> "41190"</f>
        <v>41190</v>
      </c>
    </row>
    <row r="89" spans="1:7" x14ac:dyDescent="0.35">
      <c r="A89" s="1" t="str">
        <f xml:space="preserve"> "42000"</f>
        <v>42000</v>
      </c>
      <c r="B89" s="1" t="str">
        <f t="shared" si="8"/>
        <v>3</v>
      </c>
      <c r="C89" s="1" t="s">
        <v>175</v>
      </c>
      <c r="D89" s="1" t="s">
        <v>176</v>
      </c>
      <c r="E89" s="1" t="str">
        <f t="shared" si="10"/>
        <v/>
      </c>
      <c r="F89" s="1" t="str">
        <f t="shared" si="10"/>
        <v/>
      </c>
      <c r="G89" s="1" t="str">
        <f xml:space="preserve"> "42000"</f>
        <v>42000</v>
      </c>
    </row>
    <row r="90" spans="1:7" x14ac:dyDescent="0.35">
      <c r="A90" s="1" t="str">
        <f xml:space="preserve"> "42009"</f>
        <v>42009</v>
      </c>
      <c r="B90" s="1" t="str">
        <f t="shared" si="8"/>
        <v>3</v>
      </c>
      <c r="C90" s="1" t="s">
        <v>177</v>
      </c>
      <c r="D90" s="1" t="s">
        <v>178</v>
      </c>
      <c r="E90" s="1" t="str">
        <f t="shared" si="10"/>
        <v/>
      </c>
      <c r="F90" s="1" t="str">
        <f t="shared" si="10"/>
        <v/>
      </c>
      <c r="G90" s="1" t="str">
        <f xml:space="preserve"> "42009"</f>
        <v>42009</v>
      </c>
    </row>
    <row r="91" spans="1:7" x14ac:dyDescent="0.35">
      <c r="A91" s="1" t="str">
        <f xml:space="preserve"> "42019"</f>
        <v>42019</v>
      </c>
      <c r="B91" s="1" t="str">
        <f t="shared" si="8"/>
        <v>3</v>
      </c>
      <c r="C91" s="1" t="s">
        <v>179</v>
      </c>
      <c r="D91" s="1" t="s">
        <v>180</v>
      </c>
      <c r="E91" s="1" t="str">
        <f t="shared" si="10"/>
        <v/>
      </c>
      <c r="F91" s="1" t="str">
        <f t="shared" si="10"/>
        <v/>
      </c>
      <c r="G91" s="1" t="str">
        <f xml:space="preserve"> "42019"</f>
        <v>42019</v>
      </c>
    </row>
    <row r="92" spans="1:7" x14ac:dyDescent="0.35">
      <c r="A92" s="1" t="str">
        <f xml:space="preserve"> "42100"</f>
        <v>42100</v>
      </c>
      <c r="B92" s="1" t="str">
        <f t="shared" si="8"/>
        <v>3</v>
      </c>
      <c r="C92" s="1" t="s">
        <v>181</v>
      </c>
      <c r="D92" s="1" t="s">
        <v>182</v>
      </c>
      <c r="E92" s="1" t="str">
        <f t="shared" si="10"/>
        <v/>
      </c>
      <c r="F92" s="1" t="str">
        <f t="shared" si="10"/>
        <v/>
      </c>
      <c r="G92" s="1" t="str">
        <f xml:space="preserve"> "42100"</f>
        <v>42100</v>
      </c>
    </row>
    <row r="93" spans="1:7" x14ac:dyDescent="0.35">
      <c r="A93" s="1" t="str">
        <f xml:space="preserve"> "42109"</f>
        <v>42109</v>
      </c>
      <c r="B93" s="1" t="str">
        <f t="shared" si="8"/>
        <v>3</v>
      </c>
      <c r="C93" s="1" t="s">
        <v>183</v>
      </c>
      <c r="D93" s="1" t="s">
        <v>184</v>
      </c>
      <c r="E93" s="1" t="str">
        <f t="shared" si="10"/>
        <v/>
      </c>
      <c r="F93" s="1" t="str">
        <f t="shared" si="10"/>
        <v/>
      </c>
      <c r="G93" s="1" t="str">
        <f xml:space="preserve"> "42109"</f>
        <v>42109</v>
      </c>
    </row>
    <row r="94" spans="1:7" x14ac:dyDescent="0.35">
      <c r="A94" s="1" t="str">
        <f xml:space="preserve"> "42200"</f>
        <v>42200</v>
      </c>
      <c r="B94" s="1" t="str">
        <f t="shared" si="8"/>
        <v>3</v>
      </c>
      <c r="C94" s="1" t="s">
        <v>185</v>
      </c>
      <c r="D94" s="1" t="s">
        <v>186</v>
      </c>
      <c r="E94" s="1" t="str">
        <f t="shared" si="10"/>
        <v/>
      </c>
      <c r="F94" s="1" t="str">
        <f t="shared" si="10"/>
        <v/>
      </c>
      <c r="G94" s="1" t="str">
        <f xml:space="preserve"> "42200"</f>
        <v>42200</v>
      </c>
    </row>
    <row r="95" spans="1:7" x14ac:dyDescent="0.35">
      <c r="A95" s="1" t="str">
        <f xml:space="preserve"> "42201"</f>
        <v>42201</v>
      </c>
      <c r="B95" s="1" t="str">
        <f t="shared" si="8"/>
        <v>3</v>
      </c>
      <c r="C95" s="1" t="s">
        <v>187</v>
      </c>
      <c r="D95" s="1" t="s">
        <v>188</v>
      </c>
      <c r="E95" s="1" t="s">
        <v>189</v>
      </c>
      <c r="F95" s="1" t="str">
        <f t="shared" ref="F95:F126" si="11" xml:space="preserve"> ""</f>
        <v/>
      </c>
      <c r="G95" s="1" t="str">
        <f xml:space="preserve"> "42201"</f>
        <v>42201</v>
      </c>
    </row>
    <row r="96" spans="1:7" x14ac:dyDescent="0.35">
      <c r="A96" s="1" t="str">
        <f xml:space="preserve"> "42209"</f>
        <v>42209</v>
      </c>
      <c r="B96" s="1" t="str">
        <f t="shared" si="8"/>
        <v>3</v>
      </c>
      <c r="C96" s="1" t="s">
        <v>190</v>
      </c>
      <c r="D96" s="1" t="s">
        <v>191</v>
      </c>
      <c r="E96" s="1" t="str">
        <f t="shared" ref="E96:E103" si="12" xml:space="preserve"> ""</f>
        <v/>
      </c>
      <c r="F96" s="1" t="str">
        <f t="shared" si="11"/>
        <v/>
      </c>
      <c r="G96" s="1" t="str">
        <f xml:space="preserve"> "42209"</f>
        <v>42209</v>
      </c>
    </row>
    <row r="97" spans="1:7" x14ac:dyDescent="0.35">
      <c r="A97" s="1" t="str">
        <f xml:space="preserve"> "42210"</f>
        <v>42210</v>
      </c>
      <c r="B97" s="1" t="str">
        <f t="shared" si="8"/>
        <v>3</v>
      </c>
      <c r="C97" s="1" t="s">
        <v>192</v>
      </c>
      <c r="D97" s="1" t="s">
        <v>193</v>
      </c>
      <c r="E97" s="1" t="str">
        <f t="shared" si="12"/>
        <v/>
      </c>
      <c r="F97" s="1" t="str">
        <f t="shared" si="11"/>
        <v/>
      </c>
      <c r="G97" s="1" t="str">
        <f xml:space="preserve"> "42210"</f>
        <v>42210</v>
      </c>
    </row>
    <row r="98" spans="1:7" x14ac:dyDescent="0.35">
      <c r="A98" s="1" t="str">
        <f xml:space="preserve"> "43000"</f>
        <v>43000</v>
      </c>
      <c r="B98" s="1" t="str">
        <f t="shared" si="8"/>
        <v>3</v>
      </c>
      <c r="C98" s="1" t="s">
        <v>194</v>
      </c>
      <c r="D98" s="1" t="s">
        <v>195</v>
      </c>
      <c r="E98" s="1" t="str">
        <f t="shared" si="12"/>
        <v/>
      </c>
      <c r="F98" s="1" t="str">
        <f t="shared" si="11"/>
        <v/>
      </c>
      <c r="G98" s="1" t="str">
        <f xml:space="preserve"> "43000"</f>
        <v>43000</v>
      </c>
    </row>
    <row r="99" spans="1:7" x14ac:dyDescent="0.35">
      <c r="A99" s="1" t="str">
        <f xml:space="preserve"> "43008"</f>
        <v>43008</v>
      </c>
      <c r="B99" s="1" t="str">
        <f t="shared" si="8"/>
        <v>3</v>
      </c>
      <c r="C99" s="1" t="s">
        <v>196</v>
      </c>
      <c r="D99" s="1" t="s">
        <v>197</v>
      </c>
      <c r="E99" s="1" t="str">
        <f t="shared" si="12"/>
        <v/>
      </c>
      <c r="F99" s="1" t="str">
        <f t="shared" si="11"/>
        <v/>
      </c>
      <c r="G99" s="1" t="str">
        <f xml:space="preserve"> "43008"</f>
        <v>43008</v>
      </c>
    </row>
    <row r="100" spans="1:7" x14ac:dyDescent="0.35">
      <c r="A100" s="1" t="str">
        <f xml:space="preserve"> "43009"</f>
        <v>43009</v>
      </c>
      <c r="B100" s="1" t="str">
        <f t="shared" si="8"/>
        <v>3</v>
      </c>
      <c r="C100" s="1" t="s">
        <v>198</v>
      </c>
      <c r="D100" s="1" t="s">
        <v>199</v>
      </c>
      <c r="E100" s="1" t="str">
        <f t="shared" si="12"/>
        <v/>
      </c>
      <c r="F100" s="1" t="str">
        <f t="shared" si="11"/>
        <v/>
      </c>
      <c r="G100" s="1" t="str">
        <f xml:space="preserve"> "43009"</f>
        <v>43009</v>
      </c>
    </row>
    <row r="101" spans="1:7" x14ac:dyDescent="0.35">
      <c r="A101" s="1" t="str">
        <f xml:space="preserve"> "43010"</f>
        <v>43010</v>
      </c>
      <c r="B101" s="1" t="str">
        <f t="shared" si="8"/>
        <v>3</v>
      </c>
      <c r="C101" s="1" t="s">
        <v>200</v>
      </c>
      <c r="D101" s="1" t="s">
        <v>201</v>
      </c>
      <c r="E101" s="1" t="str">
        <f t="shared" si="12"/>
        <v/>
      </c>
      <c r="F101" s="1" t="str">
        <f t="shared" si="11"/>
        <v/>
      </c>
      <c r="G101" s="1" t="str">
        <f xml:space="preserve"> "43010"</f>
        <v>43010</v>
      </c>
    </row>
    <row r="102" spans="1:7" x14ac:dyDescent="0.35">
      <c r="A102" s="1" t="str">
        <f xml:space="preserve"> "43019"</f>
        <v>43019</v>
      </c>
      <c r="B102" s="1" t="str">
        <f t="shared" si="8"/>
        <v>3</v>
      </c>
      <c r="C102" s="1" t="s">
        <v>202</v>
      </c>
      <c r="D102" s="1" t="s">
        <v>203</v>
      </c>
      <c r="E102" s="1" t="str">
        <f t="shared" si="12"/>
        <v/>
      </c>
      <c r="F102" s="1" t="str">
        <f t="shared" si="11"/>
        <v/>
      </c>
      <c r="G102" s="1" t="str">
        <f xml:space="preserve"> "43019"</f>
        <v>43019</v>
      </c>
    </row>
    <row r="103" spans="1:7" x14ac:dyDescent="0.35">
      <c r="A103" s="1" t="str">
        <f xml:space="preserve"> "43020"</f>
        <v>43020</v>
      </c>
      <c r="B103" s="1" t="str">
        <f t="shared" si="8"/>
        <v>3</v>
      </c>
      <c r="C103" s="1" t="s">
        <v>204</v>
      </c>
      <c r="D103" s="1" t="s">
        <v>205</v>
      </c>
      <c r="E103" s="1" t="str">
        <f t="shared" si="12"/>
        <v/>
      </c>
      <c r="F103" s="1" t="str">
        <f t="shared" si="11"/>
        <v/>
      </c>
      <c r="G103" s="1" t="str">
        <f xml:space="preserve"> "43020"</f>
        <v>43020</v>
      </c>
    </row>
    <row r="104" spans="1:7" x14ac:dyDescent="0.35">
      <c r="A104" s="1" t="str">
        <f xml:space="preserve"> "43029"</f>
        <v>43029</v>
      </c>
      <c r="B104" s="1" t="str">
        <f t="shared" si="8"/>
        <v>3</v>
      </c>
      <c r="C104" s="1" t="s">
        <v>206</v>
      </c>
      <c r="D104" s="1" t="s">
        <v>205</v>
      </c>
      <c r="E104" s="1" t="s">
        <v>152</v>
      </c>
      <c r="F104" s="1" t="str">
        <f t="shared" si="11"/>
        <v/>
      </c>
      <c r="G104" s="1" t="str">
        <f xml:space="preserve"> "43029"</f>
        <v>43029</v>
      </c>
    </row>
    <row r="105" spans="1:7" x14ac:dyDescent="0.35">
      <c r="A105" s="1" t="str">
        <f xml:space="preserve"> "43030"</f>
        <v>43030</v>
      </c>
      <c r="B105" s="1" t="str">
        <f t="shared" si="8"/>
        <v>3</v>
      </c>
      <c r="C105" s="1" t="s">
        <v>207</v>
      </c>
      <c r="D105" s="1" t="s">
        <v>208</v>
      </c>
      <c r="E105" s="1" t="str">
        <f t="shared" ref="E105:E136" si="13" xml:space="preserve"> ""</f>
        <v/>
      </c>
      <c r="F105" s="1" t="str">
        <f t="shared" si="11"/>
        <v/>
      </c>
      <c r="G105" s="1" t="str">
        <f xml:space="preserve"> "43030"</f>
        <v>43030</v>
      </c>
    </row>
    <row r="106" spans="1:7" x14ac:dyDescent="0.35">
      <c r="A106" s="1" t="str">
        <f xml:space="preserve"> "43040"</f>
        <v>43040</v>
      </c>
      <c r="B106" s="1" t="str">
        <f t="shared" si="8"/>
        <v>3</v>
      </c>
      <c r="C106" s="1" t="s">
        <v>209</v>
      </c>
      <c r="D106" s="1" t="s">
        <v>210</v>
      </c>
      <c r="E106" s="1" t="str">
        <f t="shared" si="13"/>
        <v/>
      </c>
      <c r="F106" s="1" t="str">
        <f t="shared" si="11"/>
        <v/>
      </c>
      <c r="G106" s="1" t="str">
        <f xml:space="preserve"> "43040"</f>
        <v>43040</v>
      </c>
    </row>
    <row r="107" spans="1:7" x14ac:dyDescent="0.35">
      <c r="A107" s="1" t="str">
        <f xml:space="preserve"> "43050"</f>
        <v>43050</v>
      </c>
      <c r="B107" s="1" t="str">
        <f t="shared" si="8"/>
        <v>3</v>
      </c>
      <c r="C107" s="1" t="s">
        <v>211</v>
      </c>
      <c r="D107" s="1" t="s">
        <v>212</v>
      </c>
      <c r="E107" s="1" t="str">
        <f t="shared" si="13"/>
        <v/>
      </c>
      <c r="F107" s="1" t="str">
        <f t="shared" si="11"/>
        <v/>
      </c>
      <c r="G107" s="1" t="str">
        <f xml:space="preserve"> "43050"</f>
        <v>43050</v>
      </c>
    </row>
    <row r="108" spans="1:7" x14ac:dyDescent="0.35">
      <c r="A108" s="1" t="str">
        <f xml:space="preserve"> "50000"</f>
        <v>50000</v>
      </c>
      <c r="B108" s="1" t="str">
        <f t="shared" si="8"/>
        <v>3</v>
      </c>
      <c r="C108" s="1" t="s">
        <v>213</v>
      </c>
      <c r="D108" s="1" t="s">
        <v>214</v>
      </c>
      <c r="E108" s="1" t="str">
        <f t="shared" si="13"/>
        <v/>
      </c>
      <c r="F108" s="1" t="str">
        <f t="shared" si="11"/>
        <v/>
      </c>
      <c r="G108" s="1" t="str">
        <f xml:space="preserve"> "50000"</f>
        <v>50000</v>
      </c>
    </row>
    <row r="109" spans="1:7" x14ac:dyDescent="0.35">
      <c r="A109" s="1" t="str">
        <f xml:space="preserve"> "50001"</f>
        <v>50001</v>
      </c>
      <c r="B109" s="1" t="str">
        <f t="shared" si="8"/>
        <v>3</v>
      </c>
      <c r="C109" s="1" t="s">
        <v>215</v>
      </c>
      <c r="D109" s="1" t="s">
        <v>216</v>
      </c>
      <c r="E109" s="1" t="str">
        <f t="shared" si="13"/>
        <v/>
      </c>
      <c r="F109" s="1" t="str">
        <f t="shared" si="11"/>
        <v/>
      </c>
      <c r="G109" s="1" t="str">
        <f xml:space="preserve"> ""</f>
        <v/>
      </c>
    </row>
    <row r="110" spans="1:7" x14ac:dyDescent="0.35">
      <c r="A110" s="1" t="str">
        <f xml:space="preserve"> "50002"</f>
        <v>50002</v>
      </c>
      <c r="B110" s="1" t="str">
        <f t="shared" si="8"/>
        <v>3</v>
      </c>
      <c r="C110" s="1" t="s">
        <v>217</v>
      </c>
      <c r="D110" s="1" t="s">
        <v>218</v>
      </c>
      <c r="E110" s="1" t="str">
        <f t="shared" si="13"/>
        <v/>
      </c>
      <c r="F110" s="1" t="str">
        <f t="shared" si="11"/>
        <v/>
      </c>
      <c r="G110" s="1" t="str">
        <f xml:space="preserve"> ""</f>
        <v/>
      </c>
    </row>
    <row r="111" spans="1:7" x14ac:dyDescent="0.35">
      <c r="A111" s="1" t="str">
        <f xml:space="preserve"> "50003"</f>
        <v>50003</v>
      </c>
      <c r="B111" s="1" t="str">
        <f t="shared" si="8"/>
        <v>3</v>
      </c>
      <c r="C111" s="1" t="s">
        <v>219</v>
      </c>
      <c r="D111" s="1" t="s">
        <v>220</v>
      </c>
      <c r="E111" s="1" t="str">
        <f t="shared" si="13"/>
        <v/>
      </c>
      <c r="F111" s="1" t="str">
        <f t="shared" si="11"/>
        <v/>
      </c>
      <c r="G111" s="1" t="str">
        <f xml:space="preserve"> ""</f>
        <v/>
      </c>
    </row>
    <row r="112" spans="1:7" x14ac:dyDescent="0.35">
      <c r="A112" s="1" t="str">
        <f xml:space="preserve"> "50004"</f>
        <v>50004</v>
      </c>
      <c r="B112" s="1" t="str">
        <f t="shared" si="8"/>
        <v>3</v>
      </c>
      <c r="C112" s="1" t="s">
        <v>221</v>
      </c>
      <c r="D112" s="1" t="s">
        <v>222</v>
      </c>
      <c r="E112" s="1" t="str">
        <f t="shared" si="13"/>
        <v/>
      </c>
      <c r="F112" s="1" t="str">
        <f t="shared" si="11"/>
        <v/>
      </c>
      <c r="G112" s="1" t="str">
        <f xml:space="preserve"> ""</f>
        <v/>
      </c>
    </row>
    <row r="113" spans="1:7" x14ac:dyDescent="0.35">
      <c r="A113" s="1" t="str">
        <f xml:space="preserve"> "50010"</f>
        <v>50010</v>
      </c>
      <c r="B113" s="1" t="str">
        <f t="shared" si="8"/>
        <v>3</v>
      </c>
      <c r="C113" s="1" t="s">
        <v>223</v>
      </c>
      <c r="D113" s="1" t="s">
        <v>224</v>
      </c>
      <c r="E113" s="1" t="str">
        <f t="shared" si="13"/>
        <v/>
      </c>
      <c r="F113" s="1" t="str">
        <f t="shared" si="11"/>
        <v/>
      </c>
      <c r="G113" s="1" t="str">
        <f xml:space="preserve"> "50010"</f>
        <v>50010</v>
      </c>
    </row>
    <row r="114" spans="1:7" x14ac:dyDescent="0.35">
      <c r="A114" s="1" t="str">
        <f xml:space="preserve"> "50011"</f>
        <v>50011</v>
      </c>
      <c r="B114" s="1" t="str">
        <f t="shared" si="8"/>
        <v>3</v>
      </c>
      <c r="C114" s="1" t="s">
        <v>225</v>
      </c>
      <c r="D114" s="1" t="s">
        <v>226</v>
      </c>
      <c r="E114" s="1" t="str">
        <f t="shared" si="13"/>
        <v/>
      </c>
      <c r="F114" s="1" t="str">
        <f t="shared" si="11"/>
        <v/>
      </c>
      <c r="G114" s="1" t="str">
        <f xml:space="preserve"> ""</f>
        <v/>
      </c>
    </row>
    <row r="115" spans="1:7" x14ac:dyDescent="0.35">
      <c r="A115" s="1" t="str">
        <f xml:space="preserve"> "50012"</f>
        <v>50012</v>
      </c>
      <c r="B115" s="1" t="str">
        <f t="shared" si="8"/>
        <v>3</v>
      </c>
      <c r="C115" s="1" t="s">
        <v>227</v>
      </c>
      <c r="D115" s="1" t="s">
        <v>228</v>
      </c>
      <c r="E115" s="1" t="str">
        <f t="shared" si="13"/>
        <v/>
      </c>
      <c r="F115" s="1" t="str">
        <f t="shared" si="11"/>
        <v/>
      </c>
      <c r="G115" s="1" t="str">
        <f xml:space="preserve"> ""</f>
        <v/>
      </c>
    </row>
    <row r="116" spans="1:7" x14ac:dyDescent="0.35">
      <c r="A116" s="1" t="str">
        <f xml:space="preserve"> "50013"</f>
        <v>50013</v>
      </c>
      <c r="B116" s="1" t="str">
        <f t="shared" si="8"/>
        <v>3</v>
      </c>
      <c r="C116" s="1" t="s">
        <v>229</v>
      </c>
      <c r="D116" s="1" t="s">
        <v>230</v>
      </c>
      <c r="E116" s="1" t="str">
        <f t="shared" si="13"/>
        <v/>
      </c>
      <c r="F116" s="1" t="str">
        <f t="shared" si="11"/>
        <v/>
      </c>
      <c r="G116" s="1" t="str">
        <f xml:space="preserve"> ""</f>
        <v/>
      </c>
    </row>
    <row r="117" spans="1:7" x14ac:dyDescent="0.35">
      <c r="A117" s="1" t="str">
        <f xml:space="preserve"> "50014"</f>
        <v>50014</v>
      </c>
      <c r="B117" s="1" t="str">
        <f t="shared" si="8"/>
        <v>3</v>
      </c>
      <c r="C117" s="1" t="s">
        <v>231</v>
      </c>
      <c r="D117" s="1" t="s">
        <v>232</v>
      </c>
      <c r="E117" s="1" t="str">
        <f t="shared" si="13"/>
        <v/>
      </c>
      <c r="F117" s="1" t="str">
        <f t="shared" si="11"/>
        <v/>
      </c>
      <c r="G117" s="1" t="str">
        <f xml:space="preserve"> ""</f>
        <v/>
      </c>
    </row>
    <row r="118" spans="1:7" x14ac:dyDescent="0.35">
      <c r="A118" s="1" t="str">
        <f xml:space="preserve"> "50020"</f>
        <v>50020</v>
      </c>
      <c r="B118" s="1" t="str">
        <f t="shared" si="8"/>
        <v>3</v>
      </c>
      <c r="C118" s="1" t="s">
        <v>233</v>
      </c>
      <c r="D118" s="1" t="s">
        <v>234</v>
      </c>
      <c r="E118" s="1" t="str">
        <f t="shared" si="13"/>
        <v/>
      </c>
      <c r="F118" s="1" t="str">
        <f t="shared" si="11"/>
        <v/>
      </c>
      <c r="G118" s="1" t="str">
        <f xml:space="preserve"> "50020"</f>
        <v>50020</v>
      </c>
    </row>
    <row r="119" spans="1:7" x14ac:dyDescent="0.35">
      <c r="A119" s="1" t="str">
        <f xml:space="preserve"> "50030"</f>
        <v>50030</v>
      </c>
      <c r="B119" s="1" t="str">
        <f t="shared" si="8"/>
        <v>3</v>
      </c>
      <c r="C119" s="1" t="s">
        <v>235</v>
      </c>
      <c r="D119" s="1" t="s">
        <v>236</v>
      </c>
      <c r="E119" s="1" t="str">
        <f t="shared" si="13"/>
        <v/>
      </c>
      <c r="F119" s="1" t="str">
        <f t="shared" si="11"/>
        <v/>
      </c>
      <c r="G119" s="1" t="str">
        <f xml:space="preserve"> "50030"</f>
        <v>50030</v>
      </c>
    </row>
    <row r="120" spans="1:7" x14ac:dyDescent="0.35">
      <c r="A120" s="1" t="str">
        <f xml:space="preserve"> "50040"</f>
        <v>50040</v>
      </c>
      <c r="B120" s="1" t="str">
        <f t="shared" si="8"/>
        <v>3</v>
      </c>
      <c r="C120" s="1" t="s">
        <v>237</v>
      </c>
      <c r="D120" s="1" t="s">
        <v>238</v>
      </c>
      <c r="E120" s="1" t="str">
        <f t="shared" si="13"/>
        <v/>
      </c>
      <c r="F120" s="1" t="str">
        <f t="shared" si="11"/>
        <v/>
      </c>
      <c r="G120" s="1" t="str">
        <f xml:space="preserve"> "50040"</f>
        <v>50040</v>
      </c>
    </row>
    <row r="121" spans="1:7" x14ac:dyDescent="0.35">
      <c r="A121" s="1" t="str">
        <f xml:space="preserve"> "50050"</f>
        <v>50050</v>
      </c>
      <c r="B121" s="1" t="str">
        <f t="shared" si="8"/>
        <v>3</v>
      </c>
      <c r="C121" s="1" t="s">
        <v>239</v>
      </c>
      <c r="D121" s="1" t="s">
        <v>240</v>
      </c>
      <c r="E121" s="1" t="str">
        <f t="shared" si="13"/>
        <v/>
      </c>
      <c r="F121" s="1" t="str">
        <f t="shared" si="11"/>
        <v/>
      </c>
      <c r="G121" s="1" t="str">
        <f xml:space="preserve"> "50050"</f>
        <v>50050</v>
      </c>
    </row>
    <row r="122" spans="1:7" x14ac:dyDescent="0.35">
      <c r="A122" s="1" t="str">
        <f xml:space="preserve"> "50060"</f>
        <v>50060</v>
      </c>
      <c r="B122" s="1" t="str">
        <f t="shared" si="8"/>
        <v>3</v>
      </c>
      <c r="C122" s="1" t="s">
        <v>241</v>
      </c>
      <c r="D122" s="1" t="s">
        <v>242</v>
      </c>
      <c r="E122" s="1" t="str">
        <f t="shared" si="13"/>
        <v/>
      </c>
      <c r="F122" s="1" t="str">
        <f t="shared" si="11"/>
        <v/>
      </c>
      <c r="G122" s="1" t="str">
        <f xml:space="preserve"> "50060"</f>
        <v>50060</v>
      </c>
    </row>
    <row r="123" spans="1:7" x14ac:dyDescent="0.35">
      <c r="A123" s="1" t="str">
        <f xml:space="preserve"> "50070"</f>
        <v>50070</v>
      </c>
      <c r="B123" s="1" t="str">
        <f t="shared" si="8"/>
        <v>3</v>
      </c>
      <c r="C123" s="1" t="s">
        <v>243</v>
      </c>
      <c r="D123" s="1" t="s">
        <v>244</v>
      </c>
      <c r="E123" s="1" t="str">
        <f t="shared" si="13"/>
        <v/>
      </c>
      <c r="F123" s="1" t="str">
        <f t="shared" si="11"/>
        <v/>
      </c>
      <c r="G123" s="1" t="str">
        <f xml:space="preserve"> "50070"</f>
        <v>50070</v>
      </c>
    </row>
    <row r="124" spans="1:7" x14ac:dyDescent="0.35">
      <c r="A124" s="1" t="str">
        <f xml:space="preserve"> "50080"</f>
        <v>50080</v>
      </c>
      <c r="B124" s="1" t="str">
        <f t="shared" si="8"/>
        <v>3</v>
      </c>
      <c r="C124" s="1" t="s">
        <v>245</v>
      </c>
      <c r="D124" s="1" t="s">
        <v>246</v>
      </c>
      <c r="E124" s="1" t="str">
        <f t="shared" si="13"/>
        <v/>
      </c>
      <c r="F124" s="1" t="str">
        <f t="shared" si="11"/>
        <v/>
      </c>
      <c r="G124" s="1" t="str">
        <f xml:space="preserve"> "50080"</f>
        <v>50080</v>
      </c>
    </row>
    <row r="125" spans="1:7" x14ac:dyDescent="0.35">
      <c r="A125" s="1" t="str">
        <f xml:space="preserve"> "50090"</f>
        <v>50090</v>
      </c>
      <c r="B125" s="1" t="str">
        <f t="shared" si="8"/>
        <v>3</v>
      </c>
      <c r="C125" s="1" t="s">
        <v>247</v>
      </c>
      <c r="D125" s="1" t="s">
        <v>248</v>
      </c>
      <c r="E125" s="1" t="str">
        <f t="shared" si="13"/>
        <v/>
      </c>
      <c r="F125" s="1" t="str">
        <f t="shared" si="11"/>
        <v/>
      </c>
      <c r="G125" s="1" t="str">
        <f xml:space="preserve"> "50090"</f>
        <v>50090</v>
      </c>
    </row>
    <row r="126" spans="1:7" x14ac:dyDescent="0.35">
      <c r="A126" s="1" t="str">
        <f xml:space="preserve"> "50100"</f>
        <v>50100</v>
      </c>
      <c r="B126" s="1" t="str">
        <f t="shared" si="8"/>
        <v>3</v>
      </c>
      <c r="C126" s="1" t="s">
        <v>249</v>
      </c>
      <c r="D126" s="1" t="s">
        <v>250</v>
      </c>
      <c r="E126" s="1" t="str">
        <f t="shared" si="13"/>
        <v/>
      </c>
      <c r="F126" s="1" t="str">
        <f t="shared" si="11"/>
        <v/>
      </c>
      <c r="G126" s="1" t="str">
        <f xml:space="preserve"> "50100"</f>
        <v>50100</v>
      </c>
    </row>
    <row r="127" spans="1:7" x14ac:dyDescent="0.35">
      <c r="A127" s="1" t="str">
        <f xml:space="preserve"> "50110"</f>
        <v>50110</v>
      </c>
      <c r="B127" s="1" t="str">
        <f t="shared" si="8"/>
        <v>3</v>
      </c>
      <c r="C127" s="1" t="s">
        <v>251</v>
      </c>
      <c r="D127" s="1" t="s">
        <v>252</v>
      </c>
      <c r="E127" s="1" t="str">
        <f t="shared" si="13"/>
        <v/>
      </c>
      <c r="F127" s="1" t="str">
        <f t="shared" ref="F127:F158" si="14" xml:space="preserve"> ""</f>
        <v/>
      </c>
      <c r="G127" s="1" t="str">
        <f xml:space="preserve"> "50110"</f>
        <v>50110</v>
      </c>
    </row>
    <row r="128" spans="1:7" x14ac:dyDescent="0.35">
      <c r="A128" s="1" t="str">
        <f xml:space="preserve"> "50120"</f>
        <v>50120</v>
      </c>
      <c r="B128" s="1" t="str">
        <f t="shared" si="8"/>
        <v>3</v>
      </c>
      <c r="C128" s="1" t="s">
        <v>253</v>
      </c>
      <c r="D128" s="1" t="s">
        <v>254</v>
      </c>
      <c r="E128" s="1" t="str">
        <f t="shared" si="13"/>
        <v/>
      </c>
      <c r="F128" s="1" t="str">
        <f t="shared" si="14"/>
        <v/>
      </c>
      <c r="G128" s="1" t="str">
        <f xml:space="preserve"> "50120"</f>
        <v>50120</v>
      </c>
    </row>
    <row r="129" spans="1:7" x14ac:dyDescent="0.35">
      <c r="A129" s="1" t="str">
        <f xml:space="preserve"> "50129"</f>
        <v>50129</v>
      </c>
      <c r="B129" s="1" t="str">
        <f t="shared" si="8"/>
        <v>3</v>
      </c>
      <c r="C129" s="1" t="s">
        <v>255</v>
      </c>
      <c r="D129" s="1" t="s">
        <v>256</v>
      </c>
      <c r="E129" s="1" t="str">
        <f t="shared" si="13"/>
        <v/>
      </c>
      <c r="F129" s="1" t="str">
        <f t="shared" si="14"/>
        <v/>
      </c>
      <c r="G129" s="1" t="str">
        <f xml:space="preserve"> "50129"</f>
        <v>50129</v>
      </c>
    </row>
    <row r="130" spans="1:7" x14ac:dyDescent="0.35">
      <c r="A130" s="1" t="str">
        <f xml:space="preserve"> "50130"</f>
        <v>50130</v>
      </c>
      <c r="B130" s="1" t="str">
        <f t="shared" ref="B130:B193" si="15" xml:space="preserve"> "3"</f>
        <v>3</v>
      </c>
      <c r="C130" s="1" t="s">
        <v>257</v>
      </c>
      <c r="D130" s="1" t="s">
        <v>258</v>
      </c>
      <c r="E130" s="1" t="str">
        <f t="shared" si="13"/>
        <v/>
      </c>
      <c r="F130" s="1" t="str">
        <f t="shared" si="14"/>
        <v/>
      </c>
      <c r="G130" s="1" t="str">
        <f xml:space="preserve"> "50130"</f>
        <v>50130</v>
      </c>
    </row>
    <row r="131" spans="1:7" x14ac:dyDescent="0.35">
      <c r="A131" s="1" t="str">
        <f xml:space="preserve"> "50139"</f>
        <v>50139</v>
      </c>
      <c r="B131" s="1" t="str">
        <f t="shared" si="15"/>
        <v>3</v>
      </c>
      <c r="C131" s="1" t="s">
        <v>259</v>
      </c>
      <c r="D131" s="1" t="s">
        <v>260</v>
      </c>
      <c r="E131" s="1" t="str">
        <f t="shared" si="13"/>
        <v/>
      </c>
      <c r="F131" s="1" t="str">
        <f t="shared" si="14"/>
        <v/>
      </c>
      <c r="G131" s="1" t="str">
        <f xml:space="preserve"> "50139"</f>
        <v>50139</v>
      </c>
    </row>
    <row r="132" spans="1:7" x14ac:dyDescent="0.35">
      <c r="A132" s="1" t="str">
        <f xml:space="preserve"> "50200"</f>
        <v>50200</v>
      </c>
      <c r="B132" s="1" t="str">
        <f t="shared" si="15"/>
        <v>3</v>
      </c>
      <c r="C132" s="1" t="s">
        <v>261</v>
      </c>
      <c r="D132" s="1" t="s">
        <v>262</v>
      </c>
      <c r="E132" s="1" t="str">
        <f t="shared" si="13"/>
        <v/>
      </c>
      <c r="F132" s="1" t="str">
        <f t="shared" si="14"/>
        <v/>
      </c>
      <c r="G132" s="1" t="str">
        <f xml:space="preserve"> "50200"</f>
        <v>50200</v>
      </c>
    </row>
    <row r="133" spans="1:7" x14ac:dyDescent="0.35">
      <c r="A133" s="1" t="str">
        <f xml:space="preserve"> "50209"</f>
        <v>50209</v>
      </c>
      <c r="B133" s="1" t="str">
        <f t="shared" si="15"/>
        <v>3</v>
      </c>
      <c r="C133" s="1" t="s">
        <v>263</v>
      </c>
      <c r="D133" s="1" t="s">
        <v>264</v>
      </c>
      <c r="E133" s="1" t="str">
        <f t="shared" si="13"/>
        <v/>
      </c>
      <c r="F133" s="1" t="str">
        <f t="shared" si="14"/>
        <v/>
      </c>
      <c r="G133" s="1" t="str">
        <f xml:space="preserve"> "50209"</f>
        <v>50209</v>
      </c>
    </row>
    <row r="134" spans="1:7" x14ac:dyDescent="0.35">
      <c r="A134" s="1" t="str">
        <f xml:space="preserve"> "50210"</f>
        <v>50210</v>
      </c>
      <c r="B134" s="1" t="str">
        <f t="shared" si="15"/>
        <v>3</v>
      </c>
      <c r="C134" s="1" t="s">
        <v>265</v>
      </c>
      <c r="D134" s="1" t="s">
        <v>266</v>
      </c>
      <c r="E134" s="1" t="str">
        <f t="shared" si="13"/>
        <v/>
      </c>
      <c r="F134" s="1" t="str">
        <f t="shared" si="14"/>
        <v/>
      </c>
      <c r="G134" s="1" t="str">
        <f xml:space="preserve"> "50210"</f>
        <v>50210</v>
      </c>
    </row>
    <row r="135" spans="1:7" x14ac:dyDescent="0.35">
      <c r="A135" s="1" t="str">
        <f xml:space="preserve"> "50219"</f>
        <v>50219</v>
      </c>
      <c r="B135" s="1" t="str">
        <f t="shared" si="15"/>
        <v>3</v>
      </c>
      <c r="C135" s="1" t="s">
        <v>267</v>
      </c>
      <c r="D135" s="1" t="s">
        <v>268</v>
      </c>
      <c r="E135" s="1" t="str">
        <f t="shared" si="13"/>
        <v/>
      </c>
      <c r="F135" s="1" t="str">
        <f t="shared" si="14"/>
        <v/>
      </c>
      <c r="G135" s="1" t="str">
        <f xml:space="preserve"> "50219"</f>
        <v>50219</v>
      </c>
    </row>
    <row r="136" spans="1:7" x14ac:dyDescent="0.35">
      <c r="A136" s="1" t="str">
        <f xml:space="preserve"> "50220"</f>
        <v>50220</v>
      </c>
      <c r="B136" s="1" t="str">
        <f t="shared" si="15"/>
        <v>3</v>
      </c>
      <c r="C136" s="1" t="s">
        <v>269</v>
      </c>
      <c r="D136" s="1" t="s">
        <v>270</v>
      </c>
      <c r="E136" s="1" t="str">
        <f t="shared" si="13"/>
        <v/>
      </c>
      <c r="F136" s="1" t="str">
        <f t="shared" si="14"/>
        <v/>
      </c>
      <c r="G136" s="1" t="str">
        <f xml:space="preserve"> "50220"</f>
        <v>50220</v>
      </c>
    </row>
    <row r="137" spans="1:7" x14ac:dyDescent="0.35">
      <c r="A137" s="1" t="str">
        <f xml:space="preserve"> "50229"</f>
        <v>50229</v>
      </c>
      <c r="B137" s="1" t="str">
        <f t="shared" si="15"/>
        <v>3</v>
      </c>
      <c r="C137" s="1" t="s">
        <v>271</v>
      </c>
      <c r="D137" s="1" t="s">
        <v>272</v>
      </c>
      <c r="E137" s="1" t="str">
        <f t="shared" ref="E137:E168" si="16" xml:space="preserve"> ""</f>
        <v/>
      </c>
      <c r="F137" s="1" t="str">
        <f t="shared" si="14"/>
        <v/>
      </c>
      <c r="G137" s="1" t="str">
        <f xml:space="preserve"> "50229"</f>
        <v>50229</v>
      </c>
    </row>
    <row r="138" spans="1:7" x14ac:dyDescent="0.35">
      <c r="A138" s="1" t="str">
        <f xml:space="preserve"> "50230"</f>
        <v>50230</v>
      </c>
      <c r="B138" s="1" t="str">
        <f t="shared" si="15"/>
        <v>3</v>
      </c>
      <c r="C138" s="1" t="s">
        <v>273</v>
      </c>
      <c r="D138" s="1" t="s">
        <v>274</v>
      </c>
      <c r="E138" s="1" t="str">
        <f t="shared" si="16"/>
        <v/>
      </c>
      <c r="F138" s="1" t="str">
        <f t="shared" si="14"/>
        <v/>
      </c>
      <c r="G138" s="1" t="str">
        <f xml:space="preserve"> "50230"</f>
        <v>50230</v>
      </c>
    </row>
    <row r="139" spans="1:7" x14ac:dyDescent="0.35">
      <c r="A139" s="1" t="str">
        <f xml:space="preserve"> "50240"</f>
        <v>50240</v>
      </c>
      <c r="B139" s="1" t="str">
        <f t="shared" si="15"/>
        <v>3</v>
      </c>
      <c r="C139" s="1" t="s">
        <v>275</v>
      </c>
      <c r="D139" s="1" t="s">
        <v>276</v>
      </c>
      <c r="E139" s="1" t="str">
        <f t="shared" si="16"/>
        <v/>
      </c>
      <c r="F139" s="1" t="str">
        <f t="shared" si="14"/>
        <v/>
      </c>
      <c r="G139" s="1" t="str">
        <f xml:space="preserve"> "50240"</f>
        <v>50240</v>
      </c>
    </row>
    <row r="140" spans="1:7" x14ac:dyDescent="0.35">
      <c r="A140" s="1" t="str">
        <f xml:space="preserve"> "50250"</f>
        <v>50250</v>
      </c>
      <c r="B140" s="1" t="str">
        <f t="shared" si="15"/>
        <v>3</v>
      </c>
      <c r="C140" s="1" t="s">
        <v>277</v>
      </c>
      <c r="D140" s="1" t="s">
        <v>278</v>
      </c>
      <c r="E140" s="1" t="str">
        <f t="shared" si="16"/>
        <v/>
      </c>
      <c r="F140" s="1" t="str">
        <f t="shared" si="14"/>
        <v/>
      </c>
      <c r="G140" s="1" t="str">
        <f xml:space="preserve"> "50250"</f>
        <v>50250</v>
      </c>
    </row>
    <row r="141" spans="1:7" x14ac:dyDescent="0.35">
      <c r="A141" s="1" t="str">
        <f xml:space="preserve"> "50260"</f>
        <v>50260</v>
      </c>
      <c r="B141" s="1" t="str">
        <f t="shared" si="15"/>
        <v>3</v>
      </c>
      <c r="C141" s="1" t="s">
        <v>279</v>
      </c>
      <c r="D141" s="1" t="s">
        <v>280</v>
      </c>
      <c r="E141" s="1" t="str">
        <f t="shared" si="16"/>
        <v/>
      </c>
      <c r="F141" s="1" t="str">
        <f t="shared" si="14"/>
        <v/>
      </c>
      <c r="G141" s="1" t="str">
        <f xml:space="preserve"> "50260"</f>
        <v>50260</v>
      </c>
    </row>
    <row r="142" spans="1:7" x14ac:dyDescent="0.35">
      <c r="A142" s="1" t="str">
        <f xml:space="preserve"> "50261"</f>
        <v>50261</v>
      </c>
      <c r="B142" s="1" t="str">
        <f t="shared" si="15"/>
        <v>3</v>
      </c>
      <c r="C142" s="1" t="s">
        <v>281</v>
      </c>
      <c r="D142" s="1" t="s">
        <v>282</v>
      </c>
      <c r="E142" s="1" t="str">
        <f t="shared" si="16"/>
        <v/>
      </c>
      <c r="F142" s="1" t="str">
        <f t="shared" si="14"/>
        <v/>
      </c>
      <c r="G142" s="1" t="str">
        <f xml:space="preserve"> "50261"</f>
        <v>50261</v>
      </c>
    </row>
    <row r="143" spans="1:7" x14ac:dyDescent="0.35">
      <c r="A143" s="1" t="str">
        <f xml:space="preserve"> "50270"</f>
        <v>50270</v>
      </c>
      <c r="B143" s="1" t="str">
        <f t="shared" si="15"/>
        <v>3</v>
      </c>
      <c r="C143" s="1" t="s">
        <v>283</v>
      </c>
      <c r="D143" s="1" t="s">
        <v>284</v>
      </c>
      <c r="E143" s="1" t="str">
        <f t="shared" si="16"/>
        <v/>
      </c>
      <c r="F143" s="1" t="str">
        <f t="shared" si="14"/>
        <v/>
      </c>
      <c r="G143" s="1" t="str">
        <f xml:space="preserve"> "50270"</f>
        <v>50270</v>
      </c>
    </row>
    <row r="144" spans="1:7" x14ac:dyDescent="0.35">
      <c r="A144" s="1" t="str">
        <f xml:space="preserve"> "50280"</f>
        <v>50280</v>
      </c>
      <c r="B144" s="1" t="str">
        <f t="shared" si="15"/>
        <v>3</v>
      </c>
      <c r="C144" s="1" t="s">
        <v>285</v>
      </c>
      <c r="D144" s="1" t="s">
        <v>286</v>
      </c>
      <c r="E144" s="1" t="str">
        <f t="shared" si="16"/>
        <v/>
      </c>
      <c r="F144" s="1" t="str">
        <f t="shared" si="14"/>
        <v/>
      </c>
      <c r="G144" s="1" t="str">
        <f xml:space="preserve"> "50280"</f>
        <v>50280</v>
      </c>
    </row>
    <row r="145" spans="1:7" x14ac:dyDescent="0.35">
      <c r="A145" s="1" t="str">
        <f xml:space="preserve"> "50290"</f>
        <v>50290</v>
      </c>
      <c r="B145" s="1" t="str">
        <f t="shared" si="15"/>
        <v>3</v>
      </c>
      <c r="C145" s="1" t="s">
        <v>287</v>
      </c>
      <c r="D145" s="1" t="s">
        <v>288</v>
      </c>
      <c r="E145" s="1" t="str">
        <f t="shared" si="16"/>
        <v/>
      </c>
      <c r="F145" s="1" t="str">
        <f t="shared" si="14"/>
        <v/>
      </c>
      <c r="G145" s="1" t="str">
        <f xml:space="preserve"> "50290"</f>
        <v>50290</v>
      </c>
    </row>
    <row r="146" spans="1:7" x14ac:dyDescent="0.35">
      <c r="A146" s="1" t="str">
        <f xml:space="preserve"> "50300"</f>
        <v>50300</v>
      </c>
      <c r="B146" s="1" t="str">
        <f t="shared" si="15"/>
        <v>3</v>
      </c>
      <c r="C146" s="1" t="s">
        <v>289</v>
      </c>
      <c r="D146" s="1" t="s">
        <v>290</v>
      </c>
      <c r="E146" s="1" t="str">
        <f t="shared" si="16"/>
        <v/>
      </c>
      <c r="F146" s="1" t="str">
        <f t="shared" si="14"/>
        <v/>
      </c>
      <c r="G146" s="1" t="str">
        <f xml:space="preserve"> "50300"</f>
        <v>50300</v>
      </c>
    </row>
    <row r="147" spans="1:7" x14ac:dyDescent="0.35">
      <c r="A147" s="1" t="str">
        <f xml:space="preserve"> "50310"</f>
        <v>50310</v>
      </c>
      <c r="B147" s="1" t="str">
        <f t="shared" si="15"/>
        <v>3</v>
      </c>
      <c r="C147" s="1" t="s">
        <v>291</v>
      </c>
      <c r="D147" s="1" t="s">
        <v>292</v>
      </c>
      <c r="E147" s="1" t="str">
        <f t="shared" si="16"/>
        <v/>
      </c>
      <c r="F147" s="1" t="str">
        <f t="shared" si="14"/>
        <v/>
      </c>
      <c r="G147" s="1" t="str">
        <f xml:space="preserve"> "50310"</f>
        <v>50310</v>
      </c>
    </row>
    <row r="148" spans="1:7" x14ac:dyDescent="0.35">
      <c r="A148" s="1" t="str">
        <f xml:space="preserve"> "50320"</f>
        <v>50320</v>
      </c>
      <c r="B148" s="1" t="str">
        <f t="shared" si="15"/>
        <v>3</v>
      </c>
      <c r="C148" s="1" t="s">
        <v>293</v>
      </c>
      <c r="D148" s="1" t="s">
        <v>294</v>
      </c>
      <c r="E148" s="1" t="str">
        <f t="shared" si="16"/>
        <v/>
      </c>
      <c r="F148" s="1" t="str">
        <f t="shared" si="14"/>
        <v/>
      </c>
      <c r="G148" s="1" t="str">
        <f xml:space="preserve"> "50320"</f>
        <v>50320</v>
      </c>
    </row>
    <row r="149" spans="1:7" x14ac:dyDescent="0.35">
      <c r="A149" s="1" t="str">
        <f xml:space="preserve"> "50330"</f>
        <v>50330</v>
      </c>
      <c r="B149" s="1" t="str">
        <f t="shared" si="15"/>
        <v>3</v>
      </c>
      <c r="C149" s="1" t="s">
        <v>295</v>
      </c>
      <c r="D149" s="1" t="s">
        <v>296</v>
      </c>
      <c r="E149" s="1" t="str">
        <f t="shared" si="16"/>
        <v/>
      </c>
      <c r="F149" s="1" t="str">
        <f t="shared" si="14"/>
        <v/>
      </c>
      <c r="G149" s="1" t="str">
        <f xml:space="preserve"> "50330"</f>
        <v>50330</v>
      </c>
    </row>
    <row r="150" spans="1:7" x14ac:dyDescent="0.35">
      <c r="A150" s="1" t="str">
        <f xml:space="preserve"> "50340"</f>
        <v>50340</v>
      </c>
      <c r="B150" s="1" t="str">
        <f t="shared" si="15"/>
        <v>3</v>
      </c>
      <c r="C150" s="1" t="s">
        <v>297</v>
      </c>
      <c r="D150" s="1" t="s">
        <v>298</v>
      </c>
      <c r="E150" s="1" t="str">
        <f t="shared" si="16"/>
        <v/>
      </c>
      <c r="F150" s="1" t="str">
        <f t="shared" si="14"/>
        <v/>
      </c>
      <c r="G150" s="1" t="str">
        <f xml:space="preserve"> "50340"</f>
        <v>50340</v>
      </c>
    </row>
    <row r="151" spans="1:7" x14ac:dyDescent="0.35">
      <c r="A151" s="1" t="str">
        <f xml:space="preserve"> "50350"</f>
        <v>50350</v>
      </c>
      <c r="B151" s="1" t="str">
        <f t="shared" si="15"/>
        <v>3</v>
      </c>
      <c r="C151" s="1" t="s">
        <v>299</v>
      </c>
      <c r="D151" s="1" t="s">
        <v>300</v>
      </c>
      <c r="E151" s="1" t="str">
        <f t="shared" si="16"/>
        <v/>
      </c>
      <c r="F151" s="1" t="str">
        <f t="shared" si="14"/>
        <v/>
      </c>
      <c r="G151" s="1" t="str">
        <f xml:space="preserve"> "50350"</f>
        <v>50350</v>
      </c>
    </row>
    <row r="152" spans="1:7" x14ac:dyDescent="0.35">
      <c r="A152" s="1" t="str">
        <f xml:space="preserve"> "50360"</f>
        <v>50360</v>
      </c>
      <c r="B152" s="1" t="str">
        <f t="shared" si="15"/>
        <v>3</v>
      </c>
      <c r="C152" s="1" t="s">
        <v>301</v>
      </c>
      <c r="D152" s="1" t="s">
        <v>302</v>
      </c>
      <c r="E152" s="1" t="str">
        <f t="shared" si="16"/>
        <v/>
      </c>
      <c r="F152" s="1" t="str">
        <f t="shared" si="14"/>
        <v/>
      </c>
      <c r="G152" s="1" t="str">
        <f xml:space="preserve"> "50360"</f>
        <v>50360</v>
      </c>
    </row>
    <row r="153" spans="1:7" x14ac:dyDescent="0.35">
      <c r="A153" s="1" t="str">
        <f xml:space="preserve"> "50370"</f>
        <v>50370</v>
      </c>
      <c r="B153" s="1" t="str">
        <f t="shared" si="15"/>
        <v>3</v>
      </c>
      <c r="C153" s="1" t="s">
        <v>303</v>
      </c>
      <c r="D153" s="1" t="s">
        <v>304</v>
      </c>
      <c r="E153" s="1" t="str">
        <f t="shared" si="16"/>
        <v/>
      </c>
      <c r="F153" s="1" t="str">
        <f t="shared" si="14"/>
        <v/>
      </c>
      <c r="G153" s="1" t="str">
        <f xml:space="preserve"> "50370"</f>
        <v>50370</v>
      </c>
    </row>
    <row r="154" spans="1:7" x14ac:dyDescent="0.35">
      <c r="A154" s="1" t="str">
        <f xml:space="preserve"> "50375"</f>
        <v>50375</v>
      </c>
      <c r="B154" s="1" t="str">
        <f t="shared" si="15"/>
        <v>3</v>
      </c>
      <c r="C154" s="1" t="s">
        <v>305</v>
      </c>
      <c r="D154" s="1" t="s">
        <v>306</v>
      </c>
      <c r="E154" s="1" t="str">
        <f t="shared" si="16"/>
        <v/>
      </c>
      <c r="F154" s="1" t="str">
        <f t="shared" si="14"/>
        <v/>
      </c>
      <c r="G154" s="1" t="str">
        <f xml:space="preserve"> "50370"</f>
        <v>50370</v>
      </c>
    </row>
    <row r="155" spans="1:7" x14ac:dyDescent="0.35">
      <c r="A155" s="1" t="str">
        <f xml:space="preserve"> "50380"</f>
        <v>50380</v>
      </c>
      <c r="B155" s="1" t="str">
        <f t="shared" si="15"/>
        <v>3</v>
      </c>
      <c r="C155" s="1" t="s">
        <v>307</v>
      </c>
      <c r="D155" s="1" t="s">
        <v>308</v>
      </c>
      <c r="E155" s="1" t="str">
        <f t="shared" si="16"/>
        <v/>
      </c>
      <c r="F155" s="1" t="str">
        <f t="shared" si="14"/>
        <v/>
      </c>
      <c r="G155" s="1" t="str">
        <f xml:space="preserve"> "50380"</f>
        <v>50380</v>
      </c>
    </row>
    <row r="156" spans="1:7" x14ac:dyDescent="0.35">
      <c r="A156" s="1" t="str">
        <f xml:space="preserve"> "50390"</f>
        <v>50390</v>
      </c>
      <c r="B156" s="1" t="str">
        <f t="shared" si="15"/>
        <v>3</v>
      </c>
      <c r="C156" s="1" t="s">
        <v>309</v>
      </c>
      <c r="D156" s="1" t="s">
        <v>310</v>
      </c>
      <c r="E156" s="1" t="str">
        <f t="shared" si="16"/>
        <v/>
      </c>
      <c r="F156" s="1" t="str">
        <f t="shared" si="14"/>
        <v/>
      </c>
      <c r="G156" s="1" t="str">
        <f xml:space="preserve"> "50390"</f>
        <v>50390</v>
      </c>
    </row>
    <row r="157" spans="1:7" x14ac:dyDescent="0.35">
      <c r="A157" s="1" t="str">
        <f xml:space="preserve"> "50400"</f>
        <v>50400</v>
      </c>
      <c r="B157" s="1" t="str">
        <f t="shared" si="15"/>
        <v>3</v>
      </c>
      <c r="C157" s="1" t="s">
        <v>311</v>
      </c>
      <c r="D157" s="1" t="s">
        <v>312</v>
      </c>
      <c r="E157" s="1" t="str">
        <f t="shared" si="16"/>
        <v/>
      </c>
      <c r="F157" s="1" t="str">
        <f t="shared" si="14"/>
        <v/>
      </c>
      <c r="G157" s="1" t="str">
        <f xml:space="preserve"> "50400"</f>
        <v>50400</v>
      </c>
    </row>
    <row r="158" spans="1:7" x14ac:dyDescent="0.35">
      <c r="A158" s="1" t="str">
        <f xml:space="preserve"> "50410"</f>
        <v>50410</v>
      </c>
      <c r="B158" s="1" t="str">
        <f t="shared" si="15"/>
        <v>3</v>
      </c>
      <c r="C158" s="1" t="s">
        <v>313</v>
      </c>
      <c r="D158" s="1" t="s">
        <v>314</v>
      </c>
      <c r="E158" s="1" t="str">
        <f t="shared" si="16"/>
        <v/>
      </c>
      <c r="F158" s="1" t="str">
        <f t="shared" si="14"/>
        <v/>
      </c>
      <c r="G158" s="1" t="str">
        <f xml:space="preserve"> "50410"</f>
        <v>50410</v>
      </c>
    </row>
    <row r="159" spans="1:7" x14ac:dyDescent="0.35">
      <c r="A159" s="1" t="str">
        <f xml:space="preserve"> "50415"</f>
        <v>50415</v>
      </c>
      <c r="B159" s="1" t="str">
        <f t="shared" si="15"/>
        <v>3</v>
      </c>
      <c r="C159" s="1" t="s">
        <v>315</v>
      </c>
      <c r="D159" s="1" t="s">
        <v>316</v>
      </c>
      <c r="E159" s="1" t="str">
        <f t="shared" si="16"/>
        <v/>
      </c>
      <c r="F159" s="1" t="str">
        <f t="shared" ref="F159:F190" si="17" xml:space="preserve"> ""</f>
        <v/>
      </c>
      <c r="G159" s="1" t="str">
        <f xml:space="preserve"> "50415"</f>
        <v>50415</v>
      </c>
    </row>
    <row r="160" spans="1:7" x14ac:dyDescent="0.35">
      <c r="A160" s="1" t="str">
        <f xml:space="preserve"> "50500"</f>
        <v>50500</v>
      </c>
      <c r="B160" s="1" t="str">
        <f t="shared" si="15"/>
        <v>3</v>
      </c>
      <c r="C160" s="1" t="s">
        <v>317</v>
      </c>
      <c r="D160" s="1" t="s">
        <v>318</v>
      </c>
      <c r="E160" s="1" t="str">
        <f t="shared" si="16"/>
        <v/>
      </c>
      <c r="F160" s="1" t="str">
        <f t="shared" si="17"/>
        <v/>
      </c>
      <c r="G160" s="1" t="str">
        <f xml:space="preserve"> "50500"</f>
        <v>50500</v>
      </c>
    </row>
    <row r="161" spans="1:7" x14ac:dyDescent="0.35">
      <c r="A161" s="1" t="str">
        <f xml:space="preserve"> "50501"</f>
        <v>50501</v>
      </c>
      <c r="B161" s="1" t="str">
        <f t="shared" si="15"/>
        <v>3</v>
      </c>
      <c r="C161" s="1" t="s">
        <v>319</v>
      </c>
      <c r="D161" s="1" t="s">
        <v>320</v>
      </c>
      <c r="E161" s="1" t="str">
        <f t="shared" si="16"/>
        <v/>
      </c>
      <c r="F161" s="1" t="str">
        <f t="shared" si="17"/>
        <v/>
      </c>
      <c r="G161" s="1" t="str">
        <f xml:space="preserve"> "50501"</f>
        <v>50501</v>
      </c>
    </row>
    <row r="162" spans="1:7" x14ac:dyDescent="0.35">
      <c r="A162" s="1" t="str">
        <f xml:space="preserve"> "50510"</f>
        <v>50510</v>
      </c>
      <c r="B162" s="1" t="str">
        <f t="shared" si="15"/>
        <v>3</v>
      </c>
      <c r="C162" s="1" t="s">
        <v>321</v>
      </c>
      <c r="D162" s="1" t="s">
        <v>322</v>
      </c>
      <c r="E162" s="1" t="str">
        <f t="shared" si="16"/>
        <v/>
      </c>
      <c r="F162" s="1" t="str">
        <f t="shared" si="17"/>
        <v/>
      </c>
      <c r="G162" s="1" t="str">
        <f xml:space="preserve"> "50510"</f>
        <v>50510</v>
      </c>
    </row>
    <row r="163" spans="1:7" x14ac:dyDescent="0.35">
      <c r="A163" s="1" t="str">
        <f xml:space="preserve"> "50520"</f>
        <v>50520</v>
      </c>
      <c r="B163" s="1" t="str">
        <f t="shared" si="15"/>
        <v>3</v>
      </c>
      <c r="C163" s="1" t="s">
        <v>323</v>
      </c>
      <c r="D163" s="1" t="s">
        <v>324</v>
      </c>
      <c r="E163" s="1" t="str">
        <f t="shared" si="16"/>
        <v/>
      </c>
      <c r="F163" s="1" t="str">
        <f t="shared" si="17"/>
        <v/>
      </c>
      <c r="G163" s="1" t="str">
        <f xml:space="preserve"> "50520"</f>
        <v>50520</v>
      </c>
    </row>
    <row r="164" spans="1:7" x14ac:dyDescent="0.35">
      <c r="A164" s="1" t="str">
        <f xml:space="preserve"> "50530"</f>
        <v>50530</v>
      </c>
      <c r="B164" s="1" t="str">
        <f t="shared" si="15"/>
        <v>3</v>
      </c>
      <c r="C164" s="1" t="s">
        <v>325</v>
      </c>
      <c r="D164" s="1" t="s">
        <v>326</v>
      </c>
      <c r="E164" s="1" t="str">
        <f t="shared" si="16"/>
        <v/>
      </c>
      <c r="F164" s="1" t="str">
        <f t="shared" si="17"/>
        <v/>
      </c>
      <c r="G164" s="1" t="str">
        <f xml:space="preserve"> "50530"</f>
        <v>50530</v>
      </c>
    </row>
    <row r="165" spans="1:7" x14ac:dyDescent="0.35">
      <c r="A165" s="1" t="str">
        <f xml:space="preserve"> "50540"</f>
        <v>50540</v>
      </c>
      <c r="B165" s="1" t="str">
        <f t="shared" si="15"/>
        <v>3</v>
      </c>
      <c r="C165" s="1" t="s">
        <v>327</v>
      </c>
      <c r="D165" s="1" t="s">
        <v>328</v>
      </c>
      <c r="E165" s="1" t="str">
        <f t="shared" si="16"/>
        <v/>
      </c>
      <c r="F165" s="1" t="str">
        <f t="shared" si="17"/>
        <v/>
      </c>
      <c r="G165" s="1" t="str">
        <f xml:space="preserve"> "50540"</f>
        <v>50540</v>
      </c>
    </row>
    <row r="166" spans="1:7" x14ac:dyDescent="0.35">
      <c r="A166" s="1" t="str">
        <f xml:space="preserve"> "50550"</f>
        <v>50550</v>
      </c>
      <c r="B166" s="1" t="str">
        <f t="shared" si="15"/>
        <v>3</v>
      </c>
      <c r="C166" s="1" t="s">
        <v>329</v>
      </c>
      <c r="D166" s="1" t="s">
        <v>330</v>
      </c>
      <c r="E166" s="1" t="str">
        <f t="shared" si="16"/>
        <v/>
      </c>
      <c r="F166" s="1" t="str">
        <f t="shared" si="17"/>
        <v/>
      </c>
      <c r="G166" s="1" t="str">
        <f xml:space="preserve"> "50550"</f>
        <v>50550</v>
      </c>
    </row>
    <row r="167" spans="1:7" x14ac:dyDescent="0.35">
      <c r="A167" s="1" t="str">
        <f xml:space="preserve"> "50560"</f>
        <v>50560</v>
      </c>
      <c r="B167" s="1" t="str">
        <f t="shared" si="15"/>
        <v>3</v>
      </c>
      <c r="C167" s="1" t="s">
        <v>331</v>
      </c>
      <c r="D167" s="1" t="s">
        <v>332</v>
      </c>
      <c r="E167" s="1" t="str">
        <f t="shared" si="16"/>
        <v/>
      </c>
      <c r="F167" s="1" t="str">
        <f t="shared" si="17"/>
        <v/>
      </c>
      <c r="G167" s="1" t="str">
        <f xml:space="preserve"> "50560"</f>
        <v>50560</v>
      </c>
    </row>
    <row r="168" spans="1:7" x14ac:dyDescent="0.35">
      <c r="A168" s="1" t="str">
        <f xml:space="preserve"> "50570"</f>
        <v>50570</v>
      </c>
      <c r="B168" s="1" t="str">
        <f t="shared" si="15"/>
        <v>3</v>
      </c>
      <c r="C168" s="1" t="s">
        <v>333</v>
      </c>
      <c r="D168" s="1" t="s">
        <v>334</v>
      </c>
      <c r="E168" s="1" t="str">
        <f t="shared" si="16"/>
        <v/>
      </c>
      <c r="F168" s="1" t="str">
        <f t="shared" si="17"/>
        <v/>
      </c>
      <c r="G168" s="1" t="str">
        <f xml:space="preserve"> "50570"</f>
        <v>50570</v>
      </c>
    </row>
    <row r="169" spans="1:7" x14ac:dyDescent="0.35">
      <c r="A169" s="1" t="str">
        <f xml:space="preserve"> "50580"</f>
        <v>50580</v>
      </c>
      <c r="B169" s="1" t="str">
        <f t="shared" si="15"/>
        <v>3</v>
      </c>
      <c r="C169" s="1" t="s">
        <v>335</v>
      </c>
      <c r="D169" s="1" t="s">
        <v>336</v>
      </c>
      <c r="E169" s="1" t="str">
        <f t="shared" ref="E169:E183" si="18" xml:space="preserve"> ""</f>
        <v/>
      </c>
      <c r="F169" s="1" t="str">
        <f t="shared" si="17"/>
        <v/>
      </c>
      <c r="G169" s="1" t="str">
        <f xml:space="preserve"> "50580"</f>
        <v>50580</v>
      </c>
    </row>
    <row r="170" spans="1:7" x14ac:dyDescent="0.35">
      <c r="A170" s="1" t="str">
        <f xml:space="preserve"> "50590"</f>
        <v>50590</v>
      </c>
      <c r="B170" s="1" t="str">
        <f t="shared" si="15"/>
        <v>3</v>
      </c>
      <c r="C170" s="1" t="s">
        <v>337</v>
      </c>
      <c r="D170" s="1" t="s">
        <v>338</v>
      </c>
      <c r="E170" s="1" t="str">
        <f t="shared" si="18"/>
        <v/>
      </c>
      <c r="F170" s="1" t="str">
        <f t="shared" si="17"/>
        <v/>
      </c>
      <c r="G170" s="1" t="str">
        <f xml:space="preserve"> "50590"</f>
        <v>50590</v>
      </c>
    </row>
    <row r="171" spans="1:7" x14ac:dyDescent="0.35">
      <c r="A171" s="1" t="str">
        <f xml:space="preserve"> "50600"</f>
        <v>50600</v>
      </c>
      <c r="B171" s="1" t="str">
        <f t="shared" si="15"/>
        <v>3</v>
      </c>
      <c r="C171" s="1" t="s">
        <v>339</v>
      </c>
      <c r="D171" s="1" t="s">
        <v>340</v>
      </c>
      <c r="E171" s="1" t="str">
        <f t="shared" si="18"/>
        <v/>
      </c>
      <c r="F171" s="1" t="str">
        <f t="shared" si="17"/>
        <v/>
      </c>
      <c r="G171" s="1" t="str">
        <f xml:space="preserve"> "50600"</f>
        <v>50600</v>
      </c>
    </row>
    <row r="172" spans="1:7" x14ac:dyDescent="0.35">
      <c r="A172" s="1" t="str">
        <f xml:space="preserve"> "50610"</f>
        <v>50610</v>
      </c>
      <c r="B172" s="1" t="str">
        <f t="shared" si="15"/>
        <v>3</v>
      </c>
      <c r="C172" s="1" t="s">
        <v>341</v>
      </c>
      <c r="D172" s="1" t="s">
        <v>342</v>
      </c>
      <c r="E172" s="1" t="str">
        <f t="shared" si="18"/>
        <v/>
      </c>
      <c r="F172" s="1" t="str">
        <f t="shared" si="17"/>
        <v/>
      </c>
      <c r="G172" s="1" t="str">
        <f xml:space="preserve"> "50610"</f>
        <v>50610</v>
      </c>
    </row>
    <row r="173" spans="1:7" x14ac:dyDescent="0.35">
      <c r="A173" s="1" t="str">
        <f xml:space="preserve"> "50620"</f>
        <v>50620</v>
      </c>
      <c r="B173" s="1" t="str">
        <f t="shared" si="15"/>
        <v>3</v>
      </c>
      <c r="C173" s="1" t="s">
        <v>343</v>
      </c>
      <c r="D173" s="1" t="s">
        <v>344</v>
      </c>
      <c r="E173" s="1" t="str">
        <f t="shared" si="18"/>
        <v/>
      </c>
      <c r="F173" s="1" t="str">
        <f t="shared" si="17"/>
        <v/>
      </c>
      <c r="G173" s="1" t="str">
        <f xml:space="preserve"> "50620"</f>
        <v>50620</v>
      </c>
    </row>
    <row r="174" spans="1:7" x14ac:dyDescent="0.35">
      <c r="A174" s="1" t="str">
        <f xml:space="preserve"> "50630"</f>
        <v>50630</v>
      </c>
      <c r="B174" s="1" t="str">
        <f t="shared" si="15"/>
        <v>3</v>
      </c>
      <c r="C174" s="1" t="s">
        <v>345</v>
      </c>
      <c r="D174" s="1" t="s">
        <v>346</v>
      </c>
      <c r="E174" s="1" t="str">
        <f t="shared" si="18"/>
        <v/>
      </c>
      <c r="F174" s="1" t="str">
        <f t="shared" si="17"/>
        <v/>
      </c>
      <c r="G174" s="1" t="str">
        <f xml:space="preserve"> "50630"</f>
        <v>50630</v>
      </c>
    </row>
    <row r="175" spans="1:7" x14ac:dyDescent="0.35">
      <c r="A175" s="1" t="str">
        <f xml:space="preserve"> "50631"</f>
        <v>50631</v>
      </c>
      <c r="B175" s="1" t="str">
        <f t="shared" si="15"/>
        <v>3</v>
      </c>
      <c r="C175" s="1" t="s">
        <v>347</v>
      </c>
      <c r="D175" s="1" t="s">
        <v>348</v>
      </c>
      <c r="E175" s="1" t="str">
        <f t="shared" si="18"/>
        <v/>
      </c>
      <c r="F175" s="1" t="str">
        <f t="shared" si="17"/>
        <v/>
      </c>
      <c r="G175" s="1" t="str">
        <f xml:space="preserve"> "50631"</f>
        <v>50631</v>
      </c>
    </row>
    <row r="176" spans="1:7" x14ac:dyDescent="0.35">
      <c r="A176" s="1" t="str">
        <f xml:space="preserve"> "51000"</f>
        <v>51000</v>
      </c>
      <c r="B176" s="1" t="str">
        <f t="shared" si="15"/>
        <v>3</v>
      </c>
      <c r="C176" s="1" t="s">
        <v>349</v>
      </c>
      <c r="D176" s="1" t="s">
        <v>350</v>
      </c>
      <c r="E176" s="1" t="str">
        <f t="shared" si="18"/>
        <v/>
      </c>
      <c r="F176" s="1" t="str">
        <f t="shared" si="17"/>
        <v/>
      </c>
      <c r="G176" s="1" t="str">
        <f xml:space="preserve"> "51000"</f>
        <v>51000</v>
      </c>
    </row>
    <row r="177" spans="1:7" x14ac:dyDescent="0.35">
      <c r="A177" s="1" t="str">
        <f xml:space="preserve"> "51010"</f>
        <v>51010</v>
      </c>
      <c r="B177" s="1" t="str">
        <f t="shared" si="15"/>
        <v>3</v>
      </c>
      <c r="C177" s="1" t="s">
        <v>351</v>
      </c>
      <c r="D177" s="1" t="s">
        <v>352</v>
      </c>
      <c r="E177" s="1" t="str">
        <f t="shared" si="18"/>
        <v/>
      </c>
      <c r="F177" s="1" t="str">
        <f t="shared" si="17"/>
        <v/>
      </c>
      <c r="G177" s="1" t="str">
        <f xml:space="preserve"> "51010"</f>
        <v>51010</v>
      </c>
    </row>
    <row r="178" spans="1:7" x14ac:dyDescent="0.35">
      <c r="A178" s="1" t="str">
        <f xml:space="preserve"> "51011"</f>
        <v>51011</v>
      </c>
      <c r="B178" s="1" t="str">
        <f t="shared" si="15"/>
        <v>3</v>
      </c>
      <c r="C178" s="1" t="s">
        <v>353</v>
      </c>
      <c r="D178" s="1" t="s">
        <v>354</v>
      </c>
      <c r="E178" s="1" t="str">
        <f t="shared" si="18"/>
        <v/>
      </c>
      <c r="F178" s="1" t="str">
        <f t="shared" si="17"/>
        <v/>
      </c>
      <c r="G178" s="1" t="str">
        <f xml:space="preserve"> ""</f>
        <v/>
      </c>
    </row>
    <row r="179" spans="1:7" x14ac:dyDescent="0.35">
      <c r="A179" s="1" t="str">
        <f xml:space="preserve"> "51020"</f>
        <v>51020</v>
      </c>
      <c r="B179" s="1" t="str">
        <f t="shared" si="15"/>
        <v>3</v>
      </c>
      <c r="C179" s="1" t="s">
        <v>355</v>
      </c>
      <c r="D179" s="1" t="s">
        <v>356</v>
      </c>
      <c r="E179" s="1" t="str">
        <f t="shared" si="18"/>
        <v/>
      </c>
      <c r="F179" s="1" t="str">
        <f t="shared" si="17"/>
        <v/>
      </c>
      <c r="G179" s="1" t="str">
        <f xml:space="preserve"> "51020"</f>
        <v>51020</v>
      </c>
    </row>
    <row r="180" spans="1:7" x14ac:dyDescent="0.35">
      <c r="A180" s="1" t="str">
        <f xml:space="preserve"> "51030"</f>
        <v>51030</v>
      </c>
      <c r="B180" s="1" t="str">
        <f t="shared" si="15"/>
        <v>3</v>
      </c>
      <c r="C180" s="1" t="s">
        <v>357</v>
      </c>
      <c r="D180" s="1" t="s">
        <v>358</v>
      </c>
      <c r="E180" s="1" t="str">
        <f t="shared" si="18"/>
        <v/>
      </c>
      <c r="F180" s="1" t="str">
        <f t="shared" si="17"/>
        <v/>
      </c>
      <c r="G180" s="1" t="str">
        <f xml:space="preserve"> "51030"</f>
        <v>51030</v>
      </c>
    </row>
    <row r="181" spans="1:7" x14ac:dyDescent="0.35">
      <c r="A181" s="1" t="str">
        <f xml:space="preserve"> "51040"</f>
        <v>51040</v>
      </c>
      <c r="B181" s="1" t="str">
        <f t="shared" si="15"/>
        <v>3</v>
      </c>
      <c r="C181" s="1" t="s">
        <v>359</v>
      </c>
      <c r="D181" s="1" t="s">
        <v>360</v>
      </c>
      <c r="E181" s="1" t="str">
        <f t="shared" si="18"/>
        <v/>
      </c>
      <c r="F181" s="1" t="str">
        <f t="shared" si="17"/>
        <v/>
      </c>
      <c r="G181" s="1" t="str">
        <f xml:space="preserve"> "51040"</f>
        <v>51040</v>
      </c>
    </row>
    <row r="182" spans="1:7" x14ac:dyDescent="0.35">
      <c r="A182" s="1" t="str">
        <f xml:space="preserve"> "51050"</f>
        <v>51050</v>
      </c>
      <c r="B182" s="1" t="str">
        <f t="shared" si="15"/>
        <v>3</v>
      </c>
      <c r="C182" s="1" t="s">
        <v>361</v>
      </c>
      <c r="D182" s="1" t="s">
        <v>362</v>
      </c>
      <c r="E182" s="1" t="str">
        <f t="shared" si="18"/>
        <v/>
      </c>
      <c r="F182" s="1" t="str">
        <f t="shared" si="17"/>
        <v/>
      </c>
      <c r="G182" s="1" t="str">
        <f xml:space="preserve"> "51050"</f>
        <v>51050</v>
      </c>
    </row>
    <row r="183" spans="1:7" x14ac:dyDescent="0.35">
      <c r="A183" s="1" t="str">
        <f xml:space="preserve"> "51051"</f>
        <v>51051</v>
      </c>
      <c r="B183" s="1" t="str">
        <f t="shared" si="15"/>
        <v>3</v>
      </c>
      <c r="C183" s="1" t="s">
        <v>363</v>
      </c>
      <c r="D183" s="1" t="s">
        <v>364</v>
      </c>
      <c r="E183" s="1" t="str">
        <f t="shared" si="18"/>
        <v/>
      </c>
      <c r="F183" s="1" t="str">
        <f t="shared" si="17"/>
        <v/>
      </c>
      <c r="G183" s="1" t="str">
        <f xml:space="preserve"> ""</f>
        <v/>
      </c>
    </row>
    <row r="184" spans="1:7" x14ac:dyDescent="0.35">
      <c r="A184" s="1" t="str">
        <f xml:space="preserve"> "51060"</f>
        <v>51060</v>
      </c>
      <c r="B184" s="1" t="str">
        <f t="shared" si="15"/>
        <v>3</v>
      </c>
      <c r="C184" s="1" t="s">
        <v>365</v>
      </c>
      <c r="D184" s="1" t="s">
        <v>366</v>
      </c>
      <c r="E184" s="1" t="s">
        <v>367</v>
      </c>
      <c r="F184" s="1" t="str">
        <f t="shared" si="17"/>
        <v/>
      </c>
      <c r="G184" s="1" t="str">
        <f xml:space="preserve"> "51060"</f>
        <v>51060</v>
      </c>
    </row>
    <row r="185" spans="1:7" x14ac:dyDescent="0.35">
      <c r="A185" s="1" t="str">
        <f xml:space="preserve"> "51069"</f>
        <v>51069</v>
      </c>
      <c r="B185" s="1" t="str">
        <f t="shared" si="15"/>
        <v>3</v>
      </c>
      <c r="C185" s="1" t="s">
        <v>368</v>
      </c>
      <c r="D185" s="1" t="s">
        <v>366</v>
      </c>
      <c r="E185" s="1" t="s">
        <v>152</v>
      </c>
      <c r="F185" s="1" t="str">
        <f t="shared" si="17"/>
        <v/>
      </c>
      <c r="G185" s="1" t="str">
        <f xml:space="preserve"> "51069"</f>
        <v>51069</v>
      </c>
    </row>
    <row r="186" spans="1:7" x14ac:dyDescent="0.35">
      <c r="A186" s="1" t="str">
        <f xml:space="preserve"> "51070"</f>
        <v>51070</v>
      </c>
      <c r="B186" s="1" t="str">
        <f t="shared" si="15"/>
        <v>3</v>
      </c>
      <c r="C186" s="1" t="s">
        <v>369</v>
      </c>
      <c r="D186" s="1" t="s">
        <v>370</v>
      </c>
      <c r="E186" s="1" t="s">
        <v>371</v>
      </c>
      <c r="F186" s="1" t="str">
        <f t="shared" si="17"/>
        <v/>
      </c>
      <c r="G186" s="1" t="str">
        <f xml:space="preserve"> "51070"</f>
        <v>51070</v>
      </c>
    </row>
    <row r="187" spans="1:7" x14ac:dyDescent="0.35">
      <c r="A187" s="1" t="str">
        <f xml:space="preserve"> "51079"</f>
        <v>51079</v>
      </c>
      <c r="B187" s="1" t="str">
        <f t="shared" si="15"/>
        <v>3</v>
      </c>
      <c r="C187" s="1" t="s">
        <v>372</v>
      </c>
      <c r="D187" s="1" t="s">
        <v>370</v>
      </c>
      <c r="E187" s="1" t="s">
        <v>152</v>
      </c>
      <c r="F187" s="1" t="str">
        <f t="shared" si="17"/>
        <v/>
      </c>
      <c r="G187" s="1" t="str">
        <f xml:space="preserve"> "51079"</f>
        <v>51079</v>
      </c>
    </row>
    <row r="188" spans="1:7" x14ac:dyDescent="0.35">
      <c r="A188" s="1" t="str">
        <f xml:space="preserve"> "51110"</f>
        <v>51110</v>
      </c>
      <c r="B188" s="1" t="str">
        <f t="shared" si="15"/>
        <v>3</v>
      </c>
      <c r="C188" s="1" t="s">
        <v>373</v>
      </c>
      <c r="D188" s="1" t="s">
        <v>374</v>
      </c>
      <c r="E188" s="1" t="str">
        <f t="shared" ref="E188:E194" si="19" xml:space="preserve"> ""</f>
        <v/>
      </c>
      <c r="F188" s="1" t="str">
        <f t="shared" si="17"/>
        <v/>
      </c>
      <c r="G188" s="1" t="str">
        <f xml:space="preserve"> "51110"</f>
        <v>51110</v>
      </c>
    </row>
    <row r="189" spans="1:7" x14ac:dyDescent="0.35">
      <c r="A189" s="1" t="str">
        <f xml:space="preserve"> "51200"</f>
        <v>51200</v>
      </c>
      <c r="B189" s="1" t="str">
        <f t="shared" si="15"/>
        <v>3</v>
      </c>
      <c r="C189" s="1" t="s">
        <v>375</v>
      </c>
      <c r="D189" s="1" t="s">
        <v>376</v>
      </c>
      <c r="E189" s="1" t="str">
        <f t="shared" si="19"/>
        <v/>
      </c>
      <c r="F189" s="1" t="str">
        <f t="shared" si="17"/>
        <v/>
      </c>
      <c r="G189" s="1" t="str">
        <f xml:space="preserve"> "51200"</f>
        <v>51200</v>
      </c>
    </row>
    <row r="190" spans="1:7" x14ac:dyDescent="0.35">
      <c r="A190" s="1" t="str">
        <f xml:space="preserve"> "51210"</f>
        <v>51210</v>
      </c>
      <c r="B190" s="1" t="str">
        <f t="shared" si="15"/>
        <v>3</v>
      </c>
      <c r="C190" s="1" t="s">
        <v>377</v>
      </c>
      <c r="D190" s="1" t="s">
        <v>378</v>
      </c>
      <c r="E190" s="1" t="str">
        <f t="shared" si="19"/>
        <v/>
      </c>
      <c r="F190" s="1" t="str">
        <f t="shared" si="17"/>
        <v/>
      </c>
      <c r="G190" s="1" t="str">
        <f xml:space="preserve"> "51210"</f>
        <v>51210</v>
      </c>
    </row>
    <row r="191" spans="1:7" x14ac:dyDescent="0.35">
      <c r="A191" s="1" t="str">
        <f xml:space="preserve"> "51220"</f>
        <v>51220</v>
      </c>
      <c r="B191" s="1" t="str">
        <f t="shared" si="15"/>
        <v>3</v>
      </c>
      <c r="C191" s="1" t="s">
        <v>379</v>
      </c>
      <c r="D191" s="1" t="s">
        <v>380</v>
      </c>
      <c r="E191" s="1" t="str">
        <f t="shared" si="19"/>
        <v/>
      </c>
      <c r="F191" s="1" t="str">
        <f t="shared" ref="F191:F222" si="20" xml:space="preserve"> ""</f>
        <v/>
      </c>
      <c r="G191" s="1" t="str">
        <f xml:space="preserve"> "51220"</f>
        <v>51220</v>
      </c>
    </row>
    <row r="192" spans="1:7" x14ac:dyDescent="0.35">
      <c r="A192" s="1" t="str">
        <f xml:space="preserve"> "51230"</f>
        <v>51230</v>
      </c>
      <c r="B192" s="1" t="str">
        <f t="shared" si="15"/>
        <v>3</v>
      </c>
      <c r="C192" s="1" t="s">
        <v>381</v>
      </c>
      <c r="D192" s="1" t="s">
        <v>382</v>
      </c>
      <c r="E192" s="1" t="str">
        <f t="shared" si="19"/>
        <v/>
      </c>
      <c r="F192" s="1" t="str">
        <f t="shared" si="20"/>
        <v/>
      </c>
      <c r="G192" s="1" t="str">
        <f xml:space="preserve"> "51230"</f>
        <v>51230</v>
      </c>
    </row>
    <row r="193" spans="1:7" x14ac:dyDescent="0.35">
      <c r="A193" s="1" t="str">
        <f xml:space="preserve"> "51240"</f>
        <v>51240</v>
      </c>
      <c r="B193" s="1" t="str">
        <f t="shared" si="15"/>
        <v>3</v>
      </c>
      <c r="C193" s="1" t="s">
        <v>383</v>
      </c>
      <c r="D193" s="1" t="s">
        <v>384</v>
      </c>
      <c r="E193" s="1" t="str">
        <f t="shared" si="19"/>
        <v/>
      </c>
      <c r="F193" s="1" t="str">
        <f t="shared" si="20"/>
        <v/>
      </c>
      <c r="G193" s="1" t="str">
        <f xml:space="preserve"> "51240"</f>
        <v>51240</v>
      </c>
    </row>
    <row r="194" spans="1:7" x14ac:dyDescent="0.35">
      <c r="A194" s="1" t="str">
        <f xml:space="preserve"> "51250"</f>
        <v>51250</v>
      </c>
      <c r="B194" s="1" t="str">
        <f t="shared" ref="B194:B257" si="21" xml:space="preserve"> "3"</f>
        <v>3</v>
      </c>
      <c r="C194" s="1" t="s">
        <v>385</v>
      </c>
      <c r="D194" s="1" t="s">
        <v>386</v>
      </c>
      <c r="E194" s="1" t="str">
        <f t="shared" si="19"/>
        <v/>
      </c>
      <c r="F194" s="1" t="str">
        <f t="shared" si="20"/>
        <v/>
      </c>
      <c r="G194" s="1" t="str">
        <f xml:space="preserve"> "51250"</f>
        <v>51250</v>
      </c>
    </row>
    <row r="195" spans="1:7" x14ac:dyDescent="0.35">
      <c r="A195" s="1" t="str">
        <f xml:space="preserve"> "51260"</f>
        <v>51260</v>
      </c>
      <c r="B195" s="1" t="str">
        <f t="shared" si="21"/>
        <v>3</v>
      </c>
      <c r="C195" s="1" t="s">
        <v>387</v>
      </c>
      <c r="D195" s="1" t="s">
        <v>314</v>
      </c>
      <c r="E195" s="1" t="s">
        <v>388</v>
      </c>
      <c r="F195" s="1" t="str">
        <f t="shared" si="20"/>
        <v/>
      </c>
      <c r="G195" s="1" t="str">
        <f xml:space="preserve"> "51260"</f>
        <v>51260</v>
      </c>
    </row>
    <row r="196" spans="1:7" x14ac:dyDescent="0.35">
      <c r="A196" s="1" t="str">
        <f xml:space="preserve"> "51500"</f>
        <v>51500</v>
      </c>
      <c r="B196" s="1" t="str">
        <f t="shared" si="21"/>
        <v>3</v>
      </c>
      <c r="C196" s="1" t="s">
        <v>389</v>
      </c>
      <c r="D196" s="1" t="s">
        <v>390</v>
      </c>
      <c r="E196" s="1" t="str">
        <f t="shared" ref="E196:E240" si="22" xml:space="preserve"> ""</f>
        <v/>
      </c>
      <c r="F196" s="1" t="str">
        <f t="shared" si="20"/>
        <v/>
      </c>
      <c r="G196" s="1" t="str">
        <f xml:space="preserve"> "51500"</f>
        <v>51500</v>
      </c>
    </row>
    <row r="197" spans="1:7" x14ac:dyDescent="0.35">
      <c r="A197" s="1" t="str">
        <f xml:space="preserve"> "51501"</f>
        <v>51501</v>
      </c>
      <c r="B197" s="1" t="str">
        <f t="shared" si="21"/>
        <v>3</v>
      </c>
      <c r="C197" s="1" t="s">
        <v>391</v>
      </c>
      <c r="D197" s="1" t="s">
        <v>392</v>
      </c>
      <c r="E197" s="1" t="str">
        <f t="shared" si="22"/>
        <v/>
      </c>
      <c r="F197" s="1" t="str">
        <f t="shared" si="20"/>
        <v/>
      </c>
      <c r="G197" s="1" t="str">
        <f xml:space="preserve"> "51501"</f>
        <v>51501</v>
      </c>
    </row>
    <row r="198" spans="1:7" x14ac:dyDescent="0.35">
      <c r="A198" s="1" t="str">
        <f xml:space="preserve"> "51510"</f>
        <v>51510</v>
      </c>
      <c r="B198" s="1" t="str">
        <f t="shared" si="21"/>
        <v>3</v>
      </c>
      <c r="C198" s="1" t="s">
        <v>393</v>
      </c>
      <c r="D198" s="1" t="s">
        <v>394</v>
      </c>
      <c r="E198" s="1" t="str">
        <f t="shared" si="22"/>
        <v/>
      </c>
      <c r="F198" s="1" t="str">
        <f t="shared" si="20"/>
        <v/>
      </c>
      <c r="G198" s="1" t="str">
        <f xml:space="preserve"> "51510"</f>
        <v>51510</v>
      </c>
    </row>
    <row r="199" spans="1:7" x14ac:dyDescent="0.35">
      <c r="A199" s="1" t="str">
        <f xml:space="preserve"> "51520"</f>
        <v>51520</v>
      </c>
      <c r="B199" s="1" t="str">
        <f t="shared" si="21"/>
        <v>3</v>
      </c>
      <c r="C199" s="1" t="s">
        <v>395</v>
      </c>
      <c r="D199" s="1" t="s">
        <v>396</v>
      </c>
      <c r="E199" s="1" t="str">
        <f t="shared" si="22"/>
        <v/>
      </c>
      <c r="F199" s="1" t="str">
        <f t="shared" si="20"/>
        <v/>
      </c>
      <c r="G199" s="1" t="str">
        <f xml:space="preserve"> "51520"</f>
        <v>51520</v>
      </c>
    </row>
    <row r="200" spans="1:7" x14ac:dyDescent="0.35">
      <c r="A200" s="1" t="str">
        <f xml:space="preserve"> "51530"</f>
        <v>51530</v>
      </c>
      <c r="B200" s="1" t="str">
        <f t="shared" si="21"/>
        <v>3</v>
      </c>
      <c r="C200" s="1" t="s">
        <v>397</v>
      </c>
      <c r="D200" s="1" t="s">
        <v>398</v>
      </c>
      <c r="E200" s="1" t="str">
        <f t="shared" si="22"/>
        <v/>
      </c>
      <c r="F200" s="1" t="str">
        <f t="shared" si="20"/>
        <v/>
      </c>
      <c r="G200" s="1" t="str">
        <f xml:space="preserve"> "51530"</f>
        <v>51530</v>
      </c>
    </row>
    <row r="201" spans="1:7" x14ac:dyDescent="0.35">
      <c r="A201" s="1" t="str">
        <f xml:space="preserve"> "51540"</f>
        <v>51540</v>
      </c>
      <c r="B201" s="1" t="str">
        <f t="shared" si="21"/>
        <v>3</v>
      </c>
      <c r="C201" s="1" t="s">
        <v>399</v>
      </c>
      <c r="D201" s="1" t="s">
        <v>400</v>
      </c>
      <c r="E201" s="1" t="str">
        <f t="shared" si="22"/>
        <v/>
      </c>
      <c r="F201" s="1" t="str">
        <f t="shared" si="20"/>
        <v/>
      </c>
      <c r="G201" s="1" t="str">
        <f xml:space="preserve"> "51540"</f>
        <v>51540</v>
      </c>
    </row>
    <row r="202" spans="1:7" x14ac:dyDescent="0.35">
      <c r="A202" s="1" t="str">
        <f xml:space="preserve"> "51550"</f>
        <v>51550</v>
      </c>
      <c r="B202" s="1" t="str">
        <f t="shared" si="21"/>
        <v>3</v>
      </c>
      <c r="C202" s="1" t="s">
        <v>401</v>
      </c>
      <c r="D202" s="1" t="s">
        <v>402</v>
      </c>
      <c r="E202" s="1" t="str">
        <f t="shared" si="22"/>
        <v/>
      </c>
      <c r="F202" s="1" t="str">
        <f t="shared" si="20"/>
        <v/>
      </c>
      <c r="G202" s="1" t="str">
        <f xml:space="preserve"> "51550"</f>
        <v>51550</v>
      </c>
    </row>
    <row r="203" spans="1:7" x14ac:dyDescent="0.35">
      <c r="A203" s="1" t="str">
        <f xml:space="preserve"> "51560"</f>
        <v>51560</v>
      </c>
      <c r="B203" s="1" t="str">
        <f t="shared" si="21"/>
        <v>3</v>
      </c>
      <c r="C203" s="1" t="s">
        <v>403</v>
      </c>
      <c r="D203" s="1" t="s">
        <v>404</v>
      </c>
      <c r="E203" s="1" t="str">
        <f t="shared" si="22"/>
        <v/>
      </c>
      <c r="F203" s="1" t="str">
        <f t="shared" si="20"/>
        <v/>
      </c>
      <c r="G203" s="1" t="str">
        <f xml:space="preserve"> "51560"</f>
        <v>51560</v>
      </c>
    </row>
    <row r="204" spans="1:7" x14ac:dyDescent="0.35">
      <c r="A204" s="1" t="str">
        <f xml:space="preserve"> "51570"</f>
        <v>51570</v>
      </c>
      <c r="B204" s="1" t="str">
        <f t="shared" si="21"/>
        <v>3</v>
      </c>
      <c r="C204" s="1" t="s">
        <v>405</v>
      </c>
      <c r="D204" s="1" t="s">
        <v>406</v>
      </c>
      <c r="E204" s="1" t="str">
        <f t="shared" si="22"/>
        <v/>
      </c>
      <c r="F204" s="1" t="str">
        <f t="shared" si="20"/>
        <v/>
      </c>
      <c r="G204" s="1" t="str">
        <f xml:space="preserve"> "51570"</f>
        <v>51570</v>
      </c>
    </row>
    <row r="205" spans="1:7" x14ac:dyDescent="0.35">
      <c r="A205" s="1" t="str">
        <f xml:space="preserve"> "51580"</f>
        <v>51580</v>
      </c>
      <c r="B205" s="1" t="str">
        <f t="shared" si="21"/>
        <v>3</v>
      </c>
      <c r="C205" s="1" t="s">
        <v>407</v>
      </c>
      <c r="D205" s="1" t="s">
        <v>408</v>
      </c>
      <c r="E205" s="1" t="str">
        <f t="shared" si="22"/>
        <v/>
      </c>
      <c r="F205" s="1" t="str">
        <f t="shared" si="20"/>
        <v/>
      </c>
      <c r="G205" s="1" t="str">
        <f xml:space="preserve"> "51580"</f>
        <v>51580</v>
      </c>
    </row>
    <row r="206" spans="1:7" x14ac:dyDescent="0.35">
      <c r="A206" s="1" t="str">
        <f xml:space="preserve"> "51590"</f>
        <v>51590</v>
      </c>
      <c r="B206" s="1" t="str">
        <f t="shared" si="21"/>
        <v>3</v>
      </c>
      <c r="C206" s="1" t="s">
        <v>409</v>
      </c>
      <c r="D206" s="1" t="s">
        <v>410</v>
      </c>
      <c r="E206" s="1" t="str">
        <f t="shared" si="22"/>
        <v/>
      </c>
      <c r="F206" s="1" t="str">
        <f t="shared" si="20"/>
        <v/>
      </c>
      <c r="G206" s="1" t="str">
        <f xml:space="preserve"> "51590"</f>
        <v>51590</v>
      </c>
    </row>
    <row r="207" spans="1:7" x14ac:dyDescent="0.35">
      <c r="A207" s="1" t="str">
        <f xml:space="preserve"> "60000"</f>
        <v>60000</v>
      </c>
      <c r="B207" s="1" t="str">
        <f t="shared" si="21"/>
        <v>3</v>
      </c>
      <c r="C207" s="1" t="s">
        <v>411</v>
      </c>
      <c r="D207" s="1" t="s">
        <v>412</v>
      </c>
      <c r="E207" s="1" t="str">
        <f t="shared" si="22"/>
        <v/>
      </c>
      <c r="F207" s="1" t="str">
        <f t="shared" si="20"/>
        <v/>
      </c>
      <c r="G207" s="1" t="str">
        <f xml:space="preserve"> "60000"</f>
        <v>60000</v>
      </c>
    </row>
    <row r="208" spans="1:7" x14ac:dyDescent="0.35">
      <c r="A208" s="1" t="str">
        <f xml:space="preserve"> "60010"</f>
        <v>60010</v>
      </c>
      <c r="B208" s="1" t="str">
        <f t="shared" si="21"/>
        <v>3</v>
      </c>
      <c r="C208" s="1" t="s">
        <v>413</v>
      </c>
      <c r="D208" s="1" t="s">
        <v>414</v>
      </c>
      <c r="E208" s="1" t="str">
        <f t="shared" si="22"/>
        <v/>
      </c>
      <c r="F208" s="1" t="str">
        <f t="shared" si="20"/>
        <v/>
      </c>
      <c r="G208" s="1" t="str">
        <f xml:space="preserve"> "60010"</f>
        <v>60010</v>
      </c>
    </row>
    <row r="209" spans="1:7" x14ac:dyDescent="0.35">
      <c r="A209" s="1" t="str">
        <f xml:space="preserve"> "60020"</f>
        <v>60020</v>
      </c>
      <c r="B209" s="1" t="str">
        <f t="shared" si="21"/>
        <v>3</v>
      </c>
      <c r="C209" s="1" t="s">
        <v>415</v>
      </c>
      <c r="D209" s="1" t="s">
        <v>416</v>
      </c>
      <c r="E209" s="1" t="str">
        <f t="shared" si="22"/>
        <v/>
      </c>
      <c r="F209" s="1" t="str">
        <f t="shared" si="20"/>
        <v/>
      </c>
      <c r="G209" s="1" t="str">
        <f xml:space="preserve"> "60020"</f>
        <v>60020</v>
      </c>
    </row>
    <row r="210" spans="1:7" x14ac:dyDescent="0.35">
      <c r="A210" s="1" t="str">
        <f xml:space="preserve"> "60030"</f>
        <v>60030</v>
      </c>
      <c r="B210" s="1" t="str">
        <f t="shared" si="21"/>
        <v>3</v>
      </c>
      <c r="C210" s="1" t="s">
        <v>417</v>
      </c>
      <c r="D210" s="1" t="s">
        <v>418</v>
      </c>
      <c r="E210" s="1" t="str">
        <f t="shared" si="22"/>
        <v/>
      </c>
      <c r="F210" s="1" t="str">
        <f t="shared" si="20"/>
        <v/>
      </c>
      <c r="G210" s="1" t="str">
        <f xml:space="preserve"> "60030"</f>
        <v>60030</v>
      </c>
    </row>
    <row r="211" spans="1:7" x14ac:dyDescent="0.35">
      <c r="A211" s="1" t="str">
        <f xml:space="preserve"> "60040"</f>
        <v>60040</v>
      </c>
      <c r="B211" s="1" t="str">
        <f t="shared" si="21"/>
        <v>3</v>
      </c>
      <c r="C211" s="1" t="s">
        <v>419</v>
      </c>
      <c r="D211" s="1" t="s">
        <v>420</v>
      </c>
      <c r="E211" s="1" t="str">
        <f t="shared" si="22"/>
        <v/>
      </c>
      <c r="F211" s="1" t="str">
        <f t="shared" si="20"/>
        <v/>
      </c>
      <c r="G211" s="1" t="str">
        <f xml:space="preserve"> "60040"</f>
        <v>60040</v>
      </c>
    </row>
    <row r="212" spans="1:7" x14ac:dyDescent="0.35">
      <c r="A212" s="1" t="str">
        <f xml:space="preserve"> "60050"</f>
        <v>60050</v>
      </c>
      <c r="B212" s="1" t="str">
        <f t="shared" si="21"/>
        <v>3</v>
      </c>
      <c r="C212" s="1" t="s">
        <v>421</v>
      </c>
      <c r="D212" s="1" t="s">
        <v>422</v>
      </c>
      <c r="E212" s="1" t="str">
        <f t="shared" si="22"/>
        <v/>
      </c>
      <c r="F212" s="1" t="str">
        <f t="shared" si="20"/>
        <v/>
      </c>
      <c r="G212" s="1" t="str">
        <f xml:space="preserve"> "60050"</f>
        <v>60050</v>
      </c>
    </row>
    <row r="213" spans="1:7" x14ac:dyDescent="0.35">
      <c r="A213" s="1" t="str">
        <f xml:space="preserve"> "60100"</f>
        <v>60100</v>
      </c>
      <c r="B213" s="1" t="str">
        <f t="shared" si="21"/>
        <v>3</v>
      </c>
      <c r="C213" s="1" t="s">
        <v>423</v>
      </c>
      <c r="D213" s="1" t="s">
        <v>424</v>
      </c>
      <c r="E213" s="1" t="str">
        <f t="shared" si="22"/>
        <v/>
      </c>
      <c r="F213" s="1" t="str">
        <f t="shared" si="20"/>
        <v/>
      </c>
      <c r="G213" s="1" t="str">
        <f xml:space="preserve"> "60100"</f>
        <v>60100</v>
      </c>
    </row>
    <row r="214" spans="1:7" x14ac:dyDescent="0.35">
      <c r="A214" s="1" t="str">
        <f xml:space="preserve"> "60110"</f>
        <v>60110</v>
      </c>
      <c r="B214" s="1" t="str">
        <f t="shared" si="21"/>
        <v>3</v>
      </c>
      <c r="C214" s="1" t="s">
        <v>425</v>
      </c>
      <c r="D214" s="1" t="s">
        <v>426</v>
      </c>
      <c r="E214" s="1" t="str">
        <f t="shared" si="22"/>
        <v/>
      </c>
      <c r="F214" s="1" t="str">
        <f t="shared" si="20"/>
        <v/>
      </c>
      <c r="G214" s="1" t="str">
        <f xml:space="preserve"> "60110"</f>
        <v>60110</v>
      </c>
    </row>
    <row r="215" spans="1:7" x14ac:dyDescent="0.35">
      <c r="A215" s="1" t="str">
        <f xml:space="preserve"> "60120"</f>
        <v>60120</v>
      </c>
      <c r="B215" s="1" t="str">
        <f t="shared" si="21"/>
        <v>3</v>
      </c>
      <c r="C215" s="1" t="s">
        <v>427</v>
      </c>
      <c r="D215" s="1" t="s">
        <v>428</v>
      </c>
      <c r="E215" s="1" t="str">
        <f t="shared" si="22"/>
        <v/>
      </c>
      <c r="F215" s="1" t="str">
        <f t="shared" si="20"/>
        <v/>
      </c>
      <c r="G215" s="1" t="str">
        <f xml:space="preserve"> "60120"</f>
        <v>60120</v>
      </c>
    </row>
    <row r="216" spans="1:7" x14ac:dyDescent="0.35">
      <c r="A216" s="1" t="str">
        <f xml:space="preserve"> "60130"</f>
        <v>60130</v>
      </c>
      <c r="B216" s="1" t="str">
        <f t="shared" si="21"/>
        <v>3</v>
      </c>
      <c r="C216" s="1" t="s">
        <v>429</v>
      </c>
      <c r="D216" s="1" t="s">
        <v>430</v>
      </c>
      <c r="E216" s="1" t="str">
        <f t="shared" si="22"/>
        <v/>
      </c>
      <c r="F216" s="1" t="str">
        <f t="shared" si="20"/>
        <v/>
      </c>
      <c r="G216" s="1" t="str">
        <f xml:space="preserve"> "60130"</f>
        <v>60130</v>
      </c>
    </row>
    <row r="217" spans="1:7" x14ac:dyDescent="0.35">
      <c r="A217" s="1" t="str">
        <f xml:space="preserve"> "60140"</f>
        <v>60140</v>
      </c>
      <c r="B217" s="1" t="str">
        <f t="shared" si="21"/>
        <v>3</v>
      </c>
      <c r="C217" s="1" t="s">
        <v>431</v>
      </c>
      <c r="D217" s="1" t="s">
        <v>432</v>
      </c>
      <c r="E217" s="1" t="str">
        <f t="shared" si="22"/>
        <v/>
      </c>
      <c r="F217" s="1" t="str">
        <f t="shared" si="20"/>
        <v/>
      </c>
      <c r="G217" s="1" t="str">
        <f xml:space="preserve"> "60140"</f>
        <v>60140</v>
      </c>
    </row>
    <row r="218" spans="1:7" x14ac:dyDescent="0.35">
      <c r="A218" s="1" t="str">
        <f xml:space="preserve"> "60150"</f>
        <v>60150</v>
      </c>
      <c r="B218" s="1" t="str">
        <f t="shared" si="21"/>
        <v>3</v>
      </c>
      <c r="C218" s="1" t="s">
        <v>433</v>
      </c>
      <c r="D218" s="1" t="s">
        <v>434</v>
      </c>
      <c r="E218" s="1" t="str">
        <f t="shared" si="22"/>
        <v/>
      </c>
      <c r="F218" s="1" t="str">
        <f t="shared" si="20"/>
        <v/>
      </c>
      <c r="G218" s="1" t="str">
        <f xml:space="preserve"> "60150"</f>
        <v>60150</v>
      </c>
    </row>
    <row r="219" spans="1:7" x14ac:dyDescent="0.35">
      <c r="A219" s="1" t="str">
        <f xml:space="preserve"> "60160"</f>
        <v>60160</v>
      </c>
      <c r="B219" s="1" t="str">
        <f t="shared" si="21"/>
        <v>3</v>
      </c>
      <c r="C219" s="1" t="s">
        <v>435</v>
      </c>
      <c r="D219" s="1" t="s">
        <v>436</v>
      </c>
      <c r="E219" s="1" t="str">
        <f t="shared" si="22"/>
        <v/>
      </c>
      <c r="F219" s="1" t="str">
        <f t="shared" si="20"/>
        <v/>
      </c>
      <c r="G219" s="1" t="str">
        <f xml:space="preserve"> "60160"</f>
        <v>60160</v>
      </c>
    </row>
    <row r="220" spans="1:7" x14ac:dyDescent="0.35">
      <c r="A220" s="1" t="str">
        <f xml:space="preserve"> "60170"</f>
        <v>60170</v>
      </c>
      <c r="B220" s="1" t="str">
        <f t="shared" si="21"/>
        <v>3</v>
      </c>
      <c r="C220" s="1" t="s">
        <v>437</v>
      </c>
      <c r="D220" s="1" t="s">
        <v>438</v>
      </c>
      <c r="E220" s="1" t="str">
        <f t="shared" si="22"/>
        <v/>
      </c>
      <c r="F220" s="1" t="str">
        <f t="shared" si="20"/>
        <v/>
      </c>
      <c r="G220" s="1" t="str">
        <f xml:space="preserve"> "60170"</f>
        <v>60170</v>
      </c>
    </row>
    <row r="221" spans="1:7" x14ac:dyDescent="0.35">
      <c r="A221" s="1" t="str">
        <f xml:space="preserve"> "61000"</f>
        <v>61000</v>
      </c>
      <c r="B221" s="1" t="str">
        <f t="shared" si="21"/>
        <v>3</v>
      </c>
      <c r="C221" s="1" t="s">
        <v>439</v>
      </c>
      <c r="D221" s="1" t="s">
        <v>440</v>
      </c>
      <c r="E221" s="1" t="str">
        <f t="shared" si="22"/>
        <v/>
      </c>
      <c r="F221" s="1" t="str">
        <f t="shared" si="20"/>
        <v/>
      </c>
      <c r="G221" s="1" t="str">
        <f xml:space="preserve"> "61000"</f>
        <v>61000</v>
      </c>
    </row>
    <row r="222" spans="1:7" x14ac:dyDescent="0.35">
      <c r="A222" s="1" t="str">
        <f xml:space="preserve"> "61009"</f>
        <v>61009</v>
      </c>
      <c r="B222" s="1" t="str">
        <f t="shared" si="21"/>
        <v>3</v>
      </c>
      <c r="C222" s="1" t="s">
        <v>441</v>
      </c>
      <c r="D222" s="1" t="s">
        <v>442</v>
      </c>
      <c r="E222" s="1" t="str">
        <f t="shared" si="22"/>
        <v/>
      </c>
      <c r="F222" s="1" t="str">
        <f t="shared" si="20"/>
        <v/>
      </c>
      <c r="G222" s="1" t="str">
        <f xml:space="preserve"> "61009"</f>
        <v>61009</v>
      </c>
    </row>
    <row r="223" spans="1:7" x14ac:dyDescent="0.35">
      <c r="A223" s="1" t="str">
        <f xml:space="preserve"> "61010"</f>
        <v>61010</v>
      </c>
      <c r="B223" s="1" t="str">
        <f t="shared" si="21"/>
        <v>3</v>
      </c>
      <c r="C223" s="1" t="s">
        <v>443</v>
      </c>
      <c r="D223" s="1" t="s">
        <v>444</v>
      </c>
      <c r="E223" s="1" t="str">
        <f t="shared" si="22"/>
        <v/>
      </c>
      <c r="F223" s="1" t="str">
        <f t="shared" ref="F223:F236" si="23" xml:space="preserve"> ""</f>
        <v/>
      </c>
      <c r="G223" s="1" t="str">
        <f xml:space="preserve"> "61010"</f>
        <v>61010</v>
      </c>
    </row>
    <row r="224" spans="1:7" x14ac:dyDescent="0.35">
      <c r="A224" s="1" t="str">
        <f xml:space="preserve"> "61100"</f>
        <v>61100</v>
      </c>
      <c r="B224" s="1" t="str">
        <f t="shared" si="21"/>
        <v>3</v>
      </c>
      <c r="C224" s="1" t="s">
        <v>445</v>
      </c>
      <c r="D224" s="1" t="s">
        <v>446</v>
      </c>
      <c r="E224" s="1" t="str">
        <f t="shared" si="22"/>
        <v/>
      </c>
      <c r="F224" s="1" t="str">
        <f t="shared" si="23"/>
        <v/>
      </c>
      <c r="G224" s="1" t="str">
        <f xml:space="preserve"> "61100"</f>
        <v>61100</v>
      </c>
    </row>
    <row r="225" spans="1:7" x14ac:dyDescent="0.35">
      <c r="A225" s="1" t="str">
        <f xml:space="preserve"> "61110"</f>
        <v>61110</v>
      </c>
      <c r="B225" s="1" t="str">
        <f t="shared" si="21"/>
        <v>3</v>
      </c>
      <c r="C225" s="1" t="s">
        <v>447</v>
      </c>
      <c r="D225" s="1" t="s">
        <v>448</v>
      </c>
      <c r="E225" s="1" t="str">
        <f t="shared" si="22"/>
        <v/>
      </c>
      <c r="F225" s="1" t="str">
        <f t="shared" si="23"/>
        <v/>
      </c>
      <c r="G225" s="1" t="str">
        <f xml:space="preserve"> "61110"</f>
        <v>61110</v>
      </c>
    </row>
    <row r="226" spans="1:7" x14ac:dyDescent="0.35">
      <c r="A226" s="1" t="str">
        <f xml:space="preserve"> "61120"</f>
        <v>61120</v>
      </c>
      <c r="B226" s="1" t="str">
        <f t="shared" si="21"/>
        <v>3</v>
      </c>
      <c r="C226" s="1" t="s">
        <v>449</v>
      </c>
      <c r="D226" s="1" t="s">
        <v>450</v>
      </c>
      <c r="E226" s="1" t="str">
        <f t="shared" si="22"/>
        <v/>
      </c>
      <c r="F226" s="1" t="str">
        <f t="shared" si="23"/>
        <v/>
      </c>
      <c r="G226" s="1" t="str">
        <f xml:space="preserve"> "61120"</f>
        <v>61120</v>
      </c>
    </row>
    <row r="227" spans="1:7" x14ac:dyDescent="0.35">
      <c r="A227" s="1" t="str">
        <f xml:space="preserve"> "61130"</f>
        <v>61130</v>
      </c>
      <c r="B227" s="1" t="str">
        <f t="shared" si="21"/>
        <v>3</v>
      </c>
      <c r="C227" s="1" t="s">
        <v>451</v>
      </c>
      <c r="D227" s="1" t="s">
        <v>452</v>
      </c>
      <c r="E227" s="1" t="str">
        <f t="shared" si="22"/>
        <v/>
      </c>
      <c r="F227" s="1" t="str">
        <f t="shared" si="23"/>
        <v/>
      </c>
      <c r="G227" s="1" t="str">
        <f xml:space="preserve"> "61130"</f>
        <v>61130</v>
      </c>
    </row>
    <row r="228" spans="1:7" x14ac:dyDescent="0.35">
      <c r="A228" s="1" t="str">
        <f xml:space="preserve"> "62000"</f>
        <v>62000</v>
      </c>
      <c r="B228" s="1" t="str">
        <f t="shared" si="21"/>
        <v>3</v>
      </c>
      <c r="C228" s="1" t="s">
        <v>453</v>
      </c>
      <c r="D228" s="1" t="s">
        <v>454</v>
      </c>
      <c r="E228" s="1" t="str">
        <f t="shared" si="22"/>
        <v/>
      </c>
      <c r="F228" s="1" t="str">
        <f t="shared" si="23"/>
        <v/>
      </c>
      <c r="G228" s="1" t="str">
        <f xml:space="preserve"> "62000"</f>
        <v>62000</v>
      </c>
    </row>
    <row r="229" spans="1:7" x14ac:dyDescent="0.35">
      <c r="A229" s="1" t="str">
        <f xml:space="preserve"> "62010"</f>
        <v>62010</v>
      </c>
      <c r="B229" s="1" t="str">
        <f t="shared" si="21"/>
        <v>3</v>
      </c>
      <c r="C229" s="1" t="s">
        <v>455</v>
      </c>
      <c r="D229" s="1" t="s">
        <v>456</v>
      </c>
      <c r="E229" s="1" t="str">
        <f t="shared" si="22"/>
        <v/>
      </c>
      <c r="F229" s="1" t="str">
        <f t="shared" si="23"/>
        <v/>
      </c>
      <c r="G229" s="1" t="str">
        <f xml:space="preserve"> "62010"</f>
        <v>62010</v>
      </c>
    </row>
    <row r="230" spans="1:7" x14ac:dyDescent="0.35">
      <c r="A230" s="1" t="str">
        <f xml:space="preserve"> "62020"</f>
        <v>62020</v>
      </c>
      <c r="B230" s="1" t="str">
        <f t="shared" si="21"/>
        <v>3</v>
      </c>
      <c r="C230" s="1" t="s">
        <v>457</v>
      </c>
      <c r="D230" s="1" t="s">
        <v>458</v>
      </c>
      <c r="E230" s="1" t="str">
        <f t="shared" si="22"/>
        <v/>
      </c>
      <c r="F230" s="1" t="str">
        <f t="shared" si="23"/>
        <v/>
      </c>
      <c r="G230" s="1" t="str">
        <f xml:space="preserve"> "62020"</f>
        <v>62020</v>
      </c>
    </row>
    <row r="231" spans="1:7" x14ac:dyDescent="0.35">
      <c r="A231" s="1" t="str">
        <f xml:space="preserve"> "62030"</f>
        <v>62030</v>
      </c>
      <c r="B231" s="1" t="str">
        <f t="shared" si="21"/>
        <v>3</v>
      </c>
      <c r="C231" s="1" t="s">
        <v>459</v>
      </c>
      <c r="D231" s="1" t="s">
        <v>460</v>
      </c>
      <c r="E231" s="1" t="str">
        <f t="shared" si="22"/>
        <v/>
      </c>
      <c r="F231" s="1" t="str">
        <f t="shared" si="23"/>
        <v/>
      </c>
      <c r="G231" s="1" t="str">
        <f xml:space="preserve"> "62030"</f>
        <v>62030</v>
      </c>
    </row>
    <row r="232" spans="1:7" x14ac:dyDescent="0.35">
      <c r="A232" s="1" t="str">
        <f xml:space="preserve"> "62040"</f>
        <v>62040</v>
      </c>
      <c r="B232" s="1" t="str">
        <f t="shared" si="21"/>
        <v>3</v>
      </c>
      <c r="C232" s="1" t="s">
        <v>461</v>
      </c>
      <c r="D232" s="1" t="s">
        <v>462</v>
      </c>
      <c r="E232" s="1" t="str">
        <f t="shared" si="22"/>
        <v/>
      </c>
      <c r="F232" s="1" t="str">
        <f t="shared" si="23"/>
        <v/>
      </c>
      <c r="G232" s="1" t="str">
        <f xml:space="preserve"> "62040"</f>
        <v>62040</v>
      </c>
    </row>
    <row r="233" spans="1:7" x14ac:dyDescent="0.35">
      <c r="A233" s="1" t="str">
        <f xml:space="preserve"> "62050"</f>
        <v>62050</v>
      </c>
      <c r="B233" s="1" t="str">
        <f t="shared" si="21"/>
        <v>3</v>
      </c>
      <c r="C233" s="1" t="s">
        <v>463</v>
      </c>
      <c r="D233" s="1" t="s">
        <v>464</v>
      </c>
      <c r="E233" s="1" t="str">
        <f t="shared" si="22"/>
        <v/>
      </c>
      <c r="F233" s="1" t="str">
        <f t="shared" si="23"/>
        <v/>
      </c>
      <c r="G233" s="1" t="str">
        <f xml:space="preserve"> "62050"</f>
        <v>62050</v>
      </c>
    </row>
    <row r="234" spans="1:7" x14ac:dyDescent="0.35">
      <c r="A234" s="1" t="str">
        <f xml:space="preserve"> "62060"</f>
        <v>62060</v>
      </c>
      <c r="B234" s="1" t="str">
        <f t="shared" si="21"/>
        <v>3</v>
      </c>
      <c r="C234" s="1" t="s">
        <v>465</v>
      </c>
      <c r="D234" s="1" t="s">
        <v>466</v>
      </c>
      <c r="E234" s="1" t="str">
        <f t="shared" si="22"/>
        <v/>
      </c>
      <c r="F234" s="1" t="str">
        <f t="shared" si="23"/>
        <v/>
      </c>
      <c r="G234" s="1" t="str">
        <f xml:space="preserve"> "62060"</f>
        <v>62060</v>
      </c>
    </row>
    <row r="235" spans="1:7" x14ac:dyDescent="0.35">
      <c r="A235" s="1" t="str">
        <f xml:space="preserve"> "62070"</f>
        <v>62070</v>
      </c>
      <c r="B235" s="1" t="str">
        <f t="shared" si="21"/>
        <v>3</v>
      </c>
      <c r="C235" s="1" t="s">
        <v>467</v>
      </c>
      <c r="D235" s="1" t="s">
        <v>468</v>
      </c>
      <c r="E235" s="1" t="str">
        <f t="shared" si="22"/>
        <v/>
      </c>
      <c r="F235" s="1" t="str">
        <f t="shared" si="23"/>
        <v/>
      </c>
      <c r="G235" s="1" t="str">
        <f xml:space="preserve"> "62070"</f>
        <v>62070</v>
      </c>
    </row>
    <row r="236" spans="1:7" x14ac:dyDescent="0.35">
      <c r="A236" s="1" t="str">
        <f xml:space="preserve"> "62080"</f>
        <v>62080</v>
      </c>
      <c r="B236" s="1" t="str">
        <f t="shared" si="21"/>
        <v>3</v>
      </c>
      <c r="C236" s="1" t="s">
        <v>469</v>
      </c>
      <c r="D236" s="1" t="s">
        <v>470</v>
      </c>
      <c r="E236" s="1" t="str">
        <f t="shared" si="22"/>
        <v/>
      </c>
      <c r="F236" s="1" t="str">
        <f t="shared" si="23"/>
        <v/>
      </c>
      <c r="G236" s="1" t="str">
        <f xml:space="preserve"> "62080"</f>
        <v>62080</v>
      </c>
    </row>
    <row r="237" spans="1:7" x14ac:dyDescent="0.35">
      <c r="A237" s="1" t="str">
        <f xml:space="preserve"> "62090"</f>
        <v>62090</v>
      </c>
      <c r="B237" s="1" t="str">
        <f t="shared" si="21"/>
        <v>3</v>
      </c>
      <c r="C237" s="1" t="s">
        <v>471</v>
      </c>
      <c r="D237" s="1" t="s">
        <v>472</v>
      </c>
      <c r="E237" s="1" t="str">
        <f t="shared" si="22"/>
        <v/>
      </c>
      <c r="F237" s="1" t="str">
        <f xml:space="preserve"> "090"</f>
        <v>090</v>
      </c>
      <c r="G237" s="1" t="str">
        <f xml:space="preserve"> "62090"</f>
        <v>62090</v>
      </c>
    </row>
    <row r="238" spans="1:7" x14ac:dyDescent="0.35">
      <c r="A238" s="1" t="str">
        <f xml:space="preserve"> "62099"</f>
        <v>62099</v>
      </c>
      <c r="B238" s="1" t="str">
        <f t="shared" si="21"/>
        <v>3</v>
      </c>
      <c r="C238" s="1" t="s">
        <v>473</v>
      </c>
      <c r="D238" s="1" t="s">
        <v>474</v>
      </c>
      <c r="E238" s="1" t="str">
        <f t="shared" si="22"/>
        <v/>
      </c>
      <c r="F238" s="1" t="str">
        <f xml:space="preserve"> ""</f>
        <v/>
      </c>
      <c r="G238" s="1" t="str">
        <f xml:space="preserve"> ""</f>
        <v/>
      </c>
    </row>
    <row r="239" spans="1:7" x14ac:dyDescent="0.35">
      <c r="A239" s="1" t="str">
        <f xml:space="preserve"> "62100"</f>
        <v>62100</v>
      </c>
      <c r="B239" s="1" t="str">
        <f t="shared" si="21"/>
        <v>3</v>
      </c>
      <c r="C239" s="1" t="s">
        <v>475</v>
      </c>
      <c r="D239" s="1" t="s">
        <v>476</v>
      </c>
      <c r="E239" s="1" t="str">
        <f t="shared" si="22"/>
        <v/>
      </c>
      <c r="F239" s="1" t="str">
        <f t="shared" ref="F239:F256" si="24" xml:space="preserve"> ""</f>
        <v/>
      </c>
      <c r="G239" s="1" t="str">
        <f xml:space="preserve"> "62100"</f>
        <v>62100</v>
      </c>
    </row>
    <row r="240" spans="1:7" x14ac:dyDescent="0.35">
      <c r="A240" s="1" t="str">
        <f xml:space="preserve"> "62101"</f>
        <v>62101</v>
      </c>
      <c r="B240" s="1" t="str">
        <f t="shared" si="21"/>
        <v>3</v>
      </c>
      <c r="C240" s="1" t="s">
        <v>477</v>
      </c>
      <c r="D240" s="1" t="s">
        <v>478</v>
      </c>
      <c r="E240" s="1" t="str">
        <f t="shared" si="22"/>
        <v/>
      </c>
      <c r="F240" s="1" t="str">
        <f t="shared" si="24"/>
        <v/>
      </c>
      <c r="G240" s="1" t="str">
        <f xml:space="preserve"> "62101"</f>
        <v>62101</v>
      </c>
    </row>
    <row r="241" spans="1:7" x14ac:dyDescent="0.35">
      <c r="A241" s="1" t="str">
        <f xml:space="preserve"> "62109"</f>
        <v>62109</v>
      </c>
      <c r="B241" s="1" t="str">
        <f t="shared" si="21"/>
        <v>3</v>
      </c>
      <c r="C241" s="1" t="s">
        <v>479</v>
      </c>
      <c r="D241" s="1" t="s">
        <v>476</v>
      </c>
      <c r="E241" s="1" t="s">
        <v>39</v>
      </c>
      <c r="F241" s="1" t="str">
        <f t="shared" si="24"/>
        <v/>
      </c>
      <c r="G241" s="1" t="str">
        <f xml:space="preserve"> "62109"</f>
        <v>62109</v>
      </c>
    </row>
    <row r="242" spans="1:7" x14ac:dyDescent="0.35">
      <c r="A242" s="1" t="str">
        <f xml:space="preserve"> "62110"</f>
        <v>62110</v>
      </c>
      <c r="B242" s="1" t="str">
        <f t="shared" si="21"/>
        <v>3</v>
      </c>
      <c r="C242" s="1" t="s">
        <v>480</v>
      </c>
      <c r="D242" s="1" t="s">
        <v>481</v>
      </c>
      <c r="E242" s="1" t="str">
        <f t="shared" ref="E242:E256" si="25" xml:space="preserve"> ""</f>
        <v/>
      </c>
      <c r="F242" s="1" t="str">
        <f t="shared" si="24"/>
        <v/>
      </c>
      <c r="G242" s="1" t="str">
        <f xml:space="preserve"> "62110"</f>
        <v>62110</v>
      </c>
    </row>
    <row r="243" spans="1:7" x14ac:dyDescent="0.35">
      <c r="A243" s="1" t="str">
        <f xml:space="preserve"> "62120"</f>
        <v>62120</v>
      </c>
      <c r="B243" s="1" t="str">
        <f t="shared" si="21"/>
        <v>3</v>
      </c>
      <c r="C243" s="1" t="s">
        <v>482</v>
      </c>
      <c r="D243" s="1" t="s">
        <v>483</v>
      </c>
      <c r="E243" s="1" t="str">
        <f t="shared" si="25"/>
        <v/>
      </c>
      <c r="F243" s="1" t="str">
        <f t="shared" si="24"/>
        <v/>
      </c>
      <c r="G243" s="1" t="str">
        <f xml:space="preserve"> "62120"</f>
        <v>62120</v>
      </c>
    </row>
    <row r="244" spans="1:7" x14ac:dyDescent="0.35">
      <c r="A244" s="1" t="str">
        <f xml:space="preserve"> "62130"</f>
        <v>62130</v>
      </c>
      <c r="B244" s="1" t="str">
        <f t="shared" si="21"/>
        <v>3</v>
      </c>
      <c r="C244" s="1" t="s">
        <v>484</v>
      </c>
      <c r="D244" s="1" t="s">
        <v>485</v>
      </c>
      <c r="E244" s="1" t="str">
        <f t="shared" si="25"/>
        <v/>
      </c>
      <c r="F244" s="1" t="str">
        <f t="shared" si="24"/>
        <v/>
      </c>
      <c r="G244" s="1" t="str">
        <f xml:space="preserve"> "62130"</f>
        <v>62130</v>
      </c>
    </row>
    <row r="245" spans="1:7" x14ac:dyDescent="0.35">
      <c r="A245" s="1" t="str">
        <f xml:space="preserve"> "62199"</f>
        <v>62199</v>
      </c>
      <c r="B245" s="1" t="str">
        <f t="shared" si="21"/>
        <v>3</v>
      </c>
      <c r="C245" s="1" t="s">
        <v>486</v>
      </c>
      <c r="D245" s="1" t="s">
        <v>487</v>
      </c>
      <c r="E245" s="1" t="str">
        <f t="shared" si="25"/>
        <v/>
      </c>
      <c r="F245" s="1" t="str">
        <f t="shared" si="24"/>
        <v/>
      </c>
      <c r="G245" s="1" t="str">
        <f xml:space="preserve"> "62199"</f>
        <v>62199</v>
      </c>
    </row>
    <row r="246" spans="1:7" x14ac:dyDescent="0.35">
      <c r="A246" s="1" t="str">
        <f xml:space="preserve"> "69000"</f>
        <v>69000</v>
      </c>
      <c r="B246" s="1" t="str">
        <f t="shared" si="21"/>
        <v>3</v>
      </c>
      <c r="C246" s="1" t="s">
        <v>488</v>
      </c>
      <c r="D246" s="1" t="s">
        <v>489</v>
      </c>
      <c r="E246" s="1" t="str">
        <f t="shared" si="25"/>
        <v/>
      </c>
      <c r="F246" s="1" t="str">
        <f t="shared" si="24"/>
        <v/>
      </c>
      <c r="G246" s="1" t="str">
        <f xml:space="preserve"> "69000"</f>
        <v>69000</v>
      </c>
    </row>
    <row r="247" spans="1:7" x14ac:dyDescent="0.35">
      <c r="A247" s="1" t="str">
        <f xml:space="preserve"> "69010"</f>
        <v>69010</v>
      </c>
      <c r="B247" s="1" t="str">
        <f t="shared" si="21"/>
        <v>3</v>
      </c>
      <c r="C247" s="1" t="s">
        <v>490</v>
      </c>
      <c r="D247" s="1" t="s">
        <v>491</v>
      </c>
      <c r="E247" s="1" t="str">
        <f t="shared" si="25"/>
        <v/>
      </c>
      <c r="F247" s="1" t="str">
        <f t="shared" si="24"/>
        <v/>
      </c>
      <c r="G247" s="1" t="str">
        <f xml:space="preserve"> "69010"</f>
        <v>69010</v>
      </c>
    </row>
    <row r="248" spans="1:7" x14ac:dyDescent="0.35">
      <c r="A248" s="1" t="str">
        <f xml:space="preserve"> "69020"</f>
        <v>69020</v>
      </c>
      <c r="B248" s="1" t="str">
        <f t="shared" si="21"/>
        <v>3</v>
      </c>
      <c r="C248" s="1" t="s">
        <v>492</v>
      </c>
      <c r="D248" s="1" t="s">
        <v>493</v>
      </c>
      <c r="E248" s="1" t="str">
        <f t="shared" si="25"/>
        <v/>
      </c>
      <c r="F248" s="1" t="str">
        <f t="shared" si="24"/>
        <v/>
      </c>
      <c r="G248" s="1" t="str">
        <f xml:space="preserve"> "69020"</f>
        <v>69020</v>
      </c>
    </row>
    <row r="249" spans="1:7" x14ac:dyDescent="0.35">
      <c r="A249" s="1" t="str">
        <f xml:space="preserve"> "69030"</f>
        <v>69030</v>
      </c>
      <c r="B249" s="1" t="str">
        <f t="shared" si="21"/>
        <v>3</v>
      </c>
      <c r="C249" s="1" t="s">
        <v>494</v>
      </c>
      <c r="D249" s="1" t="s">
        <v>495</v>
      </c>
      <c r="E249" s="1" t="str">
        <f t="shared" si="25"/>
        <v/>
      </c>
      <c r="F249" s="1" t="str">
        <f t="shared" si="24"/>
        <v/>
      </c>
      <c r="G249" s="1" t="str">
        <f xml:space="preserve"> "69030"</f>
        <v>69030</v>
      </c>
    </row>
    <row r="250" spans="1:7" x14ac:dyDescent="0.35">
      <c r="A250" s="1" t="str">
        <f xml:space="preserve"> "69040"</f>
        <v>69040</v>
      </c>
      <c r="B250" s="1" t="str">
        <f t="shared" si="21"/>
        <v>3</v>
      </c>
      <c r="C250" s="1" t="s">
        <v>496</v>
      </c>
      <c r="D250" s="1" t="s">
        <v>497</v>
      </c>
      <c r="E250" s="1" t="str">
        <f t="shared" si="25"/>
        <v/>
      </c>
      <c r="F250" s="1" t="str">
        <f t="shared" si="24"/>
        <v/>
      </c>
      <c r="G250" s="1" t="str">
        <f xml:space="preserve"> "69040"</f>
        <v>69040</v>
      </c>
    </row>
    <row r="251" spans="1:7" x14ac:dyDescent="0.35">
      <c r="A251" s="1" t="str">
        <f xml:space="preserve"> "69045"</f>
        <v>69045</v>
      </c>
      <c r="B251" s="1" t="str">
        <f t="shared" si="21"/>
        <v>3</v>
      </c>
      <c r="C251" s="1" t="s">
        <v>498</v>
      </c>
      <c r="D251" s="1" t="s">
        <v>499</v>
      </c>
      <c r="E251" s="1" t="str">
        <f t="shared" si="25"/>
        <v/>
      </c>
      <c r="F251" s="1" t="str">
        <f t="shared" si="24"/>
        <v/>
      </c>
      <c r="G251" s="1" t="str">
        <f xml:space="preserve"> "69045"</f>
        <v>69045</v>
      </c>
    </row>
    <row r="252" spans="1:7" x14ac:dyDescent="0.35">
      <c r="A252" s="1" t="str">
        <f xml:space="preserve"> "69050"</f>
        <v>69050</v>
      </c>
      <c r="B252" s="1" t="str">
        <f t="shared" si="21"/>
        <v>3</v>
      </c>
      <c r="C252" s="1" t="s">
        <v>500</v>
      </c>
      <c r="D252" s="1" t="s">
        <v>501</v>
      </c>
      <c r="E252" s="1" t="str">
        <f t="shared" si="25"/>
        <v/>
      </c>
      <c r="F252" s="1" t="str">
        <f t="shared" si="24"/>
        <v/>
      </c>
      <c r="G252" s="1" t="str">
        <f xml:space="preserve"> "69050"</f>
        <v>69050</v>
      </c>
    </row>
    <row r="253" spans="1:7" x14ac:dyDescent="0.35">
      <c r="A253" s="1" t="str">
        <f xml:space="preserve"> "69060"</f>
        <v>69060</v>
      </c>
      <c r="B253" s="1" t="str">
        <f t="shared" si="21"/>
        <v>3</v>
      </c>
      <c r="C253" s="1" t="s">
        <v>502</v>
      </c>
      <c r="D253" s="1" t="s">
        <v>503</v>
      </c>
      <c r="E253" s="1" t="str">
        <f t="shared" si="25"/>
        <v/>
      </c>
      <c r="F253" s="1" t="str">
        <f t="shared" si="24"/>
        <v/>
      </c>
      <c r="G253" s="1" t="str">
        <f xml:space="preserve"> "69060"</f>
        <v>69060</v>
      </c>
    </row>
    <row r="254" spans="1:7" x14ac:dyDescent="0.35">
      <c r="A254" s="1" t="str">
        <f xml:space="preserve"> "69070"</f>
        <v>69070</v>
      </c>
      <c r="B254" s="1" t="str">
        <f t="shared" si="21"/>
        <v>3</v>
      </c>
      <c r="C254" s="1" t="s">
        <v>504</v>
      </c>
      <c r="D254" s="1" t="s">
        <v>505</v>
      </c>
      <c r="E254" s="1" t="str">
        <f t="shared" si="25"/>
        <v/>
      </c>
      <c r="F254" s="1" t="str">
        <f t="shared" si="24"/>
        <v/>
      </c>
      <c r="G254" s="1" t="str">
        <f xml:space="preserve"> "69070"</f>
        <v>69070</v>
      </c>
    </row>
    <row r="255" spans="1:7" x14ac:dyDescent="0.35">
      <c r="A255" s="1" t="str">
        <f xml:space="preserve"> "69080"</f>
        <v>69080</v>
      </c>
      <c r="B255" s="1" t="str">
        <f t="shared" si="21"/>
        <v>3</v>
      </c>
      <c r="C255" s="1" t="s">
        <v>506</v>
      </c>
      <c r="D255" s="1" t="s">
        <v>507</v>
      </c>
      <c r="E255" s="1" t="str">
        <f t="shared" si="25"/>
        <v/>
      </c>
      <c r="F255" s="1" t="str">
        <f t="shared" si="24"/>
        <v/>
      </c>
      <c r="G255" s="1" t="str">
        <f xml:space="preserve"> "69080"</f>
        <v>69080</v>
      </c>
    </row>
    <row r="256" spans="1:7" x14ac:dyDescent="0.35">
      <c r="A256" s="1" t="str">
        <f xml:space="preserve"> "69090"</f>
        <v>69090</v>
      </c>
      <c r="B256" s="1" t="str">
        <f t="shared" si="21"/>
        <v>3</v>
      </c>
      <c r="C256" s="1" t="s">
        <v>508</v>
      </c>
      <c r="D256" s="1" t="s">
        <v>509</v>
      </c>
      <c r="E256" s="1" t="str">
        <f t="shared" si="25"/>
        <v/>
      </c>
      <c r="F256" s="1" t="str">
        <f t="shared" si="24"/>
        <v/>
      </c>
      <c r="G256" s="1" t="str">
        <f xml:space="preserve"> ""</f>
        <v/>
      </c>
    </row>
    <row r="257" spans="1:7" x14ac:dyDescent="0.35">
      <c r="A257" s="1" t="str">
        <f xml:space="preserve"> "72100"</f>
        <v>72100</v>
      </c>
      <c r="B257" s="1" t="str">
        <f t="shared" si="21"/>
        <v>3</v>
      </c>
      <c r="C257" s="1" t="s">
        <v>510</v>
      </c>
      <c r="D257" s="1" t="s">
        <v>511</v>
      </c>
      <c r="E257" s="1" t="s">
        <v>512</v>
      </c>
      <c r="F257" s="1" t="s">
        <v>513</v>
      </c>
      <c r="G257" s="1" t="str">
        <f xml:space="preserve"> "72100"</f>
        <v>72100</v>
      </c>
    </row>
    <row r="258" spans="1:7" x14ac:dyDescent="0.35">
      <c r="A258" s="1" t="str">
        <f xml:space="preserve"> "72101"</f>
        <v>72101</v>
      </c>
      <c r="B258" s="1" t="str">
        <f t="shared" ref="B258:B321" si="26" xml:space="preserve"> "3"</f>
        <v>3</v>
      </c>
      <c r="C258" s="1" t="s">
        <v>514</v>
      </c>
      <c r="D258" s="1" t="s">
        <v>515</v>
      </c>
      <c r="E258" s="1" t="s">
        <v>516</v>
      </c>
      <c r="F258" s="1" t="s">
        <v>517</v>
      </c>
      <c r="G258" s="1" t="str">
        <f xml:space="preserve"> "72101"</f>
        <v>72101</v>
      </c>
    </row>
    <row r="259" spans="1:7" x14ac:dyDescent="0.35">
      <c r="A259" s="1" t="str">
        <f xml:space="preserve"> "72110"</f>
        <v>72110</v>
      </c>
      <c r="B259" s="1" t="str">
        <f t="shared" si="26"/>
        <v>3</v>
      </c>
      <c r="C259" s="1" t="s">
        <v>518</v>
      </c>
      <c r="D259" s="1" t="s">
        <v>519</v>
      </c>
      <c r="E259" s="1" t="str">
        <f xml:space="preserve"> ""</f>
        <v/>
      </c>
      <c r="F259" s="1" t="s">
        <v>520</v>
      </c>
      <c r="G259" s="1" t="str">
        <f xml:space="preserve"> "72110"</f>
        <v>72110</v>
      </c>
    </row>
    <row r="260" spans="1:7" x14ac:dyDescent="0.35">
      <c r="A260" s="1" t="str">
        <f xml:space="preserve"> "72111"</f>
        <v>72111</v>
      </c>
      <c r="B260" s="1" t="str">
        <f t="shared" si="26"/>
        <v>3</v>
      </c>
      <c r="C260" s="1" t="s">
        <v>521</v>
      </c>
      <c r="D260" s="1" t="s">
        <v>522</v>
      </c>
      <c r="E260" s="1" t="s">
        <v>523</v>
      </c>
      <c r="F260" s="1" t="s">
        <v>520</v>
      </c>
      <c r="G260" s="1" t="str">
        <f xml:space="preserve"> "72111"</f>
        <v>72111</v>
      </c>
    </row>
    <row r="261" spans="1:7" x14ac:dyDescent="0.35">
      <c r="A261" s="1" t="str">
        <f xml:space="preserve"> "72120"</f>
        <v>72120</v>
      </c>
      <c r="B261" s="1" t="str">
        <f t="shared" si="26"/>
        <v>3</v>
      </c>
      <c r="C261" s="1" t="s">
        <v>524</v>
      </c>
      <c r="D261" s="1" t="s">
        <v>525</v>
      </c>
      <c r="E261" s="1" t="str">
        <f xml:space="preserve"> ""</f>
        <v/>
      </c>
      <c r="F261" s="1" t="s">
        <v>526</v>
      </c>
      <c r="G261" s="1" t="str">
        <f xml:space="preserve"> "72120"</f>
        <v>72120</v>
      </c>
    </row>
    <row r="262" spans="1:7" x14ac:dyDescent="0.35">
      <c r="A262" s="1" t="str">
        <f xml:space="preserve"> "72121"</f>
        <v>72121</v>
      </c>
      <c r="B262" s="1" t="str">
        <f t="shared" si="26"/>
        <v>3</v>
      </c>
      <c r="C262" s="1" t="s">
        <v>527</v>
      </c>
      <c r="D262" s="1" t="s">
        <v>528</v>
      </c>
      <c r="E262" s="1" t="s">
        <v>529</v>
      </c>
      <c r="F262" s="1" t="s">
        <v>526</v>
      </c>
      <c r="G262" s="1" t="str">
        <f xml:space="preserve"> "72121"</f>
        <v>72121</v>
      </c>
    </row>
    <row r="263" spans="1:7" x14ac:dyDescent="0.35">
      <c r="A263" s="1" t="str">
        <f xml:space="preserve"> "72130"</f>
        <v>72130</v>
      </c>
      <c r="B263" s="1" t="str">
        <f t="shared" si="26"/>
        <v>3</v>
      </c>
      <c r="C263" s="1" t="s">
        <v>530</v>
      </c>
      <c r="D263" s="1" t="s">
        <v>531</v>
      </c>
      <c r="E263" s="1" t="str">
        <f xml:space="preserve"> ""</f>
        <v/>
      </c>
      <c r="F263" s="1" t="s">
        <v>532</v>
      </c>
      <c r="G263" s="1" t="str">
        <f xml:space="preserve"> "72130"</f>
        <v>72130</v>
      </c>
    </row>
    <row r="264" spans="1:7" x14ac:dyDescent="0.35">
      <c r="A264" s="1" t="str">
        <f xml:space="preserve"> "72131"</f>
        <v>72131</v>
      </c>
      <c r="B264" s="1" t="str">
        <f t="shared" si="26"/>
        <v>3</v>
      </c>
      <c r="C264" s="1" t="s">
        <v>533</v>
      </c>
      <c r="D264" s="1" t="s">
        <v>534</v>
      </c>
      <c r="E264" s="1" t="s">
        <v>535</v>
      </c>
      <c r="F264" s="1" t="s">
        <v>532</v>
      </c>
      <c r="G264" s="1" t="str">
        <f xml:space="preserve"> "72131"</f>
        <v>72131</v>
      </c>
    </row>
    <row r="265" spans="1:7" x14ac:dyDescent="0.35">
      <c r="A265" s="1" t="str">
        <f xml:space="preserve"> "72140"</f>
        <v>72140</v>
      </c>
      <c r="B265" s="1" t="str">
        <f t="shared" si="26"/>
        <v>3</v>
      </c>
      <c r="C265" s="1" t="s">
        <v>536</v>
      </c>
      <c r="D265" s="1" t="s">
        <v>537</v>
      </c>
      <c r="E265" s="1" t="s">
        <v>538</v>
      </c>
      <c r="F265" s="1" t="s">
        <v>539</v>
      </c>
      <c r="G265" s="1" t="str">
        <f xml:space="preserve"> "72140"</f>
        <v>72140</v>
      </c>
    </row>
    <row r="266" spans="1:7" x14ac:dyDescent="0.35">
      <c r="A266" s="1" t="str">
        <f xml:space="preserve"> "72141"</f>
        <v>72141</v>
      </c>
      <c r="B266" s="1" t="str">
        <f t="shared" si="26"/>
        <v>3</v>
      </c>
      <c r="C266" s="1" t="s">
        <v>540</v>
      </c>
      <c r="D266" s="1" t="s">
        <v>541</v>
      </c>
      <c r="E266" s="1" t="s">
        <v>542</v>
      </c>
      <c r="F266" s="1" t="s">
        <v>539</v>
      </c>
      <c r="G266" s="1" t="str">
        <f xml:space="preserve"> "72141"</f>
        <v>72141</v>
      </c>
    </row>
    <row r="267" spans="1:7" x14ac:dyDescent="0.35">
      <c r="A267" s="1" t="str">
        <f xml:space="preserve"> "72150"</f>
        <v>72150</v>
      </c>
      <c r="B267" s="1" t="str">
        <f t="shared" si="26"/>
        <v>3</v>
      </c>
      <c r="C267" s="1" t="s">
        <v>543</v>
      </c>
      <c r="D267" s="1" t="s">
        <v>544</v>
      </c>
      <c r="E267" s="1" t="s">
        <v>512</v>
      </c>
      <c r="F267" s="1" t="s">
        <v>545</v>
      </c>
      <c r="G267" s="1" t="str">
        <f xml:space="preserve"> "72150"</f>
        <v>72150</v>
      </c>
    </row>
    <row r="268" spans="1:7" x14ac:dyDescent="0.35">
      <c r="A268" s="1" t="str">
        <f xml:space="preserve"> "72151"</f>
        <v>72151</v>
      </c>
      <c r="B268" s="1" t="str">
        <f t="shared" si="26"/>
        <v>3</v>
      </c>
      <c r="C268" s="1" t="s">
        <v>546</v>
      </c>
      <c r="D268" s="1" t="s">
        <v>547</v>
      </c>
      <c r="E268" s="1" t="s">
        <v>548</v>
      </c>
      <c r="F268" s="1" t="s">
        <v>545</v>
      </c>
      <c r="G268" s="1" t="str">
        <f xml:space="preserve"> "72151"</f>
        <v>72151</v>
      </c>
    </row>
    <row r="269" spans="1:7" x14ac:dyDescent="0.35">
      <c r="A269" s="1" t="str">
        <f xml:space="preserve"> "72160"</f>
        <v>72160</v>
      </c>
      <c r="B269" s="1" t="str">
        <f t="shared" si="26"/>
        <v>3</v>
      </c>
      <c r="C269" s="1" t="s">
        <v>549</v>
      </c>
      <c r="D269" s="1" t="s">
        <v>550</v>
      </c>
      <c r="E269" s="1" t="s">
        <v>512</v>
      </c>
      <c r="F269" s="1" t="s">
        <v>551</v>
      </c>
      <c r="G269" s="1" t="str">
        <f xml:space="preserve"> "72160"</f>
        <v>72160</v>
      </c>
    </row>
    <row r="270" spans="1:7" x14ac:dyDescent="0.35">
      <c r="A270" s="1" t="str">
        <f xml:space="preserve"> "72161"</f>
        <v>72161</v>
      </c>
      <c r="B270" s="1" t="str">
        <f t="shared" si="26"/>
        <v>3</v>
      </c>
      <c r="C270" s="1" t="s">
        <v>552</v>
      </c>
      <c r="D270" s="1" t="s">
        <v>553</v>
      </c>
      <c r="E270" s="1" t="s">
        <v>554</v>
      </c>
      <c r="F270" s="1" t="s">
        <v>551</v>
      </c>
      <c r="G270" s="1" t="str">
        <f xml:space="preserve"> "72161"</f>
        <v>72161</v>
      </c>
    </row>
    <row r="271" spans="1:7" x14ac:dyDescent="0.35">
      <c r="A271" s="1" t="str">
        <f xml:space="preserve"> "72170"</f>
        <v>72170</v>
      </c>
      <c r="B271" s="1" t="str">
        <f t="shared" si="26"/>
        <v>3</v>
      </c>
      <c r="C271" s="1" t="s">
        <v>555</v>
      </c>
      <c r="D271" s="1" t="s">
        <v>556</v>
      </c>
      <c r="E271" s="1" t="s">
        <v>557</v>
      </c>
      <c r="F271" s="1" t="s">
        <v>558</v>
      </c>
      <c r="G271" s="1" t="str">
        <f xml:space="preserve"> "72170"</f>
        <v>72170</v>
      </c>
    </row>
    <row r="272" spans="1:7" x14ac:dyDescent="0.35">
      <c r="A272" s="1" t="str">
        <f xml:space="preserve"> "72171"</f>
        <v>72171</v>
      </c>
      <c r="B272" s="1" t="str">
        <f t="shared" si="26"/>
        <v>3</v>
      </c>
      <c r="C272" s="1" t="s">
        <v>559</v>
      </c>
      <c r="D272" s="1" t="s">
        <v>560</v>
      </c>
      <c r="E272" s="1" t="s">
        <v>561</v>
      </c>
      <c r="F272" s="1" t="s">
        <v>558</v>
      </c>
      <c r="G272" s="1" t="str">
        <f xml:space="preserve"> "72171"</f>
        <v>72171</v>
      </c>
    </row>
    <row r="273" spans="1:7" x14ac:dyDescent="0.35">
      <c r="A273" s="1" t="str">
        <f xml:space="preserve"> "72180"</f>
        <v>72180</v>
      </c>
      <c r="B273" s="1" t="str">
        <f t="shared" si="26"/>
        <v>3</v>
      </c>
      <c r="C273" s="1" t="s">
        <v>562</v>
      </c>
      <c r="D273" s="1" t="s">
        <v>563</v>
      </c>
      <c r="E273" s="1" t="s">
        <v>512</v>
      </c>
      <c r="F273" s="1" t="s">
        <v>564</v>
      </c>
      <c r="G273" s="1" t="str">
        <f xml:space="preserve"> "72180"</f>
        <v>72180</v>
      </c>
    </row>
    <row r="274" spans="1:7" x14ac:dyDescent="0.35">
      <c r="A274" s="1" t="str">
        <f xml:space="preserve"> "72181"</f>
        <v>72181</v>
      </c>
      <c r="B274" s="1" t="str">
        <f t="shared" si="26"/>
        <v>3</v>
      </c>
      <c r="C274" s="1" t="s">
        <v>565</v>
      </c>
      <c r="D274" s="1" t="s">
        <v>566</v>
      </c>
      <c r="E274" s="1" t="s">
        <v>567</v>
      </c>
      <c r="F274" s="1" t="s">
        <v>564</v>
      </c>
      <c r="G274" s="1" t="str">
        <f xml:space="preserve"> "72181"</f>
        <v>72181</v>
      </c>
    </row>
    <row r="275" spans="1:7" x14ac:dyDescent="0.35">
      <c r="A275" s="1" t="str">
        <f xml:space="preserve"> "72190"</f>
        <v>72190</v>
      </c>
      <c r="B275" s="1" t="str">
        <f t="shared" si="26"/>
        <v>3</v>
      </c>
      <c r="C275" s="1" t="s">
        <v>568</v>
      </c>
      <c r="D275" s="1" t="s">
        <v>569</v>
      </c>
      <c r="E275" s="1" t="s">
        <v>512</v>
      </c>
      <c r="F275" s="1" t="s">
        <v>570</v>
      </c>
      <c r="G275" s="1" t="str">
        <f xml:space="preserve"> "72190"</f>
        <v>72190</v>
      </c>
    </row>
    <row r="276" spans="1:7" x14ac:dyDescent="0.35">
      <c r="A276" s="1" t="str">
        <f xml:space="preserve"> "72191"</f>
        <v>72191</v>
      </c>
      <c r="B276" s="1" t="str">
        <f t="shared" si="26"/>
        <v>3</v>
      </c>
      <c r="C276" s="1" t="s">
        <v>571</v>
      </c>
      <c r="D276" s="1" t="s">
        <v>572</v>
      </c>
      <c r="E276" s="1" t="s">
        <v>573</v>
      </c>
      <c r="F276" s="1" t="s">
        <v>574</v>
      </c>
      <c r="G276" s="1" t="str">
        <f xml:space="preserve"> "72191"</f>
        <v>72191</v>
      </c>
    </row>
    <row r="277" spans="1:7" x14ac:dyDescent="0.35">
      <c r="A277" s="1" t="str">
        <f xml:space="preserve"> "72200"</f>
        <v>72200</v>
      </c>
      <c r="B277" s="1" t="str">
        <f t="shared" si="26"/>
        <v>3</v>
      </c>
      <c r="C277" s="1" t="s">
        <v>575</v>
      </c>
      <c r="D277" s="1" t="s">
        <v>576</v>
      </c>
      <c r="E277" s="1" t="str">
        <f xml:space="preserve"> ""</f>
        <v/>
      </c>
      <c r="F277" s="1" t="s">
        <v>564</v>
      </c>
      <c r="G277" s="1" t="str">
        <f xml:space="preserve"> "72200"</f>
        <v>72200</v>
      </c>
    </row>
    <row r="278" spans="1:7" x14ac:dyDescent="0.35">
      <c r="A278" s="1" t="str">
        <f xml:space="preserve"> "72201"</f>
        <v>72201</v>
      </c>
      <c r="B278" s="1" t="str">
        <f t="shared" si="26"/>
        <v>3</v>
      </c>
      <c r="C278" s="1" t="s">
        <v>577</v>
      </c>
      <c r="D278" s="1" t="s">
        <v>578</v>
      </c>
      <c r="E278" s="1" t="str">
        <f xml:space="preserve"> ""</f>
        <v/>
      </c>
      <c r="F278" s="1" t="s">
        <v>564</v>
      </c>
      <c r="G278" s="1" t="str">
        <f xml:space="preserve"> "72201"</f>
        <v>72201</v>
      </c>
    </row>
    <row r="279" spans="1:7" x14ac:dyDescent="0.35">
      <c r="A279" s="1" t="str">
        <f xml:space="preserve"> "72210"</f>
        <v>72210</v>
      </c>
      <c r="B279" s="1" t="str">
        <f t="shared" si="26"/>
        <v>3</v>
      </c>
      <c r="C279" s="1" t="s">
        <v>579</v>
      </c>
      <c r="D279" s="1" t="s">
        <v>580</v>
      </c>
      <c r="E279" s="1" t="s">
        <v>581</v>
      </c>
      <c r="F279" s="1" t="s">
        <v>582</v>
      </c>
      <c r="G279" s="1" t="str">
        <f xml:space="preserve"> "72210"</f>
        <v>72210</v>
      </c>
    </row>
    <row r="280" spans="1:7" x14ac:dyDescent="0.35">
      <c r="A280" s="1" t="str">
        <f xml:space="preserve"> "72211"</f>
        <v>72211</v>
      </c>
      <c r="B280" s="1" t="str">
        <f t="shared" si="26"/>
        <v>3</v>
      </c>
      <c r="C280" s="1" t="s">
        <v>583</v>
      </c>
      <c r="D280" s="1" t="s">
        <v>584</v>
      </c>
      <c r="E280" s="1" t="s">
        <v>585</v>
      </c>
      <c r="F280" s="1" t="s">
        <v>582</v>
      </c>
      <c r="G280" s="1" t="str">
        <f xml:space="preserve"> "72211"</f>
        <v>72211</v>
      </c>
    </row>
    <row r="281" spans="1:7" x14ac:dyDescent="0.35">
      <c r="A281" s="1" t="str">
        <f xml:space="preserve"> "72220"</f>
        <v>72220</v>
      </c>
      <c r="B281" s="1" t="str">
        <f t="shared" si="26"/>
        <v>3</v>
      </c>
      <c r="C281" s="1" t="s">
        <v>586</v>
      </c>
      <c r="D281" s="1" t="s">
        <v>587</v>
      </c>
      <c r="E281" s="1" t="str">
        <f t="shared" ref="E281:F283" si="27" xml:space="preserve"> ""</f>
        <v/>
      </c>
      <c r="F281" s="1" t="str">
        <f t="shared" si="27"/>
        <v/>
      </c>
      <c r="G281" s="1" t="str">
        <f xml:space="preserve"> "72220"</f>
        <v>72220</v>
      </c>
    </row>
    <row r="282" spans="1:7" x14ac:dyDescent="0.35">
      <c r="A282" s="1" t="str">
        <f xml:space="preserve"> "72221"</f>
        <v>72221</v>
      </c>
      <c r="B282" s="1" t="str">
        <f t="shared" si="26"/>
        <v>3</v>
      </c>
      <c r="C282" s="1" t="s">
        <v>588</v>
      </c>
      <c r="D282" s="1" t="s">
        <v>589</v>
      </c>
      <c r="E282" s="1" t="str">
        <f t="shared" si="27"/>
        <v/>
      </c>
      <c r="F282" s="1" t="str">
        <f t="shared" si="27"/>
        <v/>
      </c>
      <c r="G282" s="1" t="str">
        <f xml:space="preserve"> ""</f>
        <v/>
      </c>
    </row>
    <row r="283" spans="1:7" x14ac:dyDescent="0.35">
      <c r="A283" s="1" t="str">
        <f xml:space="preserve"> "72222"</f>
        <v>72222</v>
      </c>
      <c r="B283" s="1" t="str">
        <f t="shared" si="26"/>
        <v>3</v>
      </c>
      <c r="C283" s="1" t="s">
        <v>590</v>
      </c>
      <c r="D283" s="1" t="s">
        <v>591</v>
      </c>
      <c r="E283" s="1" t="str">
        <f t="shared" si="27"/>
        <v/>
      </c>
      <c r="F283" s="1" t="str">
        <f t="shared" si="27"/>
        <v/>
      </c>
      <c r="G283" s="1" t="str">
        <f xml:space="preserve"> "72222"</f>
        <v>72222</v>
      </c>
    </row>
    <row r="284" spans="1:7" x14ac:dyDescent="0.35">
      <c r="A284" s="1" t="str">
        <f xml:space="preserve"> "72230"</f>
        <v>72230</v>
      </c>
      <c r="B284" s="1" t="str">
        <f t="shared" si="26"/>
        <v>3</v>
      </c>
      <c r="C284" s="1" t="s">
        <v>592</v>
      </c>
      <c r="D284" s="1" t="s">
        <v>593</v>
      </c>
      <c r="E284" s="1" t="str">
        <f xml:space="preserve"> ""</f>
        <v/>
      </c>
      <c r="F284" s="1" t="s">
        <v>594</v>
      </c>
      <c r="G284" s="1" t="str">
        <f xml:space="preserve"> "72230"</f>
        <v>72230</v>
      </c>
    </row>
    <row r="285" spans="1:7" x14ac:dyDescent="0.35">
      <c r="A285" s="1" t="str">
        <f xml:space="preserve"> "72231"</f>
        <v>72231</v>
      </c>
      <c r="B285" s="1" t="str">
        <f t="shared" si="26"/>
        <v>3</v>
      </c>
      <c r="C285" s="1" t="s">
        <v>595</v>
      </c>
      <c r="D285" s="1" t="s">
        <v>596</v>
      </c>
      <c r="E285" s="1" t="s">
        <v>597</v>
      </c>
      <c r="F285" s="1" t="s">
        <v>594</v>
      </c>
      <c r="G285" s="1" t="str">
        <f xml:space="preserve"> "72231"</f>
        <v>72231</v>
      </c>
    </row>
    <row r="286" spans="1:7" x14ac:dyDescent="0.35">
      <c r="A286" s="1" t="str">
        <f xml:space="preserve"> "72232"</f>
        <v>72232</v>
      </c>
      <c r="B286" s="1" t="str">
        <f t="shared" si="26"/>
        <v>3</v>
      </c>
      <c r="C286" s="1" t="s">
        <v>598</v>
      </c>
      <c r="D286" s="1" t="s">
        <v>599</v>
      </c>
      <c r="E286" s="1" t="str">
        <f xml:space="preserve"> ""</f>
        <v/>
      </c>
      <c r="F286" s="1" t="s">
        <v>594</v>
      </c>
      <c r="G286" s="1" t="str">
        <f xml:space="preserve"> "72232"</f>
        <v>72232</v>
      </c>
    </row>
    <row r="287" spans="1:7" x14ac:dyDescent="0.35">
      <c r="A287" s="1" t="str">
        <f xml:space="preserve"> "72240"</f>
        <v>72240</v>
      </c>
      <c r="B287" s="1" t="str">
        <f t="shared" si="26"/>
        <v>3</v>
      </c>
      <c r="C287" s="1" t="s">
        <v>600</v>
      </c>
      <c r="D287" s="1" t="s">
        <v>601</v>
      </c>
      <c r="E287" s="1" t="s">
        <v>602</v>
      </c>
      <c r="F287" s="1" t="s">
        <v>603</v>
      </c>
      <c r="G287" s="1" t="str">
        <f xml:space="preserve"> "72240"</f>
        <v>72240</v>
      </c>
    </row>
    <row r="288" spans="1:7" x14ac:dyDescent="0.35">
      <c r="A288" s="1" t="str">
        <f xml:space="preserve"> "72241"</f>
        <v>72241</v>
      </c>
      <c r="B288" s="1" t="str">
        <f t="shared" si="26"/>
        <v>3</v>
      </c>
      <c r="C288" s="1" t="s">
        <v>604</v>
      </c>
      <c r="D288" s="1" t="s">
        <v>605</v>
      </c>
      <c r="E288" s="1" t="s">
        <v>606</v>
      </c>
      <c r="F288" s="1" t="s">
        <v>607</v>
      </c>
      <c r="G288" s="1" t="str">
        <f xml:space="preserve"> "72241"</f>
        <v>72241</v>
      </c>
    </row>
    <row r="289" spans="1:7" x14ac:dyDescent="0.35">
      <c r="A289" s="1" t="str">
        <f xml:space="preserve"> "72250"</f>
        <v>72250</v>
      </c>
      <c r="B289" s="1" t="str">
        <f t="shared" si="26"/>
        <v>3</v>
      </c>
      <c r="C289" s="1" t="s">
        <v>608</v>
      </c>
      <c r="D289" s="1" t="s">
        <v>609</v>
      </c>
      <c r="E289" s="1" t="s">
        <v>610</v>
      </c>
      <c r="F289" s="1" t="s">
        <v>611</v>
      </c>
      <c r="G289" s="1" t="str">
        <f xml:space="preserve"> "72250"</f>
        <v>72250</v>
      </c>
    </row>
    <row r="290" spans="1:7" x14ac:dyDescent="0.35">
      <c r="A290" s="1" t="str">
        <f xml:space="preserve"> "72251"</f>
        <v>72251</v>
      </c>
      <c r="B290" s="1" t="str">
        <f t="shared" si="26"/>
        <v>3</v>
      </c>
      <c r="C290" s="1" t="s">
        <v>612</v>
      </c>
      <c r="D290" s="1" t="s">
        <v>613</v>
      </c>
      <c r="E290" s="1" t="s">
        <v>614</v>
      </c>
      <c r="F290" s="1" t="s">
        <v>615</v>
      </c>
      <c r="G290" s="1" t="str">
        <f xml:space="preserve"> "72251"</f>
        <v>72251</v>
      </c>
    </row>
    <row r="291" spans="1:7" x14ac:dyDescent="0.35">
      <c r="A291" s="1" t="str">
        <f xml:space="preserve"> "72260"</f>
        <v>72260</v>
      </c>
      <c r="B291" s="1" t="str">
        <f t="shared" si="26"/>
        <v>3</v>
      </c>
      <c r="C291" s="1" t="s">
        <v>616</v>
      </c>
      <c r="D291" s="1" t="s">
        <v>617</v>
      </c>
      <c r="E291" s="1" t="s">
        <v>618</v>
      </c>
      <c r="F291" s="1" t="s">
        <v>619</v>
      </c>
      <c r="G291" s="1" t="str">
        <f xml:space="preserve"> "72260"</f>
        <v>72260</v>
      </c>
    </row>
    <row r="292" spans="1:7" x14ac:dyDescent="0.35">
      <c r="A292" s="1" t="str">
        <f xml:space="preserve"> "72261"</f>
        <v>72261</v>
      </c>
      <c r="B292" s="1" t="str">
        <f t="shared" si="26"/>
        <v>3</v>
      </c>
      <c r="C292" s="1" t="s">
        <v>620</v>
      </c>
      <c r="D292" s="1" t="s">
        <v>621</v>
      </c>
      <c r="E292" s="1" t="s">
        <v>622</v>
      </c>
      <c r="F292" s="1" t="s">
        <v>623</v>
      </c>
      <c r="G292" s="1" t="str">
        <f xml:space="preserve"> "72261"</f>
        <v>72261</v>
      </c>
    </row>
    <row r="293" spans="1:7" x14ac:dyDescent="0.35">
      <c r="A293" s="1" t="str">
        <f xml:space="preserve"> "72270"</f>
        <v>72270</v>
      </c>
      <c r="B293" s="1" t="str">
        <f t="shared" si="26"/>
        <v>3</v>
      </c>
      <c r="C293" s="1" t="s">
        <v>624</v>
      </c>
      <c r="D293" s="1" t="s">
        <v>625</v>
      </c>
      <c r="E293" s="1" t="s">
        <v>512</v>
      </c>
      <c r="F293" s="1" t="s">
        <v>626</v>
      </c>
      <c r="G293" s="1" t="str">
        <f xml:space="preserve"> "72270"</f>
        <v>72270</v>
      </c>
    </row>
    <row r="294" spans="1:7" x14ac:dyDescent="0.35">
      <c r="A294" s="1" t="str">
        <f xml:space="preserve"> "72271"</f>
        <v>72271</v>
      </c>
      <c r="B294" s="1" t="str">
        <f t="shared" si="26"/>
        <v>3</v>
      </c>
      <c r="C294" s="1" t="s">
        <v>627</v>
      </c>
      <c r="D294" s="1" t="s">
        <v>628</v>
      </c>
      <c r="E294" s="1" t="s">
        <v>629</v>
      </c>
      <c r="F294" s="1" t="s">
        <v>626</v>
      </c>
      <c r="G294" s="1" t="str">
        <f xml:space="preserve"> "72271"</f>
        <v>72271</v>
      </c>
    </row>
    <row r="295" spans="1:7" x14ac:dyDescent="0.35">
      <c r="A295" s="1" t="str">
        <f xml:space="preserve"> "72280"</f>
        <v>72280</v>
      </c>
      <c r="B295" s="1" t="str">
        <f t="shared" si="26"/>
        <v>3</v>
      </c>
      <c r="C295" s="1" t="s">
        <v>630</v>
      </c>
      <c r="D295" s="1" t="s">
        <v>631</v>
      </c>
      <c r="E295" s="1" t="s">
        <v>632</v>
      </c>
      <c r="F295" s="1" t="s">
        <v>633</v>
      </c>
      <c r="G295" s="1" t="str">
        <f xml:space="preserve"> "72280"</f>
        <v>72280</v>
      </c>
    </row>
    <row r="296" spans="1:7" x14ac:dyDescent="0.35">
      <c r="A296" s="1" t="str">
        <f xml:space="preserve"> "72281"</f>
        <v>72281</v>
      </c>
      <c r="B296" s="1" t="str">
        <f t="shared" si="26"/>
        <v>3</v>
      </c>
      <c r="C296" s="1" t="s">
        <v>634</v>
      </c>
      <c r="D296" s="1" t="s">
        <v>613</v>
      </c>
      <c r="E296" s="1" t="s">
        <v>635</v>
      </c>
      <c r="F296" s="1" t="s">
        <v>636</v>
      </c>
      <c r="G296" s="1" t="str">
        <f xml:space="preserve"> "72281"</f>
        <v>72281</v>
      </c>
    </row>
    <row r="297" spans="1:7" x14ac:dyDescent="0.35">
      <c r="A297" s="1" t="str">
        <f xml:space="preserve"> "72291"</f>
        <v>72291</v>
      </c>
      <c r="B297" s="1" t="str">
        <f t="shared" si="26"/>
        <v>3</v>
      </c>
      <c r="C297" s="1" t="s">
        <v>637</v>
      </c>
      <c r="D297" s="1" t="s">
        <v>638</v>
      </c>
      <c r="E297" s="1" t="s">
        <v>639</v>
      </c>
      <c r="F297" s="1" t="s">
        <v>640</v>
      </c>
      <c r="G297" s="1" t="str">
        <f xml:space="preserve"> "72291"</f>
        <v>72291</v>
      </c>
    </row>
    <row r="298" spans="1:7" x14ac:dyDescent="0.35">
      <c r="A298" s="1" t="str">
        <f xml:space="preserve"> "72300"</f>
        <v>72300</v>
      </c>
      <c r="B298" s="1" t="str">
        <f t="shared" si="26"/>
        <v>3</v>
      </c>
      <c r="C298" s="1" t="s">
        <v>641</v>
      </c>
      <c r="D298" s="1" t="s">
        <v>642</v>
      </c>
      <c r="E298" s="1" t="s">
        <v>643</v>
      </c>
      <c r="F298" s="1" t="s">
        <v>644</v>
      </c>
      <c r="G298" s="1" t="str">
        <f xml:space="preserve"> "72300"</f>
        <v>72300</v>
      </c>
    </row>
    <row r="299" spans="1:7" x14ac:dyDescent="0.35">
      <c r="A299" s="1" t="str">
        <f xml:space="preserve"> "72301"</f>
        <v>72301</v>
      </c>
      <c r="B299" s="1" t="str">
        <f t="shared" si="26"/>
        <v>3</v>
      </c>
      <c r="C299" s="1" t="s">
        <v>645</v>
      </c>
      <c r="D299" s="1" t="s">
        <v>646</v>
      </c>
      <c r="E299" s="1" t="s">
        <v>647</v>
      </c>
      <c r="F299" s="1" t="s">
        <v>644</v>
      </c>
      <c r="G299" s="1" t="str">
        <f xml:space="preserve"> "72301"</f>
        <v>72301</v>
      </c>
    </row>
    <row r="300" spans="1:7" x14ac:dyDescent="0.35">
      <c r="A300" s="1" t="str">
        <f xml:space="preserve"> "72310"</f>
        <v>72310</v>
      </c>
      <c r="B300" s="1" t="str">
        <f t="shared" si="26"/>
        <v>3</v>
      </c>
      <c r="C300" s="1" t="s">
        <v>648</v>
      </c>
      <c r="D300" s="1" t="s">
        <v>649</v>
      </c>
      <c r="E300" s="1" t="s">
        <v>512</v>
      </c>
      <c r="F300" s="1" t="s">
        <v>564</v>
      </c>
      <c r="G300" s="1" t="str">
        <f xml:space="preserve"> "72310"</f>
        <v>72310</v>
      </c>
    </row>
    <row r="301" spans="1:7" x14ac:dyDescent="0.35">
      <c r="A301" s="1" t="str">
        <f xml:space="preserve"> "72311"</f>
        <v>72311</v>
      </c>
      <c r="B301" s="1" t="str">
        <f t="shared" si="26"/>
        <v>3</v>
      </c>
      <c r="C301" s="1" t="s">
        <v>650</v>
      </c>
      <c r="D301" s="1" t="s">
        <v>651</v>
      </c>
      <c r="E301" s="1" t="s">
        <v>652</v>
      </c>
      <c r="F301" s="1" t="s">
        <v>653</v>
      </c>
      <c r="G301" s="1" t="str">
        <f xml:space="preserve"> "72311"</f>
        <v>72311</v>
      </c>
    </row>
    <row r="302" spans="1:7" x14ac:dyDescent="0.35">
      <c r="A302" s="1" t="str">
        <f xml:space="preserve"> "72321"</f>
        <v>72321</v>
      </c>
      <c r="B302" s="1" t="str">
        <f t="shared" si="26"/>
        <v>3</v>
      </c>
      <c r="C302" s="1" t="s">
        <v>654</v>
      </c>
      <c r="D302" s="1" t="s">
        <v>655</v>
      </c>
      <c r="E302" s="1" t="str">
        <f xml:space="preserve"> ""</f>
        <v/>
      </c>
      <c r="F302" s="1" t="s">
        <v>656</v>
      </c>
      <c r="G302" s="1" t="str">
        <f xml:space="preserve"> "72321"</f>
        <v>72321</v>
      </c>
    </row>
    <row r="303" spans="1:7" x14ac:dyDescent="0.35">
      <c r="A303" s="1" t="str">
        <f xml:space="preserve"> "72330"</f>
        <v>72330</v>
      </c>
      <c r="B303" s="1" t="str">
        <f t="shared" si="26"/>
        <v>3</v>
      </c>
      <c r="C303" s="1" t="s">
        <v>657</v>
      </c>
      <c r="D303" s="1" t="s">
        <v>658</v>
      </c>
      <c r="E303" s="1" t="s">
        <v>557</v>
      </c>
      <c r="F303" s="1" t="str">
        <f t="shared" ref="F303:G308" si="28" xml:space="preserve"> ""</f>
        <v/>
      </c>
      <c r="G303" s="1" t="str">
        <f t="shared" si="28"/>
        <v/>
      </c>
    </row>
    <row r="304" spans="1:7" x14ac:dyDescent="0.35">
      <c r="A304" s="1" t="str">
        <f xml:space="preserve"> "72331"</f>
        <v>72331</v>
      </c>
      <c r="B304" s="1" t="str">
        <f t="shared" si="26"/>
        <v>3</v>
      </c>
      <c r="C304" s="1" t="s">
        <v>659</v>
      </c>
      <c r="D304" s="1" t="s">
        <v>660</v>
      </c>
      <c r="E304" s="1" t="str">
        <f xml:space="preserve"> ""</f>
        <v/>
      </c>
      <c r="F304" s="1" t="str">
        <f t="shared" si="28"/>
        <v/>
      </c>
      <c r="G304" s="1" t="str">
        <f t="shared" si="28"/>
        <v/>
      </c>
    </row>
    <row r="305" spans="1:7" x14ac:dyDescent="0.35">
      <c r="A305" s="1" t="str">
        <f xml:space="preserve"> "72340"</f>
        <v>72340</v>
      </c>
      <c r="B305" s="1" t="str">
        <f t="shared" si="26"/>
        <v>3</v>
      </c>
      <c r="C305" s="1" t="s">
        <v>661</v>
      </c>
      <c r="D305" s="1" t="s">
        <v>662</v>
      </c>
      <c r="E305" s="1" t="s">
        <v>557</v>
      </c>
      <c r="F305" s="1" t="str">
        <f t="shared" si="28"/>
        <v/>
      </c>
      <c r="G305" s="1" t="str">
        <f t="shared" si="28"/>
        <v/>
      </c>
    </row>
    <row r="306" spans="1:7" x14ac:dyDescent="0.35">
      <c r="A306" s="1" t="str">
        <f xml:space="preserve"> "72341"</f>
        <v>72341</v>
      </c>
      <c r="B306" s="1" t="str">
        <f t="shared" si="26"/>
        <v>3</v>
      </c>
      <c r="C306" s="1" t="s">
        <v>663</v>
      </c>
      <c r="D306" s="1" t="s">
        <v>664</v>
      </c>
      <c r="E306" s="1" t="str">
        <f xml:space="preserve"> ""</f>
        <v/>
      </c>
      <c r="F306" s="1" t="str">
        <f t="shared" si="28"/>
        <v/>
      </c>
      <c r="G306" s="1" t="str">
        <f t="shared" si="28"/>
        <v/>
      </c>
    </row>
    <row r="307" spans="1:7" x14ac:dyDescent="0.35">
      <c r="A307" s="1" t="str">
        <f xml:space="preserve"> "72350"</f>
        <v>72350</v>
      </c>
      <c r="B307" s="1" t="str">
        <f t="shared" si="26"/>
        <v>3</v>
      </c>
      <c r="C307" s="1" t="s">
        <v>665</v>
      </c>
      <c r="D307" s="1" t="s">
        <v>666</v>
      </c>
      <c r="E307" s="1" t="s">
        <v>557</v>
      </c>
      <c r="F307" s="1" t="str">
        <f t="shared" si="28"/>
        <v/>
      </c>
      <c r="G307" s="1" t="str">
        <f t="shared" si="28"/>
        <v/>
      </c>
    </row>
    <row r="308" spans="1:7" x14ac:dyDescent="0.35">
      <c r="A308" s="1" t="str">
        <f xml:space="preserve"> "72351"</f>
        <v>72351</v>
      </c>
      <c r="B308" s="1" t="str">
        <f t="shared" si="26"/>
        <v>3</v>
      </c>
      <c r="C308" s="1" t="s">
        <v>667</v>
      </c>
      <c r="D308" s="1" t="s">
        <v>668</v>
      </c>
      <c r="E308" s="1" t="str">
        <f xml:space="preserve"> ""</f>
        <v/>
      </c>
      <c r="F308" s="1" t="str">
        <f t="shared" si="28"/>
        <v/>
      </c>
      <c r="G308" s="1" t="str">
        <f t="shared" si="28"/>
        <v/>
      </c>
    </row>
    <row r="309" spans="1:7" x14ac:dyDescent="0.35">
      <c r="A309" s="1" t="str">
        <f xml:space="preserve"> "72360"</f>
        <v>72360</v>
      </c>
      <c r="B309" s="1" t="str">
        <f t="shared" si="26"/>
        <v>3</v>
      </c>
      <c r="C309" s="1" t="s">
        <v>669</v>
      </c>
      <c r="D309" s="1" t="s">
        <v>670</v>
      </c>
      <c r="E309" s="1" t="s">
        <v>671</v>
      </c>
      <c r="F309" s="1" t="str">
        <f t="shared" ref="F309:F316" si="29" xml:space="preserve"> ""</f>
        <v/>
      </c>
      <c r="G309" s="1" t="str">
        <f xml:space="preserve"> "72360"</f>
        <v>72360</v>
      </c>
    </row>
    <row r="310" spans="1:7" x14ac:dyDescent="0.35">
      <c r="A310" s="1" t="str">
        <f xml:space="preserve"> "72361"</f>
        <v>72361</v>
      </c>
      <c r="B310" s="1" t="str">
        <f t="shared" si="26"/>
        <v>3</v>
      </c>
      <c r="C310" s="1" t="s">
        <v>672</v>
      </c>
      <c r="D310" s="1" t="s">
        <v>673</v>
      </c>
      <c r="E310" s="1" t="str">
        <f xml:space="preserve"> ""</f>
        <v/>
      </c>
      <c r="F310" s="1" t="str">
        <f t="shared" si="29"/>
        <v/>
      </c>
      <c r="G310" s="1" t="str">
        <f xml:space="preserve"> ""</f>
        <v/>
      </c>
    </row>
    <row r="311" spans="1:7" x14ac:dyDescent="0.35">
      <c r="A311" s="1" t="str">
        <f xml:space="preserve"> "72370"</f>
        <v>72370</v>
      </c>
      <c r="B311" s="1" t="str">
        <f t="shared" si="26"/>
        <v>3</v>
      </c>
      <c r="C311" s="1" t="s">
        <v>674</v>
      </c>
      <c r="D311" s="1" t="s">
        <v>675</v>
      </c>
      <c r="E311" s="1" t="str">
        <f xml:space="preserve"> ""</f>
        <v/>
      </c>
      <c r="F311" s="1" t="str">
        <f t="shared" si="29"/>
        <v/>
      </c>
      <c r="G311" s="1" t="str">
        <f xml:space="preserve"> "72370"</f>
        <v>72370</v>
      </c>
    </row>
    <row r="312" spans="1:7" x14ac:dyDescent="0.35">
      <c r="A312" s="1" t="str">
        <f xml:space="preserve"> "72371"</f>
        <v>72371</v>
      </c>
      <c r="B312" s="1" t="str">
        <f t="shared" si="26"/>
        <v>3</v>
      </c>
      <c r="C312" s="1" t="s">
        <v>676</v>
      </c>
      <c r="D312" s="1" t="s">
        <v>677</v>
      </c>
      <c r="E312" s="1" t="str">
        <f xml:space="preserve"> ""</f>
        <v/>
      </c>
      <c r="F312" s="1" t="str">
        <f t="shared" si="29"/>
        <v/>
      </c>
      <c r="G312" s="1" t="str">
        <f xml:space="preserve"> "72370"</f>
        <v>72370</v>
      </c>
    </row>
    <row r="313" spans="1:7" x14ac:dyDescent="0.35">
      <c r="A313" s="1" t="str">
        <f xml:space="preserve"> "72380"</f>
        <v>72380</v>
      </c>
      <c r="B313" s="1" t="str">
        <f t="shared" si="26"/>
        <v>3</v>
      </c>
      <c r="C313" s="1" t="s">
        <v>678</v>
      </c>
      <c r="D313" s="1" t="s">
        <v>679</v>
      </c>
      <c r="E313" s="1" t="str">
        <f xml:space="preserve"> ""</f>
        <v/>
      </c>
      <c r="F313" s="1" t="str">
        <f t="shared" si="29"/>
        <v/>
      </c>
      <c r="G313" s="1" t="str">
        <f xml:space="preserve"> "72380"</f>
        <v>72380</v>
      </c>
    </row>
    <row r="314" spans="1:7" x14ac:dyDescent="0.35">
      <c r="A314" s="1" t="str">
        <f xml:space="preserve"> "72381"</f>
        <v>72381</v>
      </c>
      <c r="B314" s="1" t="str">
        <f t="shared" si="26"/>
        <v>3</v>
      </c>
      <c r="C314" s="1" t="s">
        <v>680</v>
      </c>
      <c r="D314" s="1" t="s">
        <v>681</v>
      </c>
      <c r="E314" s="1" t="str">
        <f xml:space="preserve"> ""</f>
        <v/>
      </c>
      <c r="F314" s="1" t="str">
        <f t="shared" si="29"/>
        <v/>
      </c>
      <c r="G314" s="1" t="str">
        <f xml:space="preserve"> "72380"</f>
        <v>72380</v>
      </c>
    </row>
    <row r="315" spans="1:7" x14ac:dyDescent="0.35">
      <c r="A315" s="1" t="str">
        <f xml:space="preserve"> "72390"</f>
        <v>72390</v>
      </c>
      <c r="B315" s="1" t="str">
        <f t="shared" si="26"/>
        <v>3</v>
      </c>
      <c r="C315" s="1" t="s">
        <v>682</v>
      </c>
      <c r="D315" s="1" t="s">
        <v>683</v>
      </c>
      <c r="E315" s="1" t="s">
        <v>557</v>
      </c>
      <c r="F315" s="1" t="str">
        <f t="shared" si="29"/>
        <v/>
      </c>
      <c r="G315" s="1" t="str">
        <f xml:space="preserve"> ""</f>
        <v/>
      </c>
    </row>
    <row r="316" spans="1:7" x14ac:dyDescent="0.35">
      <c r="A316" s="1" t="str">
        <f xml:space="preserve"> "72391"</f>
        <v>72391</v>
      </c>
      <c r="B316" s="1" t="str">
        <f t="shared" si="26"/>
        <v>3</v>
      </c>
      <c r="C316" s="1" t="s">
        <v>684</v>
      </c>
      <c r="D316" s="1" t="s">
        <v>685</v>
      </c>
      <c r="E316" s="1" t="str">
        <f xml:space="preserve"> ""</f>
        <v/>
      </c>
      <c r="F316" s="1" t="str">
        <f t="shared" si="29"/>
        <v/>
      </c>
      <c r="G316" s="1" t="str">
        <f xml:space="preserve"> ""</f>
        <v/>
      </c>
    </row>
    <row r="317" spans="1:7" x14ac:dyDescent="0.35">
      <c r="A317" s="1" t="str">
        <f xml:space="preserve"> "72400"</f>
        <v>72400</v>
      </c>
      <c r="B317" s="1" t="str">
        <f t="shared" si="26"/>
        <v>3</v>
      </c>
      <c r="C317" s="1" t="s">
        <v>686</v>
      </c>
      <c r="D317" s="1" t="s">
        <v>687</v>
      </c>
      <c r="E317" s="1" t="s">
        <v>688</v>
      </c>
      <c r="F317" s="1" t="s">
        <v>689</v>
      </c>
      <c r="G317" s="1" t="str">
        <f xml:space="preserve"> "72400"</f>
        <v>72400</v>
      </c>
    </row>
    <row r="318" spans="1:7" x14ac:dyDescent="0.35">
      <c r="A318" s="1" t="str">
        <f xml:space="preserve"> "72401"</f>
        <v>72401</v>
      </c>
      <c r="B318" s="1" t="str">
        <f t="shared" si="26"/>
        <v>3</v>
      </c>
      <c r="C318" s="1" t="s">
        <v>690</v>
      </c>
      <c r="D318" s="1" t="s">
        <v>691</v>
      </c>
      <c r="E318" s="1" t="s">
        <v>692</v>
      </c>
      <c r="F318" s="1" t="s">
        <v>689</v>
      </c>
      <c r="G318" s="1" t="str">
        <f xml:space="preserve"> "72401"</f>
        <v>72401</v>
      </c>
    </row>
    <row r="319" spans="1:7" x14ac:dyDescent="0.35">
      <c r="A319" s="1" t="str">
        <f xml:space="preserve"> "72410"</f>
        <v>72410</v>
      </c>
      <c r="B319" s="1" t="str">
        <f t="shared" si="26"/>
        <v>3</v>
      </c>
      <c r="C319" s="1" t="s">
        <v>693</v>
      </c>
      <c r="D319" s="1" t="s">
        <v>694</v>
      </c>
      <c r="E319" s="1" t="s">
        <v>695</v>
      </c>
      <c r="F319" s="1" t="s">
        <v>696</v>
      </c>
      <c r="G319" s="1" t="str">
        <f xml:space="preserve"> "72410"</f>
        <v>72410</v>
      </c>
    </row>
    <row r="320" spans="1:7" x14ac:dyDescent="0.35">
      <c r="A320" s="1" t="str">
        <f xml:space="preserve"> "72411"</f>
        <v>72411</v>
      </c>
      <c r="B320" s="1" t="str">
        <f t="shared" si="26"/>
        <v>3</v>
      </c>
      <c r="C320" s="1" t="s">
        <v>697</v>
      </c>
      <c r="D320" s="1" t="s">
        <v>698</v>
      </c>
      <c r="E320" s="1" t="s">
        <v>695</v>
      </c>
      <c r="F320" s="1" t="s">
        <v>696</v>
      </c>
      <c r="G320" s="1" t="str">
        <f xml:space="preserve"> "72411"</f>
        <v>72411</v>
      </c>
    </row>
    <row r="321" spans="1:7" x14ac:dyDescent="0.35">
      <c r="A321" s="1" t="str">
        <f xml:space="preserve"> "72420"</f>
        <v>72420</v>
      </c>
      <c r="B321" s="1" t="str">
        <f t="shared" si="26"/>
        <v>3</v>
      </c>
      <c r="C321" s="1" t="s">
        <v>699</v>
      </c>
      <c r="D321" s="1" t="s">
        <v>700</v>
      </c>
      <c r="E321" s="1" t="s">
        <v>701</v>
      </c>
      <c r="F321" s="1" t="s">
        <v>702</v>
      </c>
      <c r="G321" s="1" t="str">
        <f xml:space="preserve"> "72420"</f>
        <v>72420</v>
      </c>
    </row>
    <row r="322" spans="1:7" x14ac:dyDescent="0.35">
      <c r="A322" s="1" t="str">
        <f xml:space="preserve"> "72421"</f>
        <v>72421</v>
      </c>
      <c r="B322" s="1" t="str">
        <f t="shared" ref="B322:B385" si="30" xml:space="preserve"> "3"</f>
        <v>3</v>
      </c>
      <c r="C322" s="1" t="s">
        <v>703</v>
      </c>
      <c r="D322" s="1" t="s">
        <v>704</v>
      </c>
      <c r="E322" s="1" t="s">
        <v>701</v>
      </c>
      <c r="F322" s="1" t="s">
        <v>702</v>
      </c>
      <c r="G322" s="1" t="str">
        <f xml:space="preserve"> "72421"</f>
        <v>72421</v>
      </c>
    </row>
    <row r="323" spans="1:7" x14ac:dyDescent="0.35">
      <c r="A323" s="1" t="str">
        <f xml:space="preserve"> "72430"</f>
        <v>72430</v>
      </c>
      <c r="B323" s="1" t="str">
        <f t="shared" si="30"/>
        <v>3</v>
      </c>
      <c r="C323" s="1" t="s">
        <v>705</v>
      </c>
      <c r="D323" s="1" t="s">
        <v>706</v>
      </c>
      <c r="E323" s="1" t="s">
        <v>707</v>
      </c>
      <c r="F323" s="1" t="s">
        <v>708</v>
      </c>
      <c r="G323" s="1" t="str">
        <f xml:space="preserve"> "72430"</f>
        <v>72430</v>
      </c>
    </row>
    <row r="324" spans="1:7" x14ac:dyDescent="0.35">
      <c r="A324" s="1" t="str">
        <f xml:space="preserve"> "72431"</f>
        <v>72431</v>
      </c>
      <c r="B324" s="1" t="str">
        <f t="shared" si="30"/>
        <v>3</v>
      </c>
      <c r="C324" s="1" t="s">
        <v>709</v>
      </c>
      <c r="D324" s="1" t="s">
        <v>710</v>
      </c>
      <c r="E324" s="1" t="s">
        <v>707</v>
      </c>
      <c r="F324" s="1" t="s">
        <v>711</v>
      </c>
      <c r="G324" s="1" t="str">
        <f xml:space="preserve"> "72431"</f>
        <v>72431</v>
      </c>
    </row>
    <row r="325" spans="1:7" x14ac:dyDescent="0.35">
      <c r="A325" s="1" t="str">
        <f xml:space="preserve"> "72440"</f>
        <v>72440</v>
      </c>
      <c r="B325" s="1" t="str">
        <f t="shared" si="30"/>
        <v>3</v>
      </c>
      <c r="C325" s="1" t="s">
        <v>712</v>
      </c>
      <c r="D325" s="1" t="s">
        <v>713</v>
      </c>
      <c r="E325" s="1" t="s">
        <v>714</v>
      </c>
      <c r="F325" s="1" t="s">
        <v>715</v>
      </c>
      <c r="G325" s="1" t="str">
        <f xml:space="preserve"> "72440"</f>
        <v>72440</v>
      </c>
    </row>
    <row r="326" spans="1:7" x14ac:dyDescent="0.35">
      <c r="A326" s="1" t="str">
        <f xml:space="preserve"> "72441"</f>
        <v>72441</v>
      </c>
      <c r="B326" s="1" t="str">
        <f t="shared" si="30"/>
        <v>3</v>
      </c>
      <c r="C326" s="1" t="s">
        <v>716</v>
      </c>
      <c r="D326" s="1" t="s">
        <v>717</v>
      </c>
      <c r="E326" s="1" t="s">
        <v>714</v>
      </c>
      <c r="F326" s="1" t="s">
        <v>715</v>
      </c>
      <c r="G326" s="1" t="str">
        <f xml:space="preserve"> "72441"</f>
        <v>72441</v>
      </c>
    </row>
    <row r="327" spans="1:7" x14ac:dyDescent="0.35">
      <c r="A327" s="1" t="str">
        <f xml:space="preserve"> "72450"</f>
        <v>72450</v>
      </c>
      <c r="B327" s="1" t="str">
        <f t="shared" si="30"/>
        <v>3</v>
      </c>
      <c r="C327" s="1" t="s">
        <v>718</v>
      </c>
      <c r="D327" s="1" t="s">
        <v>719</v>
      </c>
      <c r="E327" s="1" t="s">
        <v>720</v>
      </c>
      <c r="F327" s="1" t="s">
        <v>721</v>
      </c>
      <c r="G327" s="1" t="str">
        <f xml:space="preserve"> "72450"</f>
        <v>72450</v>
      </c>
    </row>
    <row r="328" spans="1:7" x14ac:dyDescent="0.35">
      <c r="A328" s="1" t="str">
        <f xml:space="preserve"> "72451"</f>
        <v>72451</v>
      </c>
      <c r="B328" s="1" t="str">
        <f t="shared" si="30"/>
        <v>3</v>
      </c>
      <c r="C328" s="1" t="s">
        <v>722</v>
      </c>
      <c r="D328" s="1" t="s">
        <v>723</v>
      </c>
      <c r="E328" s="1" t="s">
        <v>724</v>
      </c>
      <c r="F328" s="1" t="s">
        <v>721</v>
      </c>
      <c r="G328" s="1" t="str">
        <f xml:space="preserve"> "72451"</f>
        <v>72451</v>
      </c>
    </row>
    <row r="329" spans="1:7" x14ac:dyDescent="0.35">
      <c r="A329" s="1" t="str">
        <f xml:space="preserve"> "72461"</f>
        <v>72461</v>
      </c>
      <c r="B329" s="1" t="str">
        <f t="shared" si="30"/>
        <v>3</v>
      </c>
      <c r="C329" s="1" t="s">
        <v>725</v>
      </c>
      <c r="D329" s="1" t="s">
        <v>726</v>
      </c>
      <c r="E329" s="1" t="s">
        <v>727</v>
      </c>
      <c r="F329" s="1" t="s">
        <v>728</v>
      </c>
      <c r="G329" s="1" t="str">
        <f xml:space="preserve"> "72461"</f>
        <v>72461</v>
      </c>
    </row>
    <row r="330" spans="1:7" x14ac:dyDescent="0.35">
      <c r="A330" s="1" t="str">
        <f xml:space="preserve"> "72470"</f>
        <v>72470</v>
      </c>
      <c r="B330" s="1" t="str">
        <f t="shared" si="30"/>
        <v>3</v>
      </c>
      <c r="C330" s="1" t="s">
        <v>729</v>
      </c>
      <c r="D330" s="1" t="s">
        <v>730</v>
      </c>
      <c r="E330" s="1" t="s">
        <v>731</v>
      </c>
      <c r="F330" s="1" t="s">
        <v>732</v>
      </c>
      <c r="G330" s="1" t="str">
        <f xml:space="preserve"> "72470"</f>
        <v>72470</v>
      </c>
    </row>
    <row r="331" spans="1:7" x14ac:dyDescent="0.35">
      <c r="A331" s="1" t="str">
        <f xml:space="preserve"> "72471"</f>
        <v>72471</v>
      </c>
      <c r="B331" s="1" t="str">
        <f t="shared" si="30"/>
        <v>3</v>
      </c>
      <c r="C331" s="1" t="s">
        <v>733</v>
      </c>
      <c r="D331" s="1" t="s">
        <v>734</v>
      </c>
      <c r="E331" s="1" t="s">
        <v>731</v>
      </c>
      <c r="F331" s="1" t="s">
        <v>732</v>
      </c>
      <c r="G331" s="1" t="str">
        <f xml:space="preserve"> "72471"</f>
        <v>72471</v>
      </c>
    </row>
    <row r="332" spans="1:7" x14ac:dyDescent="0.35">
      <c r="A332" s="1" t="str">
        <f xml:space="preserve"> "72480"</f>
        <v>72480</v>
      </c>
      <c r="B332" s="1" t="str">
        <f t="shared" si="30"/>
        <v>3</v>
      </c>
      <c r="C332" s="1" t="s">
        <v>735</v>
      </c>
      <c r="D332" s="1" t="s">
        <v>736</v>
      </c>
      <c r="E332" s="1" t="s">
        <v>737</v>
      </c>
      <c r="F332" s="1" t="s">
        <v>738</v>
      </c>
      <c r="G332" s="1" t="str">
        <f xml:space="preserve"> "72480"</f>
        <v>72480</v>
      </c>
    </row>
    <row r="333" spans="1:7" x14ac:dyDescent="0.35">
      <c r="A333" s="1" t="str">
        <f xml:space="preserve"> "72481"</f>
        <v>72481</v>
      </c>
      <c r="B333" s="1" t="str">
        <f t="shared" si="30"/>
        <v>3</v>
      </c>
      <c r="C333" s="1" t="s">
        <v>739</v>
      </c>
      <c r="D333" s="1" t="s">
        <v>740</v>
      </c>
      <c r="E333" s="1" t="s">
        <v>737</v>
      </c>
      <c r="F333" s="1" t="s">
        <v>738</v>
      </c>
      <c r="G333" s="1" t="str">
        <f xml:space="preserve"> "72481"</f>
        <v>72481</v>
      </c>
    </row>
    <row r="334" spans="1:7" x14ac:dyDescent="0.35">
      <c r="A334" s="1" t="str">
        <f xml:space="preserve"> "72490"</f>
        <v>72490</v>
      </c>
      <c r="B334" s="1" t="str">
        <f t="shared" si="30"/>
        <v>3</v>
      </c>
      <c r="C334" s="1" t="s">
        <v>741</v>
      </c>
      <c r="D334" s="1" t="s">
        <v>742</v>
      </c>
      <c r="E334" s="1" t="s">
        <v>743</v>
      </c>
      <c r="F334" s="1" t="s">
        <v>744</v>
      </c>
      <c r="G334" s="1" t="str">
        <f xml:space="preserve"> "72490"</f>
        <v>72490</v>
      </c>
    </row>
    <row r="335" spans="1:7" x14ac:dyDescent="0.35">
      <c r="A335" s="1" t="str">
        <f xml:space="preserve"> "72491"</f>
        <v>72491</v>
      </c>
      <c r="B335" s="1" t="str">
        <f t="shared" si="30"/>
        <v>3</v>
      </c>
      <c r="C335" s="1" t="s">
        <v>745</v>
      </c>
      <c r="D335" s="1" t="s">
        <v>746</v>
      </c>
      <c r="E335" s="1" t="s">
        <v>743</v>
      </c>
      <c r="F335" s="1" t="s">
        <v>517</v>
      </c>
      <c r="G335" s="1" t="str">
        <f xml:space="preserve"> "72491"</f>
        <v>72491</v>
      </c>
    </row>
    <row r="336" spans="1:7" x14ac:dyDescent="0.35">
      <c r="A336" s="1" t="str">
        <f xml:space="preserve"> "72500"</f>
        <v>72500</v>
      </c>
      <c r="B336" s="1" t="str">
        <f t="shared" si="30"/>
        <v>3</v>
      </c>
      <c r="C336" s="1" t="s">
        <v>747</v>
      </c>
      <c r="D336" s="1" t="s">
        <v>748</v>
      </c>
      <c r="E336" s="1" t="s">
        <v>749</v>
      </c>
      <c r="F336" s="1" t="s">
        <v>750</v>
      </c>
      <c r="G336" s="1" t="str">
        <f xml:space="preserve"> "72500"</f>
        <v>72500</v>
      </c>
    </row>
    <row r="337" spans="1:7" x14ac:dyDescent="0.35">
      <c r="A337" s="1" t="str">
        <f xml:space="preserve"> "72510"</f>
        <v>72510</v>
      </c>
      <c r="B337" s="1" t="str">
        <f t="shared" si="30"/>
        <v>3</v>
      </c>
      <c r="C337" s="1" t="s">
        <v>751</v>
      </c>
      <c r="D337" s="1" t="s">
        <v>752</v>
      </c>
      <c r="E337" s="1" t="s">
        <v>753</v>
      </c>
      <c r="F337" s="1" t="str">
        <f xml:space="preserve"> ""</f>
        <v/>
      </c>
      <c r="G337" s="1" t="str">
        <f xml:space="preserve"> "72510"</f>
        <v>72510</v>
      </c>
    </row>
    <row r="338" spans="1:7" x14ac:dyDescent="0.35">
      <c r="A338" s="1" t="str">
        <f xml:space="preserve"> "72511"</f>
        <v>72511</v>
      </c>
      <c r="B338" s="1" t="str">
        <f t="shared" si="30"/>
        <v>3</v>
      </c>
      <c r="C338" s="1" t="s">
        <v>754</v>
      </c>
      <c r="D338" s="1" t="s">
        <v>755</v>
      </c>
      <c r="E338" s="1" t="s">
        <v>753</v>
      </c>
      <c r="F338" s="1" t="str">
        <f xml:space="preserve"> ""</f>
        <v/>
      </c>
      <c r="G338" s="1" t="str">
        <f xml:space="preserve"> "72511"</f>
        <v>72511</v>
      </c>
    </row>
    <row r="339" spans="1:7" x14ac:dyDescent="0.35">
      <c r="A339" s="1" t="str">
        <f xml:space="preserve"> "72520"</f>
        <v>72520</v>
      </c>
      <c r="B339" s="1" t="str">
        <f t="shared" si="30"/>
        <v>3</v>
      </c>
      <c r="C339" s="1" t="s">
        <v>756</v>
      </c>
      <c r="D339" s="1" t="s">
        <v>757</v>
      </c>
      <c r="E339" s="1" t="s">
        <v>758</v>
      </c>
      <c r="F339" s="1" t="str">
        <f xml:space="preserve"> ""</f>
        <v/>
      </c>
      <c r="G339" s="1" t="str">
        <f xml:space="preserve"> "72520"</f>
        <v>72520</v>
      </c>
    </row>
    <row r="340" spans="1:7" x14ac:dyDescent="0.35">
      <c r="A340" s="1" t="str">
        <f xml:space="preserve"> "72521"</f>
        <v>72521</v>
      </c>
      <c r="B340" s="1" t="str">
        <f t="shared" si="30"/>
        <v>3</v>
      </c>
      <c r="C340" s="1" t="s">
        <v>759</v>
      </c>
      <c r="D340" s="1" t="s">
        <v>760</v>
      </c>
      <c r="E340" s="1" t="s">
        <v>758</v>
      </c>
      <c r="F340" s="1" t="str">
        <f xml:space="preserve"> ""</f>
        <v/>
      </c>
      <c r="G340" s="1" t="str">
        <f xml:space="preserve"> "72521"</f>
        <v>72521</v>
      </c>
    </row>
    <row r="341" spans="1:7" x14ac:dyDescent="0.35">
      <c r="A341" s="1" t="str">
        <f xml:space="preserve"> "72530"</f>
        <v>72530</v>
      </c>
      <c r="B341" s="1" t="str">
        <f t="shared" si="30"/>
        <v>3</v>
      </c>
      <c r="C341" s="1" t="s">
        <v>761</v>
      </c>
      <c r="D341" s="1" t="s">
        <v>762</v>
      </c>
      <c r="E341" s="1" t="s">
        <v>763</v>
      </c>
      <c r="F341" s="1" t="s">
        <v>764</v>
      </c>
      <c r="G341" s="1" t="str">
        <f xml:space="preserve"> "72530"</f>
        <v>72530</v>
      </c>
    </row>
    <row r="342" spans="1:7" x14ac:dyDescent="0.35">
      <c r="A342" s="1" t="str">
        <f xml:space="preserve"> "72531"</f>
        <v>72531</v>
      </c>
      <c r="B342" s="1" t="str">
        <f t="shared" si="30"/>
        <v>3</v>
      </c>
      <c r="C342" s="1" t="s">
        <v>765</v>
      </c>
      <c r="D342" s="1" t="s">
        <v>766</v>
      </c>
      <c r="E342" s="1" t="s">
        <v>763</v>
      </c>
      <c r="F342" s="1" t="s">
        <v>764</v>
      </c>
      <c r="G342" s="1" t="str">
        <f xml:space="preserve"> "72531"</f>
        <v>72531</v>
      </c>
    </row>
    <row r="343" spans="1:7" x14ac:dyDescent="0.35">
      <c r="A343" s="1" t="str">
        <f xml:space="preserve"> "72540"</f>
        <v>72540</v>
      </c>
      <c r="B343" s="1" t="str">
        <f t="shared" si="30"/>
        <v>3</v>
      </c>
      <c r="C343" s="1" t="s">
        <v>767</v>
      </c>
      <c r="D343" s="1" t="s">
        <v>757</v>
      </c>
      <c r="E343" s="1" t="s">
        <v>768</v>
      </c>
      <c r="F343" s="1" t="s">
        <v>769</v>
      </c>
      <c r="G343" s="1" t="str">
        <f xml:space="preserve"> "72540"</f>
        <v>72540</v>
      </c>
    </row>
    <row r="344" spans="1:7" x14ac:dyDescent="0.35">
      <c r="A344" s="1" t="str">
        <f xml:space="preserve"> "72541"</f>
        <v>72541</v>
      </c>
      <c r="B344" s="1" t="str">
        <f t="shared" si="30"/>
        <v>3</v>
      </c>
      <c r="C344" s="1" t="s">
        <v>770</v>
      </c>
      <c r="D344" s="1" t="s">
        <v>771</v>
      </c>
      <c r="E344" s="1" t="s">
        <v>768</v>
      </c>
      <c r="F344" s="1" t="s">
        <v>769</v>
      </c>
      <c r="G344" s="1" t="str">
        <f xml:space="preserve"> "72541"</f>
        <v>72541</v>
      </c>
    </row>
    <row r="345" spans="1:7" x14ac:dyDescent="0.35">
      <c r="A345" s="1" t="str">
        <f xml:space="preserve"> "72550"</f>
        <v>72550</v>
      </c>
      <c r="B345" s="1" t="str">
        <f t="shared" si="30"/>
        <v>3</v>
      </c>
      <c r="C345" s="1" t="s">
        <v>772</v>
      </c>
      <c r="D345" s="1" t="s">
        <v>773</v>
      </c>
      <c r="E345" s="1" t="s">
        <v>774</v>
      </c>
      <c r="F345" s="1" t="s">
        <v>775</v>
      </c>
      <c r="G345" s="1" t="str">
        <f xml:space="preserve"> "72550"</f>
        <v>72550</v>
      </c>
    </row>
    <row r="346" spans="1:7" x14ac:dyDescent="0.35">
      <c r="A346" s="1" t="str">
        <f xml:space="preserve"> "72551"</f>
        <v>72551</v>
      </c>
      <c r="B346" s="1" t="str">
        <f t="shared" si="30"/>
        <v>3</v>
      </c>
      <c r="C346" s="1" t="s">
        <v>776</v>
      </c>
      <c r="D346" s="1" t="s">
        <v>777</v>
      </c>
      <c r="E346" s="1" t="s">
        <v>774</v>
      </c>
      <c r="F346" s="1" t="s">
        <v>775</v>
      </c>
      <c r="G346" s="1" t="str">
        <f xml:space="preserve"> "72551"</f>
        <v>72551</v>
      </c>
    </row>
    <row r="347" spans="1:7" x14ac:dyDescent="0.35">
      <c r="A347" s="1" t="str">
        <f xml:space="preserve"> "72560"</f>
        <v>72560</v>
      </c>
      <c r="B347" s="1" t="str">
        <f t="shared" si="30"/>
        <v>3</v>
      </c>
      <c r="C347" s="1" t="s">
        <v>778</v>
      </c>
      <c r="D347" s="1" t="s">
        <v>779</v>
      </c>
      <c r="E347" s="1" t="s">
        <v>774</v>
      </c>
      <c r="F347" s="1" t="s">
        <v>780</v>
      </c>
      <c r="G347" s="1" t="str">
        <f xml:space="preserve"> "72560"</f>
        <v>72560</v>
      </c>
    </row>
    <row r="348" spans="1:7" x14ac:dyDescent="0.35">
      <c r="A348" s="1" t="str">
        <f xml:space="preserve"> "72561"</f>
        <v>72561</v>
      </c>
      <c r="B348" s="1" t="str">
        <f t="shared" si="30"/>
        <v>3</v>
      </c>
      <c r="C348" s="1" t="s">
        <v>781</v>
      </c>
      <c r="D348" s="1" t="s">
        <v>782</v>
      </c>
      <c r="E348" s="1" t="s">
        <v>774</v>
      </c>
      <c r="F348" s="1" t="s">
        <v>780</v>
      </c>
      <c r="G348" s="1" t="str">
        <f xml:space="preserve"> "72561"</f>
        <v>72561</v>
      </c>
    </row>
    <row r="349" spans="1:7" x14ac:dyDescent="0.35">
      <c r="A349" s="1" t="str">
        <f xml:space="preserve"> "72570"</f>
        <v>72570</v>
      </c>
      <c r="B349" s="1" t="str">
        <f t="shared" si="30"/>
        <v>3</v>
      </c>
      <c r="C349" s="1" t="s">
        <v>783</v>
      </c>
      <c r="D349" s="1" t="s">
        <v>784</v>
      </c>
      <c r="E349" s="1" t="str">
        <f t="shared" ref="E349:F352" si="31" xml:space="preserve"> ""</f>
        <v/>
      </c>
      <c r="F349" s="1" t="str">
        <f t="shared" si="31"/>
        <v/>
      </c>
      <c r="G349" s="1" t="str">
        <f xml:space="preserve"> "72570"</f>
        <v>72570</v>
      </c>
    </row>
    <row r="350" spans="1:7" x14ac:dyDescent="0.35">
      <c r="A350" s="1" t="str">
        <f xml:space="preserve"> "72580"</f>
        <v>72580</v>
      </c>
      <c r="B350" s="1" t="str">
        <f t="shared" si="30"/>
        <v>3</v>
      </c>
      <c r="C350" s="1" t="s">
        <v>785</v>
      </c>
      <c r="D350" s="1" t="s">
        <v>786</v>
      </c>
      <c r="E350" s="1" t="str">
        <f t="shared" si="31"/>
        <v/>
      </c>
      <c r="F350" s="1" t="str">
        <f t="shared" si="31"/>
        <v/>
      </c>
      <c r="G350" s="1" t="str">
        <f xml:space="preserve"> "72580"</f>
        <v>72580</v>
      </c>
    </row>
    <row r="351" spans="1:7" x14ac:dyDescent="0.35">
      <c r="A351" s="1" t="str">
        <f xml:space="preserve"> "72590"</f>
        <v>72590</v>
      </c>
      <c r="B351" s="1" t="str">
        <f t="shared" si="30"/>
        <v>3</v>
      </c>
      <c r="C351" s="1" t="s">
        <v>787</v>
      </c>
      <c r="D351" s="1" t="s">
        <v>788</v>
      </c>
      <c r="E351" s="1" t="str">
        <f t="shared" si="31"/>
        <v/>
      </c>
      <c r="F351" s="1" t="str">
        <f t="shared" si="31"/>
        <v/>
      </c>
      <c r="G351" s="1" t="str">
        <f xml:space="preserve"> "72590"</f>
        <v>72590</v>
      </c>
    </row>
    <row r="352" spans="1:7" x14ac:dyDescent="0.35">
      <c r="A352" s="1" t="str">
        <f xml:space="preserve"> "72600"</f>
        <v>72600</v>
      </c>
      <c r="B352" s="1" t="str">
        <f t="shared" si="30"/>
        <v>3</v>
      </c>
      <c r="C352" s="1" t="s">
        <v>789</v>
      </c>
      <c r="D352" s="1" t="s">
        <v>790</v>
      </c>
      <c r="E352" s="1" t="str">
        <f t="shared" si="31"/>
        <v/>
      </c>
      <c r="F352" s="1" t="str">
        <f t="shared" si="31"/>
        <v/>
      </c>
      <c r="G352" s="1" t="str">
        <f xml:space="preserve"> "72600"</f>
        <v>72600</v>
      </c>
    </row>
    <row r="353" spans="1:7" x14ac:dyDescent="0.35">
      <c r="A353" s="1" t="str">
        <f xml:space="preserve"> "72610"</f>
        <v>72610</v>
      </c>
      <c r="B353" s="1" t="str">
        <f t="shared" si="30"/>
        <v>3</v>
      </c>
      <c r="C353" s="1" t="s">
        <v>791</v>
      </c>
      <c r="D353" s="1" t="s">
        <v>792</v>
      </c>
      <c r="E353" s="1" t="s">
        <v>793</v>
      </c>
      <c r="F353" s="1" t="s">
        <v>794</v>
      </c>
      <c r="G353" s="1" t="str">
        <f xml:space="preserve"> "72610"</f>
        <v>72610</v>
      </c>
    </row>
    <row r="354" spans="1:7" x14ac:dyDescent="0.35">
      <c r="A354" s="1" t="str">
        <f xml:space="preserve"> "72620"</f>
        <v>72620</v>
      </c>
      <c r="B354" s="1" t="str">
        <f t="shared" si="30"/>
        <v>3</v>
      </c>
      <c r="C354" s="1" t="s">
        <v>795</v>
      </c>
      <c r="D354" s="1" t="s">
        <v>796</v>
      </c>
      <c r="E354" s="1" t="s">
        <v>797</v>
      </c>
      <c r="F354" s="1" t="s">
        <v>798</v>
      </c>
      <c r="G354" s="1" t="str">
        <f xml:space="preserve"> "72620"</f>
        <v>72620</v>
      </c>
    </row>
    <row r="355" spans="1:7" x14ac:dyDescent="0.35">
      <c r="A355" s="1" t="str">
        <f xml:space="preserve"> "72621"</f>
        <v>72621</v>
      </c>
      <c r="B355" s="1" t="str">
        <f t="shared" si="30"/>
        <v>3</v>
      </c>
      <c r="C355" s="1" t="s">
        <v>799</v>
      </c>
      <c r="D355" s="1" t="s">
        <v>800</v>
      </c>
      <c r="E355" s="1" t="s">
        <v>797</v>
      </c>
      <c r="F355" s="1" t="s">
        <v>798</v>
      </c>
      <c r="G355" s="1" t="str">
        <f xml:space="preserve"> "72621"</f>
        <v>72621</v>
      </c>
    </row>
    <row r="356" spans="1:7" x14ac:dyDescent="0.35">
      <c r="A356" s="1" t="str">
        <f xml:space="preserve"> "72630"</f>
        <v>72630</v>
      </c>
      <c r="B356" s="1" t="str">
        <f t="shared" si="30"/>
        <v>3</v>
      </c>
      <c r="C356" s="1" t="s">
        <v>801</v>
      </c>
      <c r="D356" s="1" t="s">
        <v>802</v>
      </c>
      <c r="E356" s="1" t="s">
        <v>803</v>
      </c>
      <c r="F356" s="1" t="s">
        <v>804</v>
      </c>
      <c r="G356" s="1" t="str">
        <f xml:space="preserve"> "72630"</f>
        <v>72630</v>
      </c>
    </row>
    <row r="357" spans="1:7" x14ac:dyDescent="0.35">
      <c r="A357" s="1" t="str">
        <f xml:space="preserve"> "72640"</f>
        <v>72640</v>
      </c>
      <c r="B357" s="1" t="str">
        <f t="shared" si="30"/>
        <v>3</v>
      </c>
      <c r="C357" s="1" t="s">
        <v>805</v>
      </c>
      <c r="D357" s="1" t="s">
        <v>806</v>
      </c>
      <c r="E357" s="1" t="s">
        <v>807</v>
      </c>
      <c r="F357" s="1" t="s">
        <v>808</v>
      </c>
      <c r="G357" s="1" t="str">
        <f xml:space="preserve"> "72640"</f>
        <v>72640</v>
      </c>
    </row>
    <row r="358" spans="1:7" x14ac:dyDescent="0.35">
      <c r="A358" s="1" t="str">
        <f xml:space="preserve"> "72650"</f>
        <v>72650</v>
      </c>
      <c r="B358" s="1" t="str">
        <f t="shared" si="30"/>
        <v>3</v>
      </c>
      <c r="C358" s="1" t="s">
        <v>809</v>
      </c>
      <c r="D358" s="1" t="s">
        <v>810</v>
      </c>
      <c r="E358" s="1" t="s">
        <v>811</v>
      </c>
      <c r="F358" s="1" t="s">
        <v>812</v>
      </c>
      <c r="G358" s="1" t="str">
        <f xml:space="preserve"> "72650"</f>
        <v>72650</v>
      </c>
    </row>
    <row r="359" spans="1:7" x14ac:dyDescent="0.35">
      <c r="A359" s="1" t="str">
        <f xml:space="preserve"> "72651"</f>
        <v>72651</v>
      </c>
      <c r="B359" s="1" t="str">
        <f t="shared" si="30"/>
        <v>3</v>
      </c>
      <c r="C359" s="1" t="s">
        <v>813</v>
      </c>
      <c r="D359" s="1" t="s">
        <v>814</v>
      </c>
      <c r="E359" s="1" t="s">
        <v>811</v>
      </c>
      <c r="F359" s="1" t="s">
        <v>812</v>
      </c>
      <c r="G359" s="1" t="str">
        <f xml:space="preserve"> "72651"</f>
        <v>72651</v>
      </c>
    </row>
    <row r="360" spans="1:7" x14ac:dyDescent="0.35">
      <c r="A360" s="1" t="str">
        <f xml:space="preserve"> "72741"</f>
        <v>72741</v>
      </c>
      <c r="B360" s="1" t="str">
        <f t="shared" si="30"/>
        <v>3</v>
      </c>
      <c r="C360" s="1" t="s">
        <v>815</v>
      </c>
      <c r="D360" s="1" t="s">
        <v>816</v>
      </c>
      <c r="E360" s="1" t="s">
        <v>817</v>
      </c>
      <c r="F360" s="1" t="s">
        <v>818</v>
      </c>
      <c r="G360" s="1" t="str">
        <f xml:space="preserve"> "72741"</f>
        <v>72741</v>
      </c>
    </row>
    <row r="361" spans="1:7" x14ac:dyDescent="0.35">
      <c r="A361" s="1" t="str">
        <f xml:space="preserve"> "72760"</f>
        <v>72760</v>
      </c>
      <c r="B361" s="1" t="str">
        <f t="shared" si="30"/>
        <v>3</v>
      </c>
      <c r="C361" s="1" t="s">
        <v>819</v>
      </c>
      <c r="D361" s="1" t="s">
        <v>820</v>
      </c>
      <c r="E361" s="1" t="s">
        <v>821</v>
      </c>
      <c r="F361" s="1" t="s">
        <v>822</v>
      </c>
      <c r="G361" s="1" t="str">
        <f xml:space="preserve"> "72760"</f>
        <v>72760</v>
      </c>
    </row>
    <row r="362" spans="1:7" x14ac:dyDescent="0.35">
      <c r="A362" s="1" t="str">
        <f xml:space="preserve"> "72761"</f>
        <v>72761</v>
      </c>
      <c r="B362" s="1" t="str">
        <f t="shared" si="30"/>
        <v>3</v>
      </c>
      <c r="C362" s="1" t="s">
        <v>823</v>
      </c>
      <c r="D362" s="1" t="s">
        <v>824</v>
      </c>
      <c r="E362" s="1" t="s">
        <v>821</v>
      </c>
      <c r="F362" s="1" t="s">
        <v>822</v>
      </c>
      <c r="G362" s="1" t="str">
        <f xml:space="preserve"> "72761"</f>
        <v>72761</v>
      </c>
    </row>
    <row r="363" spans="1:7" x14ac:dyDescent="0.35">
      <c r="A363" s="1" t="str">
        <f xml:space="preserve"> "72770"</f>
        <v>72770</v>
      </c>
      <c r="B363" s="1" t="str">
        <f t="shared" si="30"/>
        <v>3</v>
      </c>
      <c r="C363" s="1" t="s">
        <v>825</v>
      </c>
      <c r="D363" s="1" t="s">
        <v>826</v>
      </c>
      <c r="E363" s="1" t="s">
        <v>827</v>
      </c>
      <c r="F363" s="1" t="str">
        <f xml:space="preserve"> "197.2048"</f>
        <v>197.2048</v>
      </c>
      <c r="G363" s="1" t="str">
        <f xml:space="preserve"> "72770"</f>
        <v>72770</v>
      </c>
    </row>
    <row r="364" spans="1:7" x14ac:dyDescent="0.35">
      <c r="A364" s="1" t="str">
        <f xml:space="preserve"> "72780"</f>
        <v>72780</v>
      </c>
      <c r="B364" s="1" t="str">
        <f t="shared" si="30"/>
        <v>3</v>
      </c>
      <c r="C364" s="1" t="s">
        <v>828</v>
      </c>
      <c r="D364" s="1" t="s">
        <v>829</v>
      </c>
      <c r="E364" s="1" t="s">
        <v>830</v>
      </c>
      <c r="F364" s="1" t="str">
        <f xml:space="preserve"> "2036.2049"</f>
        <v>2036.2049</v>
      </c>
      <c r="G364" s="1" t="str">
        <f xml:space="preserve"> "72780"</f>
        <v>72780</v>
      </c>
    </row>
    <row r="365" spans="1:7" x14ac:dyDescent="0.35">
      <c r="A365" s="1" t="str">
        <f xml:space="preserve"> "72790"</f>
        <v>72790</v>
      </c>
      <c r="B365" s="1" t="str">
        <f t="shared" si="30"/>
        <v>3</v>
      </c>
      <c r="C365" s="1" t="s">
        <v>831</v>
      </c>
      <c r="D365" s="1" t="s">
        <v>832</v>
      </c>
      <c r="E365" s="1" t="s">
        <v>833</v>
      </c>
      <c r="F365" s="1" t="s">
        <v>834</v>
      </c>
      <c r="G365" s="1" t="str">
        <f xml:space="preserve"> "72790"</f>
        <v>72790</v>
      </c>
    </row>
    <row r="366" spans="1:7" x14ac:dyDescent="0.35">
      <c r="A366" s="1" t="str">
        <f xml:space="preserve"> "72800"</f>
        <v>72800</v>
      </c>
      <c r="B366" s="1" t="str">
        <f t="shared" si="30"/>
        <v>3</v>
      </c>
      <c r="C366" s="1" t="s">
        <v>835</v>
      </c>
      <c r="D366" s="1" t="s">
        <v>836</v>
      </c>
      <c r="E366" s="1" t="s">
        <v>837</v>
      </c>
      <c r="F366" s="1" t="str">
        <f xml:space="preserve"> "275"</f>
        <v>275</v>
      </c>
      <c r="G366" s="1" t="str">
        <f xml:space="preserve"> "72800"</f>
        <v>72800</v>
      </c>
    </row>
    <row r="367" spans="1:7" x14ac:dyDescent="0.35">
      <c r="A367" s="1" t="str">
        <f xml:space="preserve"> "72801"</f>
        <v>72801</v>
      </c>
      <c r="B367" s="1" t="str">
        <f t="shared" si="30"/>
        <v>3</v>
      </c>
      <c r="C367" s="1" t="s">
        <v>838</v>
      </c>
      <c r="D367" s="1" t="s">
        <v>839</v>
      </c>
      <c r="E367" s="1" t="s">
        <v>837</v>
      </c>
      <c r="F367" s="1" t="str">
        <f xml:space="preserve"> "275"</f>
        <v>275</v>
      </c>
      <c r="G367" s="1" t="str">
        <f xml:space="preserve"> "72801"</f>
        <v>72801</v>
      </c>
    </row>
    <row r="368" spans="1:7" x14ac:dyDescent="0.35">
      <c r="A368" s="1" t="str">
        <f xml:space="preserve"> "72805"</f>
        <v>72805</v>
      </c>
      <c r="B368" s="1" t="str">
        <f t="shared" si="30"/>
        <v>3</v>
      </c>
      <c r="C368" s="1" t="s">
        <v>840</v>
      </c>
      <c r="D368" s="1" t="s">
        <v>841</v>
      </c>
      <c r="E368" s="1" t="s">
        <v>842</v>
      </c>
      <c r="F368" s="1" t="str">
        <f xml:space="preserve"> "4354"</f>
        <v>4354</v>
      </c>
      <c r="G368" s="1" t="str">
        <f xml:space="preserve"> "72805"</f>
        <v>72805</v>
      </c>
    </row>
    <row r="369" spans="1:7" x14ac:dyDescent="0.35">
      <c r="A369" s="1" t="str">
        <f xml:space="preserve"> "72806"</f>
        <v>72806</v>
      </c>
      <c r="B369" s="1" t="str">
        <f t="shared" si="30"/>
        <v>3</v>
      </c>
      <c r="C369" s="1" t="s">
        <v>843</v>
      </c>
      <c r="D369" s="1" t="s">
        <v>844</v>
      </c>
      <c r="E369" s="1" t="s">
        <v>842</v>
      </c>
      <c r="F369" s="1" t="str">
        <f xml:space="preserve"> "4354"</f>
        <v>4354</v>
      </c>
      <c r="G369" s="1" t="str">
        <f xml:space="preserve"> "72806"</f>
        <v>72806</v>
      </c>
    </row>
    <row r="370" spans="1:7" x14ac:dyDescent="0.35">
      <c r="A370" s="1" t="str">
        <f xml:space="preserve"> "72807"</f>
        <v>72807</v>
      </c>
      <c r="B370" s="1" t="str">
        <f t="shared" si="30"/>
        <v>3</v>
      </c>
      <c r="C370" s="1" t="s">
        <v>845</v>
      </c>
      <c r="D370" s="1" t="s">
        <v>846</v>
      </c>
      <c r="E370" s="1" t="s">
        <v>847</v>
      </c>
      <c r="F370" s="1" t="str">
        <f xml:space="preserve"> "2530"</f>
        <v>2530</v>
      </c>
      <c r="G370" s="1" t="str">
        <f xml:space="preserve"> "72807"</f>
        <v>72807</v>
      </c>
    </row>
    <row r="371" spans="1:7" x14ac:dyDescent="0.35">
      <c r="A371" s="1" t="str">
        <f xml:space="preserve"> "72808"</f>
        <v>72808</v>
      </c>
      <c r="B371" s="1" t="str">
        <f t="shared" si="30"/>
        <v>3</v>
      </c>
      <c r="C371" s="1" t="s">
        <v>848</v>
      </c>
      <c r="D371" s="1" t="s">
        <v>849</v>
      </c>
      <c r="E371" s="1" t="s">
        <v>847</v>
      </c>
      <c r="F371" s="1" t="str">
        <f xml:space="preserve"> "2530"</f>
        <v>2530</v>
      </c>
      <c r="G371" s="1" t="str">
        <f xml:space="preserve"> "72808"</f>
        <v>72808</v>
      </c>
    </row>
    <row r="372" spans="1:7" x14ac:dyDescent="0.35">
      <c r="A372" s="1" t="str">
        <f xml:space="preserve"> "72809"</f>
        <v>72809</v>
      </c>
      <c r="B372" s="1" t="str">
        <f t="shared" si="30"/>
        <v>3</v>
      </c>
      <c r="C372" s="1" t="s">
        <v>850</v>
      </c>
      <c r="D372" s="1" t="s">
        <v>851</v>
      </c>
      <c r="E372" s="1" t="s">
        <v>852</v>
      </c>
      <c r="F372" s="1" t="str">
        <f xml:space="preserve"> "2458"</f>
        <v>2458</v>
      </c>
      <c r="G372" s="1" t="str">
        <f xml:space="preserve"> "72809"</f>
        <v>72809</v>
      </c>
    </row>
    <row r="373" spans="1:7" x14ac:dyDescent="0.35">
      <c r="A373" s="1" t="str">
        <f xml:space="preserve"> "72810"</f>
        <v>72810</v>
      </c>
      <c r="B373" s="1" t="str">
        <f t="shared" si="30"/>
        <v>3</v>
      </c>
      <c r="C373" s="1" t="s">
        <v>853</v>
      </c>
      <c r="D373" s="1" t="s">
        <v>854</v>
      </c>
      <c r="E373" s="1" t="s">
        <v>852</v>
      </c>
      <c r="F373" s="1" t="str">
        <f xml:space="preserve"> "2458"</f>
        <v>2458</v>
      </c>
      <c r="G373" s="1" t="str">
        <f xml:space="preserve"> "72810"</f>
        <v>72810</v>
      </c>
    </row>
    <row r="374" spans="1:7" x14ac:dyDescent="0.35">
      <c r="A374" s="1" t="str">
        <f xml:space="preserve"> "72811"</f>
        <v>72811</v>
      </c>
      <c r="B374" s="1" t="str">
        <f t="shared" si="30"/>
        <v>3</v>
      </c>
      <c r="C374" s="1" t="s">
        <v>855</v>
      </c>
      <c r="D374" s="1" t="s">
        <v>856</v>
      </c>
      <c r="E374" s="1" t="s">
        <v>857</v>
      </c>
      <c r="F374" s="1" t="str">
        <f xml:space="preserve"> "389"</f>
        <v>389</v>
      </c>
      <c r="G374" s="1" t="str">
        <f xml:space="preserve"> "72811"</f>
        <v>72811</v>
      </c>
    </row>
    <row r="375" spans="1:7" x14ac:dyDescent="0.35">
      <c r="A375" s="1" t="str">
        <f xml:space="preserve"> "72812"</f>
        <v>72812</v>
      </c>
      <c r="B375" s="1" t="str">
        <f t="shared" si="30"/>
        <v>3</v>
      </c>
      <c r="C375" s="1" t="s">
        <v>858</v>
      </c>
      <c r="D375" s="1" t="s">
        <v>859</v>
      </c>
      <c r="E375" s="1" t="s">
        <v>857</v>
      </c>
      <c r="F375" s="1" t="str">
        <f xml:space="preserve"> "389"</f>
        <v>389</v>
      </c>
      <c r="G375" s="1" t="str">
        <f xml:space="preserve"> "72812"</f>
        <v>72812</v>
      </c>
    </row>
    <row r="376" spans="1:7" x14ac:dyDescent="0.35">
      <c r="A376" s="1" t="str">
        <f xml:space="preserve"> "72813"</f>
        <v>72813</v>
      </c>
      <c r="B376" s="1" t="str">
        <f t="shared" si="30"/>
        <v>3</v>
      </c>
      <c r="C376" s="1" t="s">
        <v>860</v>
      </c>
      <c r="D376" s="1" t="s">
        <v>861</v>
      </c>
      <c r="E376" s="1" t="s">
        <v>862</v>
      </c>
      <c r="F376" s="1" t="s">
        <v>863</v>
      </c>
      <c r="G376" s="1" t="str">
        <f xml:space="preserve"> "72813"</f>
        <v>72813</v>
      </c>
    </row>
    <row r="377" spans="1:7" x14ac:dyDescent="0.35">
      <c r="A377" s="1" t="str">
        <f xml:space="preserve"> "72814"</f>
        <v>72814</v>
      </c>
      <c r="B377" s="1" t="str">
        <f t="shared" si="30"/>
        <v>3</v>
      </c>
      <c r="C377" s="1" t="s">
        <v>864</v>
      </c>
      <c r="D377" s="1" t="s">
        <v>865</v>
      </c>
      <c r="E377" s="1" t="s">
        <v>862</v>
      </c>
      <c r="F377" s="1" t="s">
        <v>863</v>
      </c>
      <c r="G377" s="1" t="str">
        <f xml:space="preserve"> "72814"</f>
        <v>72814</v>
      </c>
    </row>
    <row r="378" spans="1:7" x14ac:dyDescent="0.35">
      <c r="A378" s="1" t="str">
        <f xml:space="preserve"> "72815"</f>
        <v>72815</v>
      </c>
      <c r="B378" s="1" t="str">
        <f t="shared" si="30"/>
        <v>3</v>
      </c>
      <c r="C378" s="1" t="s">
        <v>866</v>
      </c>
      <c r="D378" s="1" t="s">
        <v>867</v>
      </c>
      <c r="E378" s="1" t="s">
        <v>868</v>
      </c>
      <c r="F378" s="1" t="str">
        <f xml:space="preserve"> "494"</f>
        <v>494</v>
      </c>
      <c r="G378" s="1" t="str">
        <f xml:space="preserve"> "72815"</f>
        <v>72815</v>
      </c>
    </row>
    <row r="379" spans="1:7" x14ac:dyDescent="0.35">
      <c r="A379" s="1" t="str">
        <f xml:space="preserve"> "72816"</f>
        <v>72816</v>
      </c>
      <c r="B379" s="1" t="str">
        <f t="shared" si="30"/>
        <v>3</v>
      </c>
      <c r="C379" s="1" t="s">
        <v>869</v>
      </c>
      <c r="D379" s="1" t="s">
        <v>870</v>
      </c>
      <c r="E379" s="1" t="s">
        <v>868</v>
      </c>
      <c r="F379" s="1" t="str">
        <f xml:space="preserve"> "494"</f>
        <v>494</v>
      </c>
      <c r="G379" s="1" t="str">
        <f xml:space="preserve"> "72816"</f>
        <v>72816</v>
      </c>
    </row>
    <row r="380" spans="1:7" x14ac:dyDescent="0.35">
      <c r="A380" s="1" t="str">
        <f xml:space="preserve"> "72817"</f>
        <v>72817</v>
      </c>
      <c r="B380" s="1" t="str">
        <f t="shared" si="30"/>
        <v>3</v>
      </c>
      <c r="C380" s="1" t="s">
        <v>871</v>
      </c>
      <c r="D380" s="1" t="s">
        <v>872</v>
      </c>
      <c r="E380" s="1" t="s">
        <v>873</v>
      </c>
      <c r="F380" s="1" t="str">
        <f xml:space="preserve"> "88"</f>
        <v>88</v>
      </c>
      <c r="G380" s="1" t="str">
        <f xml:space="preserve"> "72817"</f>
        <v>72817</v>
      </c>
    </row>
    <row r="381" spans="1:7" x14ac:dyDescent="0.35">
      <c r="A381" s="1" t="str">
        <f xml:space="preserve"> "72819"</f>
        <v>72819</v>
      </c>
      <c r="B381" s="1" t="str">
        <f t="shared" si="30"/>
        <v>3</v>
      </c>
      <c r="C381" s="1" t="s">
        <v>874</v>
      </c>
      <c r="D381" s="1" t="s">
        <v>875</v>
      </c>
      <c r="E381" s="1" t="s">
        <v>876</v>
      </c>
      <c r="F381" s="1" t="s">
        <v>877</v>
      </c>
      <c r="G381" s="1" t="str">
        <f xml:space="preserve"> "72819"</f>
        <v>72819</v>
      </c>
    </row>
    <row r="382" spans="1:7" x14ac:dyDescent="0.35">
      <c r="A382" s="1" t="str">
        <f xml:space="preserve"> "72820"</f>
        <v>72820</v>
      </c>
      <c r="B382" s="1" t="str">
        <f t="shared" si="30"/>
        <v>3</v>
      </c>
      <c r="C382" s="1" t="s">
        <v>878</v>
      </c>
      <c r="D382" s="1" t="s">
        <v>879</v>
      </c>
      <c r="E382" s="1" t="s">
        <v>876</v>
      </c>
      <c r="F382" s="1" t="s">
        <v>880</v>
      </c>
      <c r="G382" s="1" t="str">
        <f xml:space="preserve"> "72819"</f>
        <v>72819</v>
      </c>
    </row>
    <row r="383" spans="1:7" x14ac:dyDescent="0.35">
      <c r="A383" s="1" t="str">
        <f xml:space="preserve"> "72821"</f>
        <v>72821</v>
      </c>
      <c r="B383" s="1" t="str">
        <f t="shared" si="30"/>
        <v>3</v>
      </c>
      <c r="C383" s="1" t="s">
        <v>881</v>
      </c>
      <c r="D383" s="1" t="s">
        <v>882</v>
      </c>
      <c r="E383" s="1" t="s">
        <v>876</v>
      </c>
      <c r="F383" s="1" t="str">
        <f xml:space="preserve"> ""</f>
        <v/>
      </c>
      <c r="G383" s="1" t="str">
        <f xml:space="preserve"> "72821"</f>
        <v>72821</v>
      </c>
    </row>
    <row r="384" spans="1:7" x14ac:dyDescent="0.35">
      <c r="A384" s="1" t="str">
        <f xml:space="preserve"> "72827"</f>
        <v>72827</v>
      </c>
      <c r="B384" s="1" t="str">
        <f t="shared" si="30"/>
        <v>3</v>
      </c>
      <c r="C384" s="1" t="s">
        <v>883</v>
      </c>
      <c r="D384" s="1" t="s">
        <v>884</v>
      </c>
      <c r="E384" s="1" t="s">
        <v>885</v>
      </c>
      <c r="F384" s="1" t="str">
        <f xml:space="preserve"> ""</f>
        <v/>
      </c>
      <c r="G384" s="1" t="str">
        <f xml:space="preserve"> "72827"</f>
        <v>72827</v>
      </c>
    </row>
    <row r="385" spans="1:7" x14ac:dyDescent="0.35">
      <c r="A385" s="1" t="str">
        <f xml:space="preserve"> "72828"</f>
        <v>72828</v>
      </c>
      <c r="B385" s="1" t="str">
        <f t="shared" si="30"/>
        <v>3</v>
      </c>
      <c r="C385" s="1" t="s">
        <v>886</v>
      </c>
      <c r="D385" s="1" t="s">
        <v>887</v>
      </c>
      <c r="E385" s="1" t="s">
        <v>885</v>
      </c>
      <c r="F385" s="1" t="str">
        <f xml:space="preserve"> ""</f>
        <v/>
      </c>
      <c r="G385" s="1" t="str">
        <f xml:space="preserve"> "72828"</f>
        <v>72828</v>
      </c>
    </row>
    <row r="386" spans="1:7" x14ac:dyDescent="0.35">
      <c r="A386" s="1" t="str">
        <f xml:space="preserve"> "72829"</f>
        <v>72829</v>
      </c>
      <c r="B386" s="1" t="str">
        <f t="shared" ref="B386:B449" si="32" xml:space="preserve"> "3"</f>
        <v>3</v>
      </c>
      <c r="C386" s="1" t="s">
        <v>888</v>
      </c>
      <c r="D386" s="1" t="s">
        <v>889</v>
      </c>
      <c r="E386" s="1" t="s">
        <v>890</v>
      </c>
      <c r="F386" s="1" t="str">
        <f xml:space="preserve"> ""</f>
        <v/>
      </c>
      <c r="G386" s="1" t="str">
        <f xml:space="preserve"> "72829"</f>
        <v>72829</v>
      </c>
    </row>
    <row r="387" spans="1:7" x14ac:dyDescent="0.35">
      <c r="A387" s="1" t="str">
        <f xml:space="preserve"> "72830"</f>
        <v>72830</v>
      </c>
      <c r="B387" s="1" t="str">
        <f t="shared" si="32"/>
        <v>3</v>
      </c>
      <c r="C387" s="1" t="s">
        <v>891</v>
      </c>
      <c r="D387" s="1" t="s">
        <v>892</v>
      </c>
      <c r="E387" s="1" t="s">
        <v>890</v>
      </c>
      <c r="F387" s="1" t="str">
        <f xml:space="preserve"> ""</f>
        <v/>
      </c>
      <c r="G387" s="1" t="str">
        <f xml:space="preserve"> "72830"</f>
        <v>72830</v>
      </c>
    </row>
    <row r="388" spans="1:7" x14ac:dyDescent="0.35">
      <c r="A388" s="1" t="str">
        <f xml:space="preserve"> "72831"</f>
        <v>72831</v>
      </c>
      <c r="B388" s="1" t="str">
        <f t="shared" si="32"/>
        <v>3</v>
      </c>
      <c r="C388" s="1" t="s">
        <v>893</v>
      </c>
      <c r="D388" s="1" t="s">
        <v>894</v>
      </c>
      <c r="E388" s="1" t="s">
        <v>895</v>
      </c>
      <c r="F388" s="1" t="str">
        <f xml:space="preserve"> "1661"</f>
        <v>1661</v>
      </c>
      <c r="G388" s="1" t="str">
        <f xml:space="preserve"> "72831"</f>
        <v>72831</v>
      </c>
    </row>
    <row r="389" spans="1:7" x14ac:dyDescent="0.35">
      <c r="A389" s="1" t="str">
        <f xml:space="preserve"> "72832"</f>
        <v>72832</v>
      </c>
      <c r="B389" s="1" t="str">
        <f t="shared" si="32"/>
        <v>3</v>
      </c>
      <c r="C389" s="1" t="s">
        <v>896</v>
      </c>
      <c r="D389" s="1" t="s">
        <v>897</v>
      </c>
      <c r="E389" s="1" t="s">
        <v>895</v>
      </c>
      <c r="F389" s="1" t="str">
        <f xml:space="preserve"> "1661"</f>
        <v>1661</v>
      </c>
      <c r="G389" s="1" t="str">
        <f xml:space="preserve"> "72832"</f>
        <v>72832</v>
      </c>
    </row>
    <row r="390" spans="1:7" x14ac:dyDescent="0.35">
      <c r="A390" s="1" t="str">
        <f xml:space="preserve"> "72833"</f>
        <v>72833</v>
      </c>
      <c r="B390" s="1" t="str">
        <f t="shared" si="32"/>
        <v>3</v>
      </c>
      <c r="C390" s="1" t="s">
        <v>898</v>
      </c>
      <c r="D390" s="1" t="s">
        <v>899</v>
      </c>
      <c r="E390" s="1" t="s">
        <v>900</v>
      </c>
      <c r="F390" s="1" t="str">
        <f t="shared" ref="F390:F398" si="33" xml:space="preserve"> ""</f>
        <v/>
      </c>
      <c r="G390" s="1" t="str">
        <f xml:space="preserve"> "72833"</f>
        <v>72833</v>
      </c>
    </row>
    <row r="391" spans="1:7" x14ac:dyDescent="0.35">
      <c r="A391" s="1" t="str">
        <f xml:space="preserve"> "72834"</f>
        <v>72834</v>
      </c>
      <c r="B391" s="1" t="str">
        <f t="shared" si="32"/>
        <v>3</v>
      </c>
      <c r="C391" s="1" t="s">
        <v>901</v>
      </c>
      <c r="D391" s="1" t="s">
        <v>902</v>
      </c>
      <c r="E391" s="1" t="s">
        <v>900</v>
      </c>
      <c r="F391" s="1" t="str">
        <f t="shared" si="33"/>
        <v/>
      </c>
      <c r="G391" s="1" t="str">
        <f xml:space="preserve"> "72834"</f>
        <v>72834</v>
      </c>
    </row>
    <row r="392" spans="1:7" x14ac:dyDescent="0.35">
      <c r="A392" s="1" t="str">
        <f xml:space="preserve"> "72835"</f>
        <v>72835</v>
      </c>
      <c r="B392" s="1" t="str">
        <f t="shared" si="32"/>
        <v>3</v>
      </c>
      <c r="C392" s="1" t="s">
        <v>903</v>
      </c>
      <c r="D392" s="1" t="s">
        <v>904</v>
      </c>
      <c r="E392" s="1" t="s">
        <v>905</v>
      </c>
      <c r="F392" s="1" t="str">
        <f t="shared" si="33"/>
        <v/>
      </c>
      <c r="G392" s="1" t="str">
        <f xml:space="preserve"> "72835"</f>
        <v>72835</v>
      </c>
    </row>
    <row r="393" spans="1:7" x14ac:dyDescent="0.35">
      <c r="A393" s="1" t="str">
        <f xml:space="preserve"> "72839"</f>
        <v>72839</v>
      </c>
      <c r="B393" s="1" t="str">
        <f t="shared" si="32"/>
        <v>3</v>
      </c>
      <c r="C393" s="1" t="s">
        <v>906</v>
      </c>
      <c r="D393" s="1" t="s">
        <v>907</v>
      </c>
      <c r="E393" s="1" t="s">
        <v>538</v>
      </c>
      <c r="F393" s="1" t="str">
        <f t="shared" si="33"/>
        <v/>
      </c>
      <c r="G393" s="1" t="str">
        <f xml:space="preserve"> "72839"</f>
        <v>72839</v>
      </c>
    </row>
    <row r="394" spans="1:7" x14ac:dyDescent="0.35">
      <c r="A394" s="1" t="str">
        <f xml:space="preserve"> "72840"</f>
        <v>72840</v>
      </c>
      <c r="B394" s="1" t="str">
        <f t="shared" si="32"/>
        <v>3</v>
      </c>
      <c r="C394" s="1" t="s">
        <v>908</v>
      </c>
      <c r="D394" s="1" t="s">
        <v>909</v>
      </c>
      <c r="E394" s="1" t="s">
        <v>538</v>
      </c>
      <c r="F394" s="1" t="str">
        <f t="shared" si="33"/>
        <v/>
      </c>
      <c r="G394" s="1" t="str">
        <f xml:space="preserve"> "72840"</f>
        <v>72840</v>
      </c>
    </row>
    <row r="395" spans="1:7" x14ac:dyDescent="0.35">
      <c r="A395" s="1" t="str">
        <f xml:space="preserve"> "72841"</f>
        <v>72841</v>
      </c>
      <c r="B395" s="1" t="str">
        <f t="shared" si="32"/>
        <v>3</v>
      </c>
      <c r="C395" s="1" t="s">
        <v>893</v>
      </c>
      <c r="D395" s="1" t="s">
        <v>910</v>
      </c>
      <c r="E395" s="1" t="s">
        <v>911</v>
      </c>
      <c r="F395" s="1" t="str">
        <f t="shared" si="33"/>
        <v/>
      </c>
      <c r="G395" s="1" t="str">
        <f xml:space="preserve"> "72841"</f>
        <v>72841</v>
      </c>
    </row>
    <row r="396" spans="1:7" x14ac:dyDescent="0.35">
      <c r="A396" s="1" t="str">
        <f xml:space="preserve"> "72842"</f>
        <v>72842</v>
      </c>
      <c r="B396" s="1" t="str">
        <f t="shared" si="32"/>
        <v>3</v>
      </c>
      <c r="C396" s="1" t="s">
        <v>896</v>
      </c>
      <c r="D396" s="1" t="s">
        <v>912</v>
      </c>
      <c r="E396" s="1" t="s">
        <v>911</v>
      </c>
      <c r="F396" s="1" t="str">
        <f t="shared" si="33"/>
        <v/>
      </c>
      <c r="G396" s="1" t="str">
        <f xml:space="preserve"> "72842"</f>
        <v>72842</v>
      </c>
    </row>
    <row r="397" spans="1:7" x14ac:dyDescent="0.35">
      <c r="A397" s="1" t="str">
        <f xml:space="preserve"> "72843"</f>
        <v>72843</v>
      </c>
      <c r="B397" s="1" t="str">
        <f t="shared" si="32"/>
        <v>3</v>
      </c>
      <c r="C397" s="1" t="s">
        <v>913</v>
      </c>
      <c r="D397" s="1" t="s">
        <v>914</v>
      </c>
      <c r="E397" s="1" t="s">
        <v>915</v>
      </c>
      <c r="F397" s="1" t="str">
        <f t="shared" si="33"/>
        <v/>
      </c>
      <c r="G397" s="1" t="str">
        <f xml:space="preserve"> "72843"</f>
        <v>72843</v>
      </c>
    </row>
    <row r="398" spans="1:7" x14ac:dyDescent="0.35">
      <c r="A398" s="1" t="str">
        <f xml:space="preserve"> "72844"</f>
        <v>72844</v>
      </c>
      <c r="B398" s="1" t="str">
        <f t="shared" si="32"/>
        <v>3</v>
      </c>
      <c r="C398" s="1" t="s">
        <v>916</v>
      </c>
      <c r="D398" s="1" t="s">
        <v>917</v>
      </c>
      <c r="E398" s="1" t="s">
        <v>915</v>
      </c>
      <c r="F398" s="1" t="str">
        <f t="shared" si="33"/>
        <v/>
      </c>
      <c r="G398" s="1" t="str">
        <f xml:space="preserve"> "72844"</f>
        <v>72844</v>
      </c>
    </row>
    <row r="399" spans="1:7" x14ac:dyDescent="0.35">
      <c r="A399" s="1" t="str">
        <f xml:space="preserve"> "72845"</f>
        <v>72845</v>
      </c>
      <c r="B399" s="1" t="str">
        <f t="shared" si="32"/>
        <v>3</v>
      </c>
      <c r="C399" s="1" t="s">
        <v>918</v>
      </c>
      <c r="D399" s="1" t="s">
        <v>919</v>
      </c>
      <c r="E399" s="1" t="s">
        <v>920</v>
      </c>
      <c r="F399" s="1" t="str">
        <f xml:space="preserve"> "151"</f>
        <v>151</v>
      </c>
      <c r="G399" s="1" t="str">
        <f xml:space="preserve"> "72845"</f>
        <v>72845</v>
      </c>
    </row>
    <row r="400" spans="1:7" x14ac:dyDescent="0.35">
      <c r="A400" s="1" t="str">
        <f xml:space="preserve"> "72846"</f>
        <v>72846</v>
      </c>
      <c r="B400" s="1" t="str">
        <f t="shared" si="32"/>
        <v>3</v>
      </c>
      <c r="C400" s="1" t="s">
        <v>921</v>
      </c>
      <c r="D400" s="1" t="s">
        <v>922</v>
      </c>
      <c r="E400" s="1" t="s">
        <v>920</v>
      </c>
      <c r="F400" s="1" t="str">
        <f xml:space="preserve"> "151"</f>
        <v>151</v>
      </c>
      <c r="G400" s="1" t="str">
        <f xml:space="preserve"> "72846"</f>
        <v>72846</v>
      </c>
    </row>
    <row r="401" spans="1:7" x14ac:dyDescent="0.35">
      <c r="A401" s="1" t="str">
        <f xml:space="preserve"> "72847"</f>
        <v>72847</v>
      </c>
      <c r="B401" s="1" t="str">
        <f t="shared" si="32"/>
        <v>3</v>
      </c>
      <c r="C401" s="1" t="s">
        <v>923</v>
      </c>
      <c r="D401" s="1" t="s">
        <v>924</v>
      </c>
      <c r="E401" s="1" t="s">
        <v>925</v>
      </c>
      <c r="F401" s="1" t="str">
        <f xml:space="preserve"> ""</f>
        <v/>
      </c>
      <c r="G401" s="1" t="str">
        <f xml:space="preserve"> "72847"</f>
        <v>72847</v>
      </c>
    </row>
    <row r="402" spans="1:7" x14ac:dyDescent="0.35">
      <c r="A402" s="1" t="str">
        <f xml:space="preserve"> "72848"</f>
        <v>72848</v>
      </c>
      <c r="B402" s="1" t="str">
        <f t="shared" si="32"/>
        <v>3</v>
      </c>
      <c r="C402" s="1" t="s">
        <v>926</v>
      </c>
      <c r="D402" s="1" t="s">
        <v>927</v>
      </c>
      <c r="E402" s="1" t="s">
        <v>925</v>
      </c>
      <c r="F402" s="1" t="str">
        <f xml:space="preserve"> ""</f>
        <v/>
      </c>
      <c r="G402" s="1" t="str">
        <f xml:space="preserve"> "72848"</f>
        <v>72848</v>
      </c>
    </row>
    <row r="403" spans="1:7" x14ac:dyDescent="0.35">
      <c r="A403" s="1" t="str">
        <f xml:space="preserve"> "72849"</f>
        <v>72849</v>
      </c>
      <c r="B403" s="1" t="str">
        <f t="shared" si="32"/>
        <v>3</v>
      </c>
      <c r="C403" s="1" t="s">
        <v>928</v>
      </c>
      <c r="D403" s="1" t="s">
        <v>929</v>
      </c>
      <c r="E403" s="1" t="s">
        <v>930</v>
      </c>
      <c r="F403" s="1" t="str">
        <f xml:space="preserve"> ""</f>
        <v/>
      </c>
      <c r="G403" s="1" t="str">
        <f xml:space="preserve"> "72849"</f>
        <v>72849</v>
      </c>
    </row>
    <row r="404" spans="1:7" x14ac:dyDescent="0.35">
      <c r="A404" s="1" t="str">
        <f xml:space="preserve"> "72851"</f>
        <v>72851</v>
      </c>
      <c r="B404" s="1" t="str">
        <f t="shared" si="32"/>
        <v>3</v>
      </c>
      <c r="C404" s="1" t="s">
        <v>931</v>
      </c>
      <c r="D404" s="1" t="s">
        <v>932</v>
      </c>
      <c r="E404" s="1" t="s">
        <v>933</v>
      </c>
      <c r="F404" s="1" t="str">
        <f xml:space="preserve"> ""</f>
        <v/>
      </c>
      <c r="G404" s="1" t="str">
        <f xml:space="preserve"> "72851"</f>
        <v>72851</v>
      </c>
    </row>
    <row r="405" spans="1:7" x14ac:dyDescent="0.35">
      <c r="A405" s="1" t="str">
        <f xml:space="preserve"> "72852"</f>
        <v>72852</v>
      </c>
      <c r="B405" s="1" t="str">
        <f t="shared" si="32"/>
        <v>3</v>
      </c>
      <c r="C405" s="1" t="s">
        <v>934</v>
      </c>
      <c r="D405" s="1" t="s">
        <v>935</v>
      </c>
      <c r="E405" s="1" t="s">
        <v>933</v>
      </c>
      <c r="F405" s="1" t="str">
        <f xml:space="preserve"> ""</f>
        <v/>
      </c>
      <c r="G405" s="1" t="str">
        <f xml:space="preserve"> "72852"</f>
        <v>72852</v>
      </c>
    </row>
    <row r="406" spans="1:7" x14ac:dyDescent="0.35">
      <c r="A406" s="1" t="str">
        <f xml:space="preserve"> "72853"</f>
        <v>72853</v>
      </c>
      <c r="B406" s="1" t="str">
        <f t="shared" si="32"/>
        <v>3</v>
      </c>
      <c r="C406" s="1" t="s">
        <v>936</v>
      </c>
      <c r="D406" s="1" t="s">
        <v>937</v>
      </c>
      <c r="E406" s="1" t="s">
        <v>938</v>
      </c>
      <c r="F406" s="1" t="str">
        <f xml:space="preserve"> "53"</f>
        <v>53</v>
      </c>
      <c r="G406" s="1" t="str">
        <f xml:space="preserve"> "72853"</f>
        <v>72853</v>
      </c>
    </row>
    <row r="407" spans="1:7" x14ac:dyDescent="0.35">
      <c r="A407" s="1" t="str">
        <f xml:space="preserve"> "72854"</f>
        <v>72854</v>
      </c>
      <c r="B407" s="1" t="str">
        <f t="shared" si="32"/>
        <v>3</v>
      </c>
      <c r="C407" s="1" t="s">
        <v>939</v>
      </c>
      <c r="D407" s="1" t="s">
        <v>940</v>
      </c>
      <c r="E407" s="1" t="s">
        <v>938</v>
      </c>
      <c r="F407" s="1" t="str">
        <f xml:space="preserve"> "53"</f>
        <v>53</v>
      </c>
      <c r="G407" s="1" t="str">
        <f xml:space="preserve"> "72854"</f>
        <v>72854</v>
      </c>
    </row>
    <row r="408" spans="1:7" x14ac:dyDescent="0.35">
      <c r="A408" s="1" t="str">
        <f xml:space="preserve"> "72855"</f>
        <v>72855</v>
      </c>
      <c r="B408" s="1" t="str">
        <f t="shared" si="32"/>
        <v>3</v>
      </c>
      <c r="C408" s="1" t="s">
        <v>941</v>
      </c>
      <c r="D408" s="1" t="s">
        <v>942</v>
      </c>
      <c r="E408" s="1" t="s">
        <v>943</v>
      </c>
      <c r="F408" s="1" t="str">
        <f t="shared" ref="F408:F436" si="34" xml:space="preserve"> ""</f>
        <v/>
      </c>
      <c r="G408" s="1" t="str">
        <f xml:space="preserve"> "72855"</f>
        <v>72855</v>
      </c>
    </row>
    <row r="409" spans="1:7" x14ac:dyDescent="0.35">
      <c r="A409" s="1" t="str">
        <f xml:space="preserve"> "72856"</f>
        <v>72856</v>
      </c>
      <c r="B409" s="1" t="str">
        <f t="shared" si="32"/>
        <v>3</v>
      </c>
      <c r="C409" s="1" t="s">
        <v>944</v>
      </c>
      <c r="D409" s="1" t="s">
        <v>945</v>
      </c>
      <c r="E409" s="1" t="s">
        <v>943</v>
      </c>
      <c r="F409" s="1" t="str">
        <f t="shared" si="34"/>
        <v/>
      </c>
      <c r="G409" s="1" t="str">
        <f xml:space="preserve"> "72856"</f>
        <v>72856</v>
      </c>
    </row>
    <row r="410" spans="1:7" x14ac:dyDescent="0.35">
      <c r="A410" s="1" t="str">
        <f xml:space="preserve"> "72857"</f>
        <v>72857</v>
      </c>
      <c r="B410" s="1" t="str">
        <f t="shared" si="32"/>
        <v>3</v>
      </c>
      <c r="C410" s="1" t="s">
        <v>946</v>
      </c>
      <c r="D410" s="1" t="s">
        <v>947</v>
      </c>
      <c r="E410" s="1" t="s">
        <v>948</v>
      </c>
      <c r="F410" s="1" t="str">
        <f t="shared" si="34"/>
        <v/>
      </c>
      <c r="G410" s="1" t="str">
        <f xml:space="preserve"> "72857"</f>
        <v>72857</v>
      </c>
    </row>
    <row r="411" spans="1:7" x14ac:dyDescent="0.35">
      <c r="A411" s="1" t="str">
        <f xml:space="preserve"> "72858"</f>
        <v>72858</v>
      </c>
      <c r="B411" s="1" t="str">
        <f t="shared" si="32"/>
        <v>3</v>
      </c>
      <c r="C411" s="1" t="s">
        <v>949</v>
      </c>
      <c r="D411" s="1" t="s">
        <v>950</v>
      </c>
      <c r="E411" s="1" t="s">
        <v>948</v>
      </c>
      <c r="F411" s="1" t="str">
        <f t="shared" si="34"/>
        <v/>
      </c>
      <c r="G411" s="1" t="str">
        <f xml:space="preserve"> "72858"</f>
        <v>72858</v>
      </c>
    </row>
    <row r="412" spans="1:7" x14ac:dyDescent="0.35">
      <c r="A412" s="1" t="str">
        <f xml:space="preserve"> "72859"</f>
        <v>72859</v>
      </c>
      <c r="B412" s="1" t="str">
        <f t="shared" si="32"/>
        <v>3</v>
      </c>
      <c r="C412" s="1" t="s">
        <v>951</v>
      </c>
      <c r="D412" s="1" t="s">
        <v>952</v>
      </c>
      <c r="E412" s="1" t="s">
        <v>953</v>
      </c>
      <c r="F412" s="1" t="str">
        <f t="shared" si="34"/>
        <v/>
      </c>
      <c r="G412" s="1" t="str">
        <f xml:space="preserve"> "72859"</f>
        <v>72859</v>
      </c>
    </row>
    <row r="413" spans="1:7" x14ac:dyDescent="0.35">
      <c r="A413" s="1" t="str">
        <f xml:space="preserve"> "72860"</f>
        <v>72860</v>
      </c>
      <c r="B413" s="1" t="str">
        <f t="shared" si="32"/>
        <v>3</v>
      </c>
      <c r="C413" s="1" t="s">
        <v>954</v>
      </c>
      <c r="D413" s="1" t="s">
        <v>955</v>
      </c>
      <c r="E413" s="1" t="s">
        <v>953</v>
      </c>
      <c r="F413" s="1" t="str">
        <f t="shared" si="34"/>
        <v/>
      </c>
      <c r="G413" s="1" t="str">
        <f xml:space="preserve"> "72860"</f>
        <v>72860</v>
      </c>
    </row>
    <row r="414" spans="1:7" x14ac:dyDescent="0.35">
      <c r="A414" s="1" t="str">
        <f xml:space="preserve"> "72861"</f>
        <v>72861</v>
      </c>
      <c r="B414" s="1" t="str">
        <f t="shared" si="32"/>
        <v>3</v>
      </c>
      <c r="C414" s="1" t="s">
        <v>956</v>
      </c>
      <c r="D414" s="1" t="s">
        <v>957</v>
      </c>
      <c r="E414" s="1" t="s">
        <v>958</v>
      </c>
      <c r="F414" s="1" t="str">
        <f t="shared" si="34"/>
        <v/>
      </c>
      <c r="G414" s="1" t="str">
        <f xml:space="preserve"> "72861"</f>
        <v>72861</v>
      </c>
    </row>
    <row r="415" spans="1:7" x14ac:dyDescent="0.35">
      <c r="A415" s="1" t="str">
        <f xml:space="preserve"> "72862"</f>
        <v>72862</v>
      </c>
      <c r="B415" s="1" t="str">
        <f t="shared" si="32"/>
        <v>3</v>
      </c>
      <c r="C415" s="1" t="s">
        <v>959</v>
      </c>
      <c r="D415" s="1" t="s">
        <v>960</v>
      </c>
      <c r="E415" s="1" t="s">
        <v>958</v>
      </c>
      <c r="F415" s="1" t="str">
        <f t="shared" si="34"/>
        <v/>
      </c>
      <c r="G415" s="1" t="str">
        <f xml:space="preserve"> "72862"</f>
        <v>72862</v>
      </c>
    </row>
    <row r="416" spans="1:7" x14ac:dyDescent="0.35">
      <c r="A416" s="1" t="str">
        <f xml:space="preserve"> "72863"</f>
        <v>72863</v>
      </c>
      <c r="B416" s="1" t="str">
        <f t="shared" si="32"/>
        <v>3</v>
      </c>
      <c r="C416" s="1" t="s">
        <v>961</v>
      </c>
      <c r="D416" s="1" t="s">
        <v>962</v>
      </c>
      <c r="E416" s="1" t="s">
        <v>963</v>
      </c>
      <c r="F416" s="1" t="str">
        <f t="shared" si="34"/>
        <v/>
      </c>
      <c r="G416" s="1" t="str">
        <f xml:space="preserve"> "72863"</f>
        <v>72863</v>
      </c>
    </row>
    <row r="417" spans="1:7" x14ac:dyDescent="0.35">
      <c r="A417" s="1" t="str">
        <f xml:space="preserve"> "72864"</f>
        <v>72864</v>
      </c>
      <c r="B417" s="1" t="str">
        <f t="shared" si="32"/>
        <v>3</v>
      </c>
      <c r="C417" s="1" t="s">
        <v>964</v>
      </c>
      <c r="D417" s="1" t="s">
        <v>965</v>
      </c>
      <c r="E417" s="1" t="s">
        <v>963</v>
      </c>
      <c r="F417" s="1" t="str">
        <f t="shared" si="34"/>
        <v/>
      </c>
      <c r="G417" s="1" t="str">
        <f xml:space="preserve"> "72864"</f>
        <v>72864</v>
      </c>
    </row>
    <row r="418" spans="1:7" x14ac:dyDescent="0.35">
      <c r="A418" s="1" t="str">
        <f xml:space="preserve"> "72865"</f>
        <v>72865</v>
      </c>
      <c r="B418" s="1" t="str">
        <f t="shared" si="32"/>
        <v>3</v>
      </c>
      <c r="C418" s="1" t="s">
        <v>966</v>
      </c>
      <c r="D418" s="1" t="s">
        <v>967</v>
      </c>
      <c r="E418" s="1" t="s">
        <v>968</v>
      </c>
      <c r="F418" s="1" t="str">
        <f t="shared" si="34"/>
        <v/>
      </c>
      <c r="G418" s="1" t="str">
        <f xml:space="preserve"> "72865"</f>
        <v>72865</v>
      </c>
    </row>
    <row r="419" spans="1:7" x14ac:dyDescent="0.35">
      <c r="A419" s="1" t="str">
        <f xml:space="preserve"> "72866"</f>
        <v>72866</v>
      </c>
      <c r="B419" s="1" t="str">
        <f t="shared" si="32"/>
        <v>3</v>
      </c>
      <c r="C419" s="1" t="s">
        <v>969</v>
      </c>
      <c r="D419" s="1" t="s">
        <v>970</v>
      </c>
      <c r="E419" s="1" t="s">
        <v>968</v>
      </c>
      <c r="F419" s="1" t="str">
        <f t="shared" si="34"/>
        <v/>
      </c>
      <c r="G419" s="1" t="str">
        <f xml:space="preserve"> "72866"</f>
        <v>72866</v>
      </c>
    </row>
    <row r="420" spans="1:7" x14ac:dyDescent="0.35">
      <c r="A420" s="1" t="str">
        <f xml:space="preserve"> "72867"</f>
        <v>72867</v>
      </c>
      <c r="B420" s="1" t="str">
        <f t="shared" si="32"/>
        <v>3</v>
      </c>
      <c r="C420" s="1" t="s">
        <v>971</v>
      </c>
      <c r="D420" s="1" t="s">
        <v>972</v>
      </c>
      <c r="E420" s="1" t="s">
        <v>973</v>
      </c>
      <c r="F420" s="1" t="str">
        <f t="shared" si="34"/>
        <v/>
      </c>
      <c r="G420" s="1" t="str">
        <f xml:space="preserve"> "72867"</f>
        <v>72867</v>
      </c>
    </row>
    <row r="421" spans="1:7" x14ac:dyDescent="0.35">
      <c r="A421" s="1" t="str">
        <f xml:space="preserve"> "72868"</f>
        <v>72868</v>
      </c>
      <c r="B421" s="1" t="str">
        <f t="shared" si="32"/>
        <v>3</v>
      </c>
      <c r="C421" s="1" t="s">
        <v>974</v>
      </c>
      <c r="D421" s="1" t="s">
        <v>975</v>
      </c>
      <c r="E421" s="1" t="s">
        <v>973</v>
      </c>
      <c r="F421" s="1" t="str">
        <f t="shared" si="34"/>
        <v/>
      </c>
      <c r="G421" s="1" t="str">
        <f xml:space="preserve"> "72868"</f>
        <v>72868</v>
      </c>
    </row>
    <row r="422" spans="1:7" x14ac:dyDescent="0.35">
      <c r="A422" s="1" t="str">
        <f xml:space="preserve"> "72869"</f>
        <v>72869</v>
      </c>
      <c r="B422" s="1" t="str">
        <f t="shared" si="32"/>
        <v>3</v>
      </c>
      <c r="C422" s="1" t="s">
        <v>976</v>
      </c>
      <c r="D422" s="1" t="s">
        <v>977</v>
      </c>
      <c r="E422" s="1" t="s">
        <v>978</v>
      </c>
      <c r="F422" s="1" t="str">
        <f t="shared" si="34"/>
        <v/>
      </c>
      <c r="G422" s="1" t="str">
        <f xml:space="preserve"> "72869"</f>
        <v>72869</v>
      </c>
    </row>
    <row r="423" spans="1:7" x14ac:dyDescent="0.35">
      <c r="A423" s="1" t="str">
        <f xml:space="preserve"> "72870"</f>
        <v>72870</v>
      </c>
      <c r="B423" s="1" t="str">
        <f t="shared" si="32"/>
        <v>3</v>
      </c>
      <c r="C423" s="1" t="s">
        <v>979</v>
      </c>
      <c r="D423" s="1" t="s">
        <v>980</v>
      </c>
      <c r="E423" s="1" t="s">
        <v>978</v>
      </c>
      <c r="F423" s="1" t="str">
        <f t="shared" si="34"/>
        <v/>
      </c>
      <c r="G423" s="1" t="str">
        <f xml:space="preserve"> "72870"</f>
        <v>72870</v>
      </c>
    </row>
    <row r="424" spans="1:7" x14ac:dyDescent="0.35">
      <c r="A424" s="1" t="str">
        <f xml:space="preserve"> "72871"</f>
        <v>72871</v>
      </c>
      <c r="B424" s="1" t="str">
        <f t="shared" si="32"/>
        <v>3</v>
      </c>
      <c r="C424" s="1" t="s">
        <v>981</v>
      </c>
      <c r="D424" s="1" t="s">
        <v>982</v>
      </c>
      <c r="E424" s="1" t="s">
        <v>983</v>
      </c>
      <c r="F424" s="1" t="str">
        <f t="shared" si="34"/>
        <v/>
      </c>
      <c r="G424" s="1" t="str">
        <f xml:space="preserve"> "72871"</f>
        <v>72871</v>
      </c>
    </row>
    <row r="425" spans="1:7" x14ac:dyDescent="0.35">
      <c r="A425" s="1" t="str">
        <f xml:space="preserve"> "72873"</f>
        <v>72873</v>
      </c>
      <c r="B425" s="1" t="str">
        <f t="shared" si="32"/>
        <v>3</v>
      </c>
      <c r="C425" s="1" t="s">
        <v>984</v>
      </c>
      <c r="D425" s="1" t="s">
        <v>985</v>
      </c>
      <c r="E425" s="1" t="s">
        <v>986</v>
      </c>
      <c r="F425" s="1" t="str">
        <f t="shared" si="34"/>
        <v/>
      </c>
      <c r="G425" s="1" t="str">
        <f xml:space="preserve"> "72873"</f>
        <v>72873</v>
      </c>
    </row>
    <row r="426" spans="1:7" x14ac:dyDescent="0.35">
      <c r="A426" s="1" t="str">
        <f xml:space="preserve"> "72874"</f>
        <v>72874</v>
      </c>
      <c r="B426" s="1" t="str">
        <f t="shared" si="32"/>
        <v>3</v>
      </c>
      <c r="C426" s="1" t="s">
        <v>987</v>
      </c>
      <c r="D426" s="1" t="s">
        <v>988</v>
      </c>
      <c r="E426" s="1" t="s">
        <v>986</v>
      </c>
      <c r="F426" s="1" t="str">
        <f t="shared" si="34"/>
        <v/>
      </c>
      <c r="G426" s="1" t="str">
        <f xml:space="preserve"> "72874"</f>
        <v>72874</v>
      </c>
    </row>
    <row r="427" spans="1:7" x14ac:dyDescent="0.35">
      <c r="A427" s="1" t="str">
        <f xml:space="preserve"> "72875"</f>
        <v>72875</v>
      </c>
      <c r="B427" s="1" t="str">
        <f t="shared" si="32"/>
        <v>3</v>
      </c>
      <c r="C427" s="1" t="s">
        <v>989</v>
      </c>
      <c r="D427" s="1" t="s">
        <v>990</v>
      </c>
      <c r="E427" s="1" t="s">
        <v>991</v>
      </c>
      <c r="F427" s="1" t="str">
        <f t="shared" si="34"/>
        <v/>
      </c>
      <c r="G427" s="1" t="str">
        <f xml:space="preserve"> "72875"</f>
        <v>72875</v>
      </c>
    </row>
    <row r="428" spans="1:7" x14ac:dyDescent="0.35">
      <c r="A428" s="1" t="str">
        <f xml:space="preserve"> "72877"</f>
        <v>72877</v>
      </c>
      <c r="B428" s="1" t="str">
        <f t="shared" si="32"/>
        <v>3</v>
      </c>
      <c r="C428" s="1" t="s">
        <v>992</v>
      </c>
      <c r="D428" s="1" t="s">
        <v>993</v>
      </c>
      <c r="E428" s="1" t="s">
        <v>994</v>
      </c>
      <c r="F428" s="1" t="str">
        <f t="shared" si="34"/>
        <v/>
      </c>
      <c r="G428" s="1" t="str">
        <f xml:space="preserve"> "72877"</f>
        <v>72877</v>
      </c>
    </row>
    <row r="429" spans="1:7" x14ac:dyDescent="0.35">
      <c r="A429" s="1" t="str">
        <f xml:space="preserve"> "72878"</f>
        <v>72878</v>
      </c>
      <c r="B429" s="1" t="str">
        <f t="shared" si="32"/>
        <v>3</v>
      </c>
      <c r="C429" s="1" t="s">
        <v>995</v>
      </c>
      <c r="D429" s="1" t="s">
        <v>996</v>
      </c>
      <c r="E429" s="1" t="s">
        <v>994</v>
      </c>
      <c r="F429" s="1" t="str">
        <f t="shared" si="34"/>
        <v/>
      </c>
      <c r="G429" s="1" t="str">
        <f xml:space="preserve"> "72878"</f>
        <v>72878</v>
      </c>
    </row>
    <row r="430" spans="1:7" x14ac:dyDescent="0.35">
      <c r="A430" s="1" t="str">
        <f xml:space="preserve"> "72879"</f>
        <v>72879</v>
      </c>
      <c r="B430" s="1" t="str">
        <f t="shared" si="32"/>
        <v>3</v>
      </c>
      <c r="C430" s="1" t="s">
        <v>997</v>
      </c>
      <c r="D430" s="1" t="s">
        <v>998</v>
      </c>
      <c r="E430" s="1" t="s">
        <v>999</v>
      </c>
      <c r="F430" s="1" t="str">
        <f t="shared" si="34"/>
        <v/>
      </c>
      <c r="G430" s="1" t="str">
        <f xml:space="preserve"> "72879"</f>
        <v>72879</v>
      </c>
    </row>
    <row r="431" spans="1:7" x14ac:dyDescent="0.35">
      <c r="A431" s="1" t="str">
        <f xml:space="preserve"> "72880"</f>
        <v>72880</v>
      </c>
      <c r="B431" s="1" t="str">
        <f t="shared" si="32"/>
        <v>3</v>
      </c>
      <c r="C431" s="1" t="s">
        <v>1000</v>
      </c>
      <c r="D431" s="1" t="s">
        <v>1001</v>
      </c>
      <c r="E431" s="1" t="s">
        <v>999</v>
      </c>
      <c r="F431" s="1" t="str">
        <f t="shared" si="34"/>
        <v/>
      </c>
      <c r="G431" s="1" t="str">
        <f xml:space="preserve"> "72880"</f>
        <v>72880</v>
      </c>
    </row>
    <row r="432" spans="1:7" x14ac:dyDescent="0.35">
      <c r="A432" s="1" t="str">
        <f xml:space="preserve"> "72881"</f>
        <v>72881</v>
      </c>
      <c r="B432" s="1" t="str">
        <f t="shared" si="32"/>
        <v>3</v>
      </c>
      <c r="C432" s="1" t="s">
        <v>1002</v>
      </c>
      <c r="D432" s="1" t="s">
        <v>1003</v>
      </c>
      <c r="E432" s="1" t="s">
        <v>1004</v>
      </c>
      <c r="F432" s="1" t="str">
        <f t="shared" si="34"/>
        <v/>
      </c>
      <c r="G432" s="1" t="str">
        <f xml:space="preserve"> "72881"</f>
        <v>72881</v>
      </c>
    </row>
    <row r="433" spans="1:7" x14ac:dyDescent="0.35">
      <c r="A433" s="1" t="str">
        <f xml:space="preserve"> "72882"</f>
        <v>72882</v>
      </c>
      <c r="B433" s="1" t="str">
        <f t="shared" si="32"/>
        <v>3</v>
      </c>
      <c r="C433" s="1" t="s">
        <v>1005</v>
      </c>
      <c r="D433" s="1" t="s">
        <v>1006</v>
      </c>
      <c r="E433" s="1" t="s">
        <v>1004</v>
      </c>
      <c r="F433" s="1" t="str">
        <f t="shared" si="34"/>
        <v/>
      </c>
      <c r="G433" s="1" t="str">
        <f xml:space="preserve"> "72882"</f>
        <v>72882</v>
      </c>
    </row>
    <row r="434" spans="1:7" x14ac:dyDescent="0.35">
      <c r="A434" s="1" t="str">
        <f xml:space="preserve"> "72883"</f>
        <v>72883</v>
      </c>
      <c r="B434" s="1" t="str">
        <f t="shared" si="32"/>
        <v>3</v>
      </c>
      <c r="C434" s="1" t="s">
        <v>1007</v>
      </c>
      <c r="D434" s="1" t="s">
        <v>1008</v>
      </c>
      <c r="E434" s="1" t="s">
        <v>1009</v>
      </c>
      <c r="F434" s="1" t="str">
        <f t="shared" si="34"/>
        <v/>
      </c>
      <c r="G434" s="1" t="str">
        <f xml:space="preserve"> "72883"</f>
        <v>72883</v>
      </c>
    </row>
    <row r="435" spans="1:7" x14ac:dyDescent="0.35">
      <c r="A435" s="1" t="str">
        <f xml:space="preserve"> "72884"</f>
        <v>72884</v>
      </c>
      <c r="B435" s="1" t="str">
        <f t="shared" si="32"/>
        <v>3</v>
      </c>
      <c r="C435" s="1" t="s">
        <v>1010</v>
      </c>
      <c r="D435" s="1" t="s">
        <v>1011</v>
      </c>
      <c r="E435" s="1" t="s">
        <v>1009</v>
      </c>
      <c r="F435" s="1" t="str">
        <f t="shared" si="34"/>
        <v/>
      </c>
      <c r="G435" s="1" t="str">
        <f xml:space="preserve"> "72884"</f>
        <v>72884</v>
      </c>
    </row>
    <row r="436" spans="1:7" x14ac:dyDescent="0.35">
      <c r="A436" s="1" t="str">
        <f xml:space="preserve"> "72900"</f>
        <v>72900</v>
      </c>
      <c r="B436" s="1" t="str">
        <f t="shared" si="32"/>
        <v>3</v>
      </c>
      <c r="C436" s="1" t="s">
        <v>1012</v>
      </c>
      <c r="D436" s="1" t="s">
        <v>1013</v>
      </c>
      <c r="E436" s="1" t="str">
        <f xml:space="preserve"> ""</f>
        <v/>
      </c>
      <c r="F436" s="1" t="str">
        <f t="shared" si="34"/>
        <v/>
      </c>
      <c r="G436" s="1" t="str">
        <f xml:space="preserve"> ""</f>
        <v/>
      </c>
    </row>
    <row r="437" spans="1:7" x14ac:dyDescent="0.35">
      <c r="A437" s="1" t="str">
        <f xml:space="preserve"> "75000"</f>
        <v>75000</v>
      </c>
      <c r="B437" s="1" t="str">
        <f t="shared" si="32"/>
        <v>3</v>
      </c>
      <c r="C437" s="1" t="s">
        <v>1014</v>
      </c>
      <c r="D437" s="1" t="s">
        <v>1015</v>
      </c>
      <c r="E437" s="1" t="s">
        <v>1016</v>
      </c>
      <c r="F437" s="1" t="s">
        <v>1017</v>
      </c>
      <c r="G437" s="1" t="str">
        <f xml:space="preserve"> "75000"</f>
        <v>75000</v>
      </c>
    </row>
    <row r="438" spans="1:7" x14ac:dyDescent="0.35">
      <c r="A438" s="1" t="str">
        <f xml:space="preserve"> "79000"</f>
        <v>79000</v>
      </c>
      <c r="B438" s="1" t="str">
        <f t="shared" si="32"/>
        <v>3</v>
      </c>
      <c r="C438" s="1" t="s">
        <v>1018</v>
      </c>
      <c r="D438" s="1" t="s">
        <v>1019</v>
      </c>
      <c r="E438" s="1" t="str">
        <f xml:space="preserve"> ""</f>
        <v/>
      </c>
      <c r="F438" s="1" t="str">
        <f xml:space="preserve"> ""</f>
        <v/>
      </c>
      <c r="G438" s="1" t="str">
        <f xml:space="preserve"> "79000"</f>
        <v>79000</v>
      </c>
    </row>
    <row r="439" spans="1:7" x14ac:dyDescent="0.35">
      <c r="A439" s="1" t="str">
        <f xml:space="preserve"> "79010"</f>
        <v>79010</v>
      </c>
      <c r="B439" s="1" t="str">
        <f t="shared" si="32"/>
        <v>3</v>
      </c>
      <c r="C439" s="1" t="s">
        <v>1020</v>
      </c>
      <c r="D439" s="1" t="s">
        <v>1021</v>
      </c>
      <c r="E439" s="1" t="str">
        <f xml:space="preserve"> ""</f>
        <v/>
      </c>
      <c r="F439" s="1" t="str">
        <f xml:space="preserve"> "090"</f>
        <v>090</v>
      </c>
      <c r="G439" s="1" t="str">
        <f xml:space="preserve"> "79010"</f>
        <v>79010</v>
      </c>
    </row>
    <row r="440" spans="1:7" x14ac:dyDescent="0.35">
      <c r="A440" s="1" t="str">
        <f xml:space="preserve"> "79020"</f>
        <v>79020</v>
      </c>
      <c r="B440" s="1" t="str">
        <f t="shared" si="32"/>
        <v>3</v>
      </c>
      <c r="C440" s="1" t="s">
        <v>1022</v>
      </c>
      <c r="D440" s="1" t="s">
        <v>1023</v>
      </c>
      <c r="E440" s="1" t="str">
        <f xml:space="preserve"> ""</f>
        <v/>
      </c>
      <c r="F440" s="1" t="str">
        <f xml:space="preserve"> ""</f>
        <v/>
      </c>
      <c r="G440" s="1" t="str">
        <f xml:space="preserve"> "79020"</f>
        <v>79020</v>
      </c>
    </row>
    <row r="441" spans="1:7" x14ac:dyDescent="0.35">
      <c r="A441" s="1" t="str">
        <f xml:space="preserve"> "79030"</f>
        <v>79030</v>
      </c>
      <c r="B441" s="1" t="str">
        <f t="shared" si="32"/>
        <v>3</v>
      </c>
      <c r="C441" s="1" t="s">
        <v>1024</v>
      </c>
      <c r="D441" s="1" t="s">
        <v>1025</v>
      </c>
      <c r="E441" s="1" t="str">
        <f xml:space="preserve"> ""</f>
        <v/>
      </c>
      <c r="F441" s="1" t="str">
        <f xml:space="preserve"> ""</f>
        <v/>
      </c>
      <c r="G441" s="1" t="str">
        <f xml:space="preserve"> "79030"</f>
        <v>79030</v>
      </c>
    </row>
    <row r="442" spans="1:7" x14ac:dyDescent="0.35">
      <c r="A442" s="1" t="str">
        <f xml:space="preserve"> "79039"</f>
        <v>79039</v>
      </c>
      <c r="B442" s="1" t="str">
        <f t="shared" si="32"/>
        <v>3</v>
      </c>
      <c r="C442" s="1" t="s">
        <v>1026</v>
      </c>
      <c r="D442" s="1" t="s">
        <v>1025</v>
      </c>
      <c r="E442" s="1" t="s">
        <v>39</v>
      </c>
      <c r="F442" s="1" t="str">
        <f xml:space="preserve"> "090"</f>
        <v>090</v>
      </c>
      <c r="G442" s="1" t="str">
        <f xml:space="preserve"> "79039"</f>
        <v>79039</v>
      </c>
    </row>
    <row r="443" spans="1:7" x14ac:dyDescent="0.35">
      <c r="A443" s="1" t="str">
        <f xml:space="preserve"> "79040"</f>
        <v>79040</v>
      </c>
      <c r="B443" s="1" t="str">
        <f t="shared" si="32"/>
        <v>3</v>
      </c>
      <c r="C443" s="1" t="s">
        <v>1027</v>
      </c>
      <c r="D443" s="1" t="s">
        <v>1028</v>
      </c>
      <c r="E443" s="1" t="str">
        <f xml:space="preserve"> ""</f>
        <v/>
      </c>
      <c r="F443" s="1" t="str">
        <f xml:space="preserve"> ""</f>
        <v/>
      </c>
      <c r="G443" s="1" t="str">
        <f xml:space="preserve"> "79040"</f>
        <v>79040</v>
      </c>
    </row>
    <row r="444" spans="1:7" x14ac:dyDescent="0.35">
      <c r="A444" s="1" t="str">
        <f xml:space="preserve"> "79041"</f>
        <v>79041</v>
      </c>
      <c r="B444" s="1" t="str">
        <f t="shared" si="32"/>
        <v>3</v>
      </c>
      <c r="C444" s="1" t="s">
        <v>1029</v>
      </c>
      <c r="D444" s="1" t="s">
        <v>1030</v>
      </c>
      <c r="E444" s="1" t="s">
        <v>1031</v>
      </c>
      <c r="F444" s="1" t="str">
        <f xml:space="preserve"> ""</f>
        <v/>
      </c>
      <c r="G444" s="1" t="str">
        <f xml:space="preserve"> "79041"</f>
        <v>79041</v>
      </c>
    </row>
    <row r="445" spans="1:7" x14ac:dyDescent="0.35">
      <c r="A445" s="1" t="str">
        <f xml:space="preserve"> "79042"</f>
        <v>79042</v>
      </c>
      <c r="B445" s="1" t="str">
        <f t="shared" si="32"/>
        <v>3</v>
      </c>
      <c r="C445" s="1" t="s">
        <v>1032</v>
      </c>
      <c r="D445" s="1" t="s">
        <v>1033</v>
      </c>
      <c r="E445" s="1" t="s">
        <v>933</v>
      </c>
      <c r="F445" s="1" t="str">
        <f xml:space="preserve"> ""</f>
        <v/>
      </c>
      <c r="G445" s="1" t="str">
        <f xml:space="preserve"> "79042"</f>
        <v>79042</v>
      </c>
    </row>
    <row r="446" spans="1:7" x14ac:dyDescent="0.35">
      <c r="A446" s="1" t="str">
        <f xml:space="preserve"> "79043"</f>
        <v>79043</v>
      </c>
      <c r="B446" s="1" t="str">
        <f t="shared" si="32"/>
        <v>3</v>
      </c>
      <c r="C446" s="1" t="s">
        <v>1029</v>
      </c>
      <c r="D446" s="1" t="s">
        <v>1030</v>
      </c>
      <c r="E446" s="1" t="s">
        <v>1034</v>
      </c>
      <c r="F446" s="1" t="str">
        <f xml:space="preserve"> "1441"</f>
        <v>1441</v>
      </c>
      <c r="G446" s="1" t="str">
        <f xml:space="preserve"> "79043"</f>
        <v>79043</v>
      </c>
    </row>
    <row r="447" spans="1:7" x14ac:dyDescent="0.35">
      <c r="A447" s="1" t="str">
        <f xml:space="preserve"> "79044"</f>
        <v>79044</v>
      </c>
      <c r="B447" s="1" t="str">
        <f t="shared" si="32"/>
        <v>3</v>
      </c>
      <c r="C447" s="1" t="s">
        <v>1035</v>
      </c>
      <c r="D447" s="1" t="s">
        <v>1036</v>
      </c>
      <c r="E447" s="1" t="s">
        <v>1037</v>
      </c>
      <c r="F447" s="1" t="s">
        <v>1038</v>
      </c>
      <c r="G447" s="1" t="str">
        <f xml:space="preserve"> "79044"</f>
        <v>79044</v>
      </c>
    </row>
    <row r="448" spans="1:7" x14ac:dyDescent="0.35">
      <c r="A448" s="1" t="str">
        <f xml:space="preserve"> "79045"</f>
        <v>79045</v>
      </c>
      <c r="B448" s="1" t="str">
        <f t="shared" si="32"/>
        <v>3</v>
      </c>
      <c r="C448" s="1" t="s">
        <v>1039</v>
      </c>
      <c r="D448" s="1" t="s">
        <v>1040</v>
      </c>
      <c r="E448" s="1" t="str">
        <f xml:space="preserve"> ""</f>
        <v/>
      </c>
      <c r="F448" s="1" t="str">
        <f xml:space="preserve"> ""</f>
        <v/>
      </c>
      <c r="G448" s="1" t="str">
        <f xml:space="preserve"> "79045"</f>
        <v>79045</v>
      </c>
    </row>
    <row r="449" spans="1:7" x14ac:dyDescent="0.35">
      <c r="A449" s="1" t="str">
        <f xml:space="preserve"> "79046"</f>
        <v>79046</v>
      </c>
      <c r="B449" s="1" t="str">
        <f t="shared" si="32"/>
        <v>3</v>
      </c>
      <c r="C449" s="1" t="s">
        <v>1041</v>
      </c>
      <c r="D449" s="1" t="s">
        <v>1042</v>
      </c>
      <c r="E449" s="1" t="s">
        <v>1043</v>
      </c>
      <c r="F449" s="1" t="s">
        <v>818</v>
      </c>
      <c r="G449" s="1" t="str">
        <f xml:space="preserve"> "79046"</f>
        <v>79046</v>
      </c>
    </row>
    <row r="450" spans="1:7" x14ac:dyDescent="0.35">
      <c r="A450" s="1" t="str">
        <f xml:space="preserve"> "79047"</f>
        <v>79047</v>
      </c>
      <c r="B450" s="1" t="str">
        <f t="shared" ref="B450:B513" si="35" xml:space="preserve"> "3"</f>
        <v>3</v>
      </c>
      <c r="C450" s="1" t="s">
        <v>1041</v>
      </c>
      <c r="D450" s="1" t="s">
        <v>1044</v>
      </c>
      <c r="E450" s="1" t="s">
        <v>1045</v>
      </c>
      <c r="F450" s="1" t="s">
        <v>1046</v>
      </c>
      <c r="G450" s="1" t="str">
        <f xml:space="preserve"> "79047"</f>
        <v>79047</v>
      </c>
    </row>
    <row r="451" spans="1:7" x14ac:dyDescent="0.35">
      <c r="A451" s="1" t="str">
        <f xml:space="preserve"> "79048"</f>
        <v>79048</v>
      </c>
      <c r="B451" s="1" t="str">
        <f t="shared" si="35"/>
        <v>3</v>
      </c>
      <c r="C451" s="1" t="s">
        <v>1047</v>
      </c>
      <c r="D451" s="1" t="s">
        <v>1048</v>
      </c>
      <c r="E451" s="1" t="s">
        <v>1049</v>
      </c>
      <c r="F451" s="1" t="str">
        <f xml:space="preserve"> ""</f>
        <v/>
      </c>
      <c r="G451" s="1" t="str">
        <f xml:space="preserve"> "79048"</f>
        <v>79048</v>
      </c>
    </row>
    <row r="452" spans="1:7" x14ac:dyDescent="0.35">
      <c r="A452" s="1" t="str">
        <f xml:space="preserve"> "79049"</f>
        <v>79049</v>
      </c>
      <c r="B452" s="1" t="str">
        <f t="shared" si="35"/>
        <v>3</v>
      </c>
      <c r="C452" s="1" t="s">
        <v>1050</v>
      </c>
      <c r="D452" s="1" t="s">
        <v>1048</v>
      </c>
      <c r="E452" s="1" t="s">
        <v>1051</v>
      </c>
      <c r="F452" s="1" t="str">
        <f xml:space="preserve"> ""</f>
        <v/>
      </c>
      <c r="G452" s="1" t="str">
        <f xml:space="preserve"> "79049"</f>
        <v>79049</v>
      </c>
    </row>
    <row r="453" spans="1:7" x14ac:dyDescent="0.35">
      <c r="A453" s="1" t="str">
        <f xml:space="preserve"> "79050"</f>
        <v>79050</v>
      </c>
      <c r="B453" s="1" t="str">
        <f t="shared" si="35"/>
        <v>3</v>
      </c>
      <c r="C453" s="1" t="s">
        <v>1052</v>
      </c>
      <c r="D453" s="1" t="s">
        <v>1053</v>
      </c>
      <c r="E453" s="1" t="str">
        <f t="shared" ref="E453:E459" si="36" xml:space="preserve"> ""</f>
        <v/>
      </c>
      <c r="F453" s="1" t="s">
        <v>644</v>
      </c>
      <c r="G453" s="1" t="str">
        <f xml:space="preserve"> "79050"</f>
        <v>79050</v>
      </c>
    </row>
    <row r="454" spans="1:7" x14ac:dyDescent="0.35">
      <c r="A454" s="1" t="str">
        <f xml:space="preserve"> "79051"</f>
        <v>79051</v>
      </c>
      <c r="B454" s="1" t="str">
        <f t="shared" si="35"/>
        <v>3</v>
      </c>
      <c r="C454" s="1" t="s">
        <v>1054</v>
      </c>
      <c r="D454" s="1" t="s">
        <v>1055</v>
      </c>
      <c r="E454" s="1" t="str">
        <f t="shared" si="36"/>
        <v/>
      </c>
      <c r="F454" s="1" t="s">
        <v>513</v>
      </c>
      <c r="G454" s="1" t="str">
        <f xml:space="preserve"> "79051"</f>
        <v>79051</v>
      </c>
    </row>
    <row r="455" spans="1:7" x14ac:dyDescent="0.35">
      <c r="A455" s="1" t="str">
        <f xml:space="preserve"> "79052"</f>
        <v>79052</v>
      </c>
      <c r="B455" s="1" t="str">
        <f t="shared" si="35"/>
        <v>3</v>
      </c>
      <c r="C455" s="1" t="s">
        <v>1056</v>
      </c>
      <c r="D455" s="1" t="s">
        <v>1057</v>
      </c>
      <c r="E455" s="1" t="str">
        <f t="shared" si="36"/>
        <v/>
      </c>
      <c r="F455" s="1" t="s">
        <v>526</v>
      </c>
      <c r="G455" s="1" t="str">
        <f xml:space="preserve"> "79052"</f>
        <v>79052</v>
      </c>
    </row>
    <row r="456" spans="1:7" x14ac:dyDescent="0.35">
      <c r="A456" s="1" t="str">
        <f xml:space="preserve"> "79053"</f>
        <v>79053</v>
      </c>
      <c r="B456" s="1" t="str">
        <f t="shared" si="35"/>
        <v>3</v>
      </c>
      <c r="C456" s="1" t="s">
        <v>1058</v>
      </c>
      <c r="D456" s="1" t="s">
        <v>1059</v>
      </c>
      <c r="E456" s="1" t="str">
        <f t="shared" si="36"/>
        <v/>
      </c>
      <c r="F456" s="1" t="s">
        <v>532</v>
      </c>
      <c r="G456" s="1" t="str">
        <f xml:space="preserve"> "79053"</f>
        <v>79053</v>
      </c>
    </row>
    <row r="457" spans="1:7" x14ac:dyDescent="0.35">
      <c r="A457" s="1" t="str">
        <f xml:space="preserve"> "79054"</f>
        <v>79054</v>
      </c>
      <c r="B457" s="1" t="str">
        <f t="shared" si="35"/>
        <v>3</v>
      </c>
      <c r="C457" s="1" t="s">
        <v>1060</v>
      </c>
      <c r="D457" s="1" t="s">
        <v>1061</v>
      </c>
      <c r="E457" s="1" t="str">
        <f t="shared" si="36"/>
        <v/>
      </c>
      <c r="F457" s="1" t="s">
        <v>539</v>
      </c>
      <c r="G457" s="1" t="str">
        <f xml:space="preserve"> "79054"</f>
        <v>79054</v>
      </c>
    </row>
    <row r="458" spans="1:7" x14ac:dyDescent="0.35">
      <c r="A458" s="1" t="str">
        <f xml:space="preserve"> "79055"</f>
        <v>79055</v>
      </c>
      <c r="B458" s="1" t="str">
        <f t="shared" si="35"/>
        <v>3</v>
      </c>
      <c r="C458" s="1" t="s">
        <v>1062</v>
      </c>
      <c r="D458" s="1" t="s">
        <v>1063</v>
      </c>
      <c r="E458" s="1" t="str">
        <f t="shared" si="36"/>
        <v/>
      </c>
      <c r="F458" s="1" t="s">
        <v>545</v>
      </c>
      <c r="G458" s="1" t="str">
        <f xml:space="preserve"> "79055"</f>
        <v>79055</v>
      </c>
    </row>
    <row r="459" spans="1:7" x14ac:dyDescent="0.35">
      <c r="A459" s="1" t="str">
        <f xml:space="preserve"> "79056"</f>
        <v>79056</v>
      </c>
      <c r="B459" s="1" t="str">
        <f t="shared" si="35"/>
        <v>3</v>
      </c>
      <c r="C459" s="1" t="s">
        <v>1064</v>
      </c>
      <c r="D459" s="1" t="s">
        <v>1065</v>
      </c>
      <c r="E459" s="1" t="str">
        <f t="shared" si="36"/>
        <v/>
      </c>
      <c r="F459" s="1" t="s">
        <v>551</v>
      </c>
      <c r="G459" s="1" t="str">
        <f xml:space="preserve"> "79056"</f>
        <v>79056</v>
      </c>
    </row>
    <row r="460" spans="1:7" x14ac:dyDescent="0.35">
      <c r="A460" s="1" t="str">
        <f xml:space="preserve"> "79057"</f>
        <v>79057</v>
      </c>
      <c r="B460" s="1" t="str">
        <f t="shared" si="35"/>
        <v>3</v>
      </c>
      <c r="C460" s="1" t="s">
        <v>1066</v>
      </c>
      <c r="D460" s="1" t="s">
        <v>1067</v>
      </c>
      <c r="E460" s="1" t="s">
        <v>1068</v>
      </c>
      <c r="F460" s="1" t="s">
        <v>558</v>
      </c>
      <c r="G460" s="1" t="str">
        <f xml:space="preserve"> "79057"</f>
        <v>79057</v>
      </c>
    </row>
    <row r="461" spans="1:7" x14ac:dyDescent="0.35">
      <c r="A461" s="1" t="str">
        <f xml:space="preserve"> "79058"</f>
        <v>79058</v>
      </c>
      <c r="B461" s="1" t="str">
        <f t="shared" si="35"/>
        <v>3</v>
      </c>
      <c r="C461" s="1" t="s">
        <v>1069</v>
      </c>
      <c r="D461" s="1" t="s">
        <v>1070</v>
      </c>
      <c r="E461" s="1" t="str">
        <f t="shared" ref="E461:F466" si="37" xml:space="preserve"> ""</f>
        <v/>
      </c>
      <c r="F461" s="1" t="str">
        <f t="shared" si="37"/>
        <v/>
      </c>
      <c r="G461" s="1" t="str">
        <f xml:space="preserve"> "79058"</f>
        <v>79058</v>
      </c>
    </row>
    <row r="462" spans="1:7" x14ac:dyDescent="0.35">
      <c r="A462" s="1" t="str">
        <f xml:space="preserve"> "79059"</f>
        <v>79059</v>
      </c>
      <c r="B462" s="1" t="str">
        <f t="shared" si="35"/>
        <v>3</v>
      </c>
      <c r="C462" s="1" t="s">
        <v>1071</v>
      </c>
      <c r="D462" s="1" t="s">
        <v>1072</v>
      </c>
      <c r="E462" s="1" t="str">
        <f t="shared" si="37"/>
        <v/>
      </c>
      <c r="F462" s="1" t="str">
        <f t="shared" si="37"/>
        <v/>
      </c>
      <c r="G462" s="1" t="str">
        <f xml:space="preserve"> "79059"</f>
        <v>79059</v>
      </c>
    </row>
    <row r="463" spans="1:7" x14ac:dyDescent="0.35">
      <c r="A463" s="1" t="str">
        <f xml:space="preserve"> "79060"</f>
        <v>79060</v>
      </c>
      <c r="B463" s="1" t="str">
        <f t="shared" si="35"/>
        <v>3</v>
      </c>
      <c r="C463" s="1" t="s">
        <v>1073</v>
      </c>
      <c r="D463" s="1" t="s">
        <v>1074</v>
      </c>
      <c r="E463" s="1" t="str">
        <f t="shared" si="37"/>
        <v/>
      </c>
      <c r="F463" s="1" t="str">
        <f t="shared" si="37"/>
        <v/>
      </c>
      <c r="G463" s="1" t="str">
        <f xml:space="preserve"> "79060"</f>
        <v>79060</v>
      </c>
    </row>
    <row r="464" spans="1:7" x14ac:dyDescent="0.35">
      <c r="A464" s="1" t="str">
        <f xml:space="preserve"> "79061"</f>
        <v>79061</v>
      </c>
      <c r="B464" s="1" t="str">
        <f t="shared" si="35"/>
        <v>3</v>
      </c>
      <c r="C464" s="1" t="s">
        <v>1075</v>
      </c>
      <c r="D464" s="1" t="s">
        <v>1076</v>
      </c>
      <c r="E464" s="1" t="str">
        <f t="shared" si="37"/>
        <v/>
      </c>
      <c r="F464" s="1" t="str">
        <f t="shared" si="37"/>
        <v/>
      </c>
      <c r="G464" s="1" t="str">
        <f xml:space="preserve"> "79061"</f>
        <v>79061</v>
      </c>
    </row>
    <row r="465" spans="1:7" x14ac:dyDescent="0.35">
      <c r="A465" s="1" t="str">
        <f xml:space="preserve"> "79062"</f>
        <v>79062</v>
      </c>
      <c r="B465" s="1" t="str">
        <f t="shared" si="35"/>
        <v>3</v>
      </c>
      <c r="C465" s="1" t="s">
        <v>1077</v>
      </c>
      <c r="D465" s="1" t="s">
        <v>1078</v>
      </c>
      <c r="E465" s="1" t="str">
        <f t="shared" si="37"/>
        <v/>
      </c>
      <c r="F465" s="1" t="str">
        <f t="shared" si="37"/>
        <v/>
      </c>
      <c r="G465" s="1" t="str">
        <f xml:space="preserve"> "79062"</f>
        <v>79062</v>
      </c>
    </row>
    <row r="466" spans="1:7" x14ac:dyDescent="0.35">
      <c r="A466" s="1" t="str">
        <f xml:space="preserve"> "79063"</f>
        <v>79063</v>
      </c>
      <c r="B466" s="1" t="str">
        <f t="shared" si="35"/>
        <v>3</v>
      </c>
      <c r="C466" s="1" t="s">
        <v>1079</v>
      </c>
      <c r="D466" s="1" t="s">
        <v>1080</v>
      </c>
      <c r="E466" s="1" t="str">
        <f t="shared" si="37"/>
        <v/>
      </c>
      <c r="F466" s="1" t="str">
        <f t="shared" si="37"/>
        <v/>
      </c>
      <c r="G466" s="1" t="str">
        <f xml:space="preserve"> "79063"</f>
        <v>79063</v>
      </c>
    </row>
    <row r="467" spans="1:7" x14ac:dyDescent="0.35">
      <c r="A467" s="1" t="str">
        <f xml:space="preserve"> "79064"</f>
        <v>79064</v>
      </c>
      <c r="B467" s="1" t="str">
        <f t="shared" si="35"/>
        <v>3</v>
      </c>
      <c r="C467" s="1" t="s">
        <v>1081</v>
      </c>
      <c r="D467" s="1" t="s">
        <v>1082</v>
      </c>
      <c r="E467" s="1" t="str">
        <f xml:space="preserve"> ""</f>
        <v/>
      </c>
      <c r="F467" s="1" t="s">
        <v>615</v>
      </c>
      <c r="G467" s="1" t="str">
        <f xml:space="preserve"> "79064"</f>
        <v>79064</v>
      </c>
    </row>
    <row r="468" spans="1:7" x14ac:dyDescent="0.35">
      <c r="A468" s="1" t="str">
        <f xml:space="preserve"> "79065"</f>
        <v>79065</v>
      </c>
      <c r="B468" s="1" t="str">
        <f t="shared" si="35"/>
        <v>3</v>
      </c>
      <c r="C468" s="1" t="s">
        <v>1083</v>
      </c>
      <c r="D468" s="1" t="s">
        <v>1084</v>
      </c>
      <c r="E468" s="1" t="str">
        <f xml:space="preserve"> ""</f>
        <v/>
      </c>
      <c r="F468" s="1" t="s">
        <v>640</v>
      </c>
      <c r="G468" s="1" t="str">
        <f xml:space="preserve"> "79065"</f>
        <v>79065</v>
      </c>
    </row>
    <row r="469" spans="1:7" x14ac:dyDescent="0.35">
      <c r="A469" s="1" t="str">
        <f xml:space="preserve"> "79066"</f>
        <v>79066</v>
      </c>
      <c r="B469" s="1" t="str">
        <f t="shared" si="35"/>
        <v>3</v>
      </c>
      <c r="C469" s="1" t="s">
        <v>1085</v>
      </c>
      <c r="D469" s="1" t="s">
        <v>1086</v>
      </c>
      <c r="E469" s="1" t="str">
        <f xml:space="preserve"> ""</f>
        <v/>
      </c>
      <c r="F469" s="1" t="str">
        <f xml:space="preserve"> ""</f>
        <v/>
      </c>
      <c r="G469" s="1" t="str">
        <f xml:space="preserve"> ""</f>
        <v/>
      </c>
    </row>
    <row r="470" spans="1:7" x14ac:dyDescent="0.35">
      <c r="A470" s="1" t="str">
        <f xml:space="preserve"> "79067"</f>
        <v>79067</v>
      </c>
      <c r="B470" s="1" t="str">
        <f t="shared" si="35"/>
        <v>3</v>
      </c>
      <c r="C470" s="1" t="s">
        <v>1087</v>
      </c>
      <c r="D470" s="1" t="s">
        <v>1088</v>
      </c>
      <c r="E470" s="1" t="str">
        <f xml:space="preserve"> ""</f>
        <v/>
      </c>
      <c r="F470" s="1" t="s">
        <v>636</v>
      </c>
      <c r="G470" s="1" t="str">
        <f xml:space="preserve"> "79067"</f>
        <v>79067</v>
      </c>
    </row>
    <row r="471" spans="1:7" x14ac:dyDescent="0.35">
      <c r="A471" s="1" t="str">
        <f xml:space="preserve"> "79068"</f>
        <v>79068</v>
      </c>
      <c r="B471" s="1" t="str">
        <f t="shared" si="35"/>
        <v>3</v>
      </c>
      <c r="C471" s="1" t="s">
        <v>1089</v>
      </c>
      <c r="D471" s="1" t="s">
        <v>1090</v>
      </c>
      <c r="E471" s="1" t="s">
        <v>1091</v>
      </c>
      <c r="F471" s="1" t="s">
        <v>689</v>
      </c>
      <c r="G471" s="1" t="str">
        <f xml:space="preserve"> "79068"</f>
        <v>79068</v>
      </c>
    </row>
    <row r="472" spans="1:7" x14ac:dyDescent="0.35">
      <c r="A472" s="1" t="str">
        <f xml:space="preserve"> "79069"</f>
        <v>79069</v>
      </c>
      <c r="B472" s="1" t="str">
        <f t="shared" si="35"/>
        <v>3</v>
      </c>
      <c r="C472" s="1" t="s">
        <v>1092</v>
      </c>
      <c r="D472" s="1" t="s">
        <v>1093</v>
      </c>
      <c r="E472" s="1" t="s">
        <v>1094</v>
      </c>
      <c r="F472" s="1" t="str">
        <f xml:space="preserve"> ""</f>
        <v/>
      </c>
      <c r="G472" s="1" t="str">
        <f xml:space="preserve"> "79069"</f>
        <v>79069</v>
      </c>
    </row>
    <row r="473" spans="1:7" x14ac:dyDescent="0.35">
      <c r="A473" s="1" t="str">
        <f xml:space="preserve"> "79070"</f>
        <v>79070</v>
      </c>
      <c r="B473" s="1" t="str">
        <f t="shared" si="35"/>
        <v>3</v>
      </c>
      <c r="C473" s="1" t="s">
        <v>1095</v>
      </c>
      <c r="D473" s="1" t="s">
        <v>1096</v>
      </c>
      <c r="E473" s="1" t="s">
        <v>1097</v>
      </c>
      <c r="F473" s="1" t="s">
        <v>582</v>
      </c>
      <c r="G473" s="1" t="str">
        <f xml:space="preserve"> "79070"</f>
        <v>79070</v>
      </c>
    </row>
    <row r="474" spans="1:7" x14ac:dyDescent="0.35">
      <c r="A474" s="1" t="str">
        <f xml:space="preserve"> "79071"</f>
        <v>79071</v>
      </c>
      <c r="B474" s="1" t="str">
        <f t="shared" si="35"/>
        <v>3</v>
      </c>
      <c r="C474" s="1" t="s">
        <v>1098</v>
      </c>
      <c r="D474" s="1" t="s">
        <v>1099</v>
      </c>
      <c r="E474" s="1" t="s">
        <v>1100</v>
      </c>
      <c r="F474" s="1" t="s">
        <v>1101</v>
      </c>
      <c r="G474" s="1" t="str">
        <f xml:space="preserve"> "79071"</f>
        <v>79071</v>
      </c>
    </row>
    <row r="475" spans="1:7" x14ac:dyDescent="0.35">
      <c r="A475" s="1" t="str">
        <f xml:space="preserve"> "79072"</f>
        <v>79072</v>
      </c>
      <c r="B475" s="1" t="str">
        <f t="shared" si="35"/>
        <v>3</v>
      </c>
      <c r="C475" s="1" t="s">
        <v>1102</v>
      </c>
      <c r="D475" s="1" t="s">
        <v>1103</v>
      </c>
      <c r="E475" s="1" t="s">
        <v>1104</v>
      </c>
      <c r="F475" s="1" t="s">
        <v>520</v>
      </c>
      <c r="G475" s="1" t="str">
        <f xml:space="preserve"> "79072"</f>
        <v>79072</v>
      </c>
    </row>
    <row r="476" spans="1:7" x14ac:dyDescent="0.35">
      <c r="A476" s="1" t="str">
        <f xml:space="preserve"> "79073"</f>
        <v>79073</v>
      </c>
      <c r="B476" s="1" t="str">
        <f t="shared" si="35"/>
        <v>3</v>
      </c>
      <c r="C476" s="1" t="s">
        <v>1105</v>
      </c>
      <c r="D476" s="1" t="s">
        <v>1106</v>
      </c>
      <c r="E476" s="1" t="s">
        <v>1107</v>
      </c>
      <c r="F476" s="1" t="s">
        <v>738</v>
      </c>
      <c r="G476" s="1" t="str">
        <f xml:space="preserve"> "79073"</f>
        <v>79073</v>
      </c>
    </row>
    <row r="477" spans="1:7" x14ac:dyDescent="0.35">
      <c r="A477" s="1" t="str">
        <f xml:space="preserve"> "79074"</f>
        <v>79074</v>
      </c>
      <c r="B477" s="1" t="str">
        <f t="shared" si="35"/>
        <v>3</v>
      </c>
      <c r="C477" s="1" t="s">
        <v>1108</v>
      </c>
      <c r="D477" s="1" t="s">
        <v>1109</v>
      </c>
      <c r="E477" s="1" t="s">
        <v>1110</v>
      </c>
      <c r="F477" s="1" t="str">
        <f xml:space="preserve"> ""</f>
        <v/>
      </c>
      <c r="G477" s="1" t="str">
        <f xml:space="preserve"> "79074"</f>
        <v>79074</v>
      </c>
    </row>
    <row r="478" spans="1:7" x14ac:dyDescent="0.35">
      <c r="A478" s="1" t="str">
        <f xml:space="preserve"> "79075"</f>
        <v>79075</v>
      </c>
      <c r="B478" s="1" t="str">
        <f t="shared" si="35"/>
        <v>3</v>
      </c>
      <c r="C478" s="1" t="s">
        <v>1111</v>
      </c>
      <c r="D478" s="1" t="s">
        <v>1112</v>
      </c>
      <c r="E478" s="1" t="s">
        <v>1113</v>
      </c>
      <c r="F478" s="1" t="s">
        <v>1114</v>
      </c>
      <c r="G478" s="1" t="str">
        <f xml:space="preserve"> "79075"</f>
        <v>79075</v>
      </c>
    </row>
    <row r="479" spans="1:7" x14ac:dyDescent="0.35">
      <c r="A479" s="1" t="str">
        <f xml:space="preserve"> "79076"</f>
        <v>79076</v>
      </c>
      <c r="B479" s="1" t="str">
        <f t="shared" si="35"/>
        <v>3</v>
      </c>
      <c r="C479" s="1" t="s">
        <v>1115</v>
      </c>
      <c r="D479" s="1" t="s">
        <v>1116</v>
      </c>
      <c r="E479" s="1" t="s">
        <v>1117</v>
      </c>
      <c r="F479" s="1" t="s">
        <v>696</v>
      </c>
      <c r="G479" s="1" t="str">
        <f xml:space="preserve"> "79076"</f>
        <v>79076</v>
      </c>
    </row>
    <row r="480" spans="1:7" x14ac:dyDescent="0.35">
      <c r="A480" s="1" t="str">
        <f xml:space="preserve"> "79077"</f>
        <v>79077</v>
      </c>
      <c r="B480" s="1" t="str">
        <f t="shared" si="35"/>
        <v>3</v>
      </c>
      <c r="C480" s="1" t="s">
        <v>1118</v>
      </c>
      <c r="D480" s="1" t="s">
        <v>1119</v>
      </c>
      <c r="E480" s="1" t="s">
        <v>763</v>
      </c>
      <c r="F480" s="1" t="s">
        <v>764</v>
      </c>
      <c r="G480" s="1" t="str">
        <f xml:space="preserve"> "79077"</f>
        <v>79077</v>
      </c>
    </row>
    <row r="481" spans="1:7" x14ac:dyDescent="0.35">
      <c r="A481" s="1" t="str">
        <f xml:space="preserve"> "79078"</f>
        <v>79078</v>
      </c>
      <c r="B481" s="1" t="str">
        <f t="shared" si="35"/>
        <v>3</v>
      </c>
      <c r="C481" s="1" t="s">
        <v>1120</v>
      </c>
      <c r="D481" s="1" t="s">
        <v>1121</v>
      </c>
      <c r="E481" s="1" t="s">
        <v>768</v>
      </c>
      <c r="F481" s="1" t="s">
        <v>769</v>
      </c>
      <c r="G481" s="1" t="str">
        <f xml:space="preserve"> "79078"</f>
        <v>79078</v>
      </c>
    </row>
    <row r="482" spans="1:7" x14ac:dyDescent="0.35">
      <c r="A482" s="1" t="str">
        <f xml:space="preserve"> "79079"</f>
        <v>79079</v>
      </c>
      <c r="B482" s="1" t="str">
        <f t="shared" si="35"/>
        <v>3</v>
      </c>
      <c r="C482" s="1" t="s">
        <v>1122</v>
      </c>
      <c r="D482" s="1" t="s">
        <v>1123</v>
      </c>
      <c r="E482" s="1" t="s">
        <v>774</v>
      </c>
      <c r="F482" s="1" t="s">
        <v>775</v>
      </c>
      <c r="G482" s="1" t="str">
        <f xml:space="preserve"> "79079"</f>
        <v>79079</v>
      </c>
    </row>
    <row r="483" spans="1:7" x14ac:dyDescent="0.35">
      <c r="A483" s="1" t="str">
        <f xml:space="preserve"> "79080"</f>
        <v>79080</v>
      </c>
      <c r="B483" s="1" t="str">
        <f t="shared" si="35"/>
        <v>3</v>
      </c>
      <c r="C483" s="1" t="s">
        <v>1124</v>
      </c>
      <c r="D483" s="1" t="s">
        <v>1125</v>
      </c>
      <c r="E483" s="1" t="s">
        <v>774</v>
      </c>
      <c r="F483" s="1" t="s">
        <v>780</v>
      </c>
      <c r="G483" s="1" t="str">
        <f xml:space="preserve"> "79080"</f>
        <v>79080</v>
      </c>
    </row>
    <row r="484" spans="1:7" x14ac:dyDescent="0.35">
      <c r="A484" s="1" t="str">
        <f xml:space="preserve"> "79081"</f>
        <v>79081</v>
      </c>
      <c r="B484" s="1" t="str">
        <f t="shared" si="35"/>
        <v>3</v>
      </c>
      <c r="C484" s="1" t="s">
        <v>1126</v>
      </c>
      <c r="D484" s="1" t="s">
        <v>1127</v>
      </c>
      <c r="E484" s="1" t="s">
        <v>1128</v>
      </c>
      <c r="F484" s="1" t="s">
        <v>732</v>
      </c>
      <c r="G484" s="1" t="str">
        <f xml:space="preserve"> "79081"</f>
        <v>79081</v>
      </c>
    </row>
    <row r="485" spans="1:7" x14ac:dyDescent="0.35">
      <c r="A485" s="1" t="str">
        <f xml:space="preserve"> "79082"</f>
        <v>79082</v>
      </c>
      <c r="B485" s="1" t="str">
        <f t="shared" si="35"/>
        <v>3</v>
      </c>
      <c r="C485" s="1" t="s">
        <v>1129</v>
      </c>
      <c r="D485" s="1" t="s">
        <v>1130</v>
      </c>
      <c r="E485" s="1" t="s">
        <v>1131</v>
      </c>
      <c r="F485" s="1" t="s">
        <v>1132</v>
      </c>
      <c r="G485" s="1" t="str">
        <f xml:space="preserve"> "79082"</f>
        <v>79082</v>
      </c>
    </row>
    <row r="486" spans="1:7" x14ac:dyDescent="0.35">
      <c r="A486" s="1" t="str">
        <f xml:space="preserve"> "79083"</f>
        <v>79083</v>
      </c>
      <c r="B486" s="1" t="str">
        <f t="shared" si="35"/>
        <v>3</v>
      </c>
      <c r="C486" s="1" t="s">
        <v>1133</v>
      </c>
      <c r="D486" s="1" t="s">
        <v>1134</v>
      </c>
      <c r="E486" s="1" t="s">
        <v>1131</v>
      </c>
      <c r="F486" s="1" t="s">
        <v>1135</v>
      </c>
      <c r="G486" s="1" t="str">
        <f xml:space="preserve"> "79083"</f>
        <v>79083</v>
      </c>
    </row>
    <row r="487" spans="1:7" x14ac:dyDescent="0.35">
      <c r="A487" s="1" t="str">
        <f xml:space="preserve"> "79084"</f>
        <v>79084</v>
      </c>
      <c r="B487" s="1" t="str">
        <f t="shared" si="35"/>
        <v>3</v>
      </c>
      <c r="C487" s="1" t="s">
        <v>1136</v>
      </c>
      <c r="D487" s="1" t="s">
        <v>1137</v>
      </c>
      <c r="E487" s="1" t="s">
        <v>1131</v>
      </c>
      <c r="F487" s="1" t="s">
        <v>1138</v>
      </c>
      <c r="G487" s="1" t="str">
        <f xml:space="preserve"> "79084"</f>
        <v>79084</v>
      </c>
    </row>
    <row r="488" spans="1:7" x14ac:dyDescent="0.35">
      <c r="A488" s="1" t="str">
        <f xml:space="preserve"> "79085"</f>
        <v>79085</v>
      </c>
      <c r="B488" s="1" t="str">
        <f t="shared" si="35"/>
        <v>3</v>
      </c>
      <c r="C488" s="1" t="s">
        <v>1139</v>
      </c>
      <c r="D488" s="1" t="s">
        <v>1140</v>
      </c>
      <c r="E488" s="1" t="s">
        <v>1131</v>
      </c>
      <c r="F488" s="1" t="s">
        <v>804</v>
      </c>
      <c r="G488" s="1" t="str">
        <f xml:space="preserve"> "79085"</f>
        <v>79085</v>
      </c>
    </row>
    <row r="489" spans="1:7" x14ac:dyDescent="0.35">
      <c r="A489" s="1" t="str">
        <f xml:space="preserve"> "79090"</f>
        <v>79090</v>
      </c>
      <c r="B489" s="1" t="str">
        <f t="shared" si="35"/>
        <v>3</v>
      </c>
      <c r="C489" s="1" t="s">
        <v>1141</v>
      </c>
      <c r="D489" s="1" t="s">
        <v>1142</v>
      </c>
      <c r="E489" s="1" t="str">
        <f xml:space="preserve"> ""</f>
        <v/>
      </c>
      <c r="F489" s="1" t="str">
        <f xml:space="preserve"> ""</f>
        <v/>
      </c>
      <c r="G489" s="1" t="str">
        <f xml:space="preserve"> ""</f>
        <v/>
      </c>
    </row>
    <row r="490" spans="1:7" x14ac:dyDescent="0.35">
      <c r="A490" s="1" t="str">
        <f xml:space="preserve"> "79096"</f>
        <v>79096</v>
      </c>
      <c r="B490" s="1" t="str">
        <f t="shared" si="35"/>
        <v>3</v>
      </c>
      <c r="C490" s="1" t="s">
        <v>1143</v>
      </c>
      <c r="D490" s="1" t="s">
        <v>1144</v>
      </c>
      <c r="E490" s="1" t="s">
        <v>1145</v>
      </c>
      <c r="F490" s="1" t="s">
        <v>822</v>
      </c>
      <c r="G490" s="1" t="str">
        <f xml:space="preserve"> "79096"</f>
        <v>79096</v>
      </c>
    </row>
    <row r="491" spans="1:7" x14ac:dyDescent="0.35">
      <c r="A491" s="1" t="str">
        <f xml:space="preserve"> "79097"</f>
        <v>79097</v>
      </c>
      <c r="B491" s="1" t="str">
        <f t="shared" si="35"/>
        <v>3</v>
      </c>
      <c r="C491" s="1" t="s">
        <v>1146</v>
      </c>
      <c r="D491" s="1" t="s">
        <v>1147</v>
      </c>
      <c r="E491" s="1" t="s">
        <v>1148</v>
      </c>
      <c r="F491" s="1" t="s">
        <v>1149</v>
      </c>
      <c r="G491" s="1" t="str">
        <f xml:space="preserve"> "79097"</f>
        <v>79097</v>
      </c>
    </row>
    <row r="492" spans="1:7" x14ac:dyDescent="0.35">
      <c r="A492" s="1" t="str">
        <f xml:space="preserve"> "79098"</f>
        <v>79098</v>
      </c>
      <c r="B492" s="1" t="str">
        <f t="shared" si="35"/>
        <v>3</v>
      </c>
      <c r="C492" s="1" t="s">
        <v>1108</v>
      </c>
      <c r="D492" s="1" t="s">
        <v>1150</v>
      </c>
      <c r="E492" s="1" t="s">
        <v>1151</v>
      </c>
      <c r="F492" s="1" t="str">
        <f xml:space="preserve"> "705"</f>
        <v>705</v>
      </c>
      <c r="G492" s="1" t="str">
        <f xml:space="preserve"> "79098"</f>
        <v>79098</v>
      </c>
    </row>
    <row r="493" spans="1:7" x14ac:dyDescent="0.35">
      <c r="A493" s="1" t="str">
        <f xml:space="preserve"> "79099"</f>
        <v>79099</v>
      </c>
      <c r="B493" s="1" t="str">
        <f t="shared" si="35"/>
        <v>3</v>
      </c>
      <c r="C493" s="1" t="s">
        <v>1152</v>
      </c>
      <c r="D493" s="1" t="s">
        <v>1153</v>
      </c>
      <c r="E493" s="1" t="s">
        <v>1154</v>
      </c>
      <c r="F493" s="1" t="str">
        <f xml:space="preserve"> "4354"</f>
        <v>4354</v>
      </c>
      <c r="G493" s="1" t="str">
        <f xml:space="preserve"> "79099"</f>
        <v>79099</v>
      </c>
    </row>
    <row r="494" spans="1:7" x14ac:dyDescent="0.35">
      <c r="A494" s="1" t="str">
        <f xml:space="preserve"> "79900"</f>
        <v>79900</v>
      </c>
      <c r="B494" s="1" t="str">
        <f t="shared" si="35"/>
        <v>3</v>
      </c>
      <c r="C494" s="1" t="s">
        <v>1155</v>
      </c>
      <c r="D494" s="1" t="s">
        <v>1156</v>
      </c>
      <c r="E494" s="1" t="str">
        <f xml:space="preserve"> ""</f>
        <v/>
      </c>
      <c r="F494" s="1" t="str">
        <f xml:space="preserve"> ""</f>
        <v/>
      </c>
      <c r="G494" s="1" t="str">
        <f xml:space="preserve"> "79900"</f>
        <v>79900</v>
      </c>
    </row>
    <row r="495" spans="1:7" x14ac:dyDescent="0.35">
      <c r="A495" s="1" t="str">
        <f xml:space="preserve"> "80000"</f>
        <v>80000</v>
      </c>
      <c r="B495" s="1" t="str">
        <f t="shared" si="35"/>
        <v>3</v>
      </c>
      <c r="C495" s="1" t="s">
        <v>1157</v>
      </c>
      <c r="D495" s="1" t="s">
        <v>1158</v>
      </c>
      <c r="E495" s="1" t="str">
        <f xml:space="preserve"> ""</f>
        <v/>
      </c>
      <c r="F495" s="1" t="str">
        <f xml:space="preserve"> ""</f>
        <v/>
      </c>
      <c r="G495" s="1" t="str">
        <f xml:space="preserve"> "80000"</f>
        <v>80000</v>
      </c>
    </row>
    <row r="496" spans="1:7" x14ac:dyDescent="0.35">
      <c r="A496" s="1" t="str">
        <f xml:space="preserve"> "80010"</f>
        <v>80010</v>
      </c>
      <c r="B496" s="1" t="str">
        <f t="shared" si="35"/>
        <v>3</v>
      </c>
      <c r="C496" s="1" t="s">
        <v>1159</v>
      </c>
      <c r="D496" s="1" t="s">
        <v>1160</v>
      </c>
      <c r="E496" s="1" t="s">
        <v>1161</v>
      </c>
      <c r="F496" s="1" t="str">
        <f t="shared" ref="F496:F525" si="38" xml:space="preserve"> ""</f>
        <v/>
      </c>
      <c r="G496" s="1" t="str">
        <f xml:space="preserve"> "80010"</f>
        <v>80010</v>
      </c>
    </row>
    <row r="497" spans="1:7" x14ac:dyDescent="0.35">
      <c r="A497" s="1" t="str">
        <f xml:space="preserve"> "80020"</f>
        <v>80020</v>
      </c>
      <c r="B497" s="1" t="str">
        <f t="shared" si="35"/>
        <v>3</v>
      </c>
      <c r="C497" s="1" t="s">
        <v>1162</v>
      </c>
      <c r="D497" s="1" t="s">
        <v>1163</v>
      </c>
      <c r="E497" s="1" t="s">
        <v>1164</v>
      </c>
      <c r="F497" s="1" t="str">
        <f t="shared" si="38"/>
        <v/>
      </c>
      <c r="G497" s="1" t="str">
        <f xml:space="preserve"> "80020"</f>
        <v>80020</v>
      </c>
    </row>
    <row r="498" spans="1:7" x14ac:dyDescent="0.35">
      <c r="A498" s="1" t="str">
        <f xml:space="preserve"> "80030"</f>
        <v>80030</v>
      </c>
      <c r="B498" s="1" t="str">
        <f t="shared" si="35"/>
        <v>3</v>
      </c>
      <c r="C498" s="1" t="s">
        <v>1165</v>
      </c>
      <c r="D498" s="1" t="s">
        <v>1166</v>
      </c>
      <c r="E498" s="1" t="s">
        <v>185</v>
      </c>
      <c r="F498" s="1" t="str">
        <f t="shared" si="38"/>
        <v/>
      </c>
      <c r="G498" s="1" t="str">
        <f xml:space="preserve"> "80030"</f>
        <v>80030</v>
      </c>
    </row>
    <row r="499" spans="1:7" x14ac:dyDescent="0.35">
      <c r="A499" s="1" t="str">
        <f xml:space="preserve"> "80040"</f>
        <v>80040</v>
      </c>
      <c r="B499" s="1" t="str">
        <f t="shared" si="35"/>
        <v>3</v>
      </c>
      <c r="C499" s="1" t="s">
        <v>1167</v>
      </c>
      <c r="D499" s="1" t="s">
        <v>1168</v>
      </c>
      <c r="E499" s="1" t="s">
        <v>185</v>
      </c>
      <c r="F499" s="1" t="str">
        <f t="shared" si="38"/>
        <v/>
      </c>
      <c r="G499" s="1" t="str">
        <f xml:space="preserve"> "80040"</f>
        <v>80040</v>
      </c>
    </row>
    <row r="500" spans="1:7" x14ac:dyDescent="0.35">
      <c r="A500" s="1" t="str">
        <f xml:space="preserve"> "80050"</f>
        <v>80050</v>
      </c>
      <c r="B500" s="1" t="str">
        <f t="shared" si="35"/>
        <v>3</v>
      </c>
      <c r="C500" s="1" t="s">
        <v>1169</v>
      </c>
      <c r="D500" s="1" t="s">
        <v>1170</v>
      </c>
      <c r="E500" s="1" t="str">
        <f xml:space="preserve"> ""</f>
        <v/>
      </c>
      <c r="F500" s="1" t="str">
        <f t="shared" si="38"/>
        <v/>
      </c>
      <c r="G500" s="1" t="str">
        <f xml:space="preserve"> "80050"</f>
        <v>80050</v>
      </c>
    </row>
    <row r="501" spans="1:7" x14ac:dyDescent="0.35">
      <c r="A501" s="1" t="str">
        <f xml:space="preserve"> "80060"</f>
        <v>80060</v>
      </c>
      <c r="B501" s="1" t="str">
        <f t="shared" si="35"/>
        <v>3</v>
      </c>
      <c r="C501" s="1" t="s">
        <v>1171</v>
      </c>
      <c r="D501" s="1" t="s">
        <v>1172</v>
      </c>
      <c r="E501" s="1" t="str">
        <f xml:space="preserve"> ""</f>
        <v/>
      </c>
      <c r="F501" s="1" t="str">
        <f t="shared" si="38"/>
        <v/>
      </c>
      <c r="G501" s="1" t="str">
        <f xml:space="preserve"> "80060"</f>
        <v>80060</v>
      </c>
    </row>
    <row r="502" spans="1:7" x14ac:dyDescent="0.35">
      <c r="A502" s="1" t="str">
        <f xml:space="preserve"> "80070"</f>
        <v>80070</v>
      </c>
      <c r="B502" s="1" t="str">
        <f t="shared" si="35"/>
        <v>3</v>
      </c>
      <c r="C502" s="1" t="s">
        <v>1173</v>
      </c>
      <c r="D502" s="1" t="s">
        <v>1174</v>
      </c>
      <c r="E502" s="1" t="str">
        <f xml:space="preserve"> ""</f>
        <v/>
      </c>
      <c r="F502" s="1" t="str">
        <f t="shared" si="38"/>
        <v/>
      </c>
      <c r="G502" s="1" t="str">
        <f xml:space="preserve"> "80070"</f>
        <v>80070</v>
      </c>
    </row>
    <row r="503" spans="1:7" x14ac:dyDescent="0.35">
      <c r="A503" s="1" t="str">
        <f xml:space="preserve"> "80080"</f>
        <v>80080</v>
      </c>
      <c r="B503" s="1" t="str">
        <f t="shared" si="35"/>
        <v>3</v>
      </c>
      <c r="C503" s="1" t="s">
        <v>1175</v>
      </c>
      <c r="D503" s="1" t="s">
        <v>1176</v>
      </c>
      <c r="E503" s="1" t="s">
        <v>1177</v>
      </c>
      <c r="F503" s="1" t="str">
        <f t="shared" si="38"/>
        <v/>
      </c>
      <c r="G503" s="1" t="str">
        <f xml:space="preserve"> "80080"</f>
        <v>80080</v>
      </c>
    </row>
    <row r="504" spans="1:7" x14ac:dyDescent="0.35">
      <c r="A504" s="1" t="str">
        <f xml:space="preserve"> "80090"</f>
        <v>80090</v>
      </c>
      <c r="B504" s="1" t="str">
        <f t="shared" si="35"/>
        <v>3</v>
      </c>
      <c r="C504" s="1" t="s">
        <v>1178</v>
      </c>
      <c r="D504" s="1" t="s">
        <v>1179</v>
      </c>
      <c r="E504" s="1" t="str">
        <f xml:space="preserve"> ""</f>
        <v/>
      </c>
      <c r="F504" s="1" t="str">
        <f t="shared" si="38"/>
        <v/>
      </c>
      <c r="G504" s="1" t="str">
        <f xml:space="preserve"> "80090"</f>
        <v>80090</v>
      </c>
    </row>
    <row r="505" spans="1:7" x14ac:dyDescent="0.35">
      <c r="A505" s="1" t="str">
        <f xml:space="preserve"> "80110"</f>
        <v>80110</v>
      </c>
      <c r="B505" s="1" t="str">
        <f t="shared" si="35"/>
        <v>3</v>
      </c>
      <c r="C505" s="1" t="s">
        <v>1180</v>
      </c>
      <c r="D505" s="1" t="s">
        <v>1181</v>
      </c>
      <c r="E505" s="1" t="str">
        <f xml:space="preserve"> ""</f>
        <v/>
      </c>
      <c r="F505" s="1" t="str">
        <f t="shared" si="38"/>
        <v/>
      </c>
      <c r="G505" s="1" t="str">
        <f xml:space="preserve"> "80110"</f>
        <v>80110</v>
      </c>
    </row>
    <row r="506" spans="1:7" x14ac:dyDescent="0.35">
      <c r="A506" s="1" t="str">
        <f xml:space="preserve"> "81000"</f>
        <v>81000</v>
      </c>
      <c r="B506" s="1" t="str">
        <f t="shared" si="35"/>
        <v>3</v>
      </c>
      <c r="C506" s="1" t="s">
        <v>1182</v>
      </c>
      <c r="D506" s="1" t="s">
        <v>1183</v>
      </c>
      <c r="E506" s="1" t="str">
        <f xml:space="preserve"> ""</f>
        <v/>
      </c>
      <c r="F506" s="1" t="str">
        <f t="shared" si="38"/>
        <v/>
      </c>
      <c r="G506" s="1" t="str">
        <f xml:space="preserve"> "81000"</f>
        <v>81000</v>
      </c>
    </row>
    <row r="507" spans="1:7" x14ac:dyDescent="0.35">
      <c r="A507" s="1" t="str">
        <f xml:space="preserve"> "82000"</f>
        <v>82000</v>
      </c>
      <c r="B507" s="1" t="str">
        <f t="shared" si="35"/>
        <v>3</v>
      </c>
      <c r="C507" s="1" t="s">
        <v>1184</v>
      </c>
      <c r="D507" s="1" t="s">
        <v>1185</v>
      </c>
      <c r="E507" s="1" t="str">
        <f xml:space="preserve"> ""</f>
        <v/>
      </c>
      <c r="F507" s="1" t="str">
        <f t="shared" si="38"/>
        <v/>
      </c>
      <c r="G507" s="1" t="str">
        <f xml:space="preserve"> "82000"</f>
        <v>82000</v>
      </c>
    </row>
    <row r="508" spans="1:7" x14ac:dyDescent="0.35">
      <c r="A508" s="1" t="str">
        <f xml:space="preserve"> "88000"</f>
        <v>88000</v>
      </c>
      <c r="B508" s="1" t="str">
        <f t="shared" si="35"/>
        <v>3</v>
      </c>
      <c r="C508" s="1" t="s">
        <v>1186</v>
      </c>
      <c r="D508" s="1" t="s">
        <v>1187</v>
      </c>
      <c r="E508" s="1" t="s">
        <v>1188</v>
      </c>
      <c r="F508" s="1" t="str">
        <f t="shared" si="38"/>
        <v/>
      </c>
      <c r="G508" s="1" t="str">
        <f xml:space="preserve"> "88000"</f>
        <v>88000</v>
      </c>
    </row>
    <row r="509" spans="1:7" x14ac:dyDescent="0.35">
      <c r="A509" s="1" t="str">
        <f xml:space="preserve"> "88010"</f>
        <v>88010</v>
      </c>
      <c r="B509" s="1" t="str">
        <f t="shared" si="35"/>
        <v>3</v>
      </c>
      <c r="C509" s="1" t="s">
        <v>1189</v>
      </c>
      <c r="D509" s="1" t="s">
        <v>1187</v>
      </c>
      <c r="E509" s="1" t="s">
        <v>1190</v>
      </c>
      <c r="F509" s="1" t="str">
        <f t="shared" si="38"/>
        <v/>
      </c>
      <c r="G509" s="1" t="str">
        <f xml:space="preserve"> "88010"</f>
        <v>88010</v>
      </c>
    </row>
    <row r="510" spans="1:7" x14ac:dyDescent="0.35">
      <c r="A510" s="1" t="str">
        <f xml:space="preserve"> "88020"</f>
        <v>88020</v>
      </c>
      <c r="B510" s="1" t="str">
        <f t="shared" si="35"/>
        <v>3</v>
      </c>
      <c r="C510" s="1" t="s">
        <v>1191</v>
      </c>
      <c r="D510" s="1" t="s">
        <v>1192</v>
      </c>
      <c r="E510" s="1" t="s">
        <v>1193</v>
      </c>
      <c r="F510" s="1" t="str">
        <f t="shared" si="38"/>
        <v/>
      </c>
      <c r="G510" s="1" t="str">
        <f xml:space="preserve"> "88020"</f>
        <v>88020</v>
      </c>
    </row>
    <row r="511" spans="1:7" x14ac:dyDescent="0.35">
      <c r="A511" s="1" t="str">
        <f xml:space="preserve"> "88030"</f>
        <v>88030</v>
      </c>
      <c r="B511" s="1" t="str">
        <f t="shared" si="35"/>
        <v>3</v>
      </c>
      <c r="C511" s="1" t="s">
        <v>1194</v>
      </c>
      <c r="D511" s="1" t="s">
        <v>1192</v>
      </c>
      <c r="E511" s="1" t="s">
        <v>1195</v>
      </c>
      <c r="F511" s="1" t="str">
        <f t="shared" si="38"/>
        <v/>
      </c>
      <c r="G511" s="1" t="str">
        <f xml:space="preserve"> "88030"</f>
        <v>88030</v>
      </c>
    </row>
    <row r="512" spans="1:7" x14ac:dyDescent="0.35">
      <c r="A512" s="1" t="str">
        <f xml:space="preserve"> "90300"</f>
        <v>90300</v>
      </c>
      <c r="B512" s="1" t="str">
        <f t="shared" si="35"/>
        <v>3</v>
      </c>
      <c r="C512" s="1" t="s">
        <v>1196</v>
      </c>
      <c r="D512" s="1" t="s">
        <v>1197</v>
      </c>
      <c r="E512" s="1" t="str">
        <f t="shared" ref="E512:E525" si="39" xml:space="preserve"> ""</f>
        <v/>
      </c>
      <c r="F512" s="1" t="str">
        <f t="shared" si="38"/>
        <v/>
      </c>
      <c r="G512" s="1" t="str">
        <f xml:space="preserve"> "90300"</f>
        <v>90300</v>
      </c>
    </row>
    <row r="513" spans="1:7" x14ac:dyDescent="0.35">
      <c r="A513" s="1" t="str">
        <f xml:space="preserve"> "90301"</f>
        <v>90301</v>
      </c>
      <c r="B513" s="1" t="str">
        <f t="shared" si="35"/>
        <v>3</v>
      </c>
      <c r="C513" s="1" t="s">
        <v>1198</v>
      </c>
      <c r="D513" s="1" t="s">
        <v>1199</v>
      </c>
      <c r="E513" s="1" t="str">
        <f t="shared" si="39"/>
        <v/>
      </c>
      <c r="F513" s="1" t="str">
        <f t="shared" si="38"/>
        <v/>
      </c>
      <c r="G513" s="1" t="str">
        <f xml:space="preserve"> "90301"</f>
        <v>90301</v>
      </c>
    </row>
    <row r="514" spans="1:7" x14ac:dyDescent="0.35">
      <c r="A514" s="1" t="str">
        <f xml:space="preserve"> "90302"</f>
        <v>90302</v>
      </c>
      <c r="B514" s="1" t="str">
        <f t="shared" ref="B514:B525" si="40" xml:space="preserve"> "3"</f>
        <v>3</v>
      </c>
      <c r="C514" s="1" t="s">
        <v>1200</v>
      </c>
      <c r="D514" s="1" t="s">
        <v>1201</v>
      </c>
      <c r="E514" s="1" t="str">
        <f t="shared" si="39"/>
        <v/>
      </c>
      <c r="F514" s="1" t="str">
        <f t="shared" si="38"/>
        <v/>
      </c>
      <c r="G514" s="1" t="str">
        <f xml:space="preserve"> "90302"</f>
        <v>90302</v>
      </c>
    </row>
    <row r="515" spans="1:7" x14ac:dyDescent="0.35">
      <c r="A515" s="1" t="str">
        <f xml:space="preserve"> "90303"</f>
        <v>90303</v>
      </c>
      <c r="B515" s="1" t="str">
        <f t="shared" si="40"/>
        <v>3</v>
      </c>
      <c r="C515" s="1" t="s">
        <v>1202</v>
      </c>
      <c r="D515" s="1" t="s">
        <v>1203</v>
      </c>
      <c r="E515" s="1" t="str">
        <f t="shared" si="39"/>
        <v/>
      </c>
      <c r="F515" s="1" t="str">
        <f t="shared" si="38"/>
        <v/>
      </c>
      <c r="G515" s="1" t="str">
        <f xml:space="preserve"> "90303"</f>
        <v>90303</v>
      </c>
    </row>
    <row r="516" spans="1:7" x14ac:dyDescent="0.35">
      <c r="A516" s="1" t="str">
        <f xml:space="preserve"> "90304"</f>
        <v>90304</v>
      </c>
      <c r="B516" s="1" t="str">
        <f t="shared" si="40"/>
        <v>3</v>
      </c>
      <c r="C516" s="1" t="s">
        <v>1204</v>
      </c>
      <c r="D516" s="1" t="s">
        <v>1205</v>
      </c>
      <c r="E516" s="1" t="str">
        <f t="shared" si="39"/>
        <v/>
      </c>
      <c r="F516" s="1" t="str">
        <f t="shared" si="38"/>
        <v/>
      </c>
      <c r="G516" s="1" t="str">
        <f xml:space="preserve"> "90304"</f>
        <v>90304</v>
      </c>
    </row>
    <row r="517" spans="1:7" x14ac:dyDescent="0.35">
      <c r="A517" s="1" t="str">
        <f xml:space="preserve"> "90305"</f>
        <v>90305</v>
      </c>
      <c r="B517" s="1" t="str">
        <f t="shared" si="40"/>
        <v>3</v>
      </c>
      <c r="C517" s="1" t="s">
        <v>1206</v>
      </c>
      <c r="D517" s="1" t="s">
        <v>1207</v>
      </c>
      <c r="E517" s="1" t="str">
        <f t="shared" si="39"/>
        <v/>
      </c>
      <c r="F517" s="1" t="str">
        <f t="shared" si="38"/>
        <v/>
      </c>
      <c r="G517" s="1" t="str">
        <f xml:space="preserve"> "90305"</f>
        <v>90305</v>
      </c>
    </row>
    <row r="518" spans="1:7" x14ac:dyDescent="0.35">
      <c r="A518" s="1" t="str">
        <f xml:space="preserve"> "90401"</f>
        <v>90401</v>
      </c>
      <c r="B518" s="1" t="str">
        <f t="shared" si="40"/>
        <v>3</v>
      </c>
      <c r="C518" s="1" t="s">
        <v>1208</v>
      </c>
      <c r="D518" s="1" t="s">
        <v>1209</v>
      </c>
      <c r="E518" s="1" t="str">
        <f t="shared" si="39"/>
        <v/>
      </c>
      <c r="F518" s="1" t="str">
        <f t="shared" si="38"/>
        <v/>
      </c>
      <c r="G518" s="1" t="str">
        <f xml:space="preserve"> "90401"</f>
        <v>90401</v>
      </c>
    </row>
    <row r="519" spans="1:7" x14ac:dyDescent="0.35">
      <c r="A519" s="1" t="str">
        <f xml:space="preserve"> "90402"</f>
        <v>90402</v>
      </c>
      <c r="B519" s="1" t="str">
        <f t="shared" si="40"/>
        <v>3</v>
      </c>
      <c r="C519" s="1" t="s">
        <v>1210</v>
      </c>
      <c r="D519" s="1" t="s">
        <v>1211</v>
      </c>
      <c r="E519" s="1" t="str">
        <f t="shared" si="39"/>
        <v/>
      </c>
      <c r="F519" s="1" t="str">
        <f t="shared" si="38"/>
        <v/>
      </c>
      <c r="G519" s="1" t="str">
        <f xml:space="preserve"> "90402"</f>
        <v>90402</v>
      </c>
    </row>
    <row r="520" spans="1:7" x14ac:dyDescent="0.35">
      <c r="A520" s="1" t="str">
        <f xml:space="preserve"> "90403"</f>
        <v>90403</v>
      </c>
      <c r="B520" s="1" t="str">
        <f t="shared" si="40"/>
        <v>3</v>
      </c>
      <c r="C520" s="1" t="s">
        <v>1212</v>
      </c>
      <c r="D520" s="1" t="s">
        <v>1213</v>
      </c>
      <c r="E520" s="1" t="str">
        <f t="shared" si="39"/>
        <v/>
      </c>
      <c r="F520" s="1" t="str">
        <f t="shared" si="38"/>
        <v/>
      </c>
      <c r="G520" s="1" t="str">
        <f xml:space="preserve"> "90403"</f>
        <v>90403</v>
      </c>
    </row>
    <row r="521" spans="1:7" x14ac:dyDescent="0.35">
      <c r="A521" s="1" t="str">
        <f xml:space="preserve"> "90404"</f>
        <v>90404</v>
      </c>
      <c r="B521" s="1" t="str">
        <f t="shared" si="40"/>
        <v>3</v>
      </c>
      <c r="C521" s="1" t="s">
        <v>1214</v>
      </c>
      <c r="D521" s="1" t="s">
        <v>1215</v>
      </c>
      <c r="E521" s="1" t="str">
        <f t="shared" si="39"/>
        <v/>
      </c>
      <c r="F521" s="1" t="str">
        <f t="shared" si="38"/>
        <v/>
      </c>
      <c r="G521" s="1" t="str">
        <f xml:space="preserve"> "90404"</f>
        <v>90404</v>
      </c>
    </row>
    <row r="522" spans="1:7" x14ac:dyDescent="0.35">
      <c r="A522" s="1" t="str">
        <f xml:space="preserve"> "90405"</f>
        <v>90405</v>
      </c>
      <c r="B522" s="1" t="str">
        <f t="shared" si="40"/>
        <v>3</v>
      </c>
      <c r="C522" s="1" t="s">
        <v>1216</v>
      </c>
      <c r="D522" s="1" t="s">
        <v>1217</v>
      </c>
      <c r="E522" s="1" t="str">
        <f t="shared" si="39"/>
        <v/>
      </c>
      <c r="F522" s="1" t="str">
        <f t="shared" si="38"/>
        <v/>
      </c>
      <c r="G522" s="1" t="str">
        <f xml:space="preserve"> "90405"</f>
        <v>90405</v>
      </c>
    </row>
    <row r="523" spans="1:7" x14ac:dyDescent="0.35">
      <c r="A523" s="1" t="str">
        <f xml:space="preserve"> "90406"</f>
        <v>90406</v>
      </c>
      <c r="B523" s="1" t="str">
        <f t="shared" si="40"/>
        <v>3</v>
      </c>
      <c r="C523" s="1" t="s">
        <v>1218</v>
      </c>
      <c r="D523" s="1" t="s">
        <v>1219</v>
      </c>
      <c r="E523" s="1" t="str">
        <f t="shared" si="39"/>
        <v/>
      </c>
      <c r="F523" s="1" t="str">
        <f t="shared" si="38"/>
        <v/>
      </c>
      <c r="G523" s="1" t="str">
        <f xml:space="preserve"> "90406"</f>
        <v>90406</v>
      </c>
    </row>
    <row r="524" spans="1:7" x14ac:dyDescent="0.35">
      <c r="A524" s="1" t="str">
        <f xml:space="preserve"> "90407"</f>
        <v>90407</v>
      </c>
      <c r="B524" s="1" t="str">
        <f t="shared" si="40"/>
        <v>3</v>
      </c>
      <c r="C524" s="1" t="s">
        <v>1220</v>
      </c>
      <c r="D524" s="1" t="s">
        <v>1221</v>
      </c>
      <c r="E524" s="1" t="str">
        <f t="shared" si="39"/>
        <v/>
      </c>
      <c r="F524" s="1" t="str">
        <f t="shared" si="38"/>
        <v/>
      </c>
      <c r="G524" s="1" t="str">
        <f xml:space="preserve"> "90407"</f>
        <v>90407</v>
      </c>
    </row>
    <row r="525" spans="1:7" x14ac:dyDescent="0.35">
      <c r="A525" s="1" t="str">
        <f xml:space="preserve"> "90408"</f>
        <v>90408</v>
      </c>
      <c r="B525" s="1" t="str">
        <f t="shared" si="40"/>
        <v>3</v>
      </c>
      <c r="C525" s="1" t="s">
        <v>1222</v>
      </c>
      <c r="D525" s="1" t="s">
        <v>1223</v>
      </c>
      <c r="E525" s="1" t="str">
        <f t="shared" si="39"/>
        <v/>
      </c>
      <c r="F525" s="1" t="str">
        <f t="shared" si="38"/>
        <v/>
      </c>
      <c r="G525" s="1" t="str">
        <f xml:space="preserve"> "90408"</f>
        <v>90408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Feuil1!DonnéesExternes_1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Valdrin LATIFI</dc:creator>
  <cp:lastModifiedBy>Guilherme De Oliveira Calhau</cp:lastModifiedBy>
  <dcterms:created xsi:type="dcterms:W3CDTF">2025-04-29T08:17:15Z</dcterms:created>
  <dcterms:modified xsi:type="dcterms:W3CDTF">2025-05-07T09:04:24Z</dcterms:modified>
</cp:coreProperties>
</file>