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guilh\Documents\Arquivos Pessoais\Cursos\DIO\Excel com IA\"/>
    </mc:Choice>
  </mc:AlternateContent>
  <xr:revisionPtr revIDLastSave="0" documentId="13_ncr:1_{F4D0D90C-7419-4DE9-B5D6-15C945225F77}" xr6:coauthVersionLast="47" xr6:coauthVersionMax="47" xr10:uidLastSave="{00000000-0000-0000-0000-000000000000}"/>
  <bookViews>
    <workbookView xWindow="-120" yWindow="-120" windowWidth="21840" windowHeight="13020" xr2:uid="{494D1612-A013-4196-B38A-BCCDBB05ECBC}"/>
  </bookViews>
  <sheets>
    <sheet name="Controle Investimento" sheetId="1" r:id="rId1"/>
    <sheet name="Base percentual" sheetId="2" r:id="rId2"/>
  </sheets>
  <externalReferences>
    <externalReference r:id="rId3"/>
  </externalReferences>
  <definedNames>
    <definedName name="aporte">'Controle Investimento'!$D$16</definedName>
    <definedName name="patrimonio">'Controle Investimento'!$D$19</definedName>
    <definedName name="qtd_anos">'Controle Investimento'!$D$17</definedName>
    <definedName name="rendimento_carteira">'Controle Investimento'!$D$12</definedName>
    <definedName name="salario">'Controle Investimento'!$D$11</definedName>
    <definedName name="sugestao_investimento">'Controle Investimento'!$D$13</definedName>
    <definedName name="taxa_mensal">'Controle Investimento'!$D$18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13" i="1" l="1"/>
  <c r="B20" i="2"/>
  <c r="B19" i="2"/>
  <c r="B18" i="2"/>
  <c r="B17" i="2"/>
  <c r="B16" i="2"/>
  <c r="B15" i="2"/>
  <c r="B14" i="2"/>
  <c r="B13" i="2"/>
  <c r="B12" i="2"/>
  <c r="B11" i="2"/>
  <c r="B10" i="2"/>
  <c r="B9" i="2"/>
  <c r="C36" i="1" s="1"/>
  <c r="D36" i="1" s="1"/>
  <c r="B8" i="2"/>
  <c r="B7" i="2"/>
  <c r="B6" i="2"/>
  <c r="B5" i="2"/>
  <c r="B4" i="2"/>
  <c r="B3" i="2"/>
  <c r="C34" i="1" s="1"/>
  <c r="C30" i="1"/>
  <c r="D19" i="1"/>
  <c r="D20" i="1" s="1"/>
  <c r="C24" i="1"/>
  <c r="D24" i="1" s="1"/>
  <c r="C25" i="1"/>
  <c r="D25" i="1" s="1"/>
  <c r="C26" i="1"/>
  <c r="D26" i="1" s="1"/>
  <c r="C27" i="1"/>
  <c r="D27" i="1" s="1"/>
  <c r="C23" i="1"/>
  <c r="D23" i="1" s="1" a="1"/>
  <c r="D23" i="1" s="1"/>
  <c r="D34" i="1" l="1"/>
  <c r="C38" i="1"/>
  <c r="D38" i="1" s="1"/>
  <c r="C33" i="1"/>
  <c r="D33" i="1" s="1"/>
  <c r="C37" i="1"/>
  <c r="D37" i="1" s="1"/>
  <c r="C35" i="1"/>
  <c r="D35" i="1" s="1"/>
  <c r="D3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<sst xmlns="http://schemas.openxmlformats.org/spreadsheetml/2006/main" count="69" uniqueCount="34">
  <si>
    <t>Quanto investir por mês ?</t>
  </si>
  <si>
    <t>Por Quantos Anos ?</t>
  </si>
  <si>
    <t>Taxa de Rendimento mensal ?</t>
  </si>
  <si>
    <t>INVESTIMENTO MENSAL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</si>
  <si>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</si>
  <si>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</si>
  <si>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</si>
  <si>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</si>
  <si>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</si>
  <si>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</si>
  <si>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Dividendos</t>
  </si>
  <si>
    <t>Configurações</t>
  </si>
  <si>
    <t>Salário</t>
  </si>
  <si>
    <t>Rendimento Carteira</t>
  </si>
  <si>
    <t>Sugestão de Investimento (30%)</t>
  </si>
  <si>
    <t>Perfil</t>
  </si>
  <si>
    <t>Conservador</t>
  </si>
  <si>
    <t>Agressivo</t>
  </si>
  <si>
    <t>Valor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</si>
  <si>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</si>
  <si>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</si>
  <si>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</si>
  <si>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</si>
  <si>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</si>
  <si>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</si>
  <si>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</si>
  <si>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</si>
  <si>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</si>
  <si>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</si>
  <si>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PERFIL</t>
  </si>
  <si>
    <t>%</t>
  </si>
  <si>
    <t>Moderado</t>
  </si>
  <si>
    <t>Patrimônio acumulado</t>
  </si>
  <si>
    <t>Dividendos Mensais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</si>
</sst>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5" formatCode="&quot;R$&quot;\ #,##0.0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0"/>
      <name val="Roboto"/>
    </font>
    <font>
      <b/>
      <sz val="11"/>
      <color theme="1"/>
      <name val="Roboto"/>
    </font>
    <font>
      <sz val="12"/>
      <color theme="0"/>
      <name val="Roboto"/>
    </font>
    <font>
      <sz val="12"/>
      <color theme="1"/>
      <name val="Roboto"/>
    </font>
    <font>
      <b/>
      <sz val="12"/>
      <color theme="1"/>
      <name val="Roboto"/>
    </font>
    <font>
      <sz val="12"/>
      <color rgb="FF9E7800"/>
      <name val="Roboto"/>
    </font>
    <font>
      <sz val="11"/>
      <color rgb="FF9E7800"/>
      <name val="Aptos Narrow"/>
      <family val="2"/>
      <scheme val="minor"/>
    </font>
    <font>
      <sz val="11"/>
      <color rgb="FF9E7800"/>
      <name val="Roboto"/>
    </font>
    <font>
      <sz val="10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D7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5" fillId="3" borderId="26" xfId="0" applyFont="1" applyFill="1" applyBorder="1" applyAlignment="1">
      <alignment horizontal="center" vertical="center"/>
    </xf>
    <xf numFmtId="0" fontId="0" fillId="0" borderId="8" xfId="0" applyBorder="1"/>
    <xf numFmtId="0" fontId="0" fillId="0" borderId="5" xfId="0" applyBorder="1" applyAlignment="1"/>
    <xf numFmtId="0" fontId="0" fillId="0" borderId="5" xfId="0" applyBorder="1"/>
    <xf numFmtId="0" fontId="0" fillId="0" borderId="8" xfId="0" applyBorder="1" applyAlignment="1">
      <alignment horizont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Fill="1"/>
    <xf numFmtId="0" fontId="6" fillId="2" borderId="27" xfId="0" applyFont="1" applyFill="1" applyBorder="1"/>
    <xf numFmtId="8" fontId="6" fillId="2" borderId="30" xfId="0" applyNumberFormat="1" applyFont="1" applyFill="1" applyBorder="1" applyAlignment="1">
      <alignment horizontal="center"/>
    </xf>
    <xf numFmtId="8" fontId="6" fillId="2" borderId="6" xfId="0" applyNumberFormat="1" applyFont="1" applyFill="1" applyBorder="1" applyAlignment="1">
      <alignment horizontal="center"/>
    </xf>
    <xf numFmtId="0" fontId="6" fillId="2" borderId="28" xfId="0" applyFont="1" applyFill="1" applyBorder="1"/>
    <xf numFmtId="8" fontId="6" fillId="2" borderId="32" xfId="0" applyNumberFormat="1" applyFont="1" applyFill="1" applyBorder="1" applyAlignment="1">
      <alignment horizontal="center"/>
    </xf>
    <xf numFmtId="8" fontId="6" fillId="2" borderId="22" xfId="0" applyNumberFormat="1" applyFont="1" applyFill="1" applyBorder="1" applyAlignment="1">
      <alignment horizontal="center"/>
    </xf>
    <xf numFmtId="0" fontId="6" fillId="2" borderId="29" xfId="0" applyFont="1" applyFill="1" applyBorder="1"/>
    <xf numFmtId="0" fontId="6" fillId="2" borderId="7" xfId="0" applyFont="1" applyFill="1" applyBorder="1"/>
    <xf numFmtId="8" fontId="6" fillId="2" borderId="31" xfId="0" applyNumberFormat="1" applyFont="1" applyFill="1" applyBorder="1" applyAlignment="1">
      <alignment horizontal="center"/>
    </xf>
    <xf numFmtId="8" fontId="6" fillId="2" borderId="9" xfId="0" applyNumberFormat="1" applyFont="1" applyFill="1" applyBorder="1" applyAlignment="1">
      <alignment horizontal="center"/>
    </xf>
    <xf numFmtId="0" fontId="6" fillId="2" borderId="13" xfId="0" applyFont="1" applyFill="1" applyBorder="1" applyAlignment="1">
      <alignment horizontal="left" indent="2"/>
    </xf>
    <xf numFmtId="0" fontId="6" fillId="2" borderId="14" xfId="0" applyFont="1" applyFill="1" applyBorder="1" applyAlignment="1">
      <alignment horizontal="left" indent="2"/>
    </xf>
    <xf numFmtId="165" fontId="7" fillId="0" borderId="21" xfId="1" applyNumberFormat="1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indent="2"/>
    </xf>
    <xf numFmtId="0" fontId="6" fillId="2" borderId="16" xfId="0" applyFont="1" applyFill="1" applyBorder="1" applyAlignment="1">
      <alignment horizontal="left" indent="2"/>
    </xf>
    <xf numFmtId="0" fontId="7" fillId="0" borderId="22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left" indent="2"/>
    </xf>
    <xf numFmtId="0" fontId="6" fillId="2" borderId="0" xfId="0" applyFont="1" applyFill="1" applyBorder="1" applyAlignment="1">
      <alignment horizontal="left" indent="2"/>
    </xf>
    <xf numFmtId="10" fontId="7" fillId="0" borderId="22" xfId="2" applyNumberFormat="1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indent="2"/>
    </xf>
    <xf numFmtId="0" fontId="7" fillId="2" borderId="19" xfId="0" applyFont="1" applyFill="1" applyBorder="1" applyAlignment="1">
      <alignment horizontal="left" indent="2"/>
    </xf>
    <xf numFmtId="8" fontId="7" fillId="2" borderId="23" xfId="0" applyNumberFormat="1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left" indent="2"/>
    </xf>
    <xf numFmtId="0" fontId="7" fillId="2" borderId="20" xfId="0" applyFont="1" applyFill="1" applyBorder="1" applyAlignment="1">
      <alignment horizontal="left" indent="2"/>
    </xf>
    <xf numFmtId="8" fontId="7" fillId="2" borderId="24" xfId="0" applyNumberFormat="1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left" indent="2"/>
    </xf>
    <xf numFmtId="165" fontId="6" fillId="0" borderId="6" xfId="0" applyNumberFormat="1" applyFont="1" applyBorder="1" applyAlignment="1">
      <alignment horizontal="center"/>
    </xf>
    <xf numFmtId="0" fontId="6" fillId="2" borderId="34" xfId="0" applyFont="1" applyFill="1" applyBorder="1" applyAlignment="1">
      <alignment horizontal="left" indent="2"/>
    </xf>
    <xf numFmtId="10" fontId="6" fillId="0" borderId="22" xfId="2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indent="2"/>
    </xf>
    <xf numFmtId="0" fontId="6" fillId="2" borderId="8" xfId="0" applyFont="1" applyFill="1" applyBorder="1" applyAlignment="1">
      <alignment horizontal="left" indent="2"/>
    </xf>
    <xf numFmtId="165" fontId="6" fillId="2" borderId="24" xfId="0" applyNumberFormat="1" applyFont="1" applyFill="1" applyBorder="1" applyAlignment="1">
      <alignment horizontal="center" vertical="center"/>
    </xf>
    <xf numFmtId="0" fontId="8" fillId="5" borderId="0" xfId="0" applyFont="1" applyFill="1" applyBorder="1"/>
    <xf numFmtId="0" fontId="9" fillId="5" borderId="0" xfId="0" applyFont="1" applyFill="1"/>
    <xf numFmtId="0" fontId="7" fillId="2" borderId="0" xfId="0" applyFont="1" applyFill="1" applyBorder="1"/>
    <xf numFmtId="9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9" fontId="0" fillId="0" borderId="8" xfId="0" applyNumberFormat="1" applyBorder="1" applyAlignment="1">
      <alignment horizontal="center"/>
    </xf>
    <xf numFmtId="0" fontId="11" fillId="0" borderId="0" xfId="0" applyFont="1" applyAlignment="1">
      <alignment horizontal="center"/>
    </xf>
    <xf numFmtId="9" fontId="11" fillId="0" borderId="0" xfId="0" applyNumberFormat="1" applyFont="1" applyAlignment="1">
      <alignment horizontal="center"/>
    </xf>
    <xf numFmtId="165" fontId="11" fillId="2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4" fillId="6" borderId="0" xfId="0" applyFont="1" applyFill="1"/>
    <xf numFmtId="165" fontId="4" fillId="6" borderId="0" xfId="0" applyNumberFormat="1" applyFont="1" applyFill="1" applyAlignment="1">
      <alignment horizontal="center"/>
    </xf>
    <xf numFmtId="0" fontId="4" fillId="6" borderId="0" xfId="0" applyFont="1" applyFill="1" applyBorder="1" applyAlignment="1">
      <alignment horizontal="center"/>
    </xf>
    <xf numFmtId="165" fontId="11" fillId="2" borderId="0" xfId="0" applyNumberFormat="1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9E7800"/>
      <color rgb="FFC89800"/>
      <color rgb="FFFFDD71"/>
      <color rgb="FFFFC000"/>
      <color rgb="FF154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'Controle Investimento'!$C$32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'Controle Investimento'!$B$33:$B$38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'Controle Investimento'!$C$33:$C$38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3DA-4F07-AF54-414CDA68D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104775</xdr:rowOff>
    </xdr:from>
    <xdr:to>
      <xdr:col>4</xdr:col>
      <xdr:colOff>0</xdr:colOff>
      <xdr:row>8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44823A7-6CBA-1619-14D9-DE0058D355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206" b="25858"/>
        <a:stretch/>
      </xdr:blipFill>
      <xdr:spPr>
        <a:xfrm>
          <a:off x="476251" y="104775"/>
          <a:ext cx="5153024" cy="13525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4</xdr:col>
      <xdr:colOff>0</xdr:colOff>
      <xdr:row>52</xdr:row>
      <xdr:rowOff>128361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360D126-F4F9-4652-96F7-ABFBD40E9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sers\guilh\Documents\Arquivos%20Pessoais\Cursos\DIO\Excel%20com%20IA\planilha-modelo-investimento.xlsx" TargetMode="External"/><Relationship Id="rId1" Type="http://schemas.openxmlformats.org/officeDocument/2006/relationships/externalLinkPath" Target="planilha-modelo-investimen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PP"/>
      <sheetName val="Planilha2"/>
    </sheetNames>
    <sheetDataSet>
      <sheetData sheetId="0">
        <row r="35">
          <cell r="C35" t="str">
            <v>Percentual Sugerido</v>
          </cell>
        </row>
        <row r="36">
          <cell r="B36" t="str">
            <v>PAPEL</v>
          </cell>
          <cell r="C36">
            <v>0.32</v>
          </cell>
        </row>
        <row r="37">
          <cell r="B37" t="str">
            <v>TIJOLO</v>
          </cell>
          <cell r="C37">
            <v>0.35</v>
          </cell>
        </row>
        <row r="38">
          <cell r="B38" t="str">
            <v>HÍBRIDOS</v>
          </cell>
          <cell r="C38">
            <v>0.08</v>
          </cell>
        </row>
        <row r="39">
          <cell r="B39" t="str">
            <v>FOFs</v>
          </cell>
          <cell r="C39">
            <v>0.05</v>
          </cell>
        </row>
        <row r="40">
          <cell r="B40" t="str">
            <v>DESENVOLVIMENTO</v>
          </cell>
          <cell r="C40">
            <v>0.1</v>
          </cell>
        </row>
        <row r="41">
          <cell r="B41" t="str">
            <v>HOTELARIAS</v>
          </cell>
          <cell r="C41">
            <v>0.1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23CC-48FE-483C-9D2A-7E2FBA65923E}">
  <dimension ref="A1:E69"/>
  <sheetViews>
    <sheetView showGridLines="0" tabSelected="1" workbookViewId="0">
      <selection activeCell="E10" sqref="E10"/>
    </sheetView>
  </sheetViews>
  <sheetFormatPr defaultColWidth="0" defaultRowHeight="15" zeroHeight="1" x14ac:dyDescent="0.25"/>
  <cols>
    <col min="1" max="1" width="7.140625" customWidth="1"/>
    <col min="2" max="2" width="30.7109375" customWidth="1"/>
    <col min="3" max="3" width="28" bestFit="1" customWidth="1"/>
    <col min="4" max="4" width="18.5703125" customWidth="1"/>
    <col min="5" max="5" width="7.140625" customWidth="1"/>
    <col min="6" max="16384" width="9.140625" hidden="1"/>
  </cols>
  <sheetData>
    <row r="1" spans="2:5" x14ac:dyDescent="0.25"/>
    <row r="2" spans="2:5" x14ac:dyDescent="0.25"/>
    <row r="3" spans="2:5" x14ac:dyDescent="0.25"/>
    <row r="4" spans="2:5" x14ac:dyDescent="0.25"/>
    <row r="5" spans="2:5" x14ac:dyDescent="0.25"/>
    <row r="6" spans="2:5" x14ac:dyDescent="0.25"/>
    <row r="7" spans="2:5" x14ac:dyDescent="0.25"/>
    <row r="8" spans="2:5" ht="9" customHeight="1" x14ac:dyDescent="0.25"/>
    <row r="9" spans="2:5" s="17" customFormat="1" ht="7.5" customHeight="1" thickBot="1" x14ac:dyDescent="0.3"/>
    <row r="10" spans="2:5" ht="22.5" customHeight="1" x14ac:dyDescent="0.25">
      <c r="B10" s="14" t="s">
        <v>11</v>
      </c>
      <c r="C10" s="15"/>
      <c r="D10" s="16"/>
    </row>
    <row r="11" spans="2:5" ht="18" customHeight="1" x14ac:dyDescent="0.25">
      <c r="B11" s="34" t="s">
        <v>12</v>
      </c>
      <c r="C11" s="43"/>
      <c r="D11" s="44">
        <v>3000</v>
      </c>
    </row>
    <row r="12" spans="2:5" ht="18" customHeight="1" x14ac:dyDescent="0.25">
      <c r="B12" s="31" t="s">
        <v>13</v>
      </c>
      <c r="C12" s="45"/>
      <c r="D12" s="46">
        <v>6.4999999999999997E-3</v>
      </c>
    </row>
    <row r="13" spans="2:5" ht="18" customHeight="1" thickBot="1" x14ac:dyDescent="0.3">
      <c r="B13" s="47" t="s">
        <v>14</v>
      </c>
      <c r="C13" s="48"/>
      <c r="D13" s="49">
        <f>salario*30%</f>
        <v>900</v>
      </c>
    </row>
    <row r="14" spans="2:5" ht="7.5" customHeight="1" thickBot="1" x14ac:dyDescent="0.3"/>
    <row r="15" spans="2:5" ht="22.5" customHeight="1" x14ac:dyDescent="0.25">
      <c r="B15" s="2" t="s">
        <v>3</v>
      </c>
      <c r="C15" s="3"/>
      <c r="D15" s="4"/>
      <c r="E15" s="9"/>
    </row>
    <row r="16" spans="2:5" ht="18" customHeight="1" x14ac:dyDescent="0.25">
      <c r="B16" s="28" t="s">
        <v>0</v>
      </c>
      <c r="C16" s="29"/>
      <c r="D16" s="30">
        <v>900</v>
      </c>
      <c r="E16" s="10"/>
    </row>
    <row r="17" spans="1:5" ht="18" customHeight="1" x14ac:dyDescent="0.25">
      <c r="B17" s="31" t="s">
        <v>1</v>
      </c>
      <c r="C17" s="32"/>
      <c r="D17" s="33">
        <v>2</v>
      </c>
      <c r="E17" s="10"/>
    </row>
    <row r="18" spans="1:5" ht="18" customHeight="1" x14ac:dyDescent="0.25">
      <c r="B18" s="34" t="s">
        <v>2</v>
      </c>
      <c r="C18" s="35"/>
      <c r="D18" s="36">
        <v>0.01</v>
      </c>
      <c r="E18" s="10"/>
    </row>
    <row r="19" spans="1:5" ht="18" customHeight="1" x14ac:dyDescent="0.25">
      <c r="B19" s="37" t="s">
        <v>32</v>
      </c>
      <c r="C19" s="38"/>
      <c r="D19" s="39">
        <f>FV(taxa_mensal,qtd_anos*12,aporte*-1)</f>
        <v>24276.118367872346</v>
      </c>
    </row>
    <row r="20" spans="1:5" ht="18" customHeight="1" thickBot="1" x14ac:dyDescent="0.3">
      <c r="B20" s="40" t="s">
        <v>33</v>
      </c>
      <c r="C20" s="41"/>
      <c r="D20" s="42">
        <f>patrimonio*rendimento_carteira</f>
        <v>157.79476939117023</v>
      </c>
    </row>
    <row r="21" spans="1:5" ht="7.5" customHeight="1" x14ac:dyDescent="0.25"/>
    <row r="22" spans="1:5" ht="20.25" x14ac:dyDescent="0.25">
      <c r="B22" s="12" t="s">
        <v>9</v>
      </c>
      <c r="C22" s="13"/>
      <c r="D22" s="7" t="s">
        <v>10</v>
      </c>
    </row>
    <row r="23" spans="1:5" ht="18" customHeight="1" x14ac:dyDescent="0.25">
      <c r="A23" s="5">
        <v>2</v>
      </c>
      <c r="B23" s="18" t="s">
        <v>4</v>
      </c>
      <c r="C23" s="19">
        <f>FV($D$18,$A23*12,$D$16*-1)</f>
        <v>24276.118367872346</v>
      </c>
      <c r="D23" s="20" cm="1">
        <f t="array" ref="D23">C23*rendimento_carteira</f>
        <v>157.79476939117023</v>
      </c>
    </row>
    <row r="24" spans="1:5" ht="18" customHeight="1" x14ac:dyDescent="0.25">
      <c r="A24" s="5">
        <v>5</v>
      </c>
      <c r="B24" s="21" t="s">
        <v>5</v>
      </c>
      <c r="C24" s="22">
        <f t="shared" ref="C24:C27" si="0">FV($D$18,$A24*12,$D$16*-1)</f>
        <v>73502.702870768218</v>
      </c>
      <c r="D24" s="23">
        <f>C24*rendimento_carteira</f>
        <v>477.7675686599934</v>
      </c>
    </row>
    <row r="25" spans="1:5" ht="18" customHeight="1" x14ac:dyDescent="0.25">
      <c r="A25" s="5">
        <v>10</v>
      </c>
      <c r="B25" s="24" t="s">
        <v>6</v>
      </c>
      <c r="C25" s="22">
        <f t="shared" si="0"/>
        <v>207034.8205116303</v>
      </c>
      <c r="D25" s="23">
        <f>C25*rendimento_carteira</f>
        <v>1345.7263333255969</v>
      </c>
    </row>
    <row r="26" spans="1:5" ht="18" customHeight="1" x14ac:dyDescent="0.25">
      <c r="A26" s="5">
        <v>20</v>
      </c>
      <c r="B26" s="24" t="s">
        <v>7</v>
      </c>
      <c r="C26" s="22">
        <f t="shared" si="0"/>
        <v>890329.8288486267</v>
      </c>
      <c r="D26" s="23">
        <f>C26*rendimento_carteira</f>
        <v>5787.1438875160729</v>
      </c>
    </row>
    <row r="27" spans="1:5" ht="18" customHeight="1" thickBot="1" x14ac:dyDescent="0.3">
      <c r="A27" s="5">
        <v>30</v>
      </c>
      <c r="B27" s="25" t="s">
        <v>8</v>
      </c>
      <c r="C27" s="26">
        <f t="shared" si="0"/>
        <v>3145467.7194916555</v>
      </c>
      <c r="D27" s="27">
        <f>C27*rendimento_carteira</f>
        <v>20445.540176695758</v>
      </c>
    </row>
    <row r="28" spans="1:5" x14ac:dyDescent="0.25"/>
    <row r="29" spans="1:5" ht="15.75" x14ac:dyDescent="0.25">
      <c r="B29" s="50" t="s">
        <v>15</v>
      </c>
      <c r="C29" s="63" t="s">
        <v>31</v>
      </c>
      <c r="D29" s="51"/>
    </row>
    <row r="30" spans="1:5" ht="15.75" x14ac:dyDescent="0.25">
      <c r="B30" s="52" t="s">
        <v>18</v>
      </c>
      <c r="C30" s="54">
        <f>aporte</f>
        <v>900</v>
      </c>
      <c r="D30" s="6"/>
    </row>
    <row r="31" spans="1:5" x14ac:dyDescent="0.25"/>
    <row r="32" spans="1:5" x14ac:dyDescent="0.25">
      <c r="B32" s="66" t="s">
        <v>19</v>
      </c>
      <c r="C32" s="66" t="s">
        <v>20</v>
      </c>
      <c r="D32" s="66" t="s">
        <v>21</v>
      </c>
    </row>
    <row r="33" spans="2:4" x14ac:dyDescent="0.25">
      <c r="B33" s="58" t="s">
        <v>22</v>
      </c>
      <c r="C33" s="59">
        <f>VLOOKUP($C$29&amp;"-"&amp;B33,'Base percentual'!$B:$E,4,FALSE)</f>
        <v>0.32</v>
      </c>
      <c r="D33" s="67">
        <f>C33*$C$30</f>
        <v>288</v>
      </c>
    </row>
    <row r="34" spans="2:4" x14ac:dyDescent="0.25">
      <c r="B34" s="58" t="s">
        <v>23</v>
      </c>
      <c r="C34" s="59">
        <f>VLOOKUP($C$29&amp;"-"&amp;B34,'Base percentual'!$B:$E,4,FALSE)</f>
        <v>0.35</v>
      </c>
      <c r="D34" s="60">
        <f t="shared" ref="D34:D38" si="1">C34*$C$30</f>
        <v>315</v>
      </c>
    </row>
    <row r="35" spans="2:4" x14ac:dyDescent="0.25">
      <c r="B35" s="58" t="s">
        <v>24</v>
      </c>
      <c r="C35" s="59">
        <f>VLOOKUP($C$29&amp;"-"&amp;B35,'Base percentual'!$B:$E,4,FALSE)</f>
        <v>0.08</v>
      </c>
      <c r="D35" s="60">
        <f t="shared" si="1"/>
        <v>72</v>
      </c>
    </row>
    <row r="36" spans="2:4" x14ac:dyDescent="0.25">
      <c r="B36" s="58" t="s">
        <v>25</v>
      </c>
      <c r="C36" s="59">
        <f>VLOOKUP($C$29&amp;"-"&amp;B36,'Base percentual'!$B:$E,4,FALSE)</f>
        <v>0.05</v>
      </c>
      <c r="D36" s="60">
        <f t="shared" si="1"/>
        <v>45</v>
      </c>
    </row>
    <row r="37" spans="2:4" x14ac:dyDescent="0.25">
      <c r="B37" s="58" t="s">
        <v>26</v>
      </c>
      <c r="C37" s="59">
        <f>VLOOKUP($C$29&amp;"-"&amp;B37,'Base percentual'!$B:$E,4,FALSE)</f>
        <v>0.1</v>
      </c>
      <c r="D37" s="60">
        <f t="shared" si="1"/>
        <v>90</v>
      </c>
    </row>
    <row r="38" spans="2:4" x14ac:dyDescent="0.25">
      <c r="B38" s="58" t="s">
        <v>27</v>
      </c>
      <c r="C38" s="59">
        <f>VLOOKUP($C$29&amp;"-"&amp;B38,'Base percentual'!$B:$E,4,FALSE)</f>
        <v>0.1</v>
      </c>
      <c r="D38" s="60">
        <f t="shared" si="1"/>
        <v>90</v>
      </c>
    </row>
    <row r="39" spans="2:4" x14ac:dyDescent="0.25">
      <c r="B39" s="64"/>
      <c r="C39" s="64"/>
      <c r="D39" s="65">
        <f>SUM(D33:D38)</f>
        <v>900</v>
      </c>
    </row>
    <row r="40" spans="2:4" x14ac:dyDescent="0.25"/>
    <row r="41" spans="2:4" x14ac:dyDescent="0.25"/>
    <row r="42" spans="2:4" x14ac:dyDescent="0.25"/>
    <row r="43" spans="2:4" x14ac:dyDescent="0.25"/>
    <row r="44" spans="2:4" x14ac:dyDescent="0.25"/>
    <row r="45" spans="2:4" x14ac:dyDescent="0.25"/>
    <row r="46" spans="2:4" x14ac:dyDescent="0.25"/>
    <row r="47" spans="2:4" x14ac:dyDescent="0.25"/>
    <row r="48" spans="2:4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x14ac:dyDescent="0.25"/>
    <row r="67" x14ac:dyDescent="0.25"/>
    <row r="68" x14ac:dyDescent="0.25"/>
    <row r="69" x14ac:dyDescent="0.25"/>
  </sheetData>
  <sheetProtection sheet="1" objects="1" scenarios="1" sort="0" autoFilter="0" pivotTables="0"/>
  <protectedRanges>
    <protectedRange sqref="C29" name="tipo de perfil"/>
    <protectedRange sqref="D16:D18" name="Investimento"/>
    <protectedRange sqref="D11:D12" name="configurações"/>
  </protectedRanges>
  <mergeCells count="11">
    <mergeCell ref="B22:C22"/>
    <mergeCell ref="B10:D10"/>
    <mergeCell ref="B11:C11"/>
    <mergeCell ref="B12:C12"/>
    <mergeCell ref="B13:C13"/>
    <mergeCell ref="B16:C16"/>
    <mergeCell ref="B17:C17"/>
    <mergeCell ref="B18:C18"/>
    <mergeCell ref="B19:C19"/>
    <mergeCell ref="B20:C20"/>
    <mergeCell ref="B15:D15"/>
  </mergeCells>
  <dataValidations count="1">
    <dataValidation type="list" allowBlank="1" showInputMessage="1" showErrorMessage="1" sqref="C29" xr:uid="{9DA2DAF6-3B5F-4249-BA53-83B836E48C3F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8AF8-996F-4F85-9284-03EBB004CD53}">
  <dimension ref="B2:E20"/>
  <sheetViews>
    <sheetView workbookViewId="0">
      <selection activeCell="E10" sqref="E10"/>
    </sheetView>
  </sheetViews>
  <sheetFormatPr defaultRowHeight="15" x14ac:dyDescent="0.25"/>
  <cols>
    <col min="2" max="2" width="30.85546875" bestFit="1" customWidth="1"/>
    <col min="3" max="3" width="12.140625" bestFit="1" customWidth="1"/>
    <col min="4" max="4" width="18.5703125" bestFit="1" customWidth="1"/>
    <col min="5" max="5" width="4.5703125" bestFit="1" customWidth="1"/>
  </cols>
  <sheetData>
    <row r="2" spans="2:5" x14ac:dyDescent="0.25">
      <c r="B2" s="55" t="s">
        <v>28</v>
      </c>
      <c r="C2" s="55" t="s">
        <v>29</v>
      </c>
      <c r="D2" s="56" t="s">
        <v>19</v>
      </c>
      <c r="E2" s="56" t="s">
        <v>30</v>
      </c>
    </row>
    <row r="3" spans="2:5" x14ac:dyDescent="0.25">
      <c r="B3" t="str">
        <f>C3&amp;"-"&amp;D3</f>
        <v>Conservador-PAPEL</v>
      </c>
      <c r="C3" t="s">
        <v>16</v>
      </c>
      <c r="D3" s="1" t="s">
        <v>22</v>
      </c>
      <c r="E3" s="53">
        <v>0.3</v>
      </c>
    </row>
    <row r="4" spans="2:5" x14ac:dyDescent="0.25">
      <c r="B4" t="str">
        <f t="shared" ref="B4:B20" si="0">C4&amp;"-"&amp;D4</f>
        <v>Conservador-TIJOLO</v>
      </c>
      <c r="C4" t="s">
        <v>16</v>
      </c>
      <c r="D4" s="1" t="s">
        <v>23</v>
      </c>
      <c r="E4" s="53">
        <v>0.5</v>
      </c>
    </row>
    <row r="5" spans="2:5" x14ac:dyDescent="0.25">
      <c r="B5" t="str">
        <f t="shared" si="0"/>
        <v>Conservador-HÍBRIDOS</v>
      </c>
      <c r="C5" t="s">
        <v>16</v>
      </c>
      <c r="D5" s="1" t="s">
        <v>24</v>
      </c>
      <c r="E5" s="53">
        <v>0.1</v>
      </c>
    </row>
    <row r="6" spans="2:5" x14ac:dyDescent="0.25">
      <c r="B6" t="str">
        <f t="shared" si="0"/>
        <v>Conservador-FOFs</v>
      </c>
      <c r="C6" t="s">
        <v>16</v>
      </c>
      <c r="D6" s="1" t="s">
        <v>25</v>
      </c>
      <c r="E6" s="53">
        <v>0.1</v>
      </c>
    </row>
    <row r="7" spans="2:5" x14ac:dyDescent="0.25">
      <c r="B7" t="str">
        <f t="shared" si="0"/>
        <v>Conservador-DESENVOLVIMENTO</v>
      </c>
      <c r="C7" t="s">
        <v>16</v>
      </c>
      <c r="D7" s="1" t="s">
        <v>26</v>
      </c>
      <c r="E7" s="53">
        <v>0</v>
      </c>
    </row>
    <row r="8" spans="2:5" ht="15.75" thickBot="1" x14ac:dyDescent="0.3">
      <c r="B8" s="8" t="str">
        <f t="shared" si="0"/>
        <v>Conservador-HOTELARIAS</v>
      </c>
      <c r="C8" s="8" t="s">
        <v>16</v>
      </c>
      <c r="D8" s="11" t="s">
        <v>27</v>
      </c>
      <c r="E8" s="57">
        <v>0</v>
      </c>
    </row>
    <row r="9" spans="2:5" x14ac:dyDescent="0.25">
      <c r="B9" t="str">
        <f t="shared" si="0"/>
        <v>Moderado-PAPEL</v>
      </c>
      <c r="C9" t="s">
        <v>31</v>
      </c>
      <c r="D9" s="1" t="s">
        <v>22</v>
      </c>
      <c r="E9" s="53">
        <v>0.32</v>
      </c>
    </row>
    <row r="10" spans="2:5" s="17" customFormat="1" x14ac:dyDescent="0.25">
      <c r="B10" s="17" t="str">
        <f t="shared" si="0"/>
        <v>Moderado-TIJOLO</v>
      </c>
      <c r="C10" s="17" t="s">
        <v>31</v>
      </c>
      <c r="D10" s="61" t="s">
        <v>23</v>
      </c>
      <c r="E10" s="62">
        <v>0.35</v>
      </c>
    </row>
    <row r="11" spans="2:5" x14ac:dyDescent="0.25">
      <c r="B11" t="str">
        <f t="shared" si="0"/>
        <v>Moderado-HÍBRIDOS</v>
      </c>
      <c r="C11" t="s">
        <v>31</v>
      </c>
      <c r="D11" s="1" t="s">
        <v>24</v>
      </c>
      <c r="E11" s="53">
        <v>0.08</v>
      </c>
    </row>
    <row r="12" spans="2:5" x14ac:dyDescent="0.25">
      <c r="B12" t="str">
        <f t="shared" si="0"/>
        <v>Moderado-FOFs</v>
      </c>
      <c r="C12" t="s">
        <v>31</v>
      </c>
      <c r="D12" s="1" t="s">
        <v>25</v>
      </c>
      <c r="E12" s="53">
        <v>0.05</v>
      </c>
    </row>
    <row r="13" spans="2:5" x14ac:dyDescent="0.25">
      <c r="B13" t="str">
        <f t="shared" si="0"/>
        <v>Moderado-DESENVOLVIMENTO</v>
      </c>
      <c r="C13" t="s">
        <v>31</v>
      </c>
      <c r="D13" s="1" t="s">
        <v>26</v>
      </c>
      <c r="E13" s="53">
        <v>0.1</v>
      </c>
    </row>
    <row r="14" spans="2:5" ht="15.75" thickBot="1" x14ac:dyDescent="0.3">
      <c r="B14" s="8" t="str">
        <f t="shared" si="0"/>
        <v>Moderado-HOTELARIAS</v>
      </c>
      <c r="C14" s="8" t="s">
        <v>31</v>
      </c>
      <c r="D14" s="11" t="s">
        <v>27</v>
      </c>
      <c r="E14" s="57">
        <v>0.1</v>
      </c>
    </row>
    <row r="15" spans="2:5" x14ac:dyDescent="0.25">
      <c r="B15" t="str">
        <f t="shared" si="0"/>
        <v>Agressivo-PAPEL</v>
      </c>
      <c r="C15" t="s">
        <v>17</v>
      </c>
      <c r="D15" s="1" t="s">
        <v>22</v>
      </c>
      <c r="E15" s="53">
        <v>0.5</v>
      </c>
    </row>
    <row r="16" spans="2:5" x14ac:dyDescent="0.25">
      <c r="B16" t="str">
        <f t="shared" si="0"/>
        <v>Agressivo-TIJOLO</v>
      </c>
      <c r="C16" t="s">
        <v>17</v>
      </c>
      <c r="D16" s="1" t="s">
        <v>23</v>
      </c>
      <c r="E16" s="53">
        <v>0.1</v>
      </c>
    </row>
    <row r="17" spans="2:5" x14ac:dyDescent="0.25">
      <c r="B17" t="str">
        <f t="shared" si="0"/>
        <v>Agressivo-HÍBRIDOS</v>
      </c>
      <c r="C17" t="s">
        <v>17</v>
      </c>
      <c r="D17" s="1" t="s">
        <v>24</v>
      </c>
      <c r="E17" s="53">
        <v>0.05</v>
      </c>
    </row>
    <row r="18" spans="2:5" x14ac:dyDescent="0.25">
      <c r="B18" t="str">
        <f t="shared" si="0"/>
        <v>Agressivo-FOFs</v>
      </c>
      <c r="C18" t="s">
        <v>17</v>
      </c>
      <c r="D18" s="1" t="s">
        <v>25</v>
      </c>
      <c r="E18" s="53">
        <v>0.05</v>
      </c>
    </row>
    <row r="19" spans="2:5" x14ac:dyDescent="0.25">
      <c r="B19" t="str">
        <f t="shared" si="0"/>
        <v>Agressivo-DESENVOLVIMENTO</v>
      </c>
      <c r="C19" t="s">
        <v>17</v>
      </c>
      <c r="D19" s="1" t="s">
        <v>26</v>
      </c>
      <c r="E19" s="53">
        <v>0.2</v>
      </c>
    </row>
    <row r="20" spans="2:5" x14ac:dyDescent="0.25">
      <c r="B20" t="str">
        <f t="shared" si="0"/>
        <v>Agressivo-HOTELARIAS</v>
      </c>
      <c r="C20" t="s">
        <v>17</v>
      </c>
      <c r="D20" s="1" t="s">
        <v>27</v>
      </c>
      <c r="E20" s="53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Controle Investimento</vt:lpstr>
      <vt:lpstr>Base percentual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SANTOS DO NASCIMENTO</dc:creator>
  <cp:lastModifiedBy>GUILHERME SANTOS DO NASCIMENTO</cp:lastModifiedBy>
  <dcterms:created xsi:type="dcterms:W3CDTF">2025-08-24T00:57:53Z</dcterms:created>
  <dcterms:modified xsi:type="dcterms:W3CDTF">2025-08-28T03:18:23Z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2025-08-24T01:29:46Z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b7588fd3-fda4-4077-9063-0c10ff9b1ea7</vt:lpwstr>
  </property>
  <property fmtid="{D5CDD505-2E9C-101B-9397-08002B2CF9AE}" pid="8" name="MSIP_Label_defa4170-0d19-0005-0004-bc88714345d2_ContentBits">
    <vt:lpwstr>0</vt:lpwstr>
  </property>
</Properties>
</file>