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uilh\Downloads\"/>
    </mc:Choice>
  </mc:AlternateContent>
  <xr:revisionPtr revIDLastSave="0" documentId="13_ncr:1_{C5668E55-DE48-4225-88A0-021B88211EDC}" xr6:coauthVersionLast="47" xr6:coauthVersionMax="47" xr10:uidLastSave="{00000000-0000-0000-0000-000000000000}"/>
  <bookViews>
    <workbookView xWindow="-120" yWindow="-120" windowWidth="29040" windowHeight="15840" tabRatio="933" activeTab="1" xr2:uid="{00000000-000D-0000-FFFF-FFFF00000000}"/>
  </bookViews>
  <sheets>
    <sheet name="Current orders detail" sheetId="1" r:id="rId1"/>
    <sheet name="Ajuste" sheetId="4" r:id="rId2"/>
    <sheet name="Capa" sheetId="37" r:id="rId3"/>
    <sheet name="p1" sheetId="38" r:id="rId4"/>
    <sheet name="p2" sheetId="39" r:id="rId5"/>
    <sheet name="p3" sheetId="40" r:id="rId6"/>
    <sheet name="p4" sheetId="41" r:id="rId7"/>
    <sheet name="p5" sheetId="42" r:id="rId8"/>
    <sheet name="p6" sheetId="43" r:id="rId9"/>
    <sheet name="p7" sheetId="44" r:id="rId10"/>
    <sheet name="p8" sheetId="45" r:id="rId11"/>
    <sheet name="p9" sheetId="46" r:id="rId12"/>
    <sheet name="p10" sheetId="47" r:id="rId13"/>
    <sheet name="p11" sheetId="48" r:id="rId14"/>
    <sheet name="p12" sheetId="49" r:id="rId15"/>
    <sheet name="p13" sheetId="50" r:id="rId16"/>
    <sheet name="p14" sheetId="51" r:id="rId17"/>
    <sheet name="p15" sheetId="52" r:id="rId18"/>
    <sheet name="p16" sheetId="53" r:id="rId19"/>
    <sheet name="p17" sheetId="69" r:id="rId20"/>
    <sheet name="p18" sheetId="70" r:id="rId21"/>
    <sheet name="p19" sheetId="71" r:id="rId22"/>
    <sheet name="p20" sheetId="72" r:id="rId23"/>
    <sheet name="p21" sheetId="73" r:id="rId24"/>
    <sheet name="p22" sheetId="74" r:id="rId25"/>
    <sheet name="p23" sheetId="76" r:id="rId26"/>
    <sheet name="p24" sheetId="77" r:id="rId27"/>
    <sheet name="p25" sheetId="78" r:id="rId28"/>
    <sheet name="p26" sheetId="75" r:id="rId29"/>
    <sheet name="p27" sheetId="79" r:id="rId30"/>
    <sheet name="p28" sheetId="80" r:id="rId31"/>
    <sheet name="p29" sheetId="81" r:id="rId32"/>
    <sheet name="p30" sheetId="82" r:id="rId33"/>
    <sheet name="p31" sheetId="83" r:id="rId34"/>
    <sheet name="p32" sheetId="84" r:id="rId35"/>
    <sheet name="p33" sheetId="85" r:id="rId36"/>
    <sheet name="p34" sheetId="86" r:id="rId37"/>
    <sheet name="p35" sheetId="87" r:id="rId38"/>
    <sheet name="p36" sheetId="88" r:id="rId39"/>
    <sheet name="p37" sheetId="90" r:id="rId40"/>
  </sheets>
  <definedNames>
    <definedName name="_xlnm._FilterDatabase" localSheetId="1" hidden="1">Ajuste!$A$2:$Q$3</definedName>
    <definedName name="_xlnm.Print_Area" localSheetId="2">Capa!$A$2:$C$65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3" i="37" l="1"/>
  <c r="K63" i="37"/>
  <c r="J63" i="37"/>
  <c r="H63" i="37"/>
  <c r="I63" i="37"/>
  <c r="L17" i="37" l="1"/>
  <c r="K17" i="37"/>
  <c r="J17" i="37"/>
  <c r="H17" i="37"/>
  <c r="K16" i="37"/>
  <c r="J16" i="37"/>
  <c r="H16" i="37"/>
  <c r="A60" i="37"/>
  <c r="A61" i="37" s="1"/>
  <c r="L4" i="37"/>
  <c r="K4" i="37"/>
  <c r="J4" i="37"/>
  <c r="H4" i="37"/>
  <c r="B6" i="76"/>
  <c r="H61" i="37"/>
  <c r="J61" i="37"/>
  <c r="K61" i="37"/>
  <c r="L61" i="37"/>
  <c r="H62" i="37"/>
  <c r="J62" i="37"/>
  <c r="K62" i="37"/>
  <c r="L62" i="37"/>
  <c r="H64" i="37"/>
  <c r="J64" i="37"/>
  <c r="K64" i="37"/>
  <c r="L64" i="37"/>
  <c r="H65" i="37"/>
  <c r="J65" i="37"/>
  <c r="K65" i="37"/>
  <c r="L65" i="37"/>
  <c r="H52" i="37"/>
  <c r="J52" i="37"/>
  <c r="K52" i="37"/>
  <c r="L52" i="37"/>
  <c r="H53" i="37"/>
  <c r="J53" i="37"/>
  <c r="K53" i="37"/>
  <c r="L53" i="37"/>
  <c r="H54" i="37"/>
  <c r="J54" i="37"/>
  <c r="K54" i="37"/>
  <c r="L54" i="37"/>
  <c r="H55" i="37"/>
  <c r="J55" i="37"/>
  <c r="K55" i="37"/>
  <c r="L55" i="37"/>
  <c r="H56" i="37"/>
  <c r="J56" i="37"/>
  <c r="K56" i="37"/>
  <c r="L56" i="37"/>
  <c r="H57" i="37"/>
  <c r="J57" i="37"/>
  <c r="K57" i="37"/>
  <c r="L57" i="37"/>
  <c r="H58" i="37"/>
  <c r="J58" i="37"/>
  <c r="K58" i="37"/>
  <c r="L58" i="37"/>
  <c r="H59" i="37"/>
  <c r="J59" i="37"/>
  <c r="K59" i="37"/>
  <c r="L59" i="37"/>
  <c r="H60" i="37"/>
  <c r="J60" i="37"/>
  <c r="K60" i="37"/>
  <c r="L60" i="37"/>
  <c r="H3" i="37"/>
  <c r="J3" i="37"/>
  <c r="K3" i="37"/>
  <c r="L3" i="37"/>
  <c r="H5" i="37"/>
  <c r="J5" i="37"/>
  <c r="K5" i="37"/>
  <c r="L5" i="37"/>
  <c r="H6" i="37"/>
  <c r="J6" i="37"/>
  <c r="K6" i="37"/>
  <c r="L6" i="37"/>
  <c r="H7" i="37"/>
  <c r="J7" i="37"/>
  <c r="K7" i="37"/>
  <c r="L7" i="37"/>
  <c r="H8" i="37"/>
  <c r="J8" i="37"/>
  <c r="K8" i="37"/>
  <c r="L8" i="37"/>
  <c r="H9" i="37"/>
  <c r="J9" i="37"/>
  <c r="K9" i="37"/>
  <c r="L9" i="37"/>
  <c r="H10" i="37"/>
  <c r="J10" i="37"/>
  <c r="K10" i="37"/>
  <c r="L10" i="37"/>
  <c r="H11" i="37"/>
  <c r="J11" i="37"/>
  <c r="K11" i="37"/>
  <c r="L11" i="37"/>
  <c r="H12" i="37"/>
  <c r="J12" i="37"/>
  <c r="K12" i="37"/>
  <c r="L12" i="37"/>
  <c r="H13" i="37"/>
  <c r="J13" i="37"/>
  <c r="K13" i="37"/>
  <c r="L13" i="37"/>
  <c r="H14" i="37"/>
  <c r="J14" i="37"/>
  <c r="K14" i="37"/>
  <c r="H15" i="37"/>
  <c r="J15" i="37"/>
  <c r="K15" i="37"/>
  <c r="H18" i="37"/>
  <c r="J18" i="37"/>
  <c r="K18" i="37"/>
  <c r="L18" i="37"/>
  <c r="H19" i="37"/>
  <c r="J19" i="37"/>
  <c r="K19" i="37"/>
  <c r="L19" i="37"/>
  <c r="H20" i="37"/>
  <c r="J20" i="37"/>
  <c r="K20" i="37"/>
  <c r="L20" i="37"/>
  <c r="H21" i="37"/>
  <c r="J21" i="37"/>
  <c r="K21" i="37"/>
  <c r="L21" i="37"/>
  <c r="H22" i="37"/>
  <c r="J22" i="37"/>
  <c r="K22" i="37"/>
  <c r="L22" i="37"/>
  <c r="H23" i="37"/>
  <c r="J23" i="37"/>
  <c r="K23" i="37"/>
  <c r="H24" i="37"/>
  <c r="J24" i="37"/>
  <c r="K24" i="37"/>
  <c r="H25" i="37"/>
  <c r="J25" i="37"/>
  <c r="K25" i="37"/>
  <c r="H26" i="37"/>
  <c r="J26" i="37"/>
  <c r="K26" i="37"/>
  <c r="L26" i="37"/>
  <c r="H27" i="37"/>
  <c r="J27" i="37"/>
  <c r="K27" i="37"/>
  <c r="L27" i="37"/>
  <c r="H28" i="37"/>
  <c r="J28" i="37"/>
  <c r="K28" i="37"/>
  <c r="H29" i="37"/>
  <c r="J29" i="37"/>
  <c r="K29" i="37"/>
  <c r="H30" i="37"/>
  <c r="J30" i="37"/>
  <c r="K30" i="37"/>
  <c r="H31" i="37"/>
  <c r="J31" i="37"/>
  <c r="K31" i="37"/>
  <c r="L31" i="37"/>
  <c r="H32" i="37"/>
  <c r="J32" i="37"/>
  <c r="K32" i="37"/>
  <c r="L32" i="37"/>
  <c r="H33" i="37"/>
  <c r="J33" i="37"/>
  <c r="K33" i="37"/>
  <c r="L33" i="37"/>
  <c r="I34" i="37"/>
  <c r="H34" i="37"/>
  <c r="J34" i="37"/>
  <c r="K34" i="37"/>
  <c r="L34" i="37"/>
  <c r="H35" i="37"/>
  <c r="I35" i="37"/>
  <c r="J35" i="37"/>
  <c r="K35" i="37"/>
  <c r="L35" i="37"/>
  <c r="H36" i="37"/>
  <c r="J36" i="37"/>
  <c r="K36" i="37"/>
  <c r="L36" i="37"/>
  <c r="H37" i="37"/>
  <c r="J37" i="37"/>
  <c r="K37" i="37"/>
  <c r="L37" i="37"/>
  <c r="H38" i="37"/>
  <c r="J38" i="37"/>
  <c r="K38" i="37"/>
  <c r="L38" i="37"/>
  <c r="H39" i="37"/>
  <c r="J39" i="37"/>
  <c r="K39" i="37"/>
  <c r="L39" i="37"/>
  <c r="H40" i="37"/>
  <c r="J40" i="37"/>
  <c r="K40" i="37"/>
  <c r="H41" i="37"/>
  <c r="J41" i="37"/>
  <c r="K41" i="37"/>
  <c r="H42" i="37"/>
  <c r="J42" i="37"/>
  <c r="K42" i="37"/>
  <c r="H43" i="37"/>
  <c r="J43" i="37"/>
  <c r="K43" i="37"/>
  <c r="H44" i="37"/>
  <c r="J44" i="37"/>
  <c r="K44" i="37"/>
  <c r="H45" i="37"/>
  <c r="J45" i="37"/>
  <c r="K45" i="37"/>
  <c r="H46" i="37"/>
  <c r="J46" i="37"/>
  <c r="K46" i="37"/>
  <c r="H47" i="37"/>
  <c r="J47" i="37"/>
  <c r="K47" i="37"/>
  <c r="L47" i="37"/>
  <c r="H48" i="37"/>
  <c r="J48" i="37"/>
  <c r="K48" i="37"/>
  <c r="L48" i="37"/>
  <c r="H49" i="37"/>
  <c r="J49" i="37"/>
  <c r="K49" i="37"/>
  <c r="L49" i="37"/>
  <c r="H50" i="37"/>
  <c r="J50" i="37"/>
  <c r="K50" i="37"/>
  <c r="L50" i="37"/>
  <c r="H51" i="37"/>
  <c r="J51" i="37"/>
  <c r="K51" i="37"/>
  <c r="L51" i="37"/>
  <c r="A62" i="37" l="1"/>
  <c r="A64" i="37" s="1"/>
  <c r="A65" i="37" s="1"/>
  <c r="J8" i="1"/>
  <c r="B6" i="84"/>
  <c r="B6" i="83"/>
  <c r="B6" i="82"/>
  <c r="B6" i="81"/>
  <c r="B6" i="80"/>
  <c r="B6" i="79"/>
  <c r="B6" i="48"/>
  <c r="B6" i="47"/>
  <c r="B6" i="45"/>
  <c r="B6" i="44"/>
  <c r="B6" i="39"/>
  <c r="B6" i="38"/>
  <c r="L2" i="37"/>
  <c r="B6" i="85" l="1"/>
  <c r="B6" i="74" l="1"/>
  <c r="B6" i="71"/>
  <c r="B6" i="52"/>
  <c r="B6" i="49"/>
  <c r="B6" i="90" l="1"/>
  <c r="B6" i="88"/>
  <c r="B6" i="87"/>
  <c r="B6" i="86"/>
  <c r="B6" i="42"/>
  <c r="B5" i="90" l="1"/>
  <c r="B4" i="90"/>
  <c r="B5" i="88" l="1"/>
  <c r="B4" i="88"/>
  <c r="B5" i="87"/>
  <c r="B4" i="87"/>
  <c r="B5" i="86"/>
  <c r="B4" i="86"/>
  <c r="B5" i="85"/>
  <c r="B4" i="85"/>
  <c r="B6" i="72"/>
  <c r="B6" i="70"/>
  <c r="B6" i="53"/>
  <c r="B5" i="84"/>
  <c r="B4" i="84"/>
  <c r="B5" i="83"/>
  <c r="B4" i="83"/>
  <c r="B5" i="82"/>
  <c r="B4" i="82"/>
  <c r="B5" i="81"/>
  <c r="B4" i="81"/>
  <c r="B5" i="80"/>
  <c r="B4" i="80"/>
  <c r="A3" i="37"/>
  <c r="A5" i="37" s="1"/>
  <c r="A6" i="37" s="1"/>
  <c r="A7" i="37" s="1"/>
  <c r="A9" i="37" s="1"/>
  <c r="A10" i="37" s="1"/>
  <c r="A12" i="37" s="1"/>
  <c r="A14" i="37" s="1"/>
  <c r="A18" i="37" s="1"/>
  <c r="A20" i="37" s="1"/>
  <c r="A21" i="37" s="1"/>
  <c r="A23" i="37" s="1"/>
  <c r="A24" i="37" s="1"/>
  <c r="A26" i="37" s="1"/>
  <c r="A27" i="37" s="1"/>
  <c r="A28" i="37" s="1"/>
  <c r="A31" i="37" s="1"/>
  <c r="A32" i="37" s="1"/>
  <c r="A34" i="37" s="1"/>
  <c r="A37" i="37" s="1"/>
  <c r="A38" i="37" s="1"/>
  <c r="A39" i="37" s="1"/>
  <c r="A40" i="37" s="1"/>
  <c r="A43" i="37" s="1"/>
  <c r="A45" i="37" s="1"/>
  <c r="A47" i="37" s="1"/>
  <c r="A49" i="37" s="1"/>
  <c r="A50" i="37" s="1"/>
  <c r="A52" i="37" s="1"/>
  <c r="A57" i="37" s="1"/>
  <c r="A58" i="37" s="1"/>
  <c r="H2" i="37"/>
  <c r="J2" i="37"/>
  <c r="K2" i="37"/>
  <c r="F63" i="37" l="1"/>
  <c r="G63" i="37"/>
  <c r="E63" i="37"/>
  <c r="G61" i="37"/>
  <c r="G65" i="37"/>
  <c r="G54" i="37"/>
  <c r="G59" i="37"/>
  <c r="G5" i="37"/>
  <c r="G8" i="37"/>
  <c r="G11" i="37"/>
  <c r="G14" i="37"/>
  <c r="E18" i="37"/>
  <c r="E21" i="37"/>
  <c r="F24" i="37"/>
  <c r="D26" i="37"/>
  <c r="I26" i="37" s="1"/>
  <c r="E29" i="37"/>
  <c r="G32" i="37"/>
  <c r="G43" i="37"/>
  <c r="E45" i="37"/>
  <c r="G48" i="37"/>
  <c r="G51" i="37"/>
  <c r="D64" i="37"/>
  <c r="I64" i="37" s="1"/>
  <c r="D53" i="37"/>
  <c r="I53" i="37" s="1"/>
  <c r="D58" i="37"/>
  <c r="I58" i="37" s="1"/>
  <c r="D3" i="37"/>
  <c r="I3" i="37" s="1"/>
  <c r="D7" i="37"/>
  <c r="I7" i="37" s="1"/>
  <c r="D10" i="37"/>
  <c r="I10" i="37" s="1"/>
  <c r="D13" i="37"/>
  <c r="I13" i="37" s="1"/>
  <c r="F18" i="37"/>
  <c r="F21" i="37"/>
  <c r="G24" i="37"/>
  <c r="E26" i="37"/>
  <c r="F29" i="37"/>
  <c r="D31" i="37"/>
  <c r="I31" i="37" s="1"/>
  <c r="D37" i="37"/>
  <c r="I37" i="37" s="1"/>
  <c r="D40" i="37"/>
  <c r="I40" i="37" s="1"/>
  <c r="F45" i="37"/>
  <c r="D47" i="37"/>
  <c r="I47" i="37" s="1"/>
  <c r="D50" i="37"/>
  <c r="I50" i="37" s="1"/>
  <c r="E64" i="37"/>
  <c r="E53" i="37"/>
  <c r="E58" i="37"/>
  <c r="E3" i="37"/>
  <c r="E7" i="37"/>
  <c r="E10" i="37"/>
  <c r="E13" i="37"/>
  <c r="G18" i="37"/>
  <c r="G21" i="37"/>
  <c r="F26" i="37"/>
  <c r="G29" i="37"/>
  <c r="E31" i="37"/>
  <c r="E34" i="37"/>
  <c r="E37" i="37"/>
  <c r="E40" i="37"/>
  <c r="D42" i="37"/>
  <c r="I42" i="37" s="1"/>
  <c r="G45" i="37"/>
  <c r="E47" i="37"/>
  <c r="E50" i="37"/>
  <c r="D45" i="37"/>
  <c r="I45" i="37" s="1"/>
  <c r="F64" i="37"/>
  <c r="F53" i="37"/>
  <c r="F58" i="37"/>
  <c r="F3" i="37"/>
  <c r="F7" i="37"/>
  <c r="F10" i="37"/>
  <c r="F13" i="37"/>
  <c r="D20" i="37"/>
  <c r="I20" i="37" s="1"/>
  <c r="D23" i="37"/>
  <c r="I23" i="37" s="1"/>
  <c r="G26" i="37"/>
  <c r="F31" i="37"/>
  <c r="F34" i="37"/>
  <c r="F37" i="37"/>
  <c r="F40" i="37"/>
  <c r="E42" i="37"/>
  <c r="F47" i="37"/>
  <c r="F50" i="37"/>
  <c r="G4" i="37"/>
  <c r="G64" i="37"/>
  <c r="G53" i="37"/>
  <c r="G58" i="37"/>
  <c r="G3" i="37"/>
  <c r="G7" i="37"/>
  <c r="G10" i="37"/>
  <c r="G13" i="37"/>
  <c r="D15" i="37"/>
  <c r="I15" i="37" s="1"/>
  <c r="E20" i="37"/>
  <c r="E23" i="37"/>
  <c r="D28" i="37"/>
  <c r="I28" i="37" s="1"/>
  <c r="G31" i="37"/>
  <c r="G34" i="37"/>
  <c r="G37" i="37"/>
  <c r="G40" i="37"/>
  <c r="F42" i="37"/>
  <c r="D44" i="37"/>
  <c r="I44" i="37" s="1"/>
  <c r="G47" i="37"/>
  <c r="G50" i="37"/>
  <c r="F43" i="37"/>
  <c r="F4" i="37"/>
  <c r="D62" i="37"/>
  <c r="I62" i="37" s="1"/>
  <c r="D52" i="37"/>
  <c r="I52" i="37" s="1"/>
  <c r="D55" i="37"/>
  <c r="I55" i="37" s="1"/>
  <c r="D57" i="37"/>
  <c r="I57" i="37" s="1"/>
  <c r="D60" i="37"/>
  <c r="I60" i="37" s="1"/>
  <c r="D6" i="37"/>
  <c r="I6" i="37" s="1"/>
  <c r="D9" i="37"/>
  <c r="I9" i="37" s="1"/>
  <c r="D12" i="37"/>
  <c r="I12" i="37" s="1"/>
  <c r="E15" i="37"/>
  <c r="F20" i="37"/>
  <c r="F23" i="37"/>
  <c r="D25" i="37"/>
  <c r="I25" i="37" s="1"/>
  <c r="E28" i="37"/>
  <c r="D33" i="37"/>
  <c r="I33" i="37" s="1"/>
  <c r="D36" i="37"/>
  <c r="I36" i="37" s="1"/>
  <c r="D39" i="37"/>
  <c r="I39" i="37" s="1"/>
  <c r="G42" i="37"/>
  <c r="E44" i="37"/>
  <c r="D49" i="37"/>
  <c r="I49" i="37" s="1"/>
  <c r="E4" i="37"/>
  <c r="E62" i="37"/>
  <c r="E52" i="37"/>
  <c r="E55" i="37"/>
  <c r="E57" i="37"/>
  <c r="E60" i="37"/>
  <c r="E6" i="37"/>
  <c r="E9" i="37"/>
  <c r="E12" i="37"/>
  <c r="F15" i="37"/>
  <c r="G20" i="37"/>
  <c r="G23" i="37"/>
  <c r="E25" i="37"/>
  <c r="F28" i="37"/>
  <c r="D30" i="37"/>
  <c r="I30" i="37" s="1"/>
  <c r="E33" i="37"/>
  <c r="E36" i="37"/>
  <c r="E39" i="37"/>
  <c r="F44" i="37"/>
  <c r="D46" i="37"/>
  <c r="I46" i="37" s="1"/>
  <c r="E49" i="37"/>
  <c r="F51" i="37"/>
  <c r="G16" i="37"/>
  <c r="D4" i="37"/>
  <c r="I4" i="37" s="1"/>
  <c r="F62" i="37"/>
  <c r="F52" i="37"/>
  <c r="F55" i="37"/>
  <c r="F57" i="37"/>
  <c r="F60" i="37"/>
  <c r="F6" i="37"/>
  <c r="F9" i="37"/>
  <c r="F12" i="37"/>
  <c r="G15" i="37"/>
  <c r="D19" i="37"/>
  <c r="I19" i="37" s="1"/>
  <c r="D22" i="37"/>
  <c r="I22" i="37" s="1"/>
  <c r="F25" i="37"/>
  <c r="G28" i="37"/>
  <c r="E30" i="37"/>
  <c r="F33" i="37"/>
  <c r="F36" i="37"/>
  <c r="F39" i="37"/>
  <c r="G44" i="37"/>
  <c r="E46" i="37"/>
  <c r="F49" i="37"/>
  <c r="F16" i="37"/>
  <c r="G62" i="37"/>
  <c r="G52" i="37"/>
  <c r="G55" i="37"/>
  <c r="G57" i="37"/>
  <c r="G60" i="37"/>
  <c r="G6" i="37"/>
  <c r="G9" i="37"/>
  <c r="G12" i="37"/>
  <c r="E19" i="37"/>
  <c r="E22" i="37"/>
  <c r="G25" i="37"/>
  <c r="D27" i="37"/>
  <c r="I27" i="37" s="1"/>
  <c r="F30" i="37"/>
  <c r="G33" i="37"/>
  <c r="G36" i="37"/>
  <c r="G39" i="37"/>
  <c r="E41" i="37"/>
  <c r="F46" i="37"/>
  <c r="G49" i="37"/>
  <c r="E16" i="37"/>
  <c r="D61" i="37"/>
  <c r="I61" i="37" s="1"/>
  <c r="D65" i="37"/>
  <c r="I65" i="37" s="1"/>
  <c r="D54" i="37"/>
  <c r="I54" i="37" s="1"/>
  <c r="D59" i="37"/>
  <c r="I59" i="37" s="1"/>
  <c r="D5" i="37"/>
  <c r="I5" i="37" s="1"/>
  <c r="D8" i="37"/>
  <c r="I8" i="37" s="1"/>
  <c r="D11" i="37"/>
  <c r="I11" i="37" s="1"/>
  <c r="D14" i="37"/>
  <c r="I14" i="37" s="1"/>
  <c r="F19" i="37"/>
  <c r="F22" i="37"/>
  <c r="E27" i="37"/>
  <c r="G30" i="37"/>
  <c r="D32" i="37"/>
  <c r="I32" i="37" s="1"/>
  <c r="E35" i="37"/>
  <c r="D38" i="37"/>
  <c r="I38" i="37" s="1"/>
  <c r="F41" i="37"/>
  <c r="D43" i="37"/>
  <c r="I43" i="37" s="1"/>
  <c r="G46" i="37"/>
  <c r="D48" i="37"/>
  <c r="I48" i="37" s="1"/>
  <c r="D51" i="37"/>
  <c r="I51" i="37" s="1"/>
  <c r="G38" i="37"/>
  <c r="D16" i="37"/>
  <c r="I16" i="37" s="1"/>
  <c r="E61" i="37"/>
  <c r="E65" i="37"/>
  <c r="E54" i="37"/>
  <c r="E59" i="37"/>
  <c r="E5" i="37"/>
  <c r="E8" i="37"/>
  <c r="E11" i="37"/>
  <c r="E14" i="37"/>
  <c r="G19" i="37"/>
  <c r="G22" i="37"/>
  <c r="D24" i="37"/>
  <c r="I24" i="37" s="1"/>
  <c r="F27" i="37"/>
  <c r="E32" i="37"/>
  <c r="F35" i="37"/>
  <c r="E38" i="37"/>
  <c r="G41" i="37"/>
  <c r="E43" i="37"/>
  <c r="E48" i="37"/>
  <c r="E51" i="37"/>
  <c r="F61" i="37"/>
  <c r="F65" i="37"/>
  <c r="F54" i="37"/>
  <c r="F59" i="37"/>
  <c r="F5" i="37"/>
  <c r="F8" i="37"/>
  <c r="F11" i="37"/>
  <c r="F14" i="37"/>
  <c r="D18" i="37"/>
  <c r="I18" i="37" s="1"/>
  <c r="D21" i="37"/>
  <c r="I21" i="37" s="1"/>
  <c r="E24" i="37"/>
  <c r="G27" i="37"/>
  <c r="D29" i="37"/>
  <c r="I29" i="37" s="1"/>
  <c r="F32" i="37"/>
  <c r="G35" i="37"/>
  <c r="F38" i="37"/>
  <c r="F48" i="37"/>
  <c r="D41" i="37"/>
  <c r="I41" i="37" s="1"/>
  <c r="D2" i="37"/>
  <c r="I2" i="37" s="1"/>
  <c r="E2" i="37"/>
  <c r="F2" i="37"/>
  <c r="G2" i="37"/>
  <c r="B6" i="40" l="1"/>
  <c r="B5" i="42" l="1"/>
  <c r="B4" i="42"/>
  <c r="B5" i="79" l="1"/>
  <c r="B4" i="79"/>
  <c r="B5" i="78" l="1"/>
  <c r="B4" i="78"/>
  <c r="B5" i="77"/>
  <c r="B4" i="77"/>
  <c r="B5" i="76"/>
  <c r="B4" i="76"/>
  <c r="B4" i="75"/>
  <c r="B5" i="75"/>
  <c r="B6" i="73" l="1"/>
  <c r="B6" i="43"/>
  <c r="B5" i="74" l="1"/>
  <c r="B4" i="74"/>
  <c r="B5" i="73"/>
  <c r="B4" i="73"/>
  <c r="B5" i="72"/>
  <c r="B4" i="72"/>
  <c r="B5" i="71"/>
  <c r="B4" i="71"/>
  <c r="B5" i="70"/>
  <c r="B4" i="70"/>
  <c r="B5" i="69"/>
  <c r="B4" i="69"/>
  <c r="B5" i="53"/>
  <c r="B4" i="53"/>
  <c r="B5" i="52" l="1"/>
  <c r="B4" i="52"/>
  <c r="B5" i="51"/>
  <c r="B4" i="51"/>
  <c r="B5" i="50"/>
  <c r="B4" i="50"/>
  <c r="B5" i="49"/>
  <c r="B4" i="49"/>
  <c r="B5" i="48"/>
  <c r="B4" i="48"/>
  <c r="B5" i="47"/>
  <c r="B4" i="47"/>
  <c r="B5" i="46"/>
  <c r="B4" i="46"/>
  <c r="B5" i="45"/>
  <c r="B4" i="45"/>
  <c r="B5" i="44"/>
  <c r="B4" i="44"/>
  <c r="B5" i="43"/>
  <c r="B4" i="43"/>
  <c r="B6" i="41"/>
  <c r="B5" i="41"/>
  <c r="B4" i="41"/>
  <c r="B5" i="40"/>
  <c r="B4" i="40"/>
  <c r="B5" i="39"/>
  <c r="B4" i="39"/>
  <c r="B5" i="38"/>
  <c r="B4" i="38"/>
  <c r="A1" i="4" l="1"/>
</calcChain>
</file>

<file path=xl/sharedStrings.xml><?xml version="1.0" encoding="utf-8"?>
<sst xmlns="http://schemas.openxmlformats.org/spreadsheetml/2006/main" count="847" uniqueCount="199">
  <si>
    <t>Order number:</t>
  </si>
  <si>
    <t>Fin. Dest. Delivery Date</t>
  </si>
  <si>
    <t>Currency</t>
  </si>
  <si>
    <t>BRL</t>
  </si>
  <si>
    <t>Delivery Date</t>
  </si>
  <si>
    <t>Order Value</t>
  </si>
  <si>
    <t>Total Available</t>
  </si>
  <si>
    <t>Incoterms</t>
  </si>
  <si>
    <t>LINE</t>
  </si>
  <si>
    <t>ITEM CODE</t>
  </si>
  <si>
    <t>ITEM</t>
  </si>
  <si>
    <t>ITEM PRICE</t>
  </si>
  <si>
    <t>U. M.</t>
  </si>
  <si>
    <t>ORDERED QUANTITY</t>
  </si>
  <si>
    <t>AVAILABLE QUANTITY</t>
  </si>
  <si>
    <t>NOTES</t>
  </si>
  <si>
    <t>KG</t>
  </si>
  <si>
    <t>Vol</t>
  </si>
  <si>
    <t>Unid</t>
  </si>
  <si>
    <t>Cxs</t>
  </si>
  <si>
    <t>Caixas pallet</t>
  </si>
  <si>
    <t>Pallets</t>
  </si>
  <si>
    <t>Sobra</t>
  </si>
  <si>
    <t>ID</t>
  </si>
  <si>
    <t>Supplier</t>
  </si>
  <si>
    <t>Nr Pedido</t>
  </si>
  <si>
    <t/>
  </si>
  <si>
    <t>Notes</t>
  </si>
  <si>
    <t>AVAILABLE VALUE</t>
  </si>
  <si>
    <t>Agency name</t>
  </si>
  <si>
    <t>Agency Code</t>
  </si>
  <si>
    <t>Supplier Code</t>
  </si>
  <si>
    <t>Santos</t>
  </si>
  <si>
    <t>CFR</t>
  </si>
  <si>
    <t>PON</t>
  </si>
  <si>
    <t>Navio</t>
  </si>
  <si>
    <t>Data Embarque</t>
  </si>
  <si>
    <t>UM</t>
  </si>
  <si>
    <t>PALLET</t>
  </si>
  <si>
    <t>PRODUTO</t>
  </si>
  <si>
    <t>CAIXAS</t>
  </si>
  <si>
    <t>Nome</t>
  </si>
  <si>
    <t>Delivery Place</t>
  </si>
  <si>
    <t>Final destination</t>
  </si>
  <si>
    <t>Agro Comercial Ceccarelli</t>
  </si>
  <si>
    <t>Pallet Number</t>
  </si>
  <si>
    <t>Ship</t>
  </si>
  <si>
    <t>P.O.N</t>
  </si>
  <si>
    <t>QUANTITY</t>
  </si>
  <si>
    <t>DESCRIPTION</t>
  </si>
  <si>
    <t>U.M.</t>
  </si>
  <si>
    <t>CARTOONS</t>
  </si>
  <si>
    <t>F0002506</t>
  </si>
  <si>
    <t>BEEF CHUCK ROLL WHOLE BONELESS #116A CHOICE FRZ</t>
  </si>
  <si>
    <t>Code</t>
  </si>
  <si>
    <t>Tipo P</t>
  </si>
  <si>
    <t>QTY</t>
  </si>
  <si>
    <t>V Pallet</t>
  </si>
  <si>
    <t>F0081251</t>
  </si>
  <si>
    <t>CHICKEN WING FLAT #P1038 FRZ</t>
  </si>
  <si>
    <t>F0019961</t>
  </si>
  <si>
    <t>BEEF TRIMMING SELECT 80/20 FRZ</t>
  </si>
  <si>
    <t>Seq</t>
  </si>
  <si>
    <t>Vlr estimado</t>
  </si>
  <si>
    <t>F0036111</t>
  </si>
  <si>
    <t>BEEF HAMBURGER PATTY 4-5OZ 75/25 FRZ</t>
  </si>
  <si>
    <t>F0002266</t>
  </si>
  <si>
    <t>HAMB</t>
  </si>
  <si>
    <t>RETALHO</t>
  </si>
  <si>
    <t>BEEF CHICAGO ROUND BONE IN</t>
  </si>
  <si>
    <t>MV Grandiosa</t>
  </si>
  <si>
    <t>F0081201</t>
  </si>
  <si>
    <t>CHICKEN LEG QUARTER BROILER #P1030 FRZ</t>
  </si>
  <si>
    <t>COXALEG</t>
  </si>
  <si>
    <t>F0081231</t>
  </si>
  <si>
    <t>CHICKEN WHOLE GRADE A 2.5-3LB #P1100 FRZ</t>
  </si>
  <si>
    <t>F0020116</t>
  </si>
  <si>
    <t>BEEF TENDERLOIN 4-5LB CHAIN OFF COMMERCIAL #190 FRZ</t>
  </si>
  <si>
    <t>ACEM</t>
  </si>
  <si>
    <t>MIGNONBOV</t>
  </si>
  <si>
    <t>CHICAGO</t>
  </si>
  <si>
    <t>F0027431</t>
  </si>
  <si>
    <t>BEEF BRISKET FLAT CUT BONELESS 4-6LB #128A SELECT FRZ (SR)</t>
  </si>
  <si>
    <t>F0000801</t>
  </si>
  <si>
    <t>CORN KERNEL WHOLE FRZ</t>
  </si>
  <si>
    <t>PEITO</t>
  </si>
  <si>
    <t>F0002791</t>
  </si>
  <si>
    <t>PORK LOIN BNLS #412B FRZ</t>
  </si>
  <si>
    <t>F0081136</t>
  </si>
  <si>
    <t>CHICKEN BREAST BUTTERFLY W/TENDER BNLS/SKNLS 300-350G FRZ</t>
  </si>
  <si>
    <t>F0002481</t>
  </si>
  <si>
    <t>BEEF STRIPLOIN CHOICE #180 0X1 FRZ</t>
  </si>
  <si>
    <t>F0042091</t>
  </si>
  <si>
    <t>F0002811</t>
  </si>
  <si>
    <t>PORK TENDERLOIN SIDE MUSCLE OFF WHOLE #415A FRZ</t>
  </si>
  <si>
    <t>F0021281</t>
  </si>
  <si>
    <t>SALMON FILLET SALAR 3-4LB D-TRIM SKIN ON FRZ</t>
  </si>
  <si>
    <t>SALMON</t>
  </si>
  <si>
    <t>ASA</t>
  </si>
  <si>
    <t>CONTRA</t>
  </si>
  <si>
    <t>MEIO</t>
  </si>
  <si>
    <t>TENDER</t>
  </si>
  <si>
    <t>F0064271</t>
  </si>
  <si>
    <t>F0040966</t>
  </si>
  <si>
    <t>PORK BELLY SKIN ON WHOLE #408 FRZ</t>
  </si>
  <si>
    <t>F0019651</t>
  </si>
  <si>
    <t>PORK LEG BONE IN WHOLE #401 FRZ</t>
  </si>
  <si>
    <t>F0002831</t>
  </si>
  <si>
    <t>PORK SPARE RIBS WHOLE #416 FRZ</t>
  </si>
  <si>
    <t>F0003231</t>
  </si>
  <si>
    <t>SAUSAGE PORK PAIO FRZ</t>
  </si>
  <si>
    <t>COSTELINHA</t>
  </si>
  <si>
    <t>BARRIGA</t>
  </si>
  <si>
    <t>PERNILOSSO</t>
  </si>
  <si>
    <t>F0002801</t>
  </si>
  <si>
    <t>PORK LEG BNLS WHOLE #402E FRZ</t>
  </si>
  <si>
    <t>F0002836</t>
  </si>
  <si>
    <t>PORK LOIN CENT.CUT BONE IN #412G FRZ</t>
  </si>
  <si>
    <t>F0044236</t>
  </si>
  <si>
    <t>PORK NECK BNLS FRZ</t>
  </si>
  <si>
    <t>PALETA</t>
  </si>
  <si>
    <t>PERNILSEM</t>
  </si>
  <si>
    <t>BEEF BLACK ANGUS TENDERLOIN WHOLE 4-5LB #190 UPPER CHOICE 2/3 CHAIN OFF FRZ (SR)</t>
  </si>
  <si>
    <t>F0081196</t>
  </si>
  <si>
    <t>CHICKEN LEG QUARTER BNLS/SKNLS FRZ</t>
  </si>
  <si>
    <t>F0002826</t>
  </si>
  <si>
    <t>PORK SHOULDER BUTT CELLAR TRIMMED WHOLE BNLS #407 FRZ</t>
  </si>
  <si>
    <t>FILECOXA</t>
  </si>
  <si>
    <t>COPA</t>
  </si>
  <si>
    <t>Current orders detail</t>
  </si>
  <si>
    <t>DELTA QUANTITY</t>
  </si>
  <si>
    <t>DELTA QUANTITY %</t>
  </si>
  <si>
    <t>COMPLIANCE</t>
  </si>
  <si>
    <t>PRODUCT INFO</t>
  </si>
  <si>
    <t>F0051576</t>
  </si>
  <si>
    <t>CHEESE BURRATA</t>
  </si>
  <si>
    <t>F0061831</t>
  </si>
  <si>
    <t>LAMB RACK ROAST READY FRENCHED #204D FRZ</t>
  </si>
  <si>
    <t>F0024446</t>
  </si>
  <si>
    <t>RED MULLET FILLET SKIN ON 20-30G IQF</t>
  </si>
  <si>
    <t>LAMB</t>
  </si>
  <si>
    <t>TRILHA</t>
  </si>
  <si>
    <t>BURRATA</t>
  </si>
  <si>
    <t>F0002396</t>
  </si>
  <si>
    <t>BEEF FOREQUARTER FOR MINCING BNLS</t>
  </si>
  <si>
    <t>FRANGO</t>
  </si>
  <si>
    <t>MIGNONSUI</t>
  </si>
  <si>
    <t>LOMBO</t>
  </si>
  <si>
    <t>MOIDA</t>
  </si>
  <si>
    <t>CARRE</t>
  </si>
  <si>
    <t>F0044946</t>
  </si>
  <si>
    <t>PAO DE QUEIJO RAW FRZ</t>
  </si>
  <si>
    <t>F0000781</t>
  </si>
  <si>
    <t>POTATO FRENCH FRIES FRZ</t>
  </si>
  <si>
    <t>F0002391</t>
  </si>
  <si>
    <t>BEEF SHORT RIBS WHOLE CHOICE #123A FRZ</t>
  </si>
  <si>
    <t>BATATA</t>
  </si>
  <si>
    <t>PAO</t>
  </si>
  <si>
    <t>COSTELA</t>
  </si>
  <si>
    <t>F0045481</t>
  </si>
  <si>
    <t>SAUSAGE FRANKFURTER PORK</t>
  </si>
  <si>
    <t>3198191672-FB02646 -SSZLC</t>
  </si>
  <si>
    <t>AGRO COMERCIAL CECCARELLI LTDA (SSZ LC)</t>
  </si>
  <si>
    <t>FB02646 -SSZLC</t>
  </si>
  <si>
    <r>
      <rPr>
        <b/>
        <sz val="9"/>
        <color indexed="10"/>
        <rFont val="Calibri"/>
        <family val="2"/>
      </rPr>
      <t>Note: Fill in only the gray fields</t>
    </r>
  </si>
  <si>
    <t>BEEF BLACK ANGUS STEAK NEW YORK 14OZ UPPER CHOICE 2/3 IQF (21 DAYS W.A) FRZ (SR)</t>
  </si>
  <si>
    <t>F0082541</t>
  </si>
  <si>
    <t>KING FISH FILLET / HAMACHI SUSHI GRADE 1600G FRZ</t>
  </si>
  <si>
    <t>F0000716</t>
  </si>
  <si>
    <t>ARTICHOKE QUARTERS FRZ</t>
  </si>
  <si>
    <t>F0000746</t>
  </si>
  <si>
    <t>BEANS STRING GREEN FRZ</t>
  </si>
  <si>
    <t>F0004111</t>
  </si>
  <si>
    <t>CRAB MEAT SURIMI PRE-SLICED 4CM BIAS CUT 750-1000G FRZ</t>
  </si>
  <si>
    <t>F0007901</t>
  </si>
  <si>
    <t>DOUGH PUFF PASTRY FRZ</t>
  </si>
  <si>
    <t>F0020571</t>
  </si>
  <si>
    <t>HAKE FILLET SKIN ON 12OZ UP MSC FRZ</t>
  </si>
  <si>
    <t>F0000811</t>
  </si>
  <si>
    <t>PEAS GREEN FRZ</t>
  </si>
  <si>
    <t>SIRI</t>
  </si>
  <si>
    <t>OLHETE</t>
  </si>
  <si>
    <t>MILHO</t>
  </si>
  <si>
    <t>MERLUZA</t>
  </si>
  <si>
    <t>FOLHADA</t>
  </si>
  <si>
    <t>SALSICHA</t>
  </si>
  <si>
    <t>ALCACHOFRA</t>
  </si>
  <si>
    <t>ERVILHA</t>
  </si>
  <si>
    <t>VAGEM</t>
  </si>
  <si>
    <t>COUVE</t>
  </si>
  <si>
    <t>NEWY</t>
  </si>
  <si>
    <t>PAIO</t>
  </si>
  <si>
    <t>CAULIFLOWER FRZ</t>
  </si>
  <si>
    <t>3198191672/3198192108-FB02646 -SSZLC</t>
  </si>
  <si>
    <t>3198191672/3198192164-FB02646 -SSZLC</t>
  </si>
  <si>
    <t>3198192164-FB02646 -SSZLC</t>
  </si>
  <si>
    <t>ATTENTION</t>
  </si>
  <si>
    <t>ITEM F00027431 - BEEF BRISKET FLAT CUT</t>
  </si>
  <si>
    <t>CHILLED 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</si>
</sst>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8" formatCode="_-* #,##0.0000_-;\-* #,##0.0000_-;_-* &quot;-&quot;????_-;_-@_-"/>
  </numFmts>
  <fonts count="22" x14ac:knownFonts="1">
    <font>
      <sz val="10"/>
      <name val="Arial"/>
    </font>
    <font>
      <sz val="10"/>
      <name val="Arial"/>
      <family val="2"/>
    </font>
    <font>
      <sz val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sz val="36"/>
      <name val="Arial"/>
      <family val="2"/>
    </font>
    <font>
      <sz val="24"/>
      <name val="Calibri"/>
      <family val="2"/>
    </font>
    <font>
      <sz val="8"/>
      <name val="Calibri"/>
      <family val="2"/>
    </font>
    <font>
      <b/>
      <sz val="72"/>
      <name val="Arial"/>
      <family val="2"/>
    </font>
    <font>
      <b/>
      <sz val="120"/>
      <name val="Arial"/>
      <family val="2"/>
    </font>
    <font>
      <b/>
      <sz val="18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12"/>
      <name val="Calibri"/>
      <family val="2"/>
    </font>
    <font>
      <b/>
      <sz val="9"/>
      <color indexed="10"/>
      <name val="Calibri"/>
      <family val="2"/>
    </font>
    <font>
      <b/>
      <sz val="11"/>
      <color indexed="13"/>
      <name val="Calibri"/>
      <family val="2"/>
    </font>
    <font>
      <sz val="8"/>
      <name val="Calibri"/>
      <family val="2"/>
    </font>
    <font>
      <b/>
      <sz val="4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49"/>
      </left>
      <right style="thin">
        <color indexed="49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49"/>
      </right>
      <top style="thin">
        <color indexed="64"/>
      </top>
      <bottom style="thin">
        <color indexed="64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 style="medium">
        <color indexed="49"/>
      </bottom>
      <diagonal/>
    </border>
    <border>
      <left style="thin">
        <color indexed="49"/>
      </left>
      <right style="thin">
        <color indexed="49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 style="thin">
        <color indexed="49"/>
      </right>
      <top/>
      <bottom style="medium">
        <color indexed="49"/>
      </bottom>
      <diagonal/>
    </border>
    <border>
      <left/>
      <right/>
      <top style="medium">
        <color indexed="64"/>
      </top>
      <bottom/>
      <diagonal/>
    </border>
    <border>
      <left style="thin">
        <color indexed="49"/>
      </left>
      <right style="thin">
        <color indexed="49"/>
      </right>
      <top style="medium">
        <color indexed="64"/>
      </top>
      <bottom style="medium">
        <color indexed="49"/>
      </bottom>
      <diagonal/>
    </border>
    <border>
      <left/>
      <right/>
      <top/>
      <bottom style="medium">
        <color indexed="64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0" fillId="0" borderId="7" xfId="1" applyFont="1" applyBorder="1" applyAlignment="1"/>
    <xf numFmtId="0" fontId="1" fillId="0" borderId="0" xfId="0" applyFont="1"/>
    <xf numFmtId="0" fontId="2" fillId="0" borderId="4" xfId="0" applyFont="1" applyBorder="1" applyAlignment="1">
      <alignment horizontal="left"/>
    </xf>
    <xf numFmtId="14" fontId="0" fillId="0" borderId="0" xfId="0" applyNumberFormat="1"/>
    <xf numFmtId="0" fontId="2" fillId="4" borderId="8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right" vertical="center"/>
    </xf>
    <xf numFmtId="0" fontId="8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vertical="center"/>
    </xf>
    <xf numFmtId="0" fontId="9" fillId="0" borderId="0" xfId="0" applyFont="1"/>
    <xf numFmtId="14" fontId="10" fillId="0" borderId="5" xfId="0" applyNumberFormat="1" applyFont="1" applyBorder="1" applyAlignment="1">
      <alignment vertical="center"/>
    </xf>
    <xf numFmtId="49" fontId="11" fillId="0" borderId="4" xfId="0" applyNumberFormat="1" applyFont="1" applyBorder="1" applyAlignment="1">
      <alignment horizontal="left"/>
    </xf>
    <xf numFmtId="0" fontId="9" fillId="0" borderId="5" xfId="0" applyFont="1" applyBorder="1"/>
    <xf numFmtId="1" fontId="9" fillId="0" borderId="5" xfId="0" applyNumberFormat="1" applyFont="1" applyBorder="1"/>
    <xf numFmtId="0" fontId="11" fillId="0" borderId="4" xfId="0" applyFont="1" applyBorder="1" applyAlignment="1">
      <alignment horizontal="right"/>
    </xf>
    <xf numFmtId="49" fontId="11" fillId="0" borderId="4" xfId="0" applyNumberFormat="1" applyFont="1" applyBorder="1" applyAlignment="1">
      <alignment horizontal="right"/>
    </xf>
    <xf numFmtId="0" fontId="3" fillId="2" borderId="2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43" fontId="0" fillId="0" borderId="0" xfId="0" applyNumberFormat="1"/>
    <xf numFmtId="168" fontId="0" fillId="0" borderId="0" xfId="0" applyNumberFormat="1"/>
    <xf numFmtId="49" fontId="11" fillId="0" borderId="4" xfId="0" applyNumberFormat="1" applyFont="1" applyBorder="1" applyAlignment="1">
      <alignment horizontal="left" wrapText="1"/>
    </xf>
    <xf numFmtId="0" fontId="1" fillId="3" borderId="0" xfId="0" applyFont="1" applyFill="1"/>
    <xf numFmtId="0" fontId="0" fillId="5" borderId="0" xfId="0" applyFill="1"/>
    <xf numFmtId="0" fontId="9" fillId="0" borderId="5" xfId="0" applyFont="1" applyBorder="1" applyAlignment="1">
      <alignment wrapText="1"/>
    </xf>
    <xf numFmtId="1" fontId="9" fillId="0" borderId="5" xfId="0" applyNumberFormat="1" applyFont="1" applyBorder="1" applyAlignment="1">
      <alignment wrapText="1"/>
    </xf>
    <xf numFmtId="0" fontId="16" fillId="2" borderId="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165" fontId="17" fillId="0" borderId="0" xfId="0" applyNumberFormat="1" applyFont="1" applyAlignment="1">
      <alignment horizontal="right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49" fontId="20" fillId="0" borderId="8" xfId="0" applyNumberFormat="1" applyFont="1" applyBorder="1" applyAlignment="1">
      <alignment horizontal="left" vertical="center" wrapText="1"/>
    </xf>
    <xf numFmtId="165" fontId="20" fillId="0" borderId="8" xfId="0" applyNumberFormat="1" applyFont="1" applyBorder="1" applyAlignment="1" applyProtection="1">
      <alignment horizontal="right" vertical="center" wrapText="1"/>
      <protection locked="0"/>
    </xf>
    <xf numFmtId="4" fontId="20" fillId="0" borderId="8" xfId="0" applyNumberFormat="1" applyFont="1" applyBorder="1" applyAlignment="1" applyProtection="1">
      <alignment horizontal="right" vertical="center" wrapText="1"/>
      <protection locked="0"/>
    </xf>
    <xf numFmtId="49" fontId="20" fillId="6" borderId="8" xfId="0" applyNumberFormat="1" applyFont="1" applyFill="1" applyBorder="1" applyAlignment="1">
      <alignment horizontal="left" vertical="center" wrapText="1"/>
    </xf>
    <xf numFmtId="0" fontId="0" fillId="7" borderId="0" xfId="0" applyFill="1"/>
    <xf numFmtId="0" fontId="2" fillId="4" borderId="19" xfId="0" applyFont="1" applyFill="1" applyBorder="1" applyAlignment="1">
      <alignment horizontal="left" vertical="center"/>
    </xf>
    <xf numFmtId="0" fontId="2" fillId="4" borderId="19" xfId="0" applyFont="1" applyFill="1" applyBorder="1" applyAlignment="1">
      <alignment horizontal="right" vertical="center"/>
    </xf>
    <xf numFmtId="0" fontId="2" fillId="4" borderId="20" xfId="0" applyFont="1" applyFill="1" applyBorder="1" applyAlignment="1">
      <alignment horizontal="left" vertical="center"/>
    </xf>
    <xf numFmtId="0" fontId="2" fillId="4" borderId="20" xfId="0" applyFont="1" applyFill="1" applyBorder="1" applyAlignment="1">
      <alignment horizontal="right" vertical="center"/>
    </xf>
    <xf numFmtId="0" fontId="1" fillId="0" borderId="13" xfId="0" applyFont="1" applyBorder="1"/>
    <xf numFmtId="0" fontId="1" fillId="5" borderId="21" xfId="0" applyFont="1" applyFill="1" applyBorder="1"/>
    <xf numFmtId="0" fontId="0" fillId="0" borderId="21" xfId="0" applyBorder="1"/>
    <xf numFmtId="0" fontId="2" fillId="4" borderId="22" xfId="0" applyFont="1" applyFill="1" applyBorder="1" applyAlignment="1">
      <alignment horizontal="left" vertical="center"/>
    </xf>
    <xf numFmtId="0" fontId="2" fillId="4" borderId="22" xfId="0" applyFont="1" applyFill="1" applyBorder="1" applyAlignment="1">
      <alignment horizontal="right" vertical="center"/>
    </xf>
    <xf numFmtId="14" fontId="0" fillId="0" borderId="21" xfId="0" applyNumberFormat="1" applyBorder="1"/>
    <xf numFmtId="0" fontId="0" fillId="9" borderId="14" xfId="0" applyFill="1" applyBorder="1"/>
    <xf numFmtId="0" fontId="1" fillId="0" borderId="15" xfId="0" applyFont="1" applyBorder="1"/>
    <xf numFmtId="0" fontId="1" fillId="5" borderId="0" xfId="0" applyFont="1" applyFill="1"/>
    <xf numFmtId="0" fontId="0" fillId="9" borderId="16" xfId="0" applyFill="1" applyBorder="1"/>
    <xf numFmtId="0" fontId="1" fillId="0" borderId="17" xfId="0" applyFont="1" applyBorder="1"/>
    <xf numFmtId="0" fontId="1" fillId="5" borderId="23" xfId="0" applyFont="1" applyFill="1" applyBorder="1"/>
    <xf numFmtId="0" fontId="0" fillId="0" borderId="23" xfId="0" applyBorder="1"/>
    <xf numFmtId="0" fontId="2" fillId="4" borderId="24" xfId="0" applyFont="1" applyFill="1" applyBorder="1" applyAlignment="1">
      <alignment horizontal="left" vertical="center"/>
    </xf>
    <xf numFmtId="0" fontId="2" fillId="4" borderId="24" xfId="0" applyFont="1" applyFill="1" applyBorder="1" applyAlignment="1">
      <alignment horizontal="right" vertical="center"/>
    </xf>
    <xf numFmtId="14" fontId="0" fillId="0" borderId="23" xfId="0" applyNumberFormat="1" applyBorder="1"/>
    <xf numFmtId="0" fontId="0" fillId="0" borderId="18" xfId="0" applyBorder="1"/>
    <xf numFmtId="0" fontId="0" fillId="0" borderId="14" xfId="0" applyBorder="1"/>
    <xf numFmtId="0" fontId="0" fillId="0" borderId="16" xfId="0" applyBorder="1"/>
    <xf numFmtId="0" fontId="0" fillId="8" borderId="16" xfId="0" applyFill="1" applyBorder="1"/>
    <xf numFmtId="0" fontId="0" fillId="8" borderId="18" xfId="0" applyFill="1" applyBorder="1"/>
    <xf numFmtId="0" fontId="1" fillId="10" borderId="0" xfId="0" applyFont="1" applyFill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/>
    <xf numFmtId="0" fontId="15" fillId="2" borderId="0" xfId="0" applyFont="1" applyFill="1" applyAlignment="1">
      <alignment horizontal="center"/>
    </xf>
    <xf numFmtId="0" fontId="17" fillId="0" borderId="0" xfId="0" applyFont="1" applyAlignment="1">
      <alignment horizontal="left" vertical="center" wrapText="1"/>
    </xf>
    <xf numFmtId="14" fontId="17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vertical="top" wrapText="1"/>
    </xf>
    <xf numFmtId="0" fontId="8" fillId="0" borderId="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</cellXfs>
  <cellStyles count="3">
    <cellStyle name="Normal" xfId="0" builtinId="0"/>
    <cellStyle name="Vírgula" xfId="1" builtinId="3"/>
    <cellStyle name="Vírgula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F253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CCCCFF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1173480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07484EB2-4E87-45B9-9C5B-9B7E68EEB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173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1264920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88AA30A5-620A-44D7-AC19-EA6E09C4B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264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1242060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9354B964-9BBF-4B60-8265-3EE060AAB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242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1264920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B608D454-522F-4D7B-8BA7-BBC51D680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264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1295400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FB7BDF3A-8D75-4515-A4E1-DB38BB266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1303020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C2C55718-BB82-4224-AE85-643A9C966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30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1240971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CD3976F9-71BF-449A-A37D-7ECBDAC14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3369" cy="12409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1173480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4442D11-449B-41EF-8811-5BCE8FFA0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173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1173480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1062FBE-FAAE-415B-A8AC-0817261E4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173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0</xdr:col>
      <xdr:colOff>2011680</xdr:colOff>
      <xdr:row>0</xdr:row>
      <xdr:rowOff>1051560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64E248E4-57EB-4808-B1FD-12AB3D2D2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1874520" cy="1051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1181100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DAEB69BF-425A-4ED3-AF5D-6CA8F571F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1249680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FD519A98-6709-48AC-AE61-DB8E24F25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1264920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73B24732-8EAB-4DB0-870B-FC40A4CE5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264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1249680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A06DBD7C-0473-4545-895C-1230DE63E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1280160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51FA790E-8869-4BDC-ACD5-64493AC6A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280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1211580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38DEB2E1-8D30-4DA6-9EC2-2529C3952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211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1287780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BC75D10D-9DC7-41EE-990D-2A674ED83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28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1287780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EE315048-BAD9-43DC-9398-6824C8279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28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1310640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CA6CA44-28D7-4917-9996-695152EDB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310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1</xdr:row>
      <xdr:rowOff>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C0916804-DBB3-4A80-B84E-6C3D1DD66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318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1</xdr:col>
      <xdr:colOff>929640</xdr:colOff>
      <xdr:row>0</xdr:row>
      <xdr:rowOff>1295400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81240E30-60B7-401A-BA32-68DAEA1D0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300228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1295400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2BD6E25F-1706-4041-A893-01673037E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1287780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176FDC7D-71FB-4935-95DB-BDD8134B5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28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1280160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970F9BEA-4BFC-41CB-8B70-CECE3684C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280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1280160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A1BFEBF3-F2DF-4401-8239-BDEF066D7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280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518160</xdr:colOff>
      <xdr:row>0</xdr:row>
      <xdr:rowOff>1132114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9D62F8AB-8B1E-4D7B-9474-9213D32E6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2569029" cy="11321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518160</xdr:colOff>
      <xdr:row>0</xdr:row>
      <xdr:rowOff>1197429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12331D97-15F9-4EA5-A97C-2EF851996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2569029" cy="1197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1</xdr:rowOff>
    </xdr:from>
    <xdr:to>
      <xdr:col>1</xdr:col>
      <xdr:colOff>518160</xdr:colOff>
      <xdr:row>0</xdr:row>
      <xdr:rowOff>1284515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F0748C9D-4B27-47BA-A791-88F6AAE49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1"/>
          <a:ext cx="2569029" cy="12845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518160</xdr:colOff>
      <xdr:row>1</xdr:row>
      <xdr:rowOff>32658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C37ABBD1-9F3D-4604-9299-8238C12C9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2569029" cy="1349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518160</xdr:colOff>
      <xdr:row>0</xdr:row>
      <xdr:rowOff>1257300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47388B41-5404-41C4-AB32-CAD2EDB38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25654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518160</xdr:colOff>
      <xdr:row>0</xdr:row>
      <xdr:rowOff>1206500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74F51A13-2457-4546-82D5-4C908792A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2565400" cy="1206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0</xdr:row>
      <xdr:rowOff>0</xdr:rowOff>
    </xdr:from>
    <xdr:to>
      <xdr:col>1</xdr:col>
      <xdr:colOff>975360</xdr:colOff>
      <xdr:row>0</xdr:row>
      <xdr:rowOff>1303020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3BE8114F-9857-4CA2-ACC9-268D3B693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0"/>
          <a:ext cx="3002280" cy="1303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919843</xdr:colOff>
      <xdr:row>0</xdr:row>
      <xdr:rowOff>1196340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29069392-80EF-49FD-8197-17760C1C9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196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1280160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8CBB0F86-5425-4A9B-BEBC-1A906C896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280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1188720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B31D62B6-A527-4266-B98E-8A6A04496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188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1242060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CE610694-F244-4346-B813-666E69479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242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0</xdr:rowOff>
    </xdr:from>
    <xdr:to>
      <xdr:col>1</xdr:col>
      <xdr:colOff>952500</xdr:colOff>
      <xdr:row>0</xdr:row>
      <xdr:rowOff>1242060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8AA291F-EB02-4F9A-B733-918B90D7E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0"/>
          <a:ext cx="3002280" cy="1242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fitToPage="1"/>
  </sheetPr>
  <dimension ref="A2:M55"/>
  <sheetViews>
    <sheetView workbookViewId="0">
      <pane ySplit="11" topLeftCell="A12" activePane="bottomLeft" state="frozen"/>
      <selection activeCell="B3" sqref="B3:C3"/>
      <selection pane="bottomLeft" activeCell="H20" sqref="H20"/>
    </sheetView>
  </sheetViews>
  <sheetFormatPr defaultRowHeight="12.75" x14ac:dyDescent="0.2"/>
  <cols>
    <col min="1" max="1" width="7" customWidth="1"/>
    <col min="2" max="2" width="18.7109375" customWidth="1"/>
    <col min="3" max="3" width="43" customWidth="1"/>
    <col min="4" max="4" width="11.7109375" customWidth="1"/>
    <col min="5" max="5" width="7" customWidth="1"/>
    <col min="6" max="6" width="17.5703125" customWidth="1"/>
    <col min="7" max="8" width="15.7109375" customWidth="1"/>
    <col min="9" max="12" width="19.5703125" customWidth="1"/>
    <col min="13" max="13" width="23.42578125" customWidth="1"/>
    <col min="257" max="257" width="7" customWidth="1"/>
    <col min="258" max="258" width="18.7109375" customWidth="1"/>
    <col min="259" max="259" width="43" customWidth="1"/>
    <col min="260" max="260" width="11.7109375" customWidth="1"/>
    <col min="261" max="261" width="7" customWidth="1"/>
    <col min="262" max="262" width="17.5703125" customWidth="1"/>
    <col min="263" max="264" width="15.7109375" customWidth="1"/>
    <col min="265" max="268" width="19.5703125" customWidth="1"/>
    <col min="269" max="269" width="23.42578125" customWidth="1"/>
    <col min="513" max="513" width="7" customWidth="1"/>
    <col min="514" max="514" width="18.7109375" customWidth="1"/>
    <col min="515" max="515" width="43" customWidth="1"/>
    <col min="516" max="516" width="11.7109375" customWidth="1"/>
    <col min="517" max="517" width="7" customWidth="1"/>
    <col min="518" max="518" width="17.5703125" customWidth="1"/>
    <col min="519" max="520" width="15.7109375" customWidth="1"/>
    <col min="521" max="524" width="19.5703125" customWidth="1"/>
    <col min="525" max="525" width="23.42578125" customWidth="1"/>
    <col min="769" max="769" width="7" customWidth="1"/>
    <col min="770" max="770" width="18.7109375" customWidth="1"/>
    <col min="771" max="771" width="43" customWidth="1"/>
    <col min="772" max="772" width="11.7109375" customWidth="1"/>
    <col min="773" max="773" width="7" customWidth="1"/>
    <col min="774" max="774" width="17.5703125" customWidth="1"/>
    <col min="775" max="776" width="15.7109375" customWidth="1"/>
    <col min="777" max="780" width="19.5703125" customWidth="1"/>
    <col min="781" max="781" width="23.42578125" customWidth="1"/>
    <col min="1025" max="1025" width="7" customWidth="1"/>
    <col min="1026" max="1026" width="18.7109375" customWidth="1"/>
    <col min="1027" max="1027" width="43" customWidth="1"/>
    <col min="1028" max="1028" width="11.7109375" customWidth="1"/>
    <col min="1029" max="1029" width="7" customWidth="1"/>
    <col min="1030" max="1030" width="17.5703125" customWidth="1"/>
    <col min="1031" max="1032" width="15.7109375" customWidth="1"/>
    <col min="1033" max="1036" width="19.5703125" customWidth="1"/>
    <col min="1037" max="1037" width="23.42578125" customWidth="1"/>
    <col min="1281" max="1281" width="7" customWidth="1"/>
    <col min="1282" max="1282" width="18.7109375" customWidth="1"/>
    <col min="1283" max="1283" width="43" customWidth="1"/>
    <col min="1284" max="1284" width="11.7109375" customWidth="1"/>
    <col min="1285" max="1285" width="7" customWidth="1"/>
    <col min="1286" max="1286" width="17.5703125" customWidth="1"/>
    <col min="1287" max="1288" width="15.7109375" customWidth="1"/>
    <col min="1289" max="1292" width="19.5703125" customWidth="1"/>
    <col min="1293" max="1293" width="23.42578125" customWidth="1"/>
    <col min="1537" max="1537" width="7" customWidth="1"/>
    <col min="1538" max="1538" width="18.7109375" customWidth="1"/>
    <col min="1539" max="1539" width="43" customWidth="1"/>
    <col min="1540" max="1540" width="11.7109375" customWidth="1"/>
    <col min="1541" max="1541" width="7" customWidth="1"/>
    <col min="1542" max="1542" width="17.5703125" customWidth="1"/>
    <col min="1543" max="1544" width="15.7109375" customWidth="1"/>
    <col min="1545" max="1548" width="19.5703125" customWidth="1"/>
    <col min="1549" max="1549" width="23.42578125" customWidth="1"/>
    <col min="1793" max="1793" width="7" customWidth="1"/>
    <col min="1794" max="1794" width="18.7109375" customWidth="1"/>
    <col min="1795" max="1795" width="43" customWidth="1"/>
    <col min="1796" max="1796" width="11.7109375" customWidth="1"/>
    <col min="1797" max="1797" width="7" customWidth="1"/>
    <col min="1798" max="1798" width="17.5703125" customWidth="1"/>
    <col min="1799" max="1800" width="15.7109375" customWidth="1"/>
    <col min="1801" max="1804" width="19.5703125" customWidth="1"/>
    <col min="1805" max="1805" width="23.42578125" customWidth="1"/>
    <col min="2049" max="2049" width="7" customWidth="1"/>
    <col min="2050" max="2050" width="18.7109375" customWidth="1"/>
    <col min="2051" max="2051" width="43" customWidth="1"/>
    <col min="2052" max="2052" width="11.7109375" customWidth="1"/>
    <col min="2053" max="2053" width="7" customWidth="1"/>
    <col min="2054" max="2054" width="17.5703125" customWidth="1"/>
    <col min="2055" max="2056" width="15.7109375" customWidth="1"/>
    <col min="2057" max="2060" width="19.5703125" customWidth="1"/>
    <col min="2061" max="2061" width="23.42578125" customWidth="1"/>
    <col min="2305" max="2305" width="7" customWidth="1"/>
    <col min="2306" max="2306" width="18.7109375" customWidth="1"/>
    <col min="2307" max="2307" width="43" customWidth="1"/>
    <col min="2308" max="2308" width="11.7109375" customWidth="1"/>
    <col min="2309" max="2309" width="7" customWidth="1"/>
    <col min="2310" max="2310" width="17.5703125" customWidth="1"/>
    <col min="2311" max="2312" width="15.7109375" customWidth="1"/>
    <col min="2313" max="2316" width="19.5703125" customWidth="1"/>
    <col min="2317" max="2317" width="23.42578125" customWidth="1"/>
    <col min="2561" max="2561" width="7" customWidth="1"/>
    <col min="2562" max="2562" width="18.7109375" customWidth="1"/>
    <col min="2563" max="2563" width="43" customWidth="1"/>
    <col min="2564" max="2564" width="11.7109375" customWidth="1"/>
    <col min="2565" max="2565" width="7" customWidth="1"/>
    <col min="2566" max="2566" width="17.5703125" customWidth="1"/>
    <col min="2567" max="2568" width="15.7109375" customWidth="1"/>
    <col min="2569" max="2572" width="19.5703125" customWidth="1"/>
    <col min="2573" max="2573" width="23.42578125" customWidth="1"/>
    <col min="2817" max="2817" width="7" customWidth="1"/>
    <col min="2818" max="2818" width="18.7109375" customWidth="1"/>
    <col min="2819" max="2819" width="43" customWidth="1"/>
    <col min="2820" max="2820" width="11.7109375" customWidth="1"/>
    <col min="2821" max="2821" width="7" customWidth="1"/>
    <col min="2822" max="2822" width="17.5703125" customWidth="1"/>
    <col min="2823" max="2824" width="15.7109375" customWidth="1"/>
    <col min="2825" max="2828" width="19.5703125" customWidth="1"/>
    <col min="2829" max="2829" width="23.42578125" customWidth="1"/>
    <col min="3073" max="3073" width="7" customWidth="1"/>
    <col min="3074" max="3074" width="18.7109375" customWidth="1"/>
    <col min="3075" max="3075" width="43" customWidth="1"/>
    <col min="3076" max="3076" width="11.7109375" customWidth="1"/>
    <col min="3077" max="3077" width="7" customWidth="1"/>
    <col min="3078" max="3078" width="17.5703125" customWidth="1"/>
    <col min="3079" max="3080" width="15.7109375" customWidth="1"/>
    <col min="3081" max="3084" width="19.5703125" customWidth="1"/>
    <col min="3085" max="3085" width="23.42578125" customWidth="1"/>
    <col min="3329" max="3329" width="7" customWidth="1"/>
    <col min="3330" max="3330" width="18.7109375" customWidth="1"/>
    <col min="3331" max="3331" width="43" customWidth="1"/>
    <col min="3332" max="3332" width="11.7109375" customWidth="1"/>
    <col min="3333" max="3333" width="7" customWidth="1"/>
    <col min="3334" max="3334" width="17.5703125" customWidth="1"/>
    <col min="3335" max="3336" width="15.7109375" customWidth="1"/>
    <col min="3337" max="3340" width="19.5703125" customWidth="1"/>
    <col min="3341" max="3341" width="23.42578125" customWidth="1"/>
    <col min="3585" max="3585" width="7" customWidth="1"/>
    <col min="3586" max="3586" width="18.7109375" customWidth="1"/>
    <col min="3587" max="3587" width="43" customWidth="1"/>
    <col min="3588" max="3588" width="11.7109375" customWidth="1"/>
    <col min="3589" max="3589" width="7" customWidth="1"/>
    <col min="3590" max="3590" width="17.5703125" customWidth="1"/>
    <col min="3591" max="3592" width="15.7109375" customWidth="1"/>
    <col min="3593" max="3596" width="19.5703125" customWidth="1"/>
    <col min="3597" max="3597" width="23.42578125" customWidth="1"/>
    <col min="3841" max="3841" width="7" customWidth="1"/>
    <col min="3842" max="3842" width="18.7109375" customWidth="1"/>
    <col min="3843" max="3843" width="43" customWidth="1"/>
    <col min="3844" max="3844" width="11.7109375" customWidth="1"/>
    <col min="3845" max="3845" width="7" customWidth="1"/>
    <col min="3846" max="3846" width="17.5703125" customWidth="1"/>
    <col min="3847" max="3848" width="15.7109375" customWidth="1"/>
    <col min="3849" max="3852" width="19.5703125" customWidth="1"/>
    <col min="3853" max="3853" width="23.42578125" customWidth="1"/>
    <col min="4097" max="4097" width="7" customWidth="1"/>
    <col min="4098" max="4098" width="18.7109375" customWidth="1"/>
    <col min="4099" max="4099" width="43" customWidth="1"/>
    <col min="4100" max="4100" width="11.7109375" customWidth="1"/>
    <col min="4101" max="4101" width="7" customWidth="1"/>
    <col min="4102" max="4102" width="17.5703125" customWidth="1"/>
    <col min="4103" max="4104" width="15.7109375" customWidth="1"/>
    <col min="4105" max="4108" width="19.5703125" customWidth="1"/>
    <col min="4109" max="4109" width="23.42578125" customWidth="1"/>
    <col min="4353" max="4353" width="7" customWidth="1"/>
    <col min="4354" max="4354" width="18.7109375" customWidth="1"/>
    <col min="4355" max="4355" width="43" customWidth="1"/>
    <col min="4356" max="4356" width="11.7109375" customWidth="1"/>
    <col min="4357" max="4357" width="7" customWidth="1"/>
    <col min="4358" max="4358" width="17.5703125" customWidth="1"/>
    <col min="4359" max="4360" width="15.7109375" customWidth="1"/>
    <col min="4361" max="4364" width="19.5703125" customWidth="1"/>
    <col min="4365" max="4365" width="23.42578125" customWidth="1"/>
    <col min="4609" max="4609" width="7" customWidth="1"/>
    <col min="4610" max="4610" width="18.7109375" customWidth="1"/>
    <col min="4611" max="4611" width="43" customWidth="1"/>
    <col min="4612" max="4612" width="11.7109375" customWidth="1"/>
    <col min="4613" max="4613" width="7" customWidth="1"/>
    <col min="4614" max="4614" width="17.5703125" customWidth="1"/>
    <col min="4615" max="4616" width="15.7109375" customWidth="1"/>
    <col min="4617" max="4620" width="19.5703125" customWidth="1"/>
    <col min="4621" max="4621" width="23.42578125" customWidth="1"/>
    <col min="4865" max="4865" width="7" customWidth="1"/>
    <col min="4866" max="4866" width="18.7109375" customWidth="1"/>
    <col min="4867" max="4867" width="43" customWidth="1"/>
    <col min="4868" max="4868" width="11.7109375" customWidth="1"/>
    <col min="4869" max="4869" width="7" customWidth="1"/>
    <col min="4870" max="4870" width="17.5703125" customWidth="1"/>
    <col min="4871" max="4872" width="15.7109375" customWidth="1"/>
    <col min="4873" max="4876" width="19.5703125" customWidth="1"/>
    <col min="4877" max="4877" width="23.42578125" customWidth="1"/>
    <col min="5121" max="5121" width="7" customWidth="1"/>
    <col min="5122" max="5122" width="18.7109375" customWidth="1"/>
    <col min="5123" max="5123" width="43" customWidth="1"/>
    <col min="5124" max="5124" width="11.7109375" customWidth="1"/>
    <col min="5125" max="5125" width="7" customWidth="1"/>
    <col min="5126" max="5126" width="17.5703125" customWidth="1"/>
    <col min="5127" max="5128" width="15.7109375" customWidth="1"/>
    <col min="5129" max="5132" width="19.5703125" customWidth="1"/>
    <col min="5133" max="5133" width="23.42578125" customWidth="1"/>
    <col min="5377" max="5377" width="7" customWidth="1"/>
    <col min="5378" max="5378" width="18.7109375" customWidth="1"/>
    <col min="5379" max="5379" width="43" customWidth="1"/>
    <col min="5380" max="5380" width="11.7109375" customWidth="1"/>
    <col min="5381" max="5381" width="7" customWidth="1"/>
    <col min="5382" max="5382" width="17.5703125" customWidth="1"/>
    <col min="5383" max="5384" width="15.7109375" customWidth="1"/>
    <col min="5385" max="5388" width="19.5703125" customWidth="1"/>
    <col min="5389" max="5389" width="23.42578125" customWidth="1"/>
    <col min="5633" max="5633" width="7" customWidth="1"/>
    <col min="5634" max="5634" width="18.7109375" customWidth="1"/>
    <col min="5635" max="5635" width="43" customWidth="1"/>
    <col min="5636" max="5636" width="11.7109375" customWidth="1"/>
    <col min="5637" max="5637" width="7" customWidth="1"/>
    <col min="5638" max="5638" width="17.5703125" customWidth="1"/>
    <col min="5639" max="5640" width="15.7109375" customWidth="1"/>
    <col min="5641" max="5644" width="19.5703125" customWidth="1"/>
    <col min="5645" max="5645" width="23.42578125" customWidth="1"/>
    <col min="5889" max="5889" width="7" customWidth="1"/>
    <col min="5890" max="5890" width="18.7109375" customWidth="1"/>
    <col min="5891" max="5891" width="43" customWidth="1"/>
    <col min="5892" max="5892" width="11.7109375" customWidth="1"/>
    <col min="5893" max="5893" width="7" customWidth="1"/>
    <col min="5894" max="5894" width="17.5703125" customWidth="1"/>
    <col min="5895" max="5896" width="15.7109375" customWidth="1"/>
    <col min="5897" max="5900" width="19.5703125" customWidth="1"/>
    <col min="5901" max="5901" width="23.42578125" customWidth="1"/>
    <col min="6145" max="6145" width="7" customWidth="1"/>
    <col min="6146" max="6146" width="18.7109375" customWidth="1"/>
    <col min="6147" max="6147" width="43" customWidth="1"/>
    <col min="6148" max="6148" width="11.7109375" customWidth="1"/>
    <col min="6149" max="6149" width="7" customWidth="1"/>
    <col min="6150" max="6150" width="17.5703125" customWidth="1"/>
    <col min="6151" max="6152" width="15.7109375" customWidth="1"/>
    <col min="6153" max="6156" width="19.5703125" customWidth="1"/>
    <col min="6157" max="6157" width="23.42578125" customWidth="1"/>
    <col min="6401" max="6401" width="7" customWidth="1"/>
    <col min="6402" max="6402" width="18.7109375" customWidth="1"/>
    <col min="6403" max="6403" width="43" customWidth="1"/>
    <col min="6404" max="6404" width="11.7109375" customWidth="1"/>
    <col min="6405" max="6405" width="7" customWidth="1"/>
    <col min="6406" max="6406" width="17.5703125" customWidth="1"/>
    <col min="6407" max="6408" width="15.7109375" customWidth="1"/>
    <col min="6409" max="6412" width="19.5703125" customWidth="1"/>
    <col min="6413" max="6413" width="23.42578125" customWidth="1"/>
    <col min="6657" max="6657" width="7" customWidth="1"/>
    <col min="6658" max="6658" width="18.7109375" customWidth="1"/>
    <col min="6659" max="6659" width="43" customWidth="1"/>
    <col min="6660" max="6660" width="11.7109375" customWidth="1"/>
    <col min="6661" max="6661" width="7" customWidth="1"/>
    <col min="6662" max="6662" width="17.5703125" customWidth="1"/>
    <col min="6663" max="6664" width="15.7109375" customWidth="1"/>
    <col min="6665" max="6668" width="19.5703125" customWidth="1"/>
    <col min="6669" max="6669" width="23.42578125" customWidth="1"/>
    <col min="6913" max="6913" width="7" customWidth="1"/>
    <col min="6914" max="6914" width="18.7109375" customWidth="1"/>
    <col min="6915" max="6915" width="43" customWidth="1"/>
    <col min="6916" max="6916" width="11.7109375" customWidth="1"/>
    <col min="6917" max="6917" width="7" customWidth="1"/>
    <col min="6918" max="6918" width="17.5703125" customWidth="1"/>
    <col min="6919" max="6920" width="15.7109375" customWidth="1"/>
    <col min="6921" max="6924" width="19.5703125" customWidth="1"/>
    <col min="6925" max="6925" width="23.42578125" customWidth="1"/>
    <col min="7169" max="7169" width="7" customWidth="1"/>
    <col min="7170" max="7170" width="18.7109375" customWidth="1"/>
    <col min="7171" max="7171" width="43" customWidth="1"/>
    <col min="7172" max="7172" width="11.7109375" customWidth="1"/>
    <col min="7173" max="7173" width="7" customWidth="1"/>
    <col min="7174" max="7174" width="17.5703125" customWidth="1"/>
    <col min="7175" max="7176" width="15.7109375" customWidth="1"/>
    <col min="7177" max="7180" width="19.5703125" customWidth="1"/>
    <col min="7181" max="7181" width="23.42578125" customWidth="1"/>
    <col min="7425" max="7425" width="7" customWidth="1"/>
    <col min="7426" max="7426" width="18.7109375" customWidth="1"/>
    <col min="7427" max="7427" width="43" customWidth="1"/>
    <col min="7428" max="7428" width="11.7109375" customWidth="1"/>
    <col min="7429" max="7429" width="7" customWidth="1"/>
    <col min="7430" max="7430" width="17.5703125" customWidth="1"/>
    <col min="7431" max="7432" width="15.7109375" customWidth="1"/>
    <col min="7433" max="7436" width="19.5703125" customWidth="1"/>
    <col min="7437" max="7437" width="23.42578125" customWidth="1"/>
    <col min="7681" max="7681" width="7" customWidth="1"/>
    <col min="7682" max="7682" width="18.7109375" customWidth="1"/>
    <col min="7683" max="7683" width="43" customWidth="1"/>
    <col min="7684" max="7684" width="11.7109375" customWidth="1"/>
    <col min="7685" max="7685" width="7" customWidth="1"/>
    <col min="7686" max="7686" width="17.5703125" customWidth="1"/>
    <col min="7687" max="7688" width="15.7109375" customWidth="1"/>
    <col min="7689" max="7692" width="19.5703125" customWidth="1"/>
    <col min="7693" max="7693" width="23.42578125" customWidth="1"/>
    <col min="7937" max="7937" width="7" customWidth="1"/>
    <col min="7938" max="7938" width="18.7109375" customWidth="1"/>
    <col min="7939" max="7939" width="43" customWidth="1"/>
    <col min="7940" max="7940" width="11.7109375" customWidth="1"/>
    <col min="7941" max="7941" width="7" customWidth="1"/>
    <col min="7942" max="7942" width="17.5703125" customWidth="1"/>
    <col min="7943" max="7944" width="15.7109375" customWidth="1"/>
    <col min="7945" max="7948" width="19.5703125" customWidth="1"/>
    <col min="7949" max="7949" width="23.42578125" customWidth="1"/>
    <col min="8193" max="8193" width="7" customWidth="1"/>
    <col min="8194" max="8194" width="18.7109375" customWidth="1"/>
    <col min="8195" max="8195" width="43" customWidth="1"/>
    <col min="8196" max="8196" width="11.7109375" customWidth="1"/>
    <col min="8197" max="8197" width="7" customWidth="1"/>
    <col min="8198" max="8198" width="17.5703125" customWidth="1"/>
    <col min="8199" max="8200" width="15.7109375" customWidth="1"/>
    <col min="8201" max="8204" width="19.5703125" customWidth="1"/>
    <col min="8205" max="8205" width="23.42578125" customWidth="1"/>
    <col min="8449" max="8449" width="7" customWidth="1"/>
    <col min="8450" max="8450" width="18.7109375" customWidth="1"/>
    <col min="8451" max="8451" width="43" customWidth="1"/>
    <col min="8452" max="8452" width="11.7109375" customWidth="1"/>
    <col min="8453" max="8453" width="7" customWidth="1"/>
    <col min="8454" max="8454" width="17.5703125" customWidth="1"/>
    <col min="8455" max="8456" width="15.7109375" customWidth="1"/>
    <col min="8457" max="8460" width="19.5703125" customWidth="1"/>
    <col min="8461" max="8461" width="23.42578125" customWidth="1"/>
    <col min="8705" max="8705" width="7" customWidth="1"/>
    <col min="8706" max="8706" width="18.7109375" customWidth="1"/>
    <col min="8707" max="8707" width="43" customWidth="1"/>
    <col min="8708" max="8708" width="11.7109375" customWidth="1"/>
    <col min="8709" max="8709" width="7" customWidth="1"/>
    <col min="8710" max="8710" width="17.5703125" customWidth="1"/>
    <col min="8711" max="8712" width="15.7109375" customWidth="1"/>
    <col min="8713" max="8716" width="19.5703125" customWidth="1"/>
    <col min="8717" max="8717" width="23.42578125" customWidth="1"/>
    <col min="8961" max="8961" width="7" customWidth="1"/>
    <col min="8962" max="8962" width="18.7109375" customWidth="1"/>
    <col min="8963" max="8963" width="43" customWidth="1"/>
    <col min="8964" max="8964" width="11.7109375" customWidth="1"/>
    <col min="8965" max="8965" width="7" customWidth="1"/>
    <col min="8966" max="8966" width="17.5703125" customWidth="1"/>
    <col min="8967" max="8968" width="15.7109375" customWidth="1"/>
    <col min="8969" max="8972" width="19.5703125" customWidth="1"/>
    <col min="8973" max="8973" width="23.42578125" customWidth="1"/>
    <col min="9217" max="9217" width="7" customWidth="1"/>
    <col min="9218" max="9218" width="18.7109375" customWidth="1"/>
    <col min="9219" max="9219" width="43" customWidth="1"/>
    <col min="9220" max="9220" width="11.7109375" customWidth="1"/>
    <col min="9221" max="9221" width="7" customWidth="1"/>
    <col min="9222" max="9222" width="17.5703125" customWidth="1"/>
    <col min="9223" max="9224" width="15.7109375" customWidth="1"/>
    <col min="9225" max="9228" width="19.5703125" customWidth="1"/>
    <col min="9229" max="9229" width="23.42578125" customWidth="1"/>
    <col min="9473" max="9473" width="7" customWidth="1"/>
    <col min="9474" max="9474" width="18.7109375" customWidth="1"/>
    <col min="9475" max="9475" width="43" customWidth="1"/>
    <col min="9476" max="9476" width="11.7109375" customWidth="1"/>
    <col min="9477" max="9477" width="7" customWidth="1"/>
    <col min="9478" max="9478" width="17.5703125" customWidth="1"/>
    <col min="9479" max="9480" width="15.7109375" customWidth="1"/>
    <col min="9481" max="9484" width="19.5703125" customWidth="1"/>
    <col min="9485" max="9485" width="23.42578125" customWidth="1"/>
    <col min="9729" max="9729" width="7" customWidth="1"/>
    <col min="9730" max="9730" width="18.7109375" customWidth="1"/>
    <col min="9731" max="9731" width="43" customWidth="1"/>
    <col min="9732" max="9732" width="11.7109375" customWidth="1"/>
    <col min="9733" max="9733" width="7" customWidth="1"/>
    <col min="9734" max="9734" width="17.5703125" customWidth="1"/>
    <col min="9735" max="9736" width="15.7109375" customWidth="1"/>
    <col min="9737" max="9740" width="19.5703125" customWidth="1"/>
    <col min="9741" max="9741" width="23.42578125" customWidth="1"/>
    <col min="9985" max="9985" width="7" customWidth="1"/>
    <col min="9986" max="9986" width="18.7109375" customWidth="1"/>
    <col min="9987" max="9987" width="43" customWidth="1"/>
    <col min="9988" max="9988" width="11.7109375" customWidth="1"/>
    <col min="9989" max="9989" width="7" customWidth="1"/>
    <col min="9990" max="9990" width="17.5703125" customWidth="1"/>
    <col min="9991" max="9992" width="15.7109375" customWidth="1"/>
    <col min="9993" max="9996" width="19.5703125" customWidth="1"/>
    <col min="9997" max="9997" width="23.42578125" customWidth="1"/>
    <col min="10241" max="10241" width="7" customWidth="1"/>
    <col min="10242" max="10242" width="18.7109375" customWidth="1"/>
    <col min="10243" max="10243" width="43" customWidth="1"/>
    <col min="10244" max="10244" width="11.7109375" customWidth="1"/>
    <col min="10245" max="10245" width="7" customWidth="1"/>
    <col min="10246" max="10246" width="17.5703125" customWidth="1"/>
    <col min="10247" max="10248" width="15.7109375" customWidth="1"/>
    <col min="10249" max="10252" width="19.5703125" customWidth="1"/>
    <col min="10253" max="10253" width="23.42578125" customWidth="1"/>
    <col min="10497" max="10497" width="7" customWidth="1"/>
    <col min="10498" max="10498" width="18.7109375" customWidth="1"/>
    <col min="10499" max="10499" width="43" customWidth="1"/>
    <col min="10500" max="10500" width="11.7109375" customWidth="1"/>
    <col min="10501" max="10501" width="7" customWidth="1"/>
    <col min="10502" max="10502" width="17.5703125" customWidth="1"/>
    <col min="10503" max="10504" width="15.7109375" customWidth="1"/>
    <col min="10505" max="10508" width="19.5703125" customWidth="1"/>
    <col min="10509" max="10509" width="23.42578125" customWidth="1"/>
    <col min="10753" max="10753" width="7" customWidth="1"/>
    <col min="10754" max="10754" width="18.7109375" customWidth="1"/>
    <col min="10755" max="10755" width="43" customWidth="1"/>
    <col min="10756" max="10756" width="11.7109375" customWidth="1"/>
    <col min="10757" max="10757" width="7" customWidth="1"/>
    <col min="10758" max="10758" width="17.5703125" customWidth="1"/>
    <col min="10759" max="10760" width="15.7109375" customWidth="1"/>
    <col min="10761" max="10764" width="19.5703125" customWidth="1"/>
    <col min="10765" max="10765" width="23.42578125" customWidth="1"/>
    <col min="11009" max="11009" width="7" customWidth="1"/>
    <col min="11010" max="11010" width="18.7109375" customWidth="1"/>
    <col min="11011" max="11011" width="43" customWidth="1"/>
    <col min="11012" max="11012" width="11.7109375" customWidth="1"/>
    <col min="11013" max="11013" width="7" customWidth="1"/>
    <col min="11014" max="11014" width="17.5703125" customWidth="1"/>
    <col min="11015" max="11016" width="15.7109375" customWidth="1"/>
    <col min="11017" max="11020" width="19.5703125" customWidth="1"/>
    <col min="11021" max="11021" width="23.42578125" customWidth="1"/>
    <col min="11265" max="11265" width="7" customWidth="1"/>
    <col min="11266" max="11266" width="18.7109375" customWidth="1"/>
    <col min="11267" max="11267" width="43" customWidth="1"/>
    <col min="11268" max="11268" width="11.7109375" customWidth="1"/>
    <col min="11269" max="11269" width="7" customWidth="1"/>
    <col min="11270" max="11270" width="17.5703125" customWidth="1"/>
    <col min="11271" max="11272" width="15.7109375" customWidth="1"/>
    <col min="11273" max="11276" width="19.5703125" customWidth="1"/>
    <col min="11277" max="11277" width="23.42578125" customWidth="1"/>
    <col min="11521" max="11521" width="7" customWidth="1"/>
    <col min="11522" max="11522" width="18.7109375" customWidth="1"/>
    <col min="11523" max="11523" width="43" customWidth="1"/>
    <col min="11524" max="11524" width="11.7109375" customWidth="1"/>
    <col min="11525" max="11525" width="7" customWidth="1"/>
    <col min="11526" max="11526" width="17.5703125" customWidth="1"/>
    <col min="11527" max="11528" width="15.7109375" customWidth="1"/>
    <col min="11529" max="11532" width="19.5703125" customWidth="1"/>
    <col min="11533" max="11533" width="23.42578125" customWidth="1"/>
    <col min="11777" max="11777" width="7" customWidth="1"/>
    <col min="11778" max="11778" width="18.7109375" customWidth="1"/>
    <col min="11779" max="11779" width="43" customWidth="1"/>
    <col min="11780" max="11780" width="11.7109375" customWidth="1"/>
    <col min="11781" max="11781" width="7" customWidth="1"/>
    <col min="11782" max="11782" width="17.5703125" customWidth="1"/>
    <col min="11783" max="11784" width="15.7109375" customWidth="1"/>
    <col min="11785" max="11788" width="19.5703125" customWidth="1"/>
    <col min="11789" max="11789" width="23.42578125" customWidth="1"/>
    <col min="12033" max="12033" width="7" customWidth="1"/>
    <col min="12034" max="12034" width="18.7109375" customWidth="1"/>
    <col min="12035" max="12035" width="43" customWidth="1"/>
    <col min="12036" max="12036" width="11.7109375" customWidth="1"/>
    <col min="12037" max="12037" width="7" customWidth="1"/>
    <col min="12038" max="12038" width="17.5703125" customWidth="1"/>
    <col min="12039" max="12040" width="15.7109375" customWidth="1"/>
    <col min="12041" max="12044" width="19.5703125" customWidth="1"/>
    <col min="12045" max="12045" width="23.42578125" customWidth="1"/>
    <col min="12289" max="12289" width="7" customWidth="1"/>
    <col min="12290" max="12290" width="18.7109375" customWidth="1"/>
    <col min="12291" max="12291" width="43" customWidth="1"/>
    <col min="12292" max="12292" width="11.7109375" customWidth="1"/>
    <col min="12293" max="12293" width="7" customWidth="1"/>
    <col min="12294" max="12294" width="17.5703125" customWidth="1"/>
    <col min="12295" max="12296" width="15.7109375" customWidth="1"/>
    <col min="12297" max="12300" width="19.5703125" customWidth="1"/>
    <col min="12301" max="12301" width="23.42578125" customWidth="1"/>
    <col min="12545" max="12545" width="7" customWidth="1"/>
    <col min="12546" max="12546" width="18.7109375" customWidth="1"/>
    <col min="12547" max="12547" width="43" customWidth="1"/>
    <col min="12548" max="12548" width="11.7109375" customWidth="1"/>
    <col min="12549" max="12549" width="7" customWidth="1"/>
    <col min="12550" max="12550" width="17.5703125" customWidth="1"/>
    <col min="12551" max="12552" width="15.7109375" customWidth="1"/>
    <col min="12553" max="12556" width="19.5703125" customWidth="1"/>
    <col min="12557" max="12557" width="23.42578125" customWidth="1"/>
    <col min="12801" max="12801" width="7" customWidth="1"/>
    <col min="12802" max="12802" width="18.7109375" customWidth="1"/>
    <col min="12803" max="12803" width="43" customWidth="1"/>
    <col min="12804" max="12804" width="11.7109375" customWidth="1"/>
    <col min="12805" max="12805" width="7" customWidth="1"/>
    <col min="12806" max="12806" width="17.5703125" customWidth="1"/>
    <col min="12807" max="12808" width="15.7109375" customWidth="1"/>
    <col min="12809" max="12812" width="19.5703125" customWidth="1"/>
    <col min="12813" max="12813" width="23.42578125" customWidth="1"/>
    <col min="13057" max="13057" width="7" customWidth="1"/>
    <col min="13058" max="13058" width="18.7109375" customWidth="1"/>
    <col min="13059" max="13059" width="43" customWidth="1"/>
    <col min="13060" max="13060" width="11.7109375" customWidth="1"/>
    <col min="13061" max="13061" width="7" customWidth="1"/>
    <col min="13062" max="13062" width="17.5703125" customWidth="1"/>
    <col min="13063" max="13064" width="15.7109375" customWidth="1"/>
    <col min="13065" max="13068" width="19.5703125" customWidth="1"/>
    <col min="13069" max="13069" width="23.42578125" customWidth="1"/>
    <col min="13313" max="13313" width="7" customWidth="1"/>
    <col min="13314" max="13314" width="18.7109375" customWidth="1"/>
    <col min="13315" max="13315" width="43" customWidth="1"/>
    <col min="13316" max="13316" width="11.7109375" customWidth="1"/>
    <col min="13317" max="13317" width="7" customWidth="1"/>
    <col min="13318" max="13318" width="17.5703125" customWidth="1"/>
    <col min="13319" max="13320" width="15.7109375" customWidth="1"/>
    <col min="13321" max="13324" width="19.5703125" customWidth="1"/>
    <col min="13325" max="13325" width="23.42578125" customWidth="1"/>
    <col min="13569" max="13569" width="7" customWidth="1"/>
    <col min="13570" max="13570" width="18.7109375" customWidth="1"/>
    <col min="13571" max="13571" width="43" customWidth="1"/>
    <col min="13572" max="13572" width="11.7109375" customWidth="1"/>
    <col min="13573" max="13573" width="7" customWidth="1"/>
    <col min="13574" max="13574" width="17.5703125" customWidth="1"/>
    <col min="13575" max="13576" width="15.7109375" customWidth="1"/>
    <col min="13577" max="13580" width="19.5703125" customWidth="1"/>
    <col min="13581" max="13581" width="23.42578125" customWidth="1"/>
    <col min="13825" max="13825" width="7" customWidth="1"/>
    <col min="13826" max="13826" width="18.7109375" customWidth="1"/>
    <col min="13827" max="13827" width="43" customWidth="1"/>
    <col min="13828" max="13828" width="11.7109375" customWidth="1"/>
    <col min="13829" max="13829" width="7" customWidth="1"/>
    <col min="13830" max="13830" width="17.5703125" customWidth="1"/>
    <col min="13831" max="13832" width="15.7109375" customWidth="1"/>
    <col min="13833" max="13836" width="19.5703125" customWidth="1"/>
    <col min="13837" max="13837" width="23.42578125" customWidth="1"/>
    <col min="14081" max="14081" width="7" customWidth="1"/>
    <col min="14082" max="14082" width="18.7109375" customWidth="1"/>
    <col min="14083" max="14083" width="43" customWidth="1"/>
    <col min="14084" max="14084" width="11.7109375" customWidth="1"/>
    <col min="14085" max="14085" width="7" customWidth="1"/>
    <col min="14086" max="14086" width="17.5703125" customWidth="1"/>
    <col min="14087" max="14088" width="15.7109375" customWidth="1"/>
    <col min="14089" max="14092" width="19.5703125" customWidth="1"/>
    <col min="14093" max="14093" width="23.42578125" customWidth="1"/>
    <col min="14337" max="14337" width="7" customWidth="1"/>
    <col min="14338" max="14338" width="18.7109375" customWidth="1"/>
    <col min="14339" max="14339" width="43" customWidth="1"/>
    <col min="14340" max="14340" width="11.7109375" customWidth="1"/>
    <col min="14341" max="14341" width="7" customWidth="1"/>
    <col min="14342" max="14342" width="17.5703125" customWidth="1"/>
    <col min="14343" max="14344" width="15.7109375" customWidth="1"/>
    <col min="14345" max="14348" width="19.5703125" customWidth="1"/>
    <col min="14349" max="14349" width="23.42578125" customWidth="1"/>
    <col min="14593" max="14593" width="7" customWidth="1"/>
    <col min="14594" max="14594" width="18.7109375" customWidth="1"/>
    <col min="14595" max="14595" width="43" customWidth="1"/>
    <col min="14596" max="14596" width="11.7109375" customWidth="1"/>
    <col min="14597" max="14597" width="7" customWidth="1"/>
    <col min="14598" max="14598" width="17.5703125" customWidth="1"/>
    <col min="14599" max="14600" width="15.7109375" customWidth="1"/>
    <col min="14601" max="14604" width="19.5703125" customWidth="1"/>
    <col min="14605" max="14605" width="23.42578125" customWidth="1"/>
    <col min="14849" max="14849" width="7" customWidth="1"/>
    <col min="14850" max="14850" width="18.7109375" customWidth="1"/>
    <col min="14851" max="14851" width="43" customWidth="1"/>
    <col min="14852" max="14852" width="11.7109375" customWidth="1"/>
    <col min="14853" max="14853" width="7" customWidth="1"/>
    <col min="14854" max="14854" width="17.5703125" customWidth="1"/>
    <col min="14855" max="14856" width="15.7109375" customWidth="1"/>
    <col min="14857" max="14860" width="19.5703125" customWidth="1"/>
    <col min="14861" max="14861" width="23.42578125" customWidth="1"/>
    <col min="15105" max="15105" width="7" customWidth="1"/>
    <col min="15106" max="15106" width="18.7109375" customWidth="1"/>
    <col min="15107" max="15107" width="43" customWidth="1"/>
    <col min="15108" max="15108" width="11.7109375" customWidth="1"/>
    <col min="15109" max="15109" width="7" customWidth="1"/>
    <col min="15110" max="15110" width="17.5703125" customWidth="1"/>
    <col min="15111" max="15112" width="15.7109375" customWidth="1"/>
    <col min="15113" max="15116" width="19.5703125" customWidth="1"/>
    <col min="15117" max="15117" width="23.42578125" customWidth="1"/>
    <col min="15361" max="15361" width="7" customWidth="1"/>
    <col min="15362" max="15362" width="18.7109375" customWidth="1"/>
    <col min="15363" max="15363" width="43" customWidth="1"/>
    <col min="15364" max="15364" width="11.7109375" customWidth="1"/>
    <col min="15365" max="15365" width="7" customWidth="1"/>
    <col min="15366" max="15366" width="17.5703125" customWidth="1"/>
    <col min="15367" max="15368" width="15.7109375" customWidth="1"/>
    <col min="15369" max="15372" width="19.5703125" customWidth="1"/>
    <col min="15373" max="15373" width="23.42578125" customWidth="1"/>
    <col min="15617" max="15617" width="7" customWidth="1"/>
    <col min="15618" max="15618" width="18.7109375" customWidth="1"/>
    <col min="15619" max="15619" width="43" customWidth="1"/>
    <col min="15620" max="15620" width="11.7109375" customWidth="1"/>
    <col min="15621" max="15621" width="7" customWidth="1"/>
    <col min="15622" max="15622" width="17.5703125" customWidth="1"/>
    <col min="15623" max="15624" width="15.7109375" customWidth="1"/>
    <col min="15625" max="15628" width="19.5703125" customWidth="1"/>
    <col min="15629" max="15629" width="23.42578125" customWidth="1"/>
    <col min="15873" max="15873" width="7" customWidth="1"/>
    <col min="15874" max="15874" width="18.7109375" customWidth="1"/>
    <col min="15875" max="15875" width="43" customWidth="1"/>
    <col min="15876" max="15876" width="11.7109375" customWidth="1"/>
    <col min="15877" max="15877" width="7" customWidth="1"/>
    <col min="15878" max="15878" width="17.5703125" customWidth="1"/>
    <col min="15879" max="15880" width="15.7109375" customWidth="1"/>
    <col min="15881" max="15884" width="19.5703125" customWidth="1"/>
    <col min="15885" max="15885" width="23.42578125" customWidth="1"/>
    <col min="16129" max="16129" width="7" customWidth="1"/>
    <col min="16130" max="16130" width="18.7109375" customWidth="1"/>
    <col min="16131" max="16131" width="43" customWidth="1"/>
    <col min="16132" max="16132" width="11.7109375" customWidth="1"/>
    <col min="16133" max="16133" width="7" customWidth="1"/>
    <col min="16134" max="16134" width="17.5703125" customWidth="1"/>
    <col min="16135" max="16136" width="15.7109375" customWidth="1"/>
    <col min="16137" max="16140" width="19.5703125" customWidth="1"/>
    <col min="16141" max="16141" width="23.42578125" customWidth="1"/>
  </cols>
  <sheetData>
    <row r="2" spans="1:13" ht="23.25" x14ac:dyDescent="0.35">
      <c r="C2" s="70" t="s">
        <v>129</v>
      </c>
      <c r="D2" s="69"/>
      <c r="E2" s="69"/>
      <c r="F2" s="69"/>
      <c r="G2" s="69"/>
      <c r="H2" s="69"/>
      <c r="I2" s="69"/>
      <c r="J2" s="69"/>
    </row>
    <row r="3" spans="1:13" ht="15" x14ac:dyDescent="0.2">
      <c r="C3" s="30" t="s">
        <v>0</v>
      </c>
      <c r="D3" s="71" t="s">
        <v>161</v>
      </c>
      <c r="E3" s="69"/>
      <c r="F3" s="69"/>
      <c r="G3" s="69"/>
    </row>
    <row r="4" spans="1:13" ht="15" x14ac:dyDescent="0.2">
      <c r="C4" s="30" t="s">
        <v>29</v>
      </c>
      <c r="D4" s="71"/>
      <c r="E4" s="69"/>
      <c r="F4" s="69"/>
      <c r="G4" s="69"/>
      <c r="I4" s="30" t="s">
        <v>30</v>
      </c>
      <c r="J4" s="31"/>
    </row>
    <row r="5" spans="1:13" ht="15" x14ac:dyDescent="0.2">
      <c r="C5" s="30" t="s">
        <v>24</v>
      </c>
      <c r="D5" s="71" t="s">
        <v>162</v>
      </c>
      <c r="E5" s="69"/>
      <c r="F5" s="69"/>
      <c r="G5" s="69"/>
      <c r="I5" s="30" t="s">
        <v>31</v>
      </c>
      <c r="J5" s="31" t="s">
        <v>163</v>
      </c>
    </row>
    <row r="6" spans="1:13" ht="15" x14ac:dyDescent="0.2">
      <c r="C6" s="30" t="s">
        <v>1</v>
      </c>
      <c r="D6" s="72">
        <v>45381</v>
      </c>
      <c r="E6" s="69"/>
      <c r="F6" s="69"/>
      <c r="G6" s="69"/>
      <c r="I6" s="30" t="s">
        <v>2</v>
      </c>
      <c r="J6" s="31" t="s">
        <v>3</v>
      </c>
    </row>
    <row r="7" spans="1:13" ht="15" x14ac:dyDescent="0.2">
      <c r="C7" s="30" t="s">
        <v>4</v>
      </c>
      <c r="D7" s="72">
        <v>45381</v>
      </c>
      <c r="E7" s="69"/>
      <c r="F7" s="69"/>
      <c r="G7" s="69"/>
      <c r="I7" s="30" t="s">
        <v>5</v>
      </c>
      <c r="J7" s="32">
        <v>884948.54</v>
      </c>
    </row>
    <row r="8" spans="1:13" ht="15" x14ac:dyDescent="0.2">
      <c r="C8" s="30" t="s">
        <v>42</v>
      </c>
      <c r="D8" s="72" t="s">
        <v>32</v>
      </c>
      <c r="E8" s="69"/>
      <c r="F8" s="69"/>
      <c r="G8" s="69"/>
      <c r="I8" s="30" t="s">
        <v>6</v>
      </c>
      <c r="J8" s="32" t="e">
        <f>SUM(#REF!)</f>
        <v>#REF!</v>
      </c>
    </row>
    <row r="9" spans="1:13" ht="15" x14ac:dyDescent="0.2">
      <c r="C9" s="30" t="s">
        <v>43</v>
      </c>
      <c r="D9" s="72" t="s">
        <v>70</v>
      </c>
      <c r="E9" s="69"/>
      <c r="F9" s="69"/>
      <c r="G9" s="69"/>
    </row>
    <row r="10" spans="1:13" ht="15" x14ac:dyDescent="0.2">
      <c r="C10" s="30" t="s">
        <v>7</v>
      </c>
      <c r="D10" s="71" t="s">
        <v>33</v>
      </c>
      <c r="E10" s="69"/>
      <c r="F10" s="69"/>
      <c r="G10" s="69"/>
    </row>
    <row r="11" spans="1:13" ht="25.5" customHeight="1" x14ac:dyDescent="0.2">
      <c r="C11" s="30" t="s">
        <v>27</v>
      </c>
      <c r="D11" s="73" t="s">
        <v>26</v>
      </c>
      <c r="E11" s="69"/>
      <c r="F11" s="69"/>
      <c r="G11" s="69"/>
      <c r="H11" s="69"/>
      <c r="I11" s="69"/>
      <c r="J11" s="69"/>
    </row>
    <row r="12" spans="1:13" x14ac:dyDescent="0.2">
      <c r="A12" s="69" t="s">
        <v>164</v>
      </c>
      <c r="B12" s="69" t="s">
        <v>164</v>
      </c>
    </row>
    <row r="13" spans="1:13" ht="26.65" customHeight="1" x14ac:dyDescent="0.2">
      <c r="A13" s="30" t="s">
        <v>8</v>
      </c>
      <c r="B13" s="30" t="s">
        <v>9</v>
      </c>
      <c r="C13" s="30" t="s">
        <v>10</v>
      </c>
      <c r="D13" s="30" t="s">
        <v>11</v>
      </c>
      <c r="E13" s="30" t="s">
        <v>12</v>
      </c>
      <c r="F13" s="30" t="s">
        <v>13</v>
      </c>
      <c r="G13" s="33" t="s">
        <v>14</v>
      </c>
      <c r="H13" s="30" t="s">
        <v>130</v>
      </c>
      <c r="I13" s="30" t="s">
        <v>131</v>
      </c>
      <c r="J13" s="33" t="s">
        <v>28</v>
      </c>
      <c r="K13" s="30" t="s">
        <v>132</v>
      </c>
      <c r="L13" s="30" t="s">
        <v>133</v>
      </c>
      <c r="M13" s="30" t="s">
        <v>15</v>
      </c>
    </row>
    <row r="14" spans="1:13" ht="13.5" thickBot="1" x14ac:dyDescent="0.25">
      <c r="A14" s="38"/>
      <c r="B14" s="38" t="s">
        <v>26</v>
      </c>
    </row>
    <row r="15" spans="1:13" ht="13.5" thickBot="1" x14ac:dyDescent="0.25">
      <c r="A15" s="38"/>
      <c r="B15" s="38" t="s">
        <v>26</v>
      </c>
    </row>
    <row r="16" spans="1:13" ht="13.5" thickBot="1" x14ac:dyDescent="0.25">
      <c r="A16" s="38"/>
      <c r="B16" s="38" t="s">
        <v>26</v>
      </c>
    </row>
    <row r="17" spans="1:2" ht="13.5" thickBot="1" x14ac:dyDescent="0.25">
      <c r="A17" s="38"/>
      <c r="B17" s="38" t="s">
        <v>26</v>
      </c>
    </row>
    <row r="18" spans="1:2" ht="13.5" thickBot="1" x14ac:dyDescent="0.25">
      <c r="A18" s="38"/>
      <c r="B18" s="38" t="s">
        <v>26</v>
      </c>
    </row>
    <row r="19" spans="1:2" ht="13.5" thickBot="1" x14ac:dyDescent="0.25">
      <c r="A19" s="38"/>
      <c r="B19" s="38" t="s">
        <v>26</v>
      </c>
    </row>
    <row r="20" spans="1:2" ht="13.5" thickBot="1" x14ac:dyDescent="0.25">
      <c r="A20" s="38"/>
      <c r="B20" s="38" t="s">
        <v>26</v>
      </c>
    </row>
    <row r="21" spans="1:2" ht="13.5" thickBot="1" x14ac:dyDescent="0.25">
      <c r="A21" s="38"/>
      <c r="B21" s="38" t="s">
        <v>26</v>
      </c>
    </row>
    <row r="22" spans="1:2" ht="13.5" thickBot="1" x14ac:dyDescent="0.25">
      <c r="A22" s="38"/>
      <c r="B22" s="38" t="s">
        <v>26</v>
      </c>
    </row>
    <row r="23" spans="1:2" ht="13.5" thickBot="1" x14ac:dyDescent="0.25">
      <c r="A23" s="38"/>
      <c r="B23" s="38" t="s">
        <v>26</v>
      </c>
    </row>
    <row r="24" spans="1:2" ht="13.5" thickBot="1" x14ac:dyDescent="0.25">
      <c r="A24" s="38"/>
      <c r="B24" s="38" t="s">
        <v>26</v>
      </c>
    </row>
    <row r="25" spans="1:2" ht="13.5" thickBot="1" x14ac:dyDescent="0.25">
      <c r="A25" s="38"/>
      <c r="B25" s="38" t="s">
        <v>26</v>
      </c>
    </row>
    <row r="26" spans="1:2" ht="13.5" thickBot="1" x14ac:dyDescent="0.25">
      <c r="A26" s="38"/>
      <c r="B26" s="38" t="s">
        <v>26</v>
      </c>
    </row>
    <row r="27" spans="1:2" ht="13.5" thickBot="1" x14ac:dyDescent="0.25">
      <c r="A27" s="38"/>
      <c r="B27" s="38" t="s">
        <v>26</v>
      </c>
    </row>
    <row r="28" spans="1:2" ht="13.5" thickBot="1" x14ac:dyDescent="0.25">
      <c r="A28" s="38"/>
      <c r="B28" s="38" t="s">
        <v>26</v>
      </c>
    </row>
    <row r="29" spans="1:2" ht="13.5" thickBot="1" x14ac:dyDescent="0.25">
      <c r="A29" s="38"/>
      <c r="B29" s="38" t="s">
        <v>26</v>
      </c>
    </row>
    <row r="30" spans="1:2" ht="13.5" thickBot="1" x14ac:dyDescent="0.25">
      <c r="A30" s="38"/>
      <c r="B30" s="38" t="s">
        <v>26</v>
      </c>
    </row>
    <row r="31" spans="1:2" ht="13.5" thickBot="1" x14ac:dyDescent="0.25">
      <c r="A31" s="38"/>
      <c r="B31" s="38" t="s">
        <v>26</v>
      </c>
    </row>
    <row r="32" spans="1:2" ht="13.5" thickBot="1" x14ac:dyDescent="0.25">
      <c r="A32" s="38"/>
      <c r="B32" s="38" t="s">
        <v>26</v>
      </c>
    </row>
    <row r="33" spans="1:2" ht="13.5" thickBot="1" x14ac:dyDescent="0.25">
      <c r="A33" s="38"/>
      <c r="B33" s="38" t="s">
        <v>26</v>
      </c>
    </row>
    <row r="34" spans="1:2" ht="13.5" thickBot="1" x14ac:dyDescent="0.25">
      <c r="A34" s="38"/>
      <c r="B34" s="38" t="s">
        <v>26</v>
      </c>
    </row>
    <row r="35" spans="1:2" ht="13.5" thickBot="1" x14ac:dyDescent="0.25">
      <c r="A35" s="38"/>
      <c r="B35" s="38" t="s">
        <v>26</v>
      </c>
    </row>
    <row r="36" spans="1:2" ht="13.5" thickBot="1" x14ac:dyDescent="0.25">
      <c r="A36" s="38"/>
      <c r="B36" s="38" t="s">
        <v>26</v>
      </c>
    </row>
    <row r="37" spans="1:2" ht="13.5" thickBot="1" x14ac:dyDescent="0.25">
      <c r="A37" s="38"/>
      <c r="B37" s="38" t="s">
        <v>26</v>
      </c>
    </row>
    <row r="38" spans="1:2" ht="13.5" thickBot="1" x14ac:dyDescent="0.25">
      <c r="A38" s="38"/>
      <c r="B38" s="38" t="s">
        <v>26</v>
      </c>
    </row>
    <row r="39" spans="1:2" ht="13.5" thickBot="1" x14ac:dyDescent="0.25">
      <c r="A39" s="38"/>
      <c r="B39" s="38" t="s">
        <v>26</v>
      </c>
    </row>
    <row r="40" spans="1:2" ht="13.5" thickBot="1" x14ac:dyDescent="0.25">
      <c r="A40" s="38"/>
      <c r="B40" s="38" t="s">
        <v>26</v>
      </c>
    </row>
    <row r="41" spans="1:2" ht="13.5" thickBot="1" x14ac:dyDescent="0.25">
      <c r="A41" s="38"/>
      <c r="B41" s="38" t="s">
        <v>26</v>
      </c>
    </row>
    <row r="42" spans="1:2" ht="13.5" thickBot="1" x14ac:dyDescent="0.25">
      <c r="A42" s="38"/>
      <c r="B42" s="38" t="s">
        <v>26</v>
      </c>
    </row>
    <row r="43" spans="1:2" ht="13.5" thickBot="1" x14ac:dyDescent="0.25">
      <c r="A43" s="38"/>
      <c r="B43" s="38" t="s">
        <v>26</v>
      </c>
    </row>
    <row r="44" spans="1:2" ht="13.5" thickBot="1" x14ac:dyDescent="0.25">
      <c r="A44" s="38"/>
      <c r="B44" s="38" t="s">
        <v>26</v>
      </c>
    </row>
    <row r="45" spans="1:2" ht="13.5" thickBot="1" x14ac:dyDescent="0.25">
      <c r="A45" s="38"/>
      <c r="B45" s="38" t="s">
        <v>26</v>
      </c>
    </row>
    <row r="46" spans="1:2" ht="13.5" thickBot="1" x14ac:dyDescent="0.25">
      <c r="A46" s="38"/>
      <c r="B46" s="38" t="s">
        <v>26</v>
      </c>
    </row>
    <row r="47" spans="1:2" ht="13.5" thickBot="1" x14ac:dyDescent="0.25">
      <c r="A47" s="38"/>
      <c r="B47" s="38" t="s">
        <v>26</v>
      </c>
    </row>
    <row r="48" spans="1:2" ht="13.5" thickBot="1" x14ac:dyDescent="0.25">
      <c r="A48" s="38"/>
      <c r="B48" s="38" t="s">
        <v>26</v>
      </c>
    </row>
    <row r="49" spans="1:2" ht="13.5" thickBot="1" x14ac:dyDescent="0.25">
      <c r="A49" s="38"/>
      <c r="B49" s="38" t="s">
        <v>26</v>
      </c>
    </row>
    <row r="50" spans="1:2" ht="13.5" thickBot="1" x14ac:dyDescent="0.25">
      <c r="A50" s="38"/>
      <c r="B50" s="38" t="s">
        <v>26</v>
      </c>
    </row>
    <row r="51" spans="1:2" ht="13.5" thickBot="1" x14ac:dyDescent="0.25">
      <c r="A51" s="38"/>
      <c r="B51" s="38" t="s">
        <v>26</v>
      </c>
    </row>
    <row r="52" spans="1:2" ht="13.5" thickBot="1" x14ac:dyDescent="0.25">
      <c r="A52" s="38"/>
      <c r="B52" s="38" t="s">
        <v>26</v>
      </c>
    </row>
    <row r="53" spans="1:2" ht="13.5" thickBot="1" x14ac:dyDescent="0.25">
      <c r="A53" s="38"/>
      <c r="B53" s="38" t="s">
        <v>26</v>
      </c>
    </row>
    <row r="54" spans="1:2" ht="13.5" thickBot="1" x14ac:dyDescent="0.25">
      <c r="A54" s="38"/>
      <c r="B54" s="38" t="s">
        <v>26</v>
      </c>
    </row>
    <row r="55" spans="1:2" ht="13.5" thickBot="1" x14ac:dyDescent="0.25">
      <c r="A55" s="38"/>
      <c r="B55" s="38" t="s">
        <v>26</v>
      </c>
    </row>
  </sheetData>
  <mergeCells count="11">
    <mergeCell ref="A12:B12"/>
    <mergeCell ref="C2:J2"/>
    <mergeCell ref="D3:G3"/>
    <mergeCell ref="D4:G4"/>
    <mergeCell ref="D5:G5"/>
    <mergeCell ref="D6:G6"/>
    <mergeCell ref="D8:G8"/>
    <mergeCell ref="D9:G9"/>
    <mergeCell ref="D10:G10"/>
    <mergeCell ref="D11:J11"/>
    <mergeCell ref="D7:G7"/>
  </mergeCells>
  <dataValidations count="1">
    <dataValidation type="list" allowBlank="1" showInputMessage="1" showErrorMessage="1" sqref="A14:A55 IW14:IW55 SS14:SS55 ACO14:ACO55 AMK14:AMK55 AWG14:AWG55 BGC14:BGC55 BPY14:BPY55 BZU14:BZU55 CJQ14:CJQ55 CTM14:CTM55 DDI14:DDI55 DNE14:DNE55 DXA14:DXA55 EGW14:EGW55 EQS14:EQS55 FAO14:FAO55 FKK14:FKK55 FUG14:FUG55 GEC14:GEC55 GNY14:GNY55 GXU14:GXU55 HHQ14:HHQ55 HRM14:HRM55 IBI14:IBI55 ILE14:ILE55 IVA14:IVA55 JEW14:JEW55 JOS14:JOS55 JYO14:JYO55 KIK14:KIK55 KSG14:KSG55 LCC14:LCC55 LLY14:LLY55 LVU14:LVU55 MFQ14:MFQ55 MPM14:MPM55 MZI14:MZI55 NJE14:NJE55 NTA14:NTA55 OCW14:OCW55 OMS14:OMS55 OWO14:OWO55 PGK14:PGK55 PQG14:PQG55 QAC14:QAC55 QJY14:QJY55 QTU14:QTU55 RDQ14:RDQ55 RNM14:RNM55 RXI14:RXI55 SHE14:SHE55 SRA14:SRA55 TAW14:TAW55 TKS14:TKS55 TUO14:TUO55 UEK14:UEK55 UOG14:UOG55 UYC14:UYC55 VHY14:VHY55 VRU14:VRU55 WBQ14:WBQ55 WLM14:WLM55 WVI14:WVI55 L65550:L65591 JH65550:JH65591 TD65550:TD65591 ACZ65550:ACZ65591 AMV65550:AMV65591 AWR65550:AWR65591 BGN65550:BGN65591 BQJ65550:BQJ65591 CAF65550:CAF65591 CKB65550:CKB65591 CTX65550:CTX65591 DDT65550:DDT65591 DNP65550:DNP65591 DXL65550:DXL65591 EHH65550:EHH65591 ERD65550:ERD65591 FAZ65550:FAZ65591 FKV65550:FKV65591 FUR65550:FUR65591 GEN65550:GEN65591 GOJ65550:GOJ65591 GYF65550:GYF65591 HIB65550:HIB65591 HRX65550:HRX65591 IBT65550:IBT65591 ILP65550:ILP65591 IVL65550:IVL65591 JFH65550:JFH65591 JPD65550:JPD65591 JYZ65550:JYZ65591 KIV65550:KIV65591 KSR65550:KSR65591 LCN65550:LCN65591 LMJ65550:LMJ65591 LWF65550:LWF65591 MGB65550:MGB65591 MPX65550:MPX65591 MZT65550:MZT65591 NJP65550:NJP65591 NTL65550:NTL65591 ODH65550:ODH65591 OND65550:OND65591 OWZ65550:OWZ65591 PGV65550:PGV65591 PQR65550:PQR65591 QAN65550:QAN65591 QKJ65550:QKJ65591 QUF65550:QUF65591 REB65550:REB65591 RNX65550:RNX65591 RXT65550:RXT65591 SHP65550:SHP65591 SRL65550:SRL65591 TBH65550:TBH65591 TLD65550:TLD65591 TUZ65550:TUZ65591 UEV65550:UEV65591 UOR65550:UOR65591 UYN65550:UYN65591 VIJ65550:VIJ65591 VSF65550:VSF65591 WCB65550:WCB65591 WLX65550:WLX65591 WVT65550:WVT65591 L131086:L131127 JH131086:JH131127 TD131086:TD131127 ACZ131086:ACZ131127 AMV131086:AMV131127 AWR131086:AWR131127 BGN131086:BGN131127 BQJ131086:BQJ131127 CAF131086:CAF131127 CKB131086:CKB131127 CTX131086:CTX131127 DDT131086:DDT131127 DNP131086:DNP131127 DXL131086:DXL131127 EHH131086:EHH131127 ERD131086:ERD131127 FAZ131086:FAZ131127 FKV131086:FKV131127 FUR131086:FUR131127 GEN131086:GEN131127 GOJ131086:GOJ131127 GYF131086:GYF131127 HIB131086:HIB131127 HRX131086:HRX131127 IBT131086:IBT131127 ILP131086:ILP131127 IVL131086:IVL131127 JFH131086:JFH131127 JPD131086:JPD131127 JYZ131086:JYZ131127 KIV131086:KIV131127 KSR131086:KSR131127 LCN131086:LCN131127 LMJ131086:LMJ131127 LWF131086:LWF131127 MGB131086:MGB131127 MPX131086:MPX131127 MZT131086:MZT131127 NJP131086:NJP131127 NTL131086:NTL131127 ODH131086:ODH131127 OND131086:OND131127 OWZ131086:OWZ131127 PGV131086:PGV131127 PQR131086:PQR131127 QAN131086:QAN131127 QKJ131086:QKJ131127 QUF131086:QUF131127 REB131086:REB131127 RNX131086:RNX131127 RXT131086:RXT131127 SHP131086:SHP131127 SRL131086:SRL131127 TBH131086:TBH131127 TLD131086:TLD131127 TUZ131086:TUZ131127 UEV131086:UEV131127 UOR131086:UOR131127 UYN131086:UYN131127 VIJ131086:VIJ131127 VSF131086:VSF131127 WCB131086:WCB131127 WLX131086:WLX131127 WVT131086:WVT131127 L196622:L196663 JH196622:JH196663 TD196622:TD196663 ACZ196622:ACZ196663 AMV196622:AMV196663 AWR196622:AWR196663 BGN196622:BGN196663 BQJ196622:BQJ196663 CAF196622:CAF196663 CKB196622:CKB196663 CTX196622:CTX196663 DDT196622:DDT196663 DNP196622:DNP196663 DXL196622:DXL196663 EHH196622:EHH196663 ERD196622:ERD196663 FAZ196622:FAZ196663 FKV196622:FKV196663 FUR196622:FUR196663 GEN196622:GEN196663 GOJ196622:GOJ196663 GYF196622:GYF196663 HIB196622:HIB196663 HRX196622:HRX196663 IBT196622:IBT196663 ILP196622:ILP196663 IVL196622:IVL196663 JFH196622:JFH196663 JPD196622:JPD196663 JYZ196622:JYZ196663 KIV196622:KIV196663 KSR196622:KSR196663 LCN196622:LCN196663 LMJ196622:LMJ196663 LWF196622:LWF196663 MGB196622:MGB196663 MPX196622:MPX196663 MZT196622:MZT196663 NJP196622:NJP196663 NTL196622:NTL196663 ODH196622:ODH196663 OND196622:OND196663 OWZ196622:OWZ196663 PGV196622:PGV196663 PQR196622:PQR196663 QAN196622:QAN196663 QKJ196622:QKJ196663 QUF196622:QUF196663 REB196622:REB196663 RNX196622:RNX196663 RXT196622:RXT196663 SHP196622:SHP196663 SRL196622:SRL196663 TBH196622:TBH196663 TLD196622:TLD196663 TUZ196622:TUZ196663 UEV196622:UEV196663 UOR196622:UOR196663 UYN196622:UYN196663 VIJ196622:VIJ196663 VSF196622:VSF196663 WCB196622:WCB196663 WLX196622:WLX196663 WVT196622:WVT196663 L262158:L262199 JH262158:JH262199 TD262158:TD262199 ACZ262158:ACZ262199 AMV262158:AMV262199 AWR262158:AWR262199 BGN262158:BGN262199 BQJ262158:BQJ262199 CAF262158:CAF262199 CKB262158:CKB262199 CTX262158:CTX262199 DDT262158:DDT262199 DNP262158:DNP262199 DXL262158:DXL262199 EHH262158:EHH262199 ERD262158:ERD262199 FAZ262158:FAZ262199 FKV262158:FKV262199 FUR262158:FUR262199 GEN262158:GEN262199 GOJ262158:GOJ262199 GYF262158:GYF262199 HIB262158:HIB262199 HRX262158:HRX262199 IBT262158:IBT262199 ILP262158:ILP262199 IVL262158:IVL262199 JFH262158:JFH262199 JPD262158:JPD262199 JYZ262158:JYZ262199 KIV262158:KIV262199 KSR262158:KSR262199 LCN262158:LCN262199 LMJ262158:LMJ262199 LWF262158:LWF262199 MGB262158:MGB262199 MPX262158:MPX262199 MZT262158:MZT262199 NJP262158:NJP262199 NTL262158:NTL262199 ODH262158:ODH262199 OND262158:OND262199 OWZ262158:OWZ262199 PGV262158:PGV262199 PQR262158:PQR262199 QAN262158:QAN262199 QKJ262158:QKJ262199 QUF262158:QUF262199 REB262158:REB262199 RNX262158:RNX262199 RXT262158:RXT262199 SHP262158:SHP262199 SRL262158:SRL262199 TBH262158:TBH262199 TLD262158:TLD262199 TUZ262158:TUZ262199 UEV262158:UEV262199 UOR262158:UOR262199 UYN262158:UYN262199 VIJ262158:VIJ262199 VSF262158:VSF262199 WCB262158:WCB262199 WLX262158:WLX262199 WVT262158:WVT262199 L327694:L327735 JH327694:JH327735 TD327694:TD327735 ACZ327694:ACZ327735 AMV327694:AMV327735 AWR327694:AWR327735 BGN327694:BGN327735 BQJ327694:BQJ327735 CAF327694:CAF327735 CKB327694:CKB327735 CTX327694:CTX327735 DDT327694:DDT327735 DNP327694:DNP327735 DXL327694:DXL327735 EHH327694:EHH327735 ERD327694:ERD327735 FAZ327694:FAZ327735 FKV327694:FKV327735 FUR327694:FUR327735 GEN327694:GEN327735 GOJ327694:GOJ327735 GYF327694:GYF327735 HIB327694:HIB327735 HRX327694:HRX327735 IBT327694:IBT327735 ILP327694:ILP327735 IVL327694:IVL327735 JFH327694:JFH327735 JPD327694:JPD327735 JYZ327694:JYZ327735 KIV327694:KIV327735 KSR327694:KSR327735 LCN327694:LCN327735 LMJ327694:LMJ327735 LWF327694:LWF327735 MGB327694:MGB327735 MPX327694:MPX327735 MZT327694:MZT327735 NJP327694:NJP327735 NTL327694:NTL327735 ODH327694:ODH327735 OND327694:OND327735 OWZ327694:OWZ327735 PGV327694:PGV327735 PQR327694:PQR327735 QAN327694:QAN327735 QKJ327694:QKJ327735 QUF327694:QUF327735 REB327694:REB327735 RNX327694:RNX327735 RXT327694:RXT327735 SHP327694:SHP327735 SRL327694:SRL327735 TBH327694:TBH327735 TLD327694:TLD327735 TUZ327694:TUZ327735 UEV327694:UEV327735 UOR327694:UOR327735 UYN327694:UYN327735 VIJ327694:VIJ327735 VSF327694:VSF327735 WCB327694:WCB327735 WLX327694:WLX327735 WVT327694:WVT327735 L393230:L393271 JH393230:JH393271 TD393230:TD393271 ACZ393230:ACZ393271 AMV393230:AMV393271 AWR393230:AWR393271 BGN393230:BGN393271 BQJ393230:BQJ393271 CAF393230:CAF393271 CKB393230:CKB393271 CTX393230:CTX393271 DDT393230:DDT393271 DNP393230:DNP393271 DXL393230:DXL393271 EHH393230:EHH393271 ERD393230:ERD393271 FAZ393230:FAZ393271 FKV393230:FKV393271 FUR393230:FUR393271 GEN393230:GEN393271 GOJ393230:GOJ393271 GYF393230:GYF393271 HIB393230:HIB393271 HRX393230:HRX393271 IBT393230:IBT393271 ILP393230:ILP393271 IVL393230:IVL393271 JFH393230:JFH393271 JPD393230:JPD393271 JYZ393230:JYZ393271 KIV393230:KIV393271 KSR393230:KSR393271 LCN393230:LCN393271 LMJ393230:LMJ393271 LWF393230:LWF393271 MGB393230:MGB393271 MPX393230:MPX393271 MZT393230:MZT393271 NJP393230:NJP393271 NTL393230:NTL393271 ODH393230:ODH393271 OND393230:OND393271 OWZ393230:OWZ393271 PGV393230:PGV393271 PQR393230:PQR393271 QAN393230:QAN393271 QKJ393230:QKJ393271 QUF393230:QUF393271 REB393230:REB393271 RNX393230:RNX393271 RXT393230:RXT393271 SHP393230:SHP393271 SRL393230:SRL393271 TBH393230:TBH393271 TLD393230:TLD393271 TUZ393230:TUZ393271 UEV393230:UEV393271 UOR393230:UOR393271 UYN393230:UYN393271 VIJ393230:VIJ393271 VSF393230:VSF393271 WCB393230:WCB393271 WLX393230:WLX393271 WVT393230:WVT393271 L458766:L458807 JH458766:JH458807 TD458766:TD458807 ACZ458766:ACZ458807 AMV458766:AMV458807 AWR458766:AWR458807 BGN458766:BGN458807 BQJ458766:BQJ458807 CAF458766:CAF458807 CKB458766:CKB458807 CTX458766:CTX458807 DDT458766:DDT458807 DNP458766:DNP458807 DXL458766:DXL458807 EHH458766:EHH458807 ERD458766:ERD458807 FAZ458766:FAZ458807 FKV458766:FKV458807 FUR458766:FUR458807 GEN458766:GEN458807 GOJ458766:GOJ458807 GYF458766:GYF458807 HIB458766:HIB458807 HRX458766:HRX458807 IBT458766:IBT458807 ILP458766:ILP458807 IVL458766:IVL458807 JFH458766:JFH458807 JPD458766:JPD458807 JYZ458766:JYZ458807 KIV458766:KIV458807 KSR458766:KSR458807 LCN458766:LCN458807 LMJ458766:LMJ458807 LWF458766:LWF458807 MGB458766:MGB458807 MPX458766:MPX458807 MZT458766:MZT458807 NJP458766:NJP458807 NTL458766:NTL458807 ODH458766:ODH458807 OND458766:OND458807 OWZ458766:OWZ458807 PGV458766:PGV458807 PQR458766:PQR458807 QAN458766:QAN458807 QKJ458766:QKJ458807 QUF458766:QUF458807 REB458766:REB458807 RNX458766:RNX458807 RXT458766:RXT458807 SHP458766:SHP458807 SRL458766:SRL458807 TBH458766:TBH458807 TLD458766:TLD458807 TUZ458766:TUZ458807 UEV458766:UEV458807 UOR458766:UOR458807 UYN458766:UYN458807 VIJ458766:VIJ458807 VSF458766:VSF458807 WCB458766:WCB458807 WLX458766:WLX458807 WVT458766:WVT458807 L524302:L524343 JH524302:JH524343 TD524302:TD524343 ACZ524302:ACZ524343 AMV524302:AMV524343 AWR524302:AWR524343 BGN524302:BGN524343 BQJ524302:BQJ524343 CAF524302:CAF524343 CKB524302:CKB524343 CTX524302:CTX524343 DDT524302:DDT524343 DNP524302:DNP524343 DXL524302:DXL524343 EHH524302:EHH524343 ERD524302:ERD524343 FAZ524302:FAZ524343 FKV524302:FKV524343 FUR524302:FUR524343 GEN524302:GEN524343 GOJ524302:GOJ524343 GYF524302:GYF524343 HIB524302:HIB524343 HRX524302:HRX524343 IBT524302:IBT524343 ILP524302:ILP524343 IVL524302:IVL524343 JFH524302:JFH524343 JPD524302:JPD524343 JYZ524302:JYZ524343 KIV524302:KIV524343 KSR524302:KSR524343 LCN524302:LCN524343 LMJ524302:LMJ524343 LWF524302:LWF524343 MGB524302:MGB524343 MPX524302:MPX524343 MZT524302:MZT524343 NJP524302:NJP524343 NTL524302:NTL524343 ODH524302:ODH524343 OND524302:OND524343 OWZ524302:OWZ524343 PGV524302:PGV524343 PQR524302:PQR524343 QAN524302:QAN524343 QKJ524302:QKJ524343 QUF524302:QUF524343 REB524302:REB524343 RNX524302:RNX524343 RXT524302:RXT524343 SHP524302:SHP524343 SRL524302:SRL524343 TBH524302:TBH524343 TLD524302:TLD524343 TUZ524302:TUZ524343 UEV524302:UEV524343 UOR524302:UOR524343 UYN524302:UYN524343 VIJ524302:VIJ524343 VSF524302:VSF524343 WCB524302:WCB524343 WLX524302:WLX524343 WVT524302:WVT524343 L589838:L589879 JH589838:JH589879 TD589838:TD589879 ACZ589838:ACZ589879 AMV589838:AMV589879 AWR589838:AWR589879 BGN589838:BGN589879 BQJ589838:BQJ589879 CAF589838:CAF589879 CKB589838:CKB589879 CTX589838:CTX589879 DDT589838:DDT589879 DNP589838:DNP589879 DXL589838:DXL589879 EHH589838:EHH589879 ERD589838:ERD589879 FAZ589838:FAZ589879 FKV589838:FKV589879 FUR589838:FUR589879 GEN589838:GEN589879 GOJ589838:GOJ589879 GYF589838:GYF589879 HIB589838:HIB589879 HRX589838:HRX589879 IBT589838:IBT589879 ILP589838:ILP589879 IVL589838:IVL589879 JFH589838:JFH589879 JPD589838:JPD589879 JYZ589838:JYZ589879 KIV589838:KIV589879 KSR589838:KSR589879 LCN589838:LCN589879 LMJ589838:LMJ589879 LWF589838:LWF589879 MGB589838:MGB589879 MPX589838:MPX589879 MZT589838:MZT589879 NJP589838:NJP589879 NTL589838:NTL589879 ODH589838:ODH589879 OND589838:OND589879 OWZ589838:OWZ589879 PGV589838:PGV589879 PQR589838:PQR589879 QAN589838:QAN589879 QKJ589838:QKJ589879 QUF589838:QUF589879 REB589838:REB589879 RNX589838:RNX589879 RXT589838:RXT589879 SHP589838:SHP589879 SRL589838:SRL589879 TBH589838:TBH589879 TLD589838:TLD589879 TUZ589838:TUZ589879 UEV589838:UEV589879 UOR589838:UOR589879 UYN589838:UYN589879 VIJ589838:VIJ589879 VSF589838:VSF589879 WCB589838:WCB589879 WLX589838:WLX589879 WVT589838:WVT589879 L655374:L655415 JH655374:JH655415 TD655374:TD655415 ACZ655374:ACZ655415 AMV655374:AMV655415 AWR655374:AWR655415 BGN655374:BGN655415 BQJ655374:BQJ655415 CAF655374:CAF655415 CKB655374:CKB655415 CTX655374:CTX655415 DDT655374:DDT655415 DNP655374:DNP655415 DXL655374:DXL655415 EHH655374:EHH655415 ERD655374:ERD655415 FAZ655374:FAZ655415 FKV655374:FKV655415 FUR655374:FUR655415 GEN655374:GEN655415 GOJ655374:GOJ655415 GYF655374:GYF655415 HIB655374:HIB655415 HRX655374:HRX655415 IBT655374:IBT655415 ILP655374:ILP655415 IVL655374:IVL655415 JFH655374:JFH655415 JPD655374:JPD655415 JYZ655374:JYZ655415 KIV655374:KIV655415 KSR655374:KSR655415 LCN655374:LCN655415 LMJ655374:LMJ655415 LWF655374:LWF655415 MGB655374:MGB655415 MPX655374:MPX655415 MZT655374:MZT655415 NJP655374:NJP655415 NTL655374:NTL655415 ODH655374:ODH655415 OND655374:OND655415 OWZ655374:OWZ655415 PGV655374:PGV655415 PQR655374:PQR655415 QAN655374:QAN655415 QKJ655374:QKJ655415 QUF655374:QUF655415 REB655374:REB655415 RNX655374:RNX655415 RXT655374:RXT655415 SHP655374:SHP655415 SRL655374:SRL655415 TBH655374:TBH655415 TLD655374:TLD655415 TUZ655374:TUZ655415 UEV655374:UEV655415 UOR655374:UOR655415 UYN655374:UYN655415 VIJ655374:VIJ655415 VSF655374:VSF655415 WCB655374:WCB655415 WLX655374:WLX655415 WVT655374:WVT655415 L720910:L720951 JH720910:JH720951 TD720910:TD720951 ACZ720910:ACZ720951 AMV720910:AMV720951 AWR720910:AWR720951 BGN720910:BGN720951 BQJ720910:BQJ720951 CAF720910:CAF720951 CKB720910:CKB720951 CTX720910:CTX720951 DDT720910:DDT720951 DNP720910:DNP720951 DXL720910:DXL720951 EHH720910:EHH720951 ERD720910:ERD720951 FAZ720910:FAZ720951 FKV720910:FKV720951 FUR720910:FUR720951 GEN720910:GEN720951 GOJ720910:GOJ720951 GYF720910:GYF720951 HIB720910:HIB720951 HRX720910:HRX720951 IBT720910:IBT720951 ILP720910:ILP720951 IVL720910:IVL720951 JFH720910:JFH720951 JPD720910:JPD720951 JYZ720910:JYZ720951 KIV720910:KIV720951 KSR720910:KSR720951 LCN720910:LCN720951 LMJ720910:LMJ720951 LWF720910:LWF720951 MGB720910:MGB720951 MPX720910:MPX720951 MZT720910:MZT720951 NJP720910:NJP720951 NTL720910:NTL720951 ODH720910:ODH720951 OND720910:OND720951 OWZ720910:OWZ720951 PGV720910:PGV720951 PQR720910:PQR720951 QAN720910:QAN720951 QKJ720910:QKJ720951 QUF720910:QUF720951 REB720910:REB720951 RNX720910:RNX720951 RXT720910:RXT720951 SHP720910:SHP720951 SRL720910:SRL720951 TBH720910:TBH720951 TLD720910:TLD720951 TUZ720910:TUZ720951 UEV720910:UEV720951 UOR720910:UOR720951 UYN720910:UYN720951 VIJ720910:VIJ720951 VSF720910:VSF720951 WCB720910:WCB720951 WLX720910:WLX720951 WVT720910:WVT720951 L786446:L786487 JH786446:JH786487 TD786446:TD786487 ACZ786446:ACZ786487 AMV786446:AMV786487 AWR786446:AWR786487 BGN786446:BGN786487 BQJ786446:BQJ786487 CAF786446:CAF786487 CKB786446:CKB786487 CTX786446:CTX786487 DDT786446:DDT786487 DNP786446:DNP786487 DXL786446:DXL786487 EHH786446:EHH786487 ERD786446:ERD786487 FAZ786446:FAZ786487 FKV786446:FKV786487 FUR786446:FUR786487 GEN786446:GEN786487 GOJ786446:GOJ786487 GYF786446:GYF786487 HIB786446:HIB786487 HRX786446:HRX786487 IBT786446:IBT786487 ILP786446:ILP786487 IVL786446:IVL786487 JFH786446:JFH786487 JPD786446:JPD786487 JYZ786446:JYZ786487 KIV786446:KIV786487 KSR786446:KSR786487 LCN786446:LCN786487 LMJ786446:LMJ786487 LWF786446:LWF786487 MGB786446:MGB786487 MPX786446:MPX786487 MZT786446:MZT786487 NJP786446:NJP786487 NTL786446:NTL786487 ODH786446:ODH786487 OND786446:OND786487 OWZ786446:OWZ786487 PGV786446:PGV786487 PQR786446:PQR786487 QAN786446:QAN786487 QKJ786446:QKJ786487 QUF786446:QUF786487 REB786446:REB786487 RNX786446:RNX786487 RXT786446:RXT786487 SHP786446:SHP786487 SRL786446:SRL786487 TBH786446:TBH786487 TLD786446:TLD786487 TUZ786446:TUZ786487 UEV786446:UEV786487 UOR786446:UOR786487 UYN786446:UYN786487 VIJ786446:VIJ786487 VSF786446:VSF786487 WCB786446:WCB786487 WLX786446:WLX786487 WVT786446:WVT786487 L851982:L852023 JH851982:JH852023 TD851982:TD852023 ACZ851982:ACZ852023 AMV851982:AMV852023 AWR851982:AWR852023 BGN851982:BGN852023 BQJ851982:BQJ852023 CAF851982:CAF852023 CKB851982:CKB852023 CTX851982:CTX852023 DDT851982:DDT852023 DNP851982:DNP852023 DXL851982:DXL852023 EHH851982:EHH852023 ERD851982:ERD852023 FAZ851982:FAZ852023 FKV851982:FKV852023 FUR851982:FUR852023 GEN851982:GEN852023 GOJ851982:GOJ852023 GYF851982:GYF852023 HIB851982:HIB852023 HRX851982:HRX852023 IBT851982:IBT852023 ILP851982:ILP852023 IVL851982:IVL852023 JFH851982:JFH852023 JPD851982:JPD852023 JYZ851982:JYZ852023 KIV851982:KIV852023 KSR851982:KSR852023 LCN851982:LCN852023 LMJ851982:LMJ852023 LWF851982:LWF852023 MGB851982:MGB852023 MPX851982:MPX852023 MZT851982:MZT852023 NJP851982:NJP852023 NTL851982:NTL852023 ODH851982:ODH852023 OND851982:OND852023 OWZ851982:OWZ852023 PGV851982:PGV852023 PQR851982:PQR852023 QAN851982:QAN852023 QKJ851982:QKJ852023 QUF851982:QUF852023 REB851982:REB852023 RNX851982:RNX852023 RXT851982:RXT852023 SHP851982:SHP852023 SRL851982:SRL852023 TBH851982:TBH852023 TLD851982:TLD852023 TUZ851982:TUZ852023 UEV851982:UEV852023 UOR851982:UOR852023 UYN851982:UYN852023 VIJ851982:VIJ852023 VSF851982:VSF852023 WCB851982:WCB852023 WLX851982:WLX852023 WVT851982:WVT852023 L917518:L917559 JH917518:JH917559 TD917518:TD917559 ACZ917518:ACZ917559 AMV917518:AMV917559 AWR917518:AWR917559 BGN917518:BGN917559 BQJ917518:BQJ917559 CAF917518:CAF917559 CKB917518:CKB917559 CTX917518:CTX917559 DDT917518:DDT917559 DNP917518:DNP917559 DXL917518:DXL917559 EHH917518:EHH917559 ERD917518:ERD917559 FAZ917518:FAZ917559 FKV917518:FKV917559 FUR917518:FUR917559 GEN917518:GEN917559 GOJ917518:GOJ917559 GYF917518:GYF917559 HIB917518:HIB917559 HRX917518:HRX917559 IBT917518:IBT917559 ILP917518:ILP917559 IVL917518:IVL917559 JFH917518:JFH917559 JPD917518:JPD917559 JYZ917518:JYZ917559 KIV917518:KIV917559 KSR917518:KSR917559 LCN917518:LCN917559 LMJ917518:LMJ917559 LWF917518:LWF917559 MGB917518:MGB917559 MPX917518:MPX917559 MZT917518:MZT917559 NJP917518:NJP917559 NTL917518:NTL917559 ODH917518:ODH917559 OND917518:OND917559 OWZ917518:OWZ917559 PGV917518:PGV917559 PQR917518:PQR917559 QAN917518:QAN917559 QKJ917518:QKJ917559 QUF917518:QUF917559 REB917518:REB917559 RNX917518:RNX917559 RXT917518:RXT917559 SHP917518:SHP917559 SRL917518:SRL917559 TBH917518:TBH917559 TLD917518:TLD917559 TUZ917518:TUZ917559 UEV917518:UEV917559 UOR917518:UOR917559 UYN917518:UYN917559 VIJ917518:VIJ917559 VSF917518:VSF917559 WCB917518:WCB917559 WLX917518:WLX917559 WVT917518:WVT917559 L983054:L983095 JH983054:JH983095 TD983054:TD983095 ACZ983054:ACZ983095 AMV983054:AMV983095 AWR983054:AWR983095 BGN983054:BGN983095 BQJ983054:BQJ983095 CAF983054:CAF983095 CKB983054:CKB983095 CTX983054:CTX983095 DDT983054:DDT983095 DNP983054:DNP983095 DXL983054:DXL983095 EHH983054:EHH983095 ERD983054:ERD983095 FAZ983054:FAZ983095 FKV983054:FKV983095 FUR983054:FUR983095 GEN983054:GEN983095 GOJ983054:GOJ983095 GYF983054:GYF983095 HIB983054:HIB983095 HRX983054:HRX983095 IBT983054:IBT983095 ILP983054:ILP983095 IVL983054:IVL983095 JFH983054:JFH983095 JPD983054:JPD983095 JYZ983054:JYZ983095 KIV983054:KIV983095 KSR983054:KSR983095 LCN983054:LCN983095 LMJ983054:LMJ983095 LWF983054:LWF983095 MGB983054:MGB983095 MPX983054:MPX983095 MZT983054:MZT983095 NJP983054:NJP983095 NTL983054:NTL983095 ODH983054:ODH983095 OND983054:OND983095 OWZ983054:OWZ983095 PGV983054:PGV983095 PQR983054:PQR983095 QAN983054:QAN983095 QKJ983054:QKJ983095 QUF983054:QUF983095 REB983054:REB983095 RNX983054:RNX983095 RXT983054:RXT983095 SHP983054:SHP983095 SRL983054:SRL983095 TBH983054:TBH983095 TLD983054:TLD983095 TUZ983054:TUZ983095 UEV983054:UEV983095 UOR983054:UOR983095 UYN983054:UYN983095 VIJ983054:VIJ983095 VSF983054:VSF983095 WCB983054:WCB983095 WLX983054:WLX983095 WVT983054:WVT983095" xr:uid="{7C44AF96-4D05-455C-BCDD-491B0A359C67}">
      <formula1>"Different brand,Different packaging,Minimum quantity,Other - Specify in note"</formula1>
    </dataValidation>
  </dataValidations>
  <pageMargins left="0.78740157499999996" right="0.78740157499999996" top="0.984251969" bottom="0.984251969" header="0.5" footer="0.5"/>
  <pageSetup paperSize="9" scale="5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84B5-531D-4456-84D9-00B9CB358537}">
  <sheetPr codeName="Planilha10">
    <pageSetUpPr fitToPage="1"/>
  </sheetPr>
  <dimension ref="A1:E10"/>
  <sheetViews>
    <sheetView zoomScale="70" zoomScaleNormal="70" workbookViewId="0">
      <selection activeCell="A10" sqref="A10:E10"/>
    </sheetView>
  </sheetViews>
  <sheetFormatPr defaultRowHeight="12.75" x14ac:dyDescent="0.2"/>
  <cols>
    <col min="1" max="1" width="31.85546875" bestFit="1" customWidth="1"/>
    <col min="2" max="2" width="106.7109375" bestFit="1" customWidth="1"/>
    <col min="3" max="3" width="11" bestFit="1" customWidth="1"/>
    <col min="4" max="4" width="27.28515625" bestFit="1" customWidth="1"/>
    <col min="5" max="5" width="17.710937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7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52</v>
      </c>
      <c r="B9" s="13" t="s">
        <v>53</v>
      </c>
      <c r="C9" s="14" t="s">
        <v>16</v>
      </c>
      <c r="D9" s="14">
        <v>40</v>
      </c>
      <c r="E9" s="15">
        <v>902.53086419753095</v>
      </c>
    </row>
    <row r="10" spans="1:5" ht="31.5" x14ac:dyDescent="0.5">
      <c r="A10" s="13" t="s">
        <v>90</v>
      </c>
      <c r="B10" s="13" t="s">
        <v>91</v>
      </c>
      <c r="C10" s="14" t="s">
        <v>16</v>
      </c>
      <c r="D10" s="14">
        <v>2</v>
      </c>
      <c r="E10" s="15">
        <v>38.763115384615382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71" orientation="landscape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7CCC-5E75-4968-8125-69D0558534D0}">
  <sheetPr codeName="Planilha11">
    <pageSetUpPr fitToPage="1"/>
  </sheetPr>
  <dimension ref="A1:E10"/>
  <sheetViews>
    <sheetView zoomScale="70" zoomScaleNormal="70" workbookViewId="0">
      <selection activeCell="A10" sqref="A10:E10"/>
    </sheetView>
  </sheetViews>
  <sheetFormatPr defaultRowHeight="12.75" x14ac:dyDescent="0.2"/>
  <cols>
    <col min="1" max="1" width="31.85546875" bestFit="1" customWidth="1"/>
    <col min="2" max="2" width="114.140625" bestFit="1" customWidth="1"/>
    <col min="3" max="3" width="11" bestFit="1" customWidth="1"/>
    <col min="4" max="4" width="27.28515625" bestFit="1" customWidth="1"/>
    <col min="5" max="5" width="17.710937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8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76</v>
      </c>
      <c r="B9" s="13" t="s">
        <v>77</v>
      </c>
      <c r="C9" s="14" t="s">
        <v>16</v>
      </c>
      <c r="D9" s="14">
        <v>20</v>
      </c>
      <c r="E9" s="15">
        <v>409.245</v>
      </c>
    </row>
    <row r="10" spans="1:5" ht="31.5" x14ac:dyDescent="0.5">
      <c r="A10" s="13" t="s">
        <v>143</v>
      </c>
      <c r="B10" s="13" t="s">
        <v>144</v>
      </c>
      <c r="C10" s="14" t="s">
        <v>16</v>
      </c>
      <c r="D10" s="14">
        <v>23</v>
      </c>
      <c r="E10" s="15">
        <v>322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68" orientation="landscape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6AC4-CF23-418D-994F-CF1CB0230525}">
  <sheetPr codeName="Planilha12">
    <pageSetUpPr fitToPage="1"/>
  </sheetPr>
  <dimension ref="A1:E12"/>
  <sheetViews>
    <sheetView zoomScale="70" zoomScaleNormal="70" workbookViewId="0">
      <selection activeCell="I4" sqref="I4"/>
    </sheetView>
  </sheetViews>
  <sheetFormatPr defaultRowHeight="12.75" x14ac:dyDescent="0.2"/>
  <cols>
    <col min="1" max="1" width="31.85546875" bestFit="1" customWidth="1"/>
    <col min="2" max="2" width="97.28515625" customWidth="1"/>
    <col min="3" max="3" width="11" bestFit="1" customWidth="1"/>
    <col min="4" max="4" width="27.28515625" bestFit="1" customWidth="1"/>
    <col min="5" max="5" width="17.710937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9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">
        <v>194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60</v>
      </c>
      <c r="B9" s="13" t="s">
        <v>61</v>
      </c>
      <c r="C9" s="14" t="s">
        <v>16</v>
      </c>
      <c r="D9" s="14">
        <v>36</v>
      </c>
      <c r="E9" s="15">
        <v>913.12</v>
      </c>
    </row>
    <row r="10" spans="1:5" ht="63" x14ac:dyDescent="0.5">
      <c r="A10" s="13" t="s">
        <v>172</v>
      </c>
      <c r="B10" s="25" t="s">
        <v>173</v>
      </c>
      <c r="C10" s="14" t="s">
        <v>16</v>
      </c>
      <c r="D10" s="14">
        <v>3</v>
      </c>
      <c r="E10" s="15">
        <v>30</v>
      </c>
    </row>
    <row r="11" spans="1:5" ht="63" x14ac:dyDescent="0.5">
      <c r="A11" s="13" t="s">
        <v>166</v>
      </c>
      <c r="B11" s="25" t="s">
        <v>167</v>
      </c>
      <c r="C11" s="14" t="s">
        <v>16</v>
      </c>
      <c r="D11" s="14">
        <v>1</v>
      </c>
      <c r="E11" s="15">
        <v>14</v>
      </c>
    </row>
    <row r="12" spans="1:5" ht="31.5" x14ac:dyDescent="0.5">
      <c r="A12" s="13"/>
      <c r="B12" s="25" t="s">
        <v>192</v>
      </c>
      <c r="C12" s="14"/>
      <c r="D12" s="14">
        <v>4</v>
      </c>
      <c r="E12" s="15"/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75" orientation="landscape" horizontalDpi="360" verticalDpi="36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48B4-1E21-49A0-957C-9E5DA6F71EEB}">
  <sheetPr codeName="Planilha13">
    <pageSetUpPr fitToPage="1"/>
  </sheetPr>
  <dimension ref="A1:E10"/>
  <sheetViews>
    <sheetView zoomScale="70" zoomScaleNormal="70" workbookViewId="0">
      <selection activeCell="A9" sqref="A9"/>
    </sheetView>
  </sheetViews>
  <sheetFormatPr defaultRowHeight="12.75" x14ac:dyDescent="0.2"/>
  <cols>
    <col min="1" max="1" width="31.85546875" bestFit="1" customWidth="1"/>
    <col min="2" max="2" width="89.140625" customWidth="1"/>
    <col min="3" max="3" width="11" bestFit="1" customWidth="1"/>
    <col min="4" max="4" width="27.28515625" bestFit="1" customWidth="1"/>
    <col min="5" max="5" width="17.710937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10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63" x14ac:dyDescent="0.5">
      <c r="A9" s="13" t="s">
        <v>136</v>
      </c>
      <c r="B9" s="25" t="s">
        <v>137</v>
      </c>
      <c r="C9" s="14" t="s">
        <v>16</v>
      </c>
      <c r="D9" s="14">
        <v>53</v>
      </c>
      <c r="E9" s="15">
        <v>456.82</v>
      </c>
    </row>
    <row r="10" spans="1:5" ht="31.5" x14ac:dyDescent="0.5">
      <c r="A10" s="13" t="s">
        <v>138</v>
      </c>
      <c r="B10" s="25" t="s">
        <v>139</v>
      </c>
      <c r="C10" s="14" t="s">
        <v>16</v>
      </c>
      <c r="D10" s="14">
        <v>5</v>
      </c>
      <c r="E10" s="15">
        <v>75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78" orientation="landscape" horizontalDpi="360" verticalDpi="36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5A94-FBB5-4C01-A7C9-DDB32CD361D5}">
  <sheetPr codeName="Planilha14">
    <pageSetUpPr fitToPage="1"/>
  </sheetPr>
  <dimension ref="A1:E9"/>
  <sheetViews>
    <sheetView zoomScale="70" zoomScaleNormal="70" workbookViewId="0">
      <selection activeCell="B6" sqref="B6"/>
    </sheetView>
  </sheetViews>
  <sheetFormatPr defaultRowHeight="12.75" x14ac:dyDescent="0.2"/>
  <cols>
    <col min="1" max="1" width="31.85546875" bestFit="1" customWidth="1"/>
    <col min="2" max="2" width="89.140625" customWidth="1"/>
    <col min="3" max="3" width="11" bestFit="1" customWidth="1"/>
    <col min="4" max="4" width="27.28515625" bestFit="1" customWidth="1"/>
    <col min="5" max="5" width="18.42578125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11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63" x14ac:dyDescent="0.5">
      <c r="A9" s="13" t="s">
        <v>88</v>
      </c>
      <c r="B9" s="25" t="s">
        <v>89</v>
      </c>
      <c r="C9" s="14" t="s">
        <v>16</v>
      </c>
      <c r="D9" s="14">
        <v>60</v>
      </c>
      <c r="E9" s="15">
        <v>1200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78" orientation="landscape" horizontalDpi="360" verticalDpi="36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B593A-4A47-4703-8ECC-1C842A2261C8}">
  <sheetPr codeName="Planilha15">
    <pageSetUpPr fitToPage="1"/>
  </sheetPr>
  <dimension ref="A1:E10"/>
  <sheetViews>
    <sheetView zoomScale="70" zoomScaleNormal="70" workbookViewId="0">
      <selection activeCell="B9" sqref="B9"/>
    </sheetView>
  </sheetViews>
  <sheetFormatPr defaultRowHeight="12.75" x14ac:dyDescent="0.2"/>
  <cols>
    <col min="1" max="1" width="31.85546875" bestFit="1" customWidth="1"/>
    <col min="2" max="2" width="106.7109375" bestFit="1" customWidth="1"/>
    <col min="3" max="3" width="11" bestFit="1" customWidth="1"/>
    <col min="4" max="4" width="27.28515625" bestFit="1" customWidth="1"/>
    <col min="5" max="5" width="17.710937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12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63" x14ac:dyDescent="0.5">
      <c r="A9" s="13" t="s">
        <v>88</v>
      </c>
      <c r="B9" s="25" t="s">
        <v>89</v>
      </c>
      <c r="C9" s="14" t="s">
        <v>16</v>
      </c>
      <c r="D9" s="14">
        <v>41</v>
      </c>
      <c r="E9" s="15">
        <v>820</v>
      </c>
    </row>
    <row r="10" spans="1:5" ht="31.5" x14ac:dyDescent="0.5">
      <c r="A10" s="13" t="s">
        <v>83</v>
      </c>
      <c r="B10" s="13" t="s">
        <v>84</v>
      </c>
      <c r="C10" s="14" t="s">
        <v>16</v>
      </c>
      <c r="D10" s="14">
        <v>15</v>
      </c>
      <c r="E10" s="15">
        <v>300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71" orientation="landscape" horizontalDpi="360" verticalDpi="36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E369-658A-44CF-8667-F428A5F2D467}">
  <sheetPr codeName="Planilha16">
    <pageSetUpPr fitToPage="1"/>
  </sheetPr>
  <dimension ref="A1:E9"/>
  <sheetViews>
    <sheetView zoomScale="70" zoomScaleNormal="70" workbookViewId="0">
      <selection activeCell="B6" sqref="B6"/>
    </sheetView>
  </sheetViews>
  <sheetFormatPr defaultRowHeight="12.75" x14ac:dyDescent="0.2"/>
  <cols>
    <col min="1" max="1" width="31.85546875" bestFit="1" customWidth="1"/>
    <col min="2" max="2" width="75.5703125" bestFit="1" customWidth="1"/>
    <col min="3" max="3" width="11" bestFit="1" customWidth="1"/>
    <col min="4" max="4" width="27.28515625" bestFit="1" customWidth="1"/>
    <col min="5" max="5" width="17.710937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13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">
        <v>195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176</v>
      </c>
      <c r="B9" s="13" t="s">
        <v>177</v>
      </c>
      <c r="C9" s="14" t="s">
        <v>16</v>
      </c>
      <c r="D9" s="14">
        <v>56</v>
      </c>
      <c r="E9" s="15">
        <v>784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85" orientation="landscape" horizontalDpi="360" verticalDpi="36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6A2C-12A7-46E8-B54C-A2B29D74D64F}">
  <sheetPr codeName="Planilha17">
    <pageSetUpPr fitToPage="1"/>
  </sheetPr>
  <dimension ref="A1:E10"/>
  <sheetViews>
    <sheetView zoomScale="70" zoomScaleNormal="70" workbookViewId="0">
      <selection activeCell="B6" sqref="B6"/>
    </sheetView>
  </sheetViews>
  <sheetFormatPr defaultRowHeight="12.75" x14ac:dyDescent="0.2"/>
  <cols>
    <col min="1" max="1" width="31.85546875" bestFit="1" customWidth="1"/>
    <col min="2" max="2" width="75.5703125" bestFit="1" customWidth="1"/>
    <col min="3" max="3" width="11" bestFit="1" customWidth="1"/>
    <col min="4" max="4" width="27.28515625" bestFit="1" customWidth="1"/>
    <col min="5" max="5" width="17.710937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14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">
        <v>195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176</v>
      </c>
      <c r="B9" s="13" t="s">
        <v>177</v>
      </c>
      <c r="C9" s="14" t="s">
        <v>16</v>
      </c>
      <c r="D9" s="14">
        <v>22</v>
      </c>
      <c r="E9" s="15">
        <v>308</v>
      </c>
    </row>
    <row r="10" spans="1:5" ht="31.5" x14ac:dyDescent="0.5">
      <c r="A10" s="13" t="s">
        <v>174</v>
      </c>
      <c r="B10" s="13" t="s">
        <v>175</v>
      </c>
      <c r="C10" s="14" t="s">
        <v>16</v>
      </c>
      <c r="D10" s="14">
        <v>16</v>
      </c>
      <c r="E10" s="15">
        <v>403.2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85" orientation="landscape" horizontalDpi="360" verticalDpi="36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C7C6-930D-4320-9985-FFBFD6C2E546}">
  <sheetPr codeName="Planilha18">
    <pageSetUpPr fitToPage="1"/>
  </sheetPr>
  <dimension ref="A1:E9"/>
  <sheetViews>
    <sheetView zoomScale="60" zoomScaleNormal="60" workbookViewId="0">
      <selection activeCell="B6" sqref="B6"/>
    </sheetView>
  </sheetViews>
  <sheetFormatPr defaultRowHeight="12.75" x14ac:dyDescent="0.2"/>
  <cols>
    <col min="1" max="1" width="31.85546875" bestFit="1" customWidth="1"/>
    <col min="2" max="2" width="94.85546875" customWidth="1"/>
    <col min="3" max="3" width="11" bestFit="1" customWidth="1"/>
    <col min="4" max="4" width="27.28515625" bestFit="1" customWidth="1"/>
    <col min="5" max="5" width="17.710937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15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64</v>
      </c>
      <c r="B9" s="25" t="s">
        <v>65</v>
      </c>
      <c r="C9" s="13" t="s">
        <v>16</v>
      </c>
      <c r="D9" s="16">
        <v>250</v>
      </c>
      <c r="E9" s="17">
        <v>900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76" orientation="landscape" horizontalDpi="360" verticalDpi="36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62529-29BA-4172-8306-4DC1D036A914}">
  <sheetPr codeName="Planilha19">
    <pageSetUpPr fitToPage="1"/>
  </sheetPr>
  <dimension ref="A1:E9"/>
  <sheetViews>
    <sheetView zoomScale="60" zoomScaleNormal="60" workbookViewId="0">
      <selection activeCell="A10" sqref="A10:XFD11"/>
    </sheetView>
  </sheetViews>
  <sheetFormatPr defaultRowHeight="12.75" x14ac:dyDescent="0.2"/>
  <cols>
    <col min="1" max="1" width="31.85546875" bestFit="1" customWidth="1"/>
    <col min="2" max="2" width="79.5703125" bestFit="1" customWidth="1"/>
    <col min="3" max="3" width="11" bestFit="1" customWidth="1"/>
    <col min="4" max="4" width="27.28515625" bestFit="1" customWidth="1"/>
    <col min="5" max="5" width="15.2851562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16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64</v>
      </c>
      <c r="B9" s="13" t="s">
        <v>65</v>
      </c>
      <c r="C9" s="13" t="s">
        <v>16</v>
      </c>
      <c r="D9" s="16">
        <v>250</v>
      </c>
      <c r="E9" s="17">
        <v>900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84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pageSetUpPr fitToPage="1"/>
  </sheetPr>
  <dimension ref="A1:Q45"/>
  <sheetViews>
    <sheetView tabSelected="1" zoomScale="90" zoomScaleNormal="90" workbookViewId="0">
      <pane ySplit="2" topLeftCell="A3" activePane="bottomLeft" state="frozen"/>
      <selection pane="bottomLeft" activeCell="F11" sqref="F11"/>
    </sheetView>
  </sheetViews>
  <sheetFormatPr defaultRowHeight="12.75" x14ac:dyDescent="0.2"/>
  <cols>
    <col min="1" max="1" width="6.7109375" customWidth="1"/>
    <col min="2" max="2" width="13" bestFit="1" customWidth="1"/>
    <col min="3" max="3" width="10.5703125" customWidth="1"/>
    <col min="4" max="4" width="9.7109375" bestFit="1" customWidth="1"/>
    <col min="5" max="5" width="55.5703125" customWidth="1"/>
    <col min="6" max="6" width="15.140625" bestFit="1" customWidth="1"/>
    <col min="7" max="7" width="10.140625" bestFit="1" customWidth="1"/>
    <col min="8" max="9" width="9.140625" bestFit="1" customWidth="1"/>
    <col min="10" max="10" width="9.42578125" bestFit="1" customWidth="1"/>
    <col min="11" max="11" width="8.28515625" bestFit="1" customWidth="1"/>
    <col min="12" max="12" width="6.28515625" bestFit="1" customWidth="1"/>
    <col min="13" max="13" width="13.85546875" bestFit="1" customWidth="1"/>
    <col min="14" max="14" width="11.7109375" bestFit="1" customWidth="1"/>
    <col min="15" max="15" width="10.85546875" bestFit="1" customWidth="1"/>
    <col min="16" max="16" width="5.85546875" bestFit="1" customWidth="1"/>
    <col min="17" max="17" width="13.140625" bestFit="1" customWidth="1"/>
  </cols>
  <sheetData>
    <row r="1" spans="1:17" ht="15" x14ac:dyDescent="0.2">
      <c r="A1" s="21" t="str">
        <f>CONCATENATE('Current orders detail'!D9," &gt;&gt; ",TEXT('Current orders detail'!D7,"dd/mm/aaaa"))</f>
        <v>MV Grandiosa &gt;&gt; 30/03/2024</v>
      </c>
      <c r="F1" s="22" t="s">
        <v>25</v>
      </c>
      <c r="G1" s="2">
        <v>3</v>
      </c>
      <c r="H1" s="21"/>
    </row>
    <row r="2" spans="1:17" ht="15" x14ac:dyDescent="0.2">
      <c r="A2" s="2" t="s">
        <v>23</v>
      </c>
      <c r="B2" s="2" t="s">
        <v>41</v>
      </c>
      <c r="C2" s="2" t="s">
        <v>62</v>
      </c>
      <c r="D2" s="2" t="s">
        <v>54</v>
      </c>
      <c r="E2" s="2" t="s">
        <v>10</v>
      </c>
      <c r="F2" s="2" t="s">
        <v>11</v>
      </c>
      <c r="G2" s="2" t="s">
        <v>12</v>
      </c>
      <c r="H2" s="2" t="s">
        <v>56</v>
      </c>
      <c r="I2" s="1" t="s">
        <v>17</v>
      </c>
      <c r="J2" s="1" t="s">
        <v>18</v>
      </c>
      <c r="K2" s="1" t="s">
        <v>19</v>
      </c>
      <c r="L2" s="1" t="s">
        <v>55</v>
      </c>
      <c r="M2" s="1" t="s">
        <v>20</v>
      </c>
      <c r="N2" s="1" t="s">
        <v>57</v>
      </c>
      <c r="O2" s="18" t="s">
        <v>21</v>
      </c>
      <c r="P2" s="1" t="s">
        <v>22</v>
      </c>
      <c r="Q2" s="1" t="s">
        <v>63</v>
      </c>
    </row>
    <row r="3" spans="1:17" x14ac:dyDescent="0.2">
      <c r="A3" s="19"/>
      <c r="B3" s="5"/>
      <c r="C3" s="20"/>
      <c r="L3" s="3"/>
      <c r="N3" s="23"/>
      <c r="O3" s="23"/>
      <c r="Q3" s="24"/>
    </row>
    <row r="5" spans="1:17" ht="13.5" thickBot="1" x14ac:dyDescent="0.25">
      <c r="D5" s="35"/>
      <c r="E5" s="35"/>
      <c r="F5" s="36"/>
      <c r="G5" s="34"/>
      <c r="H5" s="37"/>
    </row>
    <row r="6" spans="1:17" ht="13.5" thickBot="1" x14ac:dyDescent="0.25">
      <c r="D6" s="35"/>
      <c r="E6" s="35"/>
      <c r="F6" s="36"/>
      <c r="G6" s="34"/>
      <c r="H6" s="37"/>
    </row>
    <row r="7" spans="1:17" ht="13.5" thickBot="1" x14ac:dyDescent="0.25">
      <c r="D7" s="35"/>
      <c r="E7" s="35"/>
      <c r="F7" s="36"/>
      <c r="G7" s="34"/>
      <c r="H7" s="37"/>
    </row>
    <row r="8" spans="1:17" ht="13.5" thickBot="1" x14ac:dyDescent="0.25">
      <c r="D8" s="35"/>
      <c r="E8" s="35"/>
      <c r="F8" s="36"/>
      <c r="G8" s="34"/>
      <c r="H8" s="37"/>
    </row>
    <row r="9" spans="1:17" ht="13.5" thickBot="1" x14ac:dyDescent="0.25">
      <c r="D9" s="35"/>
      <c r="E9" s="35"/>
      <c r="F9" s="36"/>
      <c r="G9" s="34"/>
      <c r="H9" s="37"/>
    </row>
    <row r="10" spans="1:17" ht="13.5" thickBot="1" x14ac:dyDescent="0.25">
      <c r="D10" s="35"/>
      <c r="E10" s="35"/>
      <c r="F10" s="36"/>
      <c r="G10" s="34"/>
      <c r="H10" s="37"/>
    </row>
    <row r="34" ht="14.45" customHeight="1" x14ac:dyDescent="0.2"/>
    <row r="35" ht="14.45" customHeight="1" x14ac:dyDescent="0.2"/>
    <row r="45" ht="11.45" customHeight="1" x14ac:dyDescent="0.2"/>
  </sheetData>
  <autoFilter ref="A2:Q3" xr:uid="{00000000-0001-0000-0100-000000000000}">
    <sortState xmlns:xlrd2="http://schemas.microsoft.com/office/spreadsheetml/2017/richdata2" ref="A3:Q3">
      <sortCondition ref="C2:C3"/>
    </sortState>
  </autoFilter>
  <pageMargins left="0.511811024" right="0.511811024" top="0.78740157499999996" bottom="0.78740157499999996" header="0.31496062000000002" footer="0.31496062000000002"/>
  <pageSetup paperSize="9" scale="63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CB5C-52F8-4E40-8BD2-51B39F8CCF41}">
  <sheetPr codeName="Planilha20">
    <pageSetUpPr fitToPage="1"/>
  </sheetPr>
  <dimension ref="A1:E11"/>
  <sheetViews>
    <sheetView zoomScale="70" zoomScaleNormal="70" workbookViewId="0">
      <selection activeCell="B6" sqref="B6"/>
    </sheetView>
  </sheetViews>
  <sheetFormatPr defaultRowHeight="12.75" x14ac:dyDescent="0.2"/>
  <cols>
    <col min="1" max="1" width="31.85546875" bestFit="1" customWidth="1"/>
    <col min="2" max="2" width="93.5703125" bestFit="1" customWidth="1"/>
    <col min="3" max="3" width="11" bestFit="1" customWidth="1"/>
    <col min="4" max="4" width="27.28515625" bestFit="1" customWidth="1"/>
    <col min="5" max="5" width="15.2851562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17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">
        <v>193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64</v>
      </c>
      <c r="B9" s="13" t="s">
        <v>65</v>
      </c>
      <c r="C9" s="13" t="s">
        <v>16</v>
      </c>
      <c r="D9" s="16">
        <v>56</v>
      </c>
      <c r="E9" s="17">
        <v>201.6</v>
      </c>
    </row>
    <row r="10" spans="1:5" ht="31.5" x14ac:dyDescent="0.5">
      <c r="A10" s="13" t="s">
        <v>150</v>
      </c>
      <c r="B10" s="13" t="s">
        <v>151</v>
      </c>
      <c r="C10" s="13" t="s">
        <v>16</v>
      </c>
      <c r="D10" s="16">
        <v>36</v>
      </c>
      <c r="E10" s="17">
        <v>720</v>
      </c>
    </row>
    <row r="11" spans="1:5" ht="31.5" x14ac:dyDescent="0.5">
      <c r="A11" s="13" t="s">
        <v>134</v>
      </c>
      <c r="B11" s="13" t="s">
        <v>135</v>
      </c>
      <c r="C11" s="13" t="s">
        <v>16</v>
      </c>
      <c r="D11" s="16">
        <v>28</v>
      </c>
      <c r="E11" s="17">
        <v>20.16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77" orientation="landscape" horizontalDpi="360" verticalDpi="36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82C19-31F3-49B5-823A-9EA0F30453F7}">
  <sheetPr codeName="Planilha21">
    <pageSetUpPr fitToPage="1"/>
  </sheetPr>
  <dimension ref="A1:E9"/>
  <sheetViews>
    <sheetView zoomScale="70" zoomScaleNormal="70" workbookViewId="0">
      <selection activeCell="A9" sqref="A9:E9"/>
    </sheetView>
  </sheetViews>
  <sheetFormatPr defaultRowHeight="12.75" x14ac:dyDescent="0.2"/>
  <cols>
    <col min="1" max="1" width="31.85546875" bestFit="1" customWidth="1"/>
    <col min="2" max="2" width="88.28515625" bestFit="1" customWidth="1"/>
    <col min="3" max="3" width="11" bestFit="1" customWidth="1"/>
    <col min="4" max="4" width="27.28515625" bestFit="1" customWidth="1"/>
    <col min="5" max="5" width="15.2851562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18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63" x14ac:dyDescent="0.5">
      <c r="A9" s="13" t="s">
        <v>74</v>
      </c>
      <c r="B9" s="25" t="s">
        <v>75</v>
      </c>
      <c r="C9" s="13" t="s">
        <v>16</v>
      </c>
      <c r="D9" s="16">
        <v>70</v>
      </c>
      <c r="E9" s="17">
        <v>1050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79" orientation="landscape" horizontalDpi="360" verticalDpi="36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86A9-C7E0-4BC6-A7C3-85E7D9EC3E95}">
  <sheetPr codeName="Planilha22">
    <pageSetUpPr fitToPage="1"/>
  </sheetPr>
  <dimension ref="A1:E10"/>
  <sheetViews>
    <sheetView zoomScale="70" zoomScaleNormal="70" workbookViewId="0">
      <selection activeCell="A10" sqref="A10:E10"/>
    </sheetView>
  </sheetViews>
  <sheetFormatPr defaultRowHeight="12.75" x14ac:dyDescent="0.2"/>
  <cols>
    <col min="1" max="1" width="31.85546875" bestFit="1" customWidth="1"/>
    <col min="2" max="2" width="94.85546875" bestFit="1" customWidth="1"/>
    <col min="3" max="3" width="11" bestFit="1" customWidth="1"/>
    <col min="4" max="4" width="27.28515625" bestFit="1" customWidth="1"/>
    <col min="5" max="5" width="15.2851562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19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74</v>
      </c>
      <c r="B9" s="13" t="s">
        <v>75</v>
      </c>
      <c r="C9" s="14" t="s">
        <v>16</v>
      </c>
      <c r="D9" s="14">
        <v>50</v>
      </c>
      <c r="E9" s="15">
        <v>750</v>
      </c>
    </row>
    <row r="10" spans="1:5" ht="31.5" x14ac:dyDescent="0.5">
      <c r="A10" s="13" t="s">
        <v>66</v>
      </c>
      <c r="B10" s="13" t="s">
        <v>69</v>
      </c>
      <c r="C10" s="14" t="s">
        <v>16</v>
      </c>
      <c r="D10" s="14">
        <v>7</v>
      </c>
      <c r="E10" s="15">
        <v>322.05833333333334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77" orientation="landscape" horizontalDpi="360" verticalDpi="36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4AC2-3AAC-4230-92C5-3B0AF549734C}">
  <sheetPr codeName="Planilha23">
    <pageSetUpPr fitToPage="1"/>
  </sheetPr>
  <dimension ref="A1:E11"/>
  <sheetViews>
    <sheetView zoomScale="70" zoomScaleNormal="70" workbookViewId="0">
      <selection activeCell="A11" sqref="A11:E11"/>
    </sheetView>
  </sheetViews>
  <sheetFormatPr defaultRowHeight="12.75" x14ac:dyDescent="0.2"/>
  <cols>
    <col min="1" max="1" width="31.85546875" bestFit="1" customWidth="1"/>
    <col min="2" max="2" width="77.140625" bestFit="1" customWidth="1"/>
    <col min="3" max="3" width="11" bestFit="1" customWidth="1"/>
    <col min="4" max="4" width="27.28515625" bestFit="1" customWidth="1"/>
    <col min="5" max="5" width="15.2851562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20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123</v>
      </c>
      <c r="B9" s="13" t="s">
        <v>124</v>
      </c>
      <c r="C9" s="14" t="s">
        <v>16</v>
      </c>
      <c r="D9" s="14">
        <v>50</v>
      </c>
      <c r="E9" s="15">
        <v>1000</v>
      </c>
    </row>
    <row r="10" spans="1:5" ht="31.5" x14ac:dyDescent="0.5">
      <c r="A10" s="13" t="s">
        <v>123</v>
      </c>
      <c r="B10" s="13" t="s">
        <v>124</v>
      </c>
      <c r="C10" s="14" t="s">
        <v>16</v>
      </c>
      <c r="D10" s="14">
        <v>1</v>
      </c>
      <c r="E10" s="15">
        <v>12</v>
      </c>
    </row>
    <row r="11" spans="1:5" ht="31.5" x14ac:dyDescent="0.5">
      <c r="A11" s="13" t="s">
        <v>66</v>
      </c>
      <c r="B11" s="13" t="s">
        <v>69</v>
      </c>
      <c r="C11" s="14" t="s">
        <v>16</v>
      </c>
      <c r="D11" s="14">
        <v>5</v>
      </c>
      <c r="E11" s="15">
        <v>230.04166666666666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85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7D41-7CB1-4FF6-9DB9-463389983CAE}">
  <sheetPr codeName="Planilha24">
    <pageSetUpPr fitToPage="1"/>
  </sheetPr>
  <dimension ref="A1:E9"/>
  <sheetViews>
    <sheetView zoomScale="70" zoomScaleNormal="70" workbookViewId="0">
      <selection activeCell="A9" sqref="A9:E9"/>
    </sheetView>
  </sheetViews>
  <sheetFormatPr defaultRowHeight="12.75" x14ac:dyDescent="0.2"/>
  <cols>
    <col min="1" max="1" width="31.85546875" bestFit="1" customWidth="1"/>
    <col min="2" max="2" width="66" bestFit="1" customWidth="1"/>
    <col min="3" max="3" width="11" bestFit="1" customWidth="1"/>
    <col min="4" max="4" width="27.28515625" bestFit="1" customWidth="1"/>
    <col min="5" max="5" width="15.2851562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21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152</v>
      </c>
      <c r="B9" s="13" t="s">
        <v>153</v>
      </c>
      <c r="C9" s="14" t="s">
        <v>16</v>
      </c>
      <c r="D9" s="14">
        <v>60</v>
      </c>
      <c r="E9" s="15">
        <v>840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91" orientation="landscape" horizontalDpi="360" verticalDpi="36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A465-2B59-4DFC-952A-D4F87D6DCF87}">
  <sheetPr codeName="Planilha25">
    <pageSetUpPr fitToPage="1"/>
  </sheetPr>
  <dimension ref="A1:E9"/>
  <sheetViews>
    <sheetView zoomScale="70" zoomScaleNormal="70" workbookViewId="0">
      <selection activeCell="A9" sqref="A9:E9"/>
    </sheetView>
  </sheetViews>
  <sheetFormatPr defaultRowHeight="12.75" x14ac:dyDescent="0.2"/>
  <cols>
    <col min="1" max="1" width="31.85546875" bestFit="1" customWidth="1"/>
    <col min="2" max="2" width="66" bestFit="1" customWidth="1"/>
    <col min="3" max="3" width="11" bestFit="1" customWidth="1"/>
    <col min="4" max="4" width="27.28515625" bestFit="1" customWidth="1"/>
    <col min="5" max="5" width="15.2851562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22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152</v>
      </c>
      <c r="B9" s="13" t="s">
        <v>153</v>
      </c>
      <c r="C9" s="14" t="s">
        <v>16</v>
      </c>
      <c r="D9" s="14">
        <v>60</v>
      </c>
      <c r="E9" s="15">
        <v>840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91" orientation="landscape" horizontalDpi="360" verticalDpi="36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73E3-171D-490B-9276-574E060FA612}">
  <sheetPr codeName="Planilha26">
    <pageSetUpPr fitToPage="1"/>
  </sheetPr>
  <dimension ref="A1:E9"/>
  <sheetViews>
    <sheetView zoomScale="70" zoomScaleNormal="70" workbookViewId="0">
      <selection activeCell="A10" sqref="A10:XFD10"/>
    </sheetView>
  </sheetViews>
  <sheetFormatPr defaultRowHeight="12.75" x14ac:dyDescent="0.2"/>
  <cols>
    <col min="1" max="1" width="31.85546875" bestFit="1" customWidth="1"/>
    <col min="2" max="2" width="66" bestFit="1" customWidth="1"/>
    <col min="3" max="3" width="11" bestFit="1" customWidth="1"/>
    <col min="4" max="4" width="27.28515625" bestFit="1" customWidth="1"/>
    <col min="5" max="5" width="15.2851562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23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152</v>
      </c>
      <c r="B9" s="13" t="s">
        <v>153</v>
      </c>
      <c r="C9" s="14" t="s">
        <v>16</v>
      </c>
      <c r="D9" s="14">
        <v>59</v>
      </c>
      <c r="E9" s="15">
        <v>826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91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44E9-F18E-4662-8561-3D7803A17392}">
  <sheetPr codeName="Planilha27">
    <pageSetUpPr fitToPage="1"/>
  </sheetPr>
  <dimension ref="A1:E11"/>
  <sheetViews>
    <sheetView zoomScale="70" zoomScaleNormal="70" workbookViewId="0">
      <selection activeCell="B17" sqref="B17"/>
    </sheetView>
  </sheetViews>
  <sheetFormatPr defaultRowHeight="12.75" x14ac:dyDescent="0.2"/>
  <cols>
    <col min="1" max="1" width="31.85546875" bestFit="1" customWidth="1"/>
    <col min="2" max="2" width="93.5703125" bestFit="1" customWidth="1"/>
    <col min="3" max="3" width="11" bestFit="1" customWidth="1"/>
    <col min="4" max="4" width="27.28515625" bestFit="1" customWidth="1"/>
    <col min="5" max="5" width="15.2851562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24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">
        <v>194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58</v>
      </c>
      <c r="B9" s="13" t="s">
        <v>59</v>
      </c>
      <c r="C9" s="14" t="s">
        <v>16</v>
      </c>
      <c r="D9" s="14">
        <v>20</v>
      </c>
      <c r="E9" s="15">
        <v>400</v>
      </c>
    </row>
    <row r="10" spans="1:5" ht="31.5" x14ac:dyDescent="0.5">
      <c r="A10" s="13" t="s">
        <v>159</v>
      </c>
      <c r="B10" s="13" t="s">
        <v>160</v>
      </c>
      <c r="C10" s="14" t="s">
        <v>16</v>
      </c>
      <c r="D10" s="14">
        <v>12</v>
      </c>
      <c r="E10" s="15">
        <v>216</v>
      </c>
    </row>
    <row r="11" spans="1:5" ht="31.5" x14ac:dyDescent="0.5">
      <c r="A11" s="13" t="s">
        <v>168</v>
      </c>
      <c r="B11" s="13" t="s">
        <v>169</v>
      </c>
      <c r="C11" s="14" t="s">
        <v>16</v>
      </c>
      <c r="D11" s="14">
        <v>30</v>
      </c>
      <c r="E11" s="15">
        <v>300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77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FE26B-522D-43A6-8D38-A2C1E4A55F39}">
  <sheetPr codeName="Planilha30">
    <pageSetUpPr fitToPage="1"/>
  </sheetPr>
  <dimension ref="A1:E10"/>
  <sheetViews>
    <sheetView zoomScale="70" zoomScaleNormal="70" workbookViewId="0">
      <selection activeCell="A9" sqref="A9:E10"/>
    </sheetView>
  </sheetViews>
  <sheetFormatPr defaultRowHeight="12.75" x14ac:dyDescent="0.2"/>
  <cols>
    <col min="1" max="1" width="31.85546875" bestFit="1" customWidth="1"/>
    <col min="2" max="2" width="66" bestFit="1" customWidth="1"/>
    <col min="3" max="3" width="11" bestFit="1" customWidth="1"/>
    <col min="4" max="4" width="27.28515625" bestFit="1" customWidth="1"/>
    <col min="5" max="5" width="15.2851562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25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">
        <v>195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178</v>
      </c>
      <c r="B9" s="13" t="s">
        <v>179</v>
      </c>
      <c r="C9" s="14" t="s">
        <v>16</v>
      </c>
      <c r="D9" s="14">
        <v>15</v>
      </c>
      <c r="E9" s="15">
        <v>300</v>
      </c>
    </row>
    <row r="10" spans="1:5" ht="31.5" x14ac:dyDescent="0.5">
      <c r="A10" s="13" t="s">
        <v>170</v>
      </c>
      <c r="B10" s="13" t="s">
        <v>171</v>
      </c>
      <c r="C10" s="14" t="s">
        <v>16</v>
      </c>
      <c r="D10" s="14">
        <v>30</v>
      </c>
      <c r="E10" s="15">
        <v>600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91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971F-D8BF-49BA-AF94-C7D45C4D69BD}">
  <sheetPr codeName="Planilha28">
    <pageSetUpPr fitToPage="1"/>
  </sheetPr>
  <dimension ref="A1:E10"/>
  <sheetViews>
    <sheetView zoomScale="70" zoomScaleNormal="70" workbookViewId="0">
      <selection activeCell="A9" sqref="A9:E10"/>
    </sheetView>
  </sheetViews>
  <sheetFormatPr defaultRowHeight="12.75" x14ac:dyDescent="0.2"/>
  <cols>
    <col min="1" max="1" width="31.85546875" bestFit="1" customWidth="1"/>
    <col min="2" max="2" width="66" bestFit="1" customWidth="1"/>
    <col min="3" max="3" width="11" bestFit="1" customWidth="1"/>
    <col min="4" max="4" width="27.28515625" bestFit="1" customWidth="1"/>
    <col min="5" max="5" width="17.710937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26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">
        <v>195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178</v>
      </c>
      <c r="B9" s="13" t="s">
        <v>179</v>
      </c>
      <c r="C9" s="14" t="s">
        <v>16</v>
      </c>
      <c r="D9" s="14">
        <v>15</v>
      </c>
      <c r="E9" s="15">
        <v>300</v>
      </c>
    </row>
    <row r="10" spans="1:5" ht="31.5" x14ac:dyDescent="0.5">
      <c r="A10" s="13" t="s">
        <v>170</v>
      </c>
      <c r="B10" s="13" t="s">
        <v>171</v>
      </c>
      <c r="C10" s="14" t="s">
        <v>16</v>
      </c>
      <c r="D10" s="14">
        <v>30</v>
      </c>
      <c r="E10" s="15">
        <v>600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F1D9-2B05-4902-B519-CAA88636854E}">
  <sheetPr codeName="Planilha3">
    <pageSetUpPr fitToPage="1"/>
  </sheetPr>
  <dimension ref="A1:O65"/>
  <sheetViews>
    <sheetView workbookViewId="0">
      <selection activeCell="A2" sqref="A2:C65"/>
    </sheetView>
  </sheetViews>
  <sheetFormatPr defaultRowHeight="12.75" x14ac:dyDescent="0.2"/>
  <cols>
    <col min="1" max="1" width="7.7109375" bestFit="1" customWidth="1"/>
    <col min="2" max="2" width="17.5703125" bestFit="1" customWidth="1"/>
    <col min="3" max="3" width="7.7109375" bestFit="1" customWidth="1"/>
    <col min="4" max="4" width="3.85546875" bestFit="1" customWidth="1"/>
    <col min="5" max="5" width="11" bestFit="1" customWidth="1"/>
    <col min="6" max="6" width="41" bestFit="1" customWidth="1"/>
    <col min="7" max="7" width="3.7109375" bestFit="1" customWidth="1"/>
    <col min="8" max="8" width="10.85546875" bestFit="1" customWidth="1"/>
    <col min="9" max="9" width="5.42578125" bestFit="1" customWidth="1"/>
    <col min="10" max="10" width="12.28515625" hidden="1" customWidth="1"/>
    <col min="11" max="11" width="13.7109375" hidden="1" customWidth="1"/>
    <col min="12" max="12" width="37.42578125" bestFit="1" customWidth="1"/>
    <col min="15" max="15" width="11.85546875" bestFit="1" customWidth="1"/>
  </cols>
  <sheetData>
    <row r="1" spans="1:15" x14ac:dyDescent="0.2">
      <c r="A1" s="4" t="s">
        <v>38</v>
      </c>
      <c r="B1" s="4" t="s">
        <v>39</v>
      </c>
      <c r="C1" s="4" t="s">
        <v>40</v>
      </c>
      <c r="D1" t="s">
        <v>37</v>
      </c>
      <c r="E1" s="4" t="s">
        <v>9</v>
      </c>
      <c r="F1" s="4" t="s">
        <v>49</v>
      </c>
      <c r="G1" t="s">
        <v>37</v>
      </c>
      <c r="H1" t="s">
        <v>51</v>
      </c>
      <c r="I1" s="4" t="s">
        <v>37</v>
      </c>
      <c r="J1" t="s">
        <v>35</v>
      </c>
      <c r="K1" t="s">
        <v>36</v>
      </c>
      <c r="L1" t="s">
        <v>34</v>
      </c>
    </row>
    <row r="2" spans="1:15" ht="13.5" thickBot="1" x14ac:dyDescent="0.25">
      <c r="A2" s="4">
        <v>1</v>
      </c>
      <c r="B2" s="26" t="s">
        <v>73</v>
      </c>
      <c r="C2">
        <v>60</v>
      </c>
      <c r="D2" s="7" t="e">
        <f>VLOOKUP($B2,Ajuste!$B$3:$P$61,9,FALSE)</f>
        <v>#N/A</v>
      </c>
      <c r="E2" s="7" t="e">
        <f>VLOOKUP($B2,Ajuste!$B$3:$P$61,3,FALSE)</f>
        <v>#N/A</v>
      </c>
      <c r="F2" s="7" t="e">
        <f>VLOOKUP($B2,Ajuste!$B$3:$P$61,4,FALSE)</f>
        <v>#N/A</v>
      </c>
      <c r="G2" s="7" t="e">
        <f>VLOOKUP($B2,Ajuste!$B$3:$P$61,6,FALSE)</f>
        <v>#N/A</v>
      </c>
      <c r="H2" s="8">
        <f t="shared" ref="H2" si="0">C2</f>
        <v>60</v>
      </c>
      <c r="I2" s="8" t="e">
        <f>D2*C2</f>
        <v>#N/A</v>
      </c>
      <c r="J2" s="6" t="str">
        <f>'Current orders detail'!$D$9</f>
        <v>MV Grandiosa</v>
      </c>
      <c r="K2" s="6">
        <f>'Current orders detail'!$D$6</f>
        <v>45381</v>
      </c>
      <c r="L2" t="str">
        <f>'Current orders detail'!$D$3</f>
        <v>3198191672-FB02646 -SSZLC</v>
      </c>
    </row>
    <row r="3" spans="1:15" ht="13.5" thickBot="1" x14ac:dyDescent="0.25">
      <c r="A3" s="4">
        <f>A2+1</f>
        <v>2</v>
      </c>
      <c r="B3" s="26" t="s">
        <v>73</v>
      </c>
      <c r="C3">
        <v>60</v>
      </c>
      <c r="D3" s="7" t="e">
        <f>VLOOKUP($B3,Ajuste!$B$3:$P$61,9,FALSE)</f>
        <v>#N/A</v>
      </c>
      <c r="E3" s="7" t="e">
        <f>VLOOKUP($B3,Ajuste!$B$3:$P$61,3,FALSE)</f>
        <v>#N/A</v>
      </c>
      <c r="F3" s="7" t="e">
        <f>VLOOKUP($B3,Ajuste!$B$3:$P$61,4,FALSE)</f>
        <v>#N/A</v>
      </c>
      <c r="G3" s="7" t="e">
        <f>VLOOKUP($B3,Ajuste!$B$3:$P$61,6,FALSE)</f>
        <v>#N/A</v>
      </c>
      <c r="H3" s="8">
        <f t="shared" ref="H3:H51" si="1">C3</f>
        <v>60</v>
      </c>
      <c r="I3" s="8" t="e">
        <f t="shared" ref="I3:I51" si="2">D3*C3</f>
        <v>#N/A</v>
      </c>
      <c r="J3" s="6" t="str">
        <f>'Current orders detail'!$D$9</f>
        <v>MV Grandiosa</v>
      </c>
      <c r="K3" s="6">
        <f>'Current orders detail'!$D$6</f>
        <v>45381</v>
      </c>
      <c r="L3" t="str">
        <f>'Current orders detail'!$D$3</f>
        <v>3198191672-FB02646 -SSZLC</v>
      </c>
    </row>
    <row r="4" spans="1:15" x14ac:dyDescent="0.2">
      <c r="A4" s="4">
        <v>3</v>
      </c>
      <c r="B4" s="26" t="s">
        <v>73</v>
      </c>
      <c r="C4">
        <v>47</v>
      </c>
      <c r="D4" s="40" t="e">
        <f>VLOOKUP($B4,Ajuste!$B$3:$P$61,9,FALSE)</f>
        <v>#N/A</v>
      </c>
      <c r="E4" s="40" t="e">
        <f>VLOOKUP($B4,Ajuste!$B$3:$P$61,3,FALSE)</f>
        <v>#N/A</v>
      </c>
      <c r="F4" s="40" t="e">
        <f>VLOOKUP($B4,Ajuste!$B$3:$P$61,4,FALSE)</f>
        <v>#N/A</v>
      </c>
      <c r="G4" s="40" t="e">
        <f>VLOOKUP($B4,Ajuste!$B$3:$P$61,6,FALSE)</f>
        <v>#N/A</v>
      </c>
      <c r="H4" s="41">
        <f t="shared" ref="H4" si="3">C4</f>
        <v>47</v>
      </c>
      <c r="I4" s="41" t="e">
        <f t="shared" ref="I4" si="4">D4*C4</f>
        <v>#N/A</v>
      </c>
      <c r="J4" s="6" t="str">
        <f>'Current orders detail'!$D$9</f>
        <v>MV Grandiosa</v>
      </c>
      <c r="K4" s="6">
        <f>'Current orders detail'!$D$6</f>
        <v>45381</v>
      </c>
      <c r="L4" t="str">
        <f>'Current orders detail'!$D$3</f>
        <v>3198191672-FB02646 -SSZLC</v>
      </c>
    </row>
    <row r="5" spans="1:15" ht="13.5" thickBot="1" x14ac:dyDescent="0.25">
      <c r="A5" s="4">
        <f>A3+1</f>
        <v>3</v>
      </c>
      <c r="B5" s="26" t="s">
        <v>101</v>
      </c>
      <c r="C5">
        <v>26</v>
      </c>
      <c r="D5" s="40" t="e">
        <f>VLOOKUP($B5,Ajuste!$B$3:$P$61,9,FALSE)</f>
        <v>#N/A</v>
      </c>
      <c r="E5" s="40" t="e">
        <f>VLOOKUP($B5,Ajuste!$B$3:$P$61,3,FALSE)</f>
        <v>#N/A</v>
      </c>
      <c r="F5" s="40" t="e">
        <f>VLOOKUP($B5,Ajuste!$B$3:$P$61,4,FALSE)</f>
        <v>#N/A</v>
      </c>
      <c r="G5" s="40" t="e">
        <f>VLOOKUP($B5,Ajuste!$B$3:$P$61,6,FALSE)</f>
        <v>#N/A</v>
      </c>
      <c r="H5" s="41">
        <f t="shared" si="1"/>
        <v>26</v>
      </c>
      <c r="I5" s="41" t="e">
        <f t="shared" si="2"/>
        <v>#N/A</v>
      </c>
      <c r="J5" s="6" t="str">
        <f>'Current orders detail'!$D$9</f>
        <v>MV Grandiosa</v>
      </c>
      <c r="K5" s="6">
        <f>'Current orders detail'!$D$6</f>
        <v>45381</v>
      </c>
      <c r="L5" t="str">
        <f>'Current orders detail'!$D$3</f>
        <v>3198191672-FB02646 -SSZLC</v>
      </c>
    </row>
    <row r="6" spans="1:15" ht="13.5" thickBot="1" x14ac:dyDescent="0.25">
      <c r="A6" s="44">
        <f t="shared" ref="A6:A58" si="5">A5+1</f>
        <v>4</v>
      </c>
      <c r="B6" s="45" t="s">
        <v>99</v>
      </c>
      <c r="C6" s="46">
        <v>50</v>
      </c>
      <c r="D6" s="47" t="e">
        <f>VLOOKUP($B6,Ajuste!$B$3:$P$61,9,FALSE)</f>
        <v>#N/A</v>
      </c>
      <c r="E6" s="47" t="e">
        <f>VLOOKUP($B6,Ajuste!$B$3:$P$61,3,FALSE)</f>
        <v>#N/A</v>
      </c>
      <c r="F6" s="47" t="e">
        <f>VLOOKUP($B6,Ajuste!$B$3:$P$61,4,FALSE)</f>
        <v>#N/A</v>
      </c>
      <c r="G6" s="47" t="e">
        <f>VLOOKUP($B6,Ajuste!$B$3:$P$61,6,FALSE)</f>
        <v>#N/A</v>
      </c>
      <c r="H6" s="48">
        <f t="shared" si="1"/>
        <v>50</v>
      </c>
      <c r="I6" s="48" t="e">
        <f t="shared" si="2"/>
        <v>#N/A</v>
      </c>
      <c r="J6" s="49" t="str">
        <f>'Current orders detail'!$D$9</f>
        <v>MV Grandiosa</v>
      </c>
      <c r="K6" s="49">
        <f>'Current orders detail'!$D$6</f>
        <v>45381</v>
      </c>
      <c r="L6" s="61" t="str">
        <f>'Current orders detail'!$D$3</f>
        <v>3198191672-FB02646 -SSZLC</v>
      </c>
    </row>
    <row r="7" spans="1:15" ht="13.5" thickBot="1" x14ac:dyDescent="0.25">
      <c r="A7" s="51">
        <f t="shared" si="5"/>
        <v>5</v>
      </c>
      <c r="B7" s="52" t="s">
        <v>158</v>
      </c>
      <c r="C7">
        <v>22</v>
      </c>
      <c r="D7" s="7" t="e">
        <f>VLOOKUP($B7,Ajuste!$B$3:$P$61,9,FALSE)</f>
        <v>#N/A</v>
      </c>
      <c r="E7" s="7" t="e">
        <f>VLOOKUP($B7,Ajuste!$B$3:$P$61,3,FALSE)</f>
        <v>#N/A</v>
      </c>
      <c r="F7" s="7" t="e">
        <f>VLOOKUP($B7,Ajuste!$B$3:$P$61,4,FALSE)</f>
        <v>#N/A</v>
      </c>
      <c r="G7" s="7" t="e">
        <f>VLOOKUP($B7,Ajuste!$B$3:$P$61,6,FALSE)</f>
        <v>#N/A</v>
      </c>
      <c r="H7" s="8">
        <f t="shared" si="1"/>
        <v>22</v>
      </c>
      <c r="I7" s="8" t="e">
        <f t="shared" si="2"/>
        <v>#N/A</v>
      </c>
      <c r="J7" s="6" t="str">
        <f>'Current orders detail'!$D$9</f>
        <v>MV Grandiosa</v>
      </c>
      <c r="K7" s="6">
        <f>'Current orders detail'!$D$6</f>
        <v>45381</v>
      </c>
      <c r="L7" s="62" t="str">
        <f>'Current orders detail'!$D$3</f>
        <v>3198191672-FB02646 -SSZLC</v>
      </c>
      <c r="O7" s="65" t="s">
        <v>78</v>
      </c>
    </row>
    <row r="8" spans="1:15" ht="13.5" thickBot="1" x14ac:dyDescent="0.25">
      <c r="A8" s="51">
        <v>5</v>
      </c>
      <c r="B8" s="52" t="s">
        <v>85</v>
      </c>
      <c r="C8">
        <v>30</v>
      </c>
      <c r="D8" s="7" t="e">
        <f>VLOOKUP($B8,Ajuste!$B$3:$P$61,9,FALSE)</f>
        <v>#N/A</v>
      </c>
      <c r="E8" s="7" t="e">
        <f>VLOOKUP($B8,Ajuste!$B$3:$P$61,3,FALSE)</f>
        <v>#N/A</v>
      </c>
      <c r="F8" s="7" t="e">
        <f>VLOOKUP($B8,Ajuste!$B$3:$P$61,4,FALSE)</f>
        <v>#N/A</v>
      </c>
      <c r="G8" s="7" t="e">
        <f>VLOOKUP($B8,Ajuste!$B$3:$P$61,6,FALSE)</f>
        <v>#N/A</v>
      </c>
      <c r="H8" s="8">
        <f t="shared" si="1"/>
        <v>30</v>
      </c>
      <c r="I8" s="8" t="e">
        <f t="shared" si="2"/>
        <v>#N/A</v>
      </c>
      <c r="J8" s="6" t="str">
        <f>'Current orders detail'!$D$9</f>
        <v>MV Grandiosa</v>
      </c>
      <c r="K8" s="6">
        <f>'Current orders detail'!$D$6</f>
        <v>45381</v>
      </c>
      <c r="L8" s="62" t="str">
        <f>'Current orders detail'!$D$3</f>
        <v>3198191672-FB02646 -SSZLC</v>
      </c>
      <c r="O8" s="65" t="s">
        <v>99</v>
      </c>
    </row>
    <row r="9" spans="1:15" ht="13.5" thickBot="1" x14ac:dyDescent="0.25">
      <c r="A9" s="51">
        <f t="shared" si="5"/>
        <v>6</v>
      </c>
      <c r="B9" s="52" t="s">
        <v>78</v>
      </c>
      <c r="C9">
        <v>41</v>
      </c>
      <c r="D9" s="7" t="e">
        <f>VLOOKUP($B9,Ajuste!$B$3:$P$61,9,FALSE)</f>
        <v>#N/A</v>
      </c>
      <c r="E9" s="7" t="e">
        <f>VLOOKUP($B9,Ajuste!$B$3:$P$61,3,FALSE)</f>
        <v>#N/A</v>
      </c>
      <c r="F9" s="7" t="e">
        <f>VLOOKUP($B9,Ajuste!$B$3:$P$61,4,FALSE)</f>
        <v>#N/A</v>
      </c>
      <c r="G9" s="7" t="e">
        <f>VLOOKUP($B9,Ajuste!$B$3:$P$61,6,FALSE)</f>
        <v>#N/A</v>
      </c>
      <c r="H9" s="8">
        <f t="shared" si="1"/>
        <v>41</v>
      </c>
      <c r="I9" s="8" t="e">
        <f t="shared" si="2"/>
        <v>#N/A</v>
      </c>
      <c r="J9" s="6" t="str">
        <f>'Current orders detail'!$D$9</f>
        <v>MV Grandiosa</v>
      </c>
      <c r="K9" s="6">
        <f>'Current orders detail'!$D$6</f>
        <v>45381</v>
      </c>
      <c r="L9" s="62" t="str">
        <f>'Current orders detail'!$D$3</f>
        <v>3198191672-FB02646 -SSZLC</v>
      </c>
      <c r="O9" s="65" t="s">
        <v>158</v>
      </c>
    </row>
    <row r="10" spans="1:15" ht="13.5" thickBot="1" x14ac:dyDescent="0.25">
      <c r="A10" s="51">
        <f t="shared" si="5"/>
        <v>7</v>
      </c>
      <c r="B10" s="52" t="s">
        <v>78</v>
      </c>
      <c r="C10">
        <v>40</v>
      </c>
      <c r="D10" s="7" t="e">
        <f>VLOOKUP($B10,Ajuste!$B$3:$P$61,9,FALSE)</f>
        <v>#N/A</v>
      </c>
      <c r="E10" s="7" t="e">
        <f>VLOOKUP($B10,Ajuste!$B$3:$P$61,3,FALSE)</f>
        <v>#N/A</v>
      </c>
      <c r="F10" s="7" t="e">
        <f>VLOOKUP($B10,Ajuste!$B$3:$P$61,4,FALSE)</f>
        <v>#N/A</v>
      </c>
      <c r="G10" s="7" t="e">
        <f>VLOOKUP($B10,Ajuste!$B$3:$P$61,6,FALSE)</f>
        <v>#N/A</v>
      </c>
      <c r="H10" s="8">
        <f t="shared" si="1"/>
        <v>40</v>
      </c>
      <c r="I10" s="8" t="e">
        <f t="shared" si="2"/>
        <v>#N/A</v>
      </c>
      <c r="J10" s="6" t="str">
        <f>'Current orders detail'!$D$9</f>
        <v>MV Grandiosa</v>
      </c>
      <c r="K10" s="6">
        <f>'Current orders detail'!$D$6</f>
        <v>45381</v>
      </c>
      <c r="L10" s="62" t="str">
        <f>'Current orders detail'!$D$3</f>
        <v>3198191672-FB02646 -SSZLC</v>
      </c>
      <c r="O10" s="52" t="s">
        <v>187</v>
      </c>
    </row>
    <row r="11" spans="1:15" ht="13.5" thickBot="1" x14ac:dyDescent="0.25">
      <c r="A11" s="51">
        <v>7</v>
      </c>
      <c r="B11" s="52" t="s">
        <v>99</v>
      </c>
      <c r="C11">
        <v>2</v>
      </c>
      <c r="D11" s="7" t="e">
        <f>VLOOKUP($B11,Ajuste!$B$3:$P$61,9,FALSE)</f>
        <v>#N/A</v>
      </c>
      <c r="E11" s="7" t="e">
        <f>VLOOKUP($B11,Ajuste!$B$3:$P$61,3,FALSE)</f>
        <v>#N/A</v>
      </c>
      <c r="F11" s="7" t="e">
        <f>VLOOKUP($B11,Ajuste!$B$3:$P$61,4,FALSE)</f>
        <v>#N/A</v>
      </c>
      <c r="G11" s="7" t="e">
        <f>VLOOKUP($B11,Ajuste!$B$3:$P$61,6,FALSE)</f>
        <v>#N/A</v>
      </c>
      <c r="H11" s="8">
        <f t="shared" si="1"/>
        <v>2</v>
      </c>
      <c r="I11" s="8" t="e">
        <f t="shared" si="2"/>
        <v>#N/A</v>
      </c>
      <c r="J11" s="6" t="str">
        <f>'Current orders detail'!$D$9</f>
        <v>MV Grandiosa</v>
      </c>
      <c r="K11" s="6">
        <f>'Current orders detail'!$D$6</f>
        <v>45381</v>
      </c>
      <c r="L11" s="62" t="str">
        <f>'Current orders detail'!$D$3</f>
        <v>3198191672-FB02646 -SSZLC</v>
      </c>
      <c r="O11" s="52" t="s">
        <v>184</v>
      </c>
    </row>
    <row r="12" spans="1:15" ht="13.5" thickBot="1" x14ac:dyDescent="0.25">
      <c r="A12" s="51">
        <f t="shared" si="5"/>
        <v>8</v>
      </c>
      <c r="B12" s="52" t="s">
        <v>79</v>
      </c>
      <c r="C12">
        <v>20</v>
      </c>
      <c r="D12" s="7" t="e">
        <f>VLOOKUP($B12,Ajuste!$B$3:$P$61,9,FALSE)</f>
        <v>#N/A</v>
      </c>
      <c r="E12" s="7" t="e">
        <f>VLOOKUP($B12,Ajuste!$B$3:$P$61,3,FALSE)</f>
        <v>#N/A</v>
      </c>
      <c r="F12" s="7" t="e">
        <f>VLOOKUP($B12,Ajuste!$B$3:$P$61,4,FALSE)</f>
        <v>#N/A</v>
      </c>
      <c r="G12" s="7" t="e">
        <f>VLOOKUP($B12,Ajuste!$B$3:$P$61,6,FALSE)</f>
        <v>#N/A</v>
      </c>
      <c r="H12" s="8">
        <f t="shared" si="1"/>
        <v>20</v>
      </c>
      <c r="I12" s="8" t="e">
        <f t="shared" si="2"/>
        <v>#N/A</v>
      </c>
      <c r="J12" s="6" t="str">
        <f>'Current orders detail'!$D$9</f>
        <v>MV Grandiosa</v>
      </c>
      <c r="K12" s="6">
        <f>'Current orders detail'!$D$6</f>
        <v>45381</v>
      </c>
      <c r="L12" s="62" t="str">
        <f>'Current orders detail'!$D$3</f>
        <v>3198191672-FB02646 -SSZLC</v>
      </c>
      <c r="O12" s="65" t="s">
        <v>147</v>
      </c>
    </row>
    <row r="13" spans="1:15" ht="13.5" thickBot="1" x14ac:dyDescent="0.25">
      <c r="A13" s="54">
        <v>8</v>
      </c>
      <c r="B13" s="55" t="s">
        <v>148</v>
      </c>
      <c r="C13" s="56">
        <v>23</v>
      </c>
      <c r="D13" s="57" t="e">
        <f>VLOOKUP($B13,Ajuste!$B$3:$P$61,9,FALSE)</f>
        <v>#N/A</v>
      </c>
      <c r="E13" s="57" t="e">
        <f>VLOOKUP($B13,Ajuste!$B$3:$P$61,3,FALSE)</f>
        <v>#N/A</v>
      </c>
      <c r="F13" s="57" t="e">
        <f>VLOOKUP($B13,Ajuste!$B$3:$P$61,4,FALSE)</f>
        <v>#N/A</v>
      </c>
      <c r="G13" s="57" t="e">
        <f>VLOOKUP($B13,Ajuste!$B$3:$P$61,6,FALSE)</f>
        <v>#N/A</v>
      </c>
      <c r="H13" s="58">
        <f t="shared" si="1"/>
        <v>23</v>
      </c>
      <c r="I13" s="58" t="e">
        <f t="shared" si="2"/>
        <v>#N/A</v>
      </c>
      <c r="J13" s="59" t="str">
        <f>'Current orders detail'!$D$9</f>
        <v>MV Grandiosa</v>
      </c>
      <c r="K13" s="59">
        <f>'Current orders detail'!$D$6</f>
        <v>45381</v>
      </c>
      <c r="L13" s="60" t="str">
        <f>'Current orders detail'!$D$3</f>
        <v>3198191672-FB02646 -SSZLC</v>
      </c>
      <c r="O13" s="65" t="s">
        <v>100</v>
      </c>
    </row>
    <row r="14" spans="1:15" ht="13.5" thickBot="1" x14ac:dyDescent="0.25">
      <c r="A14" s="4">
        <f t="shared" si="5"/>
        <v>9</v>
      </c>
      <c r="B14" s="26" t="s">
        <v>68</v>
      </c>
      <c r="C14">
        <v>36</v>
      </c>
      <c r="D14" s="42" t="e">
        <f>VLOOKUP($B14,Ajuste!$B$3:$P$61,9,FALSE)</f>
        <v>#N/A</v>
      </c>
      <c r="E14" s="42" t="e">
        <f>VLOOKUP($B14,Ajuste!$B$3:$P$61,3,FALSE)</f>
        <v>#N/A</v>
      </c>
      <c r="F14" s="42" t="e">
        <f>VLOOKUP($B14,Ajuste!$B$3:$P$61,4,FALSE)</f>
        <v>#N/A</v>
      </c>
      <c r="G14" s="42" t="e">
        <f>VLOOKUP($B14,Ajuste!$B$3:$P$61,6,FALSE)</f>
        <v>#N/A</v>
      </c>
      <c r="H14" s="43">
        <f t="shared" si="1"/>
        <v>36</v>
      </c>
      <c r="I14" s="43" t="e">
        <f t="shared" si="2"/>
        <v>#N/A</v>
      </c>
      <c r="J14" s="6" t="str">
        <f>'Current orders detail'!$D$9</f>
        <v>MV Grandiosa</v>
      </c>
      <c r="K14" s="6">
        <f>'Current orders detail'!$D$6</f>
        <v>45381</v>
      </c>
      <c r="L14" s="39" t="s">
        <v>194</v>
      </c>
      <c r="O14" s="52" t="s">
        <v>183</v>
      </c>
    </row>
    <row r="15" spans="1:15" ht="13.15" customHeight="1" thickBot="1" x14ac:dyDescent="0.25">
      <c r="A15" s="4">
        <v>9</v>
      </c>
      <c r="B15" s="26" t="s">
        <v>180</v>
      </c>
      <c r="C15">
        <v>3</v>
      </c>
      <c r="D15" s="7" t="e">
        <f>VLOOKUP($B15,Ajuste!$B$3:$P$61,9,FALSE)</f>
        <v>#N/A</v>
      </c>
      <c r="E15" s="7" t="e">
        <f>VLOOKUP($B15,Ajuste!$B$3:$P$61,3,FALSE)</f>
        <v>#N/A</v>
      </c>
      <c r="F15" s="7" t="e">
        <f>VLOOKUP($B15,Ajuste!$B$3:$P$61,4,FALSE)</f>
        <v>#N/A</v>
      </c>
      <c r="G15" s="7" t="e">
        <f>VLOOKUP($B15,Ajuste!$B$3:$P$61,6,FALSE)</f>
        <v>#N/A</v>
      </c>
      <c r="H15" s="8">
        <f t="shared" si="1"/>
        <v>3</v>
      </c>
      <c r="I15" s="8" t="e">
        <f t="shared" si="2"/>
        <v>#N/A</v>
      </c>
      <c r="J15" s="6" t="str">
        <f>'Current orders detail'!$D$9</f>
        <v>MV Grandiosa</v>
      </c>
      <c r="K15" s="6">
        <f>'Current orders detail'!$D$6</f>
        <v>45381</v>
      </c>
      <c r="L15" s="39" t="s">
        <v>194</v>
      </c>
      <c r="O15" s="65" t="s">
        <v>79</v>
      </c>
    </row>
    <row r="16" spans="1:15" ht="13.15" customHeight="1" thickBot="1" x14ac:dyDescent="0.25">
      <c r="A16" s="4">
        <v>9</v>
      </c>
      <c r="B16" s="26" t="s">
        <v>181</v>
      </c>
      <c r="C16">
        <v>1</v>
      </c>
      <c r="D16" s="7" t="e">
        <f>VLOOKUP($B16,Ajuste!$B$3:$P$61,9,FALSE)</f>
        <v>#N/A</v>
      </c>
      <c r="E16" s="7" t="e">
        <f>VLOOKUP($B16,Ajuste!$B$3:$P$61,3,FALSE)</f>
        <v>#N/A</v>
      </c>
      <c r="F16" s="7" t="e">
        <f>VLOOKUP($B16,Ajuste!$B$3:$P$61,4,FALSE)</f>
        <v>#N/A</v>
      </c>
      <c r="G16" s="7" t="e">
        <f>VLOOKUP($B16,Ajuste!$B$3:$P$61,6,FALSE)</f>
        <v>#N/A</v>
      </c>
      <c r="H16" s="8">
        <f t="shared" ref="H16:H17" si="6">C16</f>
        <v>1</v>
      </c>
      <c r="I16" s="8" t="e">
        <f t="shared" ref="I16" si="7">D16*C16</f>
        <v>#N/A</v>
      </c>
      <c r="J16" s="6" t="str">
        <f>'Current orders detail'!$D$9</f>
        <v>MV Grandiosa</v>
      </c>
      <c r="K16" s="6">
        <f>'Current orders detail'!$D$6</f>
        <v>45381</v>
      </c>
      <c r="L16" s="39" t="s">
        <v>194</v>
      </c>
      <c r="O16" s="65" t="s">
        <v>182</v>
      </c>
    </row>
    <row r="17" spans="1:15" ht="13.15" customHeight="1" thickBot="1" x14ac:dyDescent="0.25">
      <c r="A17" s="4">
        <v>9</v>
      </c>
      <c r="B17" s="26" t="s">
        <v>189</v>
      </c>
      <c r="C17">
        <v>4</v>
      </c>
      <c r="D17" s="7"/>
      <c r="E17" s="7"/>
      <c r="F17" s="7" t="s">
        <v>192</v>
      </c>
      <c r="G17" s="7"/>
      <c r="H17" s="8">
        <f t="shared" si="6"/>
        <v>4</v>
      </c>
      <c r="I17" s="8"/>
      <c r="J17" s="6" t="str">
        <f>'Current orders detail'!$D$9</f>
        <v>MV Grandiosa</v>
      </c>
      <c r="K17" s="6">
        <f>'Current orders detail'!$D$6</f>
        <v>45381</v>
      </c>
      <c r="L17" t="str">
        <f>'Current orders detail'!$D$3</f>
        <v>3198191672-FB02646 -SSZLC</v>
      </c>
      <c r="O17" s="26"/>
    </row>
    <row r="18" spans="1:15" ht="13.15" customHeight="1" thickBot="1" x14ac:dyDescent="0.25">
      <c r="A18" s="4">
        <f t="shared" si="5"/>
        <v>10</v>
      </c>
      <c r="B18" s="26" t="s">
        <v>140</v>
      </c>
      <c r="C18">
        <v>53</v>
      </c>
      <c r="D18" s="7" t="e">
        <f>VLOOKUP($B18,Ajuste!$B$3:$P$61,9,FALSE)</f>
        <v>#N/A</v>
      </c>
      <c r="E18" s="7" t="e">
        <f>VLOOKUP($B18,Ajuste!$B$3:$P$61,3,FALSE)</f>
        <v>#N/A</v>
      </c>
      <c r="F18" s="7" t="e">
        <f>VLOOKUP($B18,Ajuste!$B$3:$P$61,4,FALSE)</f>
        <v>#N/A</v>
      </c>
      <c r="G18" s="7" t="e">
        <f>VLOOKUP($B18,Ajuste!$B$3:$P$61,6,FALSE)</f>
        <v>#N/A</v>
      </c>
      <c r="H18" s="8">
        <f t="shared" si="1"/>
        <v>53</v>
      </c>
      <c r="I18" s="8" t="e">
        <f t="shared" si="2"/>
        <v>#N/A</v>
      </c>
      <c r="J18" s="6" t="str">
        <f>'Current orders detail'!$D$9</f>
        <v>MV Grandiosa</v>
      </c>
      <c r="K18" s="6">
        <f>'Current orders detail'!$D$6</f>
        <v>45381</v>
      </c>
      <c r="L18" t="str">
        <f>'Current orders detail'!$D$3</f>
        <v>3198191672-FB02646 -SSZLC</v>
      </c>
      <c r="O18" s="65" t="s">
        <v>148</v>
      </c>
    </row>
    <row r="19" spans="1:15" ht="13.5" thickBot="1" x14ac:dyDescent="0.25">
      <c r="A19" s="4">
        <v>10</v>
      </c>
      <c r="B19" s="26" t="s">
        <v>141</v>
      </c>
      <c r="C19">
        <v>5</v>
      </c>
      <c r="D19" s="40" t="e">
        <f>VLOOKUP($B19,Ajuste!$B$3:$P$61,9,FALSE)</f>
        <v>#N/A</v>
      </c>
      <c r="E19" s="40" t="e">
        <f>VLOOKUP($B19,Ajuste!$B$3:$P$61,3,FALSE)</f>
        <v>#N/A</v>
      </c>
      <c r="F19" s="40" t="e">
        <f>VLOOKUP($B19,Ajuste!$B$3:$P$61,4,FALSE)</f>
        <v>#N/A</v>
      </c>
      <c r="G19" s="40" t="e">
        <f>VLOOKUP($B19,Ajuste!$B$3:$P$61,6,FALSE)</f>
        <v>#N/A</v>
      </c>
      <c r="H19" s="41">
        <f t="shared" si="1"/>
        <v>5</v>
      </c>
      <c r="I19" s="41" t="e">
        <f t="shared" si="2"/>
        <v>#N/A</v>
      </c>
      <c r="J19" s="6" t="str">
        <f>'Current orders detail'!$D$9</f>
        <v>MV Grandiosa</v>
      </c>
      <c r="K19" s="6">
        <f>'Current orders detail'!$D$6</f>
        <v>45381</v>
      </c>
      <c r="L19" t="str">
        <f>'Current orders detail'!$D$3</f>
        <v>3198191672-FB02646 -SSZLC</v>
      </c>
      <c r="O19" s="65" t="s">
        <v>85</v>
      </c>
    </row>
    <row r="20" spans="1:15" ht="13.5" thickBot="1" x14ac:dyDescent="0.25">
      <c r="A20" s="44">
        <f t="shared" si="5"/>
        <v>11</v>
      </c>
      <c r="B20" s="45" t="s">
        <v>100</v>
      </c>
      <c r="C20" s="46">
        <v>60</v>
      </c>
      <c r="D20" s="47" t="e">
        <f>VLOOKUP($B20,Ajuste!$B$3:$P$61,9,FALSE)</f>
        <v>#N/A</v>
      </c>
      <c r="E20" s="47" t="e">
        <f>VLOOKUP($B20,Ajuste!$B$3:$P$61,3,FALSE)</f>
        <v>#N/A</v>
      </c>
      <c r="F20" s="47" t="e">
        <f>VLOOKUP($B20,Ajuste!$B$3:$P$61,4,FALSE)</f>
        <v>#N/A</v>
      </c>
      <c r="G20" s="47" t="e">
        <f>VLOOKUP($B20,Ajuste!$B$3:$P$61,6,FALSE)</f>
        <v>#N/A</v>
      </c>
      <c r="H20" s="48">
        <f t="shared" si="1"/>
        <v>60</v>
      </c>
      <c r="I20" s="48" t="e">
        <f t="shared" si="2"/>
        <v>#N/A</v>
      </c>
      <c r="J20" s="49" t="str">
        <f>'Current orders detail'!$D$9</f>
        <v>MV Grandiosa</v>
      </c>
      <c r="K20" s="49">
        <f>'Current orders detail'!$D$6</f>
        <v>45381</v>
      </c>
      <c r="L20" s="61" t="str">
        <f>'Current orders detail'!$D$3</f>
        <v>3198191672-FB02646 -SSZLC</v>
      </c>
      <c r="O20" s="52" t="s">
        <v>188</v>
      </c>
    </row>
    <row r="21" spans="1:15" ht="13.5" thickBot="1" x14ac:dyDescent="0.25">
      <c r="A21" s="51">
        <f t="shared" si="5"/>
        <v>12</v>
      </c>
      <c r="B21" s="52" t="s">
        <v>100</v>
      </c>
      <c r="C21">
        <v>41</v>
      </c>
      <c r="D21" s="7" t="e">
        <f>VLOOKUP($B21,Ajuste!$B$3:$P$61,9,FALSE)</f>
        <v>#N/A</v>
      </c>
      <c r="E21" s="7" t="e">
        <f>VLOOKUP($B21,Ajuste!$B$3:$P$61,3,FALSE)</f>
        <v>#N/A</v>
      </c>
      <c r="F21" s="7" t="e">
        <f>VLOOKUP($B21,Ajuste!$B$3:$P$61,4,FALSE)</f>
        <v>#N/A</v>
      </c>
      <c r="G21" s="7" t="e">
        <f>VLOOKUP($B21,Ajuste!$B$3:$P$61,6,FALSE)</f>
        <v>#N/A</v>
      </c>
      <c r="H21" s="8">
        <f t="shared" si="1"/>
        <v>41</v>
      </c>
      <c r="I21" s="8" t="e">
        <f t="shared" si="2"/>
        <v>#N/A</v>
      </c>
      <c r="J21" s="6" t="str">
        <f>'Current orders detail'!$D$9</f>
        <v>MV Grandiosa</v>
      </c>
      <c r="K21" s="6">
        <f>'Current orders detail'!$D$6</f>
        <v>45381</v>
      </c>
      <c r="L21" s="62" t="str">
        <f>'Current orders detail'!$D$3</f>
        <v>3198191672-FB02646 -SSZLC</v>
      </c>
      <c r="O21" s="26"/>
    </row>
    <row r="22" spans="1:15" ht="13.5" thickBot="1" x14ac:dyDescent="0.25">
      <c r="A22" s="51">
        <v>12</v>
      </c>
      <c r="B22" s="52" t="s">
        <v>182</v>
      </c>
      <c r="C22">
        <v>15</v>
      </c>
      <c r="D22" s="7" t="e">
        <f>VLOOKUP($B22,Ajuste!$B$3:$P$61,9,FALSE)</f>
        <v>#N/A</v>
      </c>
      <c r="E22" s="7" t="e">
        <f>VLOOKUP($B22,Ajuste!$B$3:$P$61,3,FALSE)</f>
        <v>#N/A</v>
      </c>
      <c r="F22" s="7" t="e">
        <f>VLOOKUP($B22,Ajuste!$B$3:$P$61,4,FALSE)</f>
        <v>#N/A</v>
      </c>
      <c r="G22" s="7" t="e">
        <f>VLOOKUP($B22,Ajuste!$B$3:$P$61,6,FALSE)</f>
        <v>#N/A</v>
      </c>
      <c r="H22" s="8">
        <f t="shared" si="1"/>
        <v>15</v>
      </c>
      <c r="I22" s="8" t="e">
        <f t="shared" si="2"/>
        <v>#N/A</v>
      </c>
      <c r="J22" s="6" t="str">
        <f>'Current orders detail'!$D$9</f>
        <v>MV Grandiosa</v>
      </c>
      <c r="K22" s="6">
        <f>'Current orders detail'!$D$6</f>
        <v>45381</v>
      </c>
      <c r="L22" s="62" t="str">
        <f>'Current orders detail'!$D$3</f>
        <v>3198191672-FB02646 -SSZLC</v>
      </c>
      <c r="O22" s="26"/>
    </row>
    <row r="23" spans="1:15" ht="13.5" thickBot="1" x14ac:dyDescent="0.25">
      <c r="A23" s="51">
        <f t="shared" si="5"/>
        <v>13</v>
      </c>
      <c r="B23" s="52" t="s">
        <v>183</v>
      </c>
      <c r="C23">
        <v>56</v>
      </c>
      <c r="D23" s="7" t="e">
        <f>VLOOKUP($B23,Ajuste!$B$3:$P$61,9,FALSE)</f>
        <v>#N/A</v>
      </c>
      <c r="E23" s="7" t="e">
        <f>VLOOKUP($B23,Ajuste!$B$3:$P$61,3,FALSE)</f>
        <v>#N/A</v>
      </c>
      <c r="F23" s="7" t="e">
        <f>VLOOKUP($B23,Ajuste!$B$3:$P$61,4,FALSE)</f>
        <v>#N/A</v>
      </c>
      <c r="G23" s="7" t="e">
        <f>VLOOKUP($B23,Ajuste!$B$3:$P$61,6,FALSE)</f>
        <v>#N/A</v>
      </c>
      <c r="H23" s="8">
        <f t="shared" si="1"/>
        <v>56</v>
      </c>
      <c r="I23" s="8" t="e">
        <f t="shared" si="2"/>
        <v>#N/A</v>
      </c>
      <c r="J23" s="6" t="str">
        <f>'Current orders detail'!$D$9</f>
        <v>MV Grandiosa</v>
      </c>
      <c r="K23" s="6">
        <f>'Current orders detail'!$D$6</f>
        <v>45381</v>
      </c>
      <c r="L23" s="63" t="s">
        <v>195</v>
      </c>
      <c r="O23" s="26"/>
    </row>
    <row r="24" spans="1:15" ht="13.5" thickBot="1" x14ac:dyDescent="0.25">
      <c r="A24" s="51">
        <f t="shared" si="5"/>
        <v>14</v>
      </c>
      <c r="B24" s="52" t="s">
        <v>183</v>
      </c>
      <c r="C24">
        <v>22</v>
      </c>
      <c r="D24" s="7" t="e">
        <f>VLOOKUP($B24,Ajuste!$B$3:$P$61,9,FALSE)</f>
        <v>#N/A</v>
      </c>
      <c r="E24" s="7" t="e">
        <f>VLOOKUP($B24,Ajuste!$B$3:$P$61,3,FALSE)</f>
        <v>#N/A</v>
      </c>
      <c r="F24" s="7" t="e">
        <f>VLOOKUP($B24,Ajuste!$B$3:$P$61,4,FALSE)</f>
        <v>#N/A</v>
      </c>
      <c r="G24" s="7" t="e">
        <f>VLOOKUP($B24,Ajuste!$B$3:$P$61,6,FALSE)</f>
        <v>#N/A</v>
      </c>
      <c r="H24" s="8">
        <f t="shared" si="1"/>
        <v>22</v>
      </c>
      <c r="I24" s="8" t="e">
        <f t="shared" si="2"/>
        <v>#N/A</v>
      </c>
      <c r="J24" s="6" t="str">
        <f>'Current orders detail'!$D$9</f>
        <v>MV Grandiosa</v>
      </c>
      <c r="K24" s="6">
        <f>'Current orders detail'!$D$6</f>
        <v>45381</v>
      </c>
      <c r="L24" s="63" t="s">
        <v>195</v>
      </c>
      <c r="O24" s="26"/>
    </row>
    <row r="25" spans="1:15" ht="13.5" thickBot="1" x14ac:dyDescent="0.25">
      <c r="A25" s="54">
        <v>14</v>
      </c>
      <c r="B25" s="55" t="s">
        <v>184</v>
      </c>
      <c r="C25" s="56">
        <v>16</v>
      </c>
      <c r="D25" s="57" t="e">
        <f>VLOOKUP($B25,Ajuste!$B$3:$P$61,9,FALSE)</f>
        <v>#N/A</v>
      </c>
      <c r="E25" s="57" t="e">
        <f>VLOOKUP($B25,Ajuste!$B$3:$P$61,3,FALSE)</f>
        <v>#N/A</v>
      </c>
      <c r="F25" s="57" t="e">
        <f>VLOOKUP($B25,Ajuste!$B$3:$P$61,4,FALSE)</f>
        <v>#N/A</v>
      </c>
      <c r="G25" s="57" t="e">
        <f>VLOOKUP($B25,Ajuste!$B$3:$P$61,6,FALSE)</f>
        <v>#N/A</v>
      </c>
      <c r="H25" s="58">
        <f t="shared" si="1"/>
        <v>16</v>
      </c>
      <c r="I25" s="58" t="e">
        <f t="shared" si="2"/>
        <v>#N/A</v>
      </c>
      <c r="J25" s="59" t="str">
        <f>'Current orders detail'!$D$9</f>
        <v>MV Grandiosa</v>
      </c>
      <c r="K25" s="59">
        <f>'Current orders detail'!$D$6</f>
        <v>45381</v>
      </c>
      <c r="L25" s="64" t="s">
        <v>195</v>
      </c>
      <c r="M25" s="4"/>
      <c r="O25" s="26"/>
    </row>
    <row r="26" spans="1:15" ht="13.5" thickBot="1" x14ac:dyDescent="0.25">
      <c r="A26" s="4">
        <f t="shared" si="5"/>
        <v>15</v>
      </c>
      <c r="B26" s="26" t="s">
        <v>67</v>
      </c>
      <c r="C26">
        <v>250</v>
      </c>
      <c r="D26" s="42" t="e">
        <f>VLOOKUP($B26,Ajuste!$B$3:$P$61,9,FALSE)</f>
        <v>#N/A</v>
      </c>
      <c r="E26" s="42" t="e">
        <f>VLOOKUP($B26,Ajuste!$B$3:$P$61,3,FALSE)</f>
        <v>#N/A</v>
      </c>
      <c r="F26" s="42" t="e">
        <f>VLOOKUP($B26,Ajuste!$B$3:$P$61,4,FALSE)</f>
        <v>#N/A</v>
      </c>
      <c r="G26" s="42" t="e">
        <f>VLOOKUP($B26,Ajuste!$B$3:$P$61,6,FALSE)</f>
        <v>#N/A</v>
      </c>
      <c r="H26" s="43">
        <f t="shared" si="1"/>
        <v>250</v>
      </c>
      <c r="I26" s="43" t="e">
        <f t="shared" si="2"/>
        <v>#N/A</v>
      </c>
      <c r="J26" s="6" t="str">
        <f>'Current orders detail'!$D$9</f>
        <v>MV Grandiosa</v>
      </c>
      <c r="K26" s="6">
        <f>'Current orders detail'!$D$6</f>
        <v>45381</v>
      </c>
      <c r="L26" t="str">
        <f>'Current orders detail'!$D$3</f>
        <v>3198191672-FB02646 -SSZLC</v>
      </c>
      <c r="O26" s="26"/>
    </row>
    <row r="27" spans="1:15" ht="13.5" thickBot="1" x14ac:dyDescent="0.25">
      <c r="A27" s="4">
        <f t="shared" si="5"/>
        <v>16</v>
      </c>
      <c r="B27" s="26" t="s">
        <v>67</v>
      </c>
      <c r="C27">
        <v>250</v>
      </c>
      <c r="D27" s="7" t="e">
        <f>VLOOKUP($B27,Ajuste!$B$3:$P$61,9,FALSE)</f>
        <v>#N/A</v>
      </c>
      <c r="E27" s="7" t="e">
        <f>VLOOKUP($B27,Ajuste!$B$3:$P$61,3,FALSE)</f>
        <v>#N/A</v>
      </c>
      <c r="F27" s="7" t="e">
        <f>VLOOKUP($B27,Ajuste!$B$3:$P$61,4,FALSE)</f>
        <v>#N/A</v>
      </c>
      <c r="G27" s="7" t="e">
        <f>VLOOKUP($B27,Ajuste!$B$3:$P$61,6,FALSE)</f>
        <v>#N/A</v>
      </c>
      <c r="H27" s="8">
        <f t="shared" si="1"/>
        <v>250</v>
      </c>
      <c r="I27" s="8" t="e">
        <f t="shared" si="2"/>
        <v>#N/A</v>
      </c>
      <c r="J27" s="6" t="str">
        <f>'Current orders detail'!$D$9</f>
        <v>MV Grandiosa</v>
      </c>
      <c r="K27" s="6">
        <f>'Current orders detail'!$D$6</f>
        <v>45381</v>
      </c>
      <c r="L27" t="str">
        <f>'Current orders detail'!$D$3</f>
        <v>3198191672-FB02646 -SSZLC</v>
      </c>
    </row>
    <row r="28" spans="1:15" ht="13.5" thickBot="1" x14ac:dyDescent="0.25">
      <c r="A28" s="4">
        <f t="shared" si="5"/>
        <v>17</v>
      </c>
      <c r="B28" s="26" t="s">
        <v>67</v>
      </c>
      <c r="C28">
        <v>56</v>
      </c>
      <c r="D28" s="7" t="e">
        <f>VLOOKUP($B28,Ajuste!$B$3:$P$61,9,FALSE)</f>
        <v>#N/A</v>
      </c>
      <c r="E28" s="7" t="e">
        <f>VLOOKUP($B28,Ajuste!$B$3:$P$61,3,FALSE)</f>
        <v>#N/A</v>
      </c>
      <c r="F28" s="7" t="e">
        <f>VLOOKUP($B28,Ajuste!$B$3:$P$61,4,FALSE)</f>
        <v>#N/A</v>
      </c>
      <c r="G28" s="7" t="e">
        <f>VLOOKUP($B28,Ajuste!$B$3:$P$61,6,FALSE)</f>
        <v>#N/A</v>
      </c>
      <c r="H28" s="8">
        <f t="shared" si="1"/>
        <v>56</v>
      </c>
      <c r="I28" s="8" t="e">
        <f t="shared" si="2"/>
        <v>#N/A</v>
      </c>
      <c r="J28" s="6" t="str">
        <f>'Current orders detail'!$D$9</f>
        <v>MV Grandiosa</v>
      </c>
      <c r="K28" s="6">
        <f>'Current orders detail'!$D$6</f>
        <v>45381</v>
      </c>
      <c r="L28" s="27" t="s">
        <v>193</v>
      </c>
    </row>
    <row r="29" spans="1:15" ht="13.5" thickBot="1" x14ac:dyDescent="0.25">
      <c r="A29" s="4">
        <v>17</v>
      </c>
      <c r="B29" s="26" t="s">
        <v>157</v>
      </c>
      <c r="C29">
        <v>36</v>
      </c>
      <c r="D29" s="7" t="e">
        <f>VLOOKUP($B29,Ajuste!$B$3:$P$61,9,FALSE)</f>
        <v>#N/A</v>
      </c>
      <c r="E29" s="7" t="e">
        <f>VLOOKUP($B29,Ajuste!$B$3:$P$61,3,FALSE)</f>
        <v>#N/A</v>
      </c>
      <c r="F29" s="7" t="e">
        <f>VLOOKUP($B29,Ajuste!$B$3:$P$61,4,FALSE)</f>
        <v>#N/A</v>
      </c>
      <c r="G29" s="7" t="e">
        <f>VLOOKUP($B29,Ajuste!$B$3:$P$61,6,FALSE)</f>
        <v>#N/A</v>
      </c>
      <c r="H29" s="8">
        <f t="shared" si="1"/>
        <v>36</v>
      </c>
      <c r="I29" s="8" t="e">
        <f t="shared" si="2"/>
        <v>#N/A</v>
      </c>
      <c r="J29" s="6" t="str">
        <f>'Current orders detail'!$D$9</f>
        <v>MV Grandiosa</v>
      </c>
      <c r="K29" s="6">
        <f>'Current orders detail'!$D$6</f>
        <v>45381</v>
      </c>
      <c r="L29" s="27" t="s">
        <v>193</v>
      </c>
    </row>
    <row r="30" spans="1:15" ht="13.5" thickBot="1" x14ac:dyDescent="0.25">
      <c r="A30" s="4">
        <v>17</v>
      </c>
      <c r="B30" s="26" t="s">
        <v>142</v>
      </c>
      <c r="C30">
        <v>28</v>
      </c>
      <c r="D30" s="7" t="e">
        <f>VLOOKUP($B30,Ajuste!$B$3:$P$61,9,FALSE)</f>
        <v>#N/A</v>
      </c>
      <c r="E30" s="7" t="e">
        <f>VLOOKUP($B30,Ajuste!$B$3:$P$61,3,FALSE)</f>
        <v>#N/A</v>
      </c>
      <c r="F30" s="7" t="e">
        <f>VLOOKUP($B30,Ajuste!$B$3:$P$61,4,FALSE)</f>
        <v>#N/A</v>
      </c>
      <c r="G30" s="7" t="e">
        <f>VLOOKUP($B30,Ajuste!$B$3:$P$61,6,FALSE)</f>
        <v>#N/A</v>
      </c>
      <c r="H30" s="8">
        <f t="shared" si="1"/>
        <v>28</v>
      </c>
      <c r="I30" s="8" t="e">
        <f t="shared" si="2"/>
        <v>#N/A</v>
      </c>
      <c r="J30" s="6" t="str">
        <f>'Current orders detail'!$D$9</f>
        <v>MV Grandiosa</v>
      </c>
      <c r="K30" s="6">
        <f>'Current orders detail'!$D$6</f>
        <v>45381</v>
      </c>
      <c r="L30" s="27" t="s">
        <v>193</v>
      </c>
    </row>
    <row r="31" spans="1:15" ht="13.5" thickBot="1" x14ac:dyDescent="0.25">
      <c r="A31" s="4">
        <f t="shared" si="5"/>
        <v>18</v>
      </c>
      <c r="B31" s="26" t="s">
        <v>145</v>
      </c>
      <c r="C31">
        <v>70</v>
      </c>
      <c r="D31" s="7" t="e">
        <f>VLOOKUP($B31,Ajuste!$B$3:$P$61,9,FALSE)</f>
        <v>#N/A</v>
      </c>
      <c r="E31" s="7" t="e">
        <f>VLOOKUP($B31,Ajuste!$B$3:$P$61,3,FALSE)</f>
        <v>#N/A</v>
      </c>
      <c r="F31" s="7" t="e">
        <f>VLOOKUP($B31,Ajuste!$B$3:$P$61,4,FALSE)</f>
        <v>#N/A</v>
      </c>
      <c r="G31" s="7" t="e">
        <f>VLOOKUP($B31,Ajuste!$B$3:$P$61,6,FALSE)</f>
        <v>#N/A</v>
      </c>
      <c r="H31" s="8">
        <f t="shared" si="1"/>
        <v>70</v>
      </c>
      <c r="I31" s="8" t="e">
        <f t="shared" si="2"/>
        <v>#N/A</v>
      </c>
      <c r="J31" s="6" t="str">
        <f>'Current orders detail'!$D$9</f>
        <v>MV Grandiosa</v>
      </c>
      <c r="K31" s="6">
        <f>'Current orders detail'!$D$6</f>
        <v>45381</v>
      </c>
      <c r="L31" t="str">
        <f>'Current orders detail'!$D$3</f>
        <v>3198191672-FB02646 -SSZLC</v>
      </c>
    </row>
    <row r="32" spans="1:15" ht="13.5" thickBot="1" x14ac:dyDescent="0.25">
      <c r="A32" s="4">
        <f t="shared" si="5"/>
        <v>19</v>
      </c>
      <c r="B32" s="26" t="s">
        <v>145</v>
      </c>
      <c r="C32">
        <v>50</v>
      </c>
      <c r="D32" s="7" t="e">
        <f>VLOOKUP($B32,Ajuste!$B$3:$P$61,9,FALSE)</f>
        <v>#N/A</v>
      </c>
      <c r="E32" s="7" t="e">
        <f>VLOOKUP($B32,Ajuste!$B$3:$P$61,3,FALSE)</f>
        <v>#N/A</v>
      </c>
      <c r="F32" s="7" t="e">
        <f>VLOOKUP($B32,Ajuste!$B$3:$P$61,4,FALSE)</f>
        <v>#N/A</v>
      </c>
      <c r="G32" s="7" t="e">
        <f>VLOOKUP($B32,Ajuste!$B$3:$P$61,6,FALSE)</f>
        <v>#N/A</v>
      </c>
      <c r="H32" s="8">
        <f t="shared" si="1"/>
        <v>50</v>
      </c>
      <c r="I32" s="8" t="e">
        <f t="shared" si="2"/>
        <v>#N/A</v>
      </c>
      <c r="J32" s="6" t="str">
        <f>'Current orders detail'!$D$9</f>
        <v>MV Grandiosa</v>
      </c>
      <c r="K32" s="6">
        <f>'Current orders detail'!$D$6</f>
        <v>45381</v>
      </c>
      <c r="L32" t="str">
        <f>'Current orders detail'!$D$3</f>
        <v>3198191672-FB02646 -SSZLC</v>
      </c>
    </row>
    <row r="33" spans="1:12" ht="13.5" thickBot="1" x14ac:dyDescent="0.25">
      <c r="A33" s="4">
        <v>19</v>
      </c>
      <c r="B33" s="26" t="s">
        <v>80</v>
      </c>
      <c r="C33">
        <v>7</v>
      </c>
      <c r="D33" s="7" t="e">
        <f>VLOOKUP($B33,Ajuste!$B$3:$P$61,9,FALSE)</f>
        <v>#N/A</v>
      </c>
      <c r="E33" s="7" t="e">
        <f>VLOOKUP($B33,Ajuste!$B$3:$P$61,3,FALSE)</f>
        <v>#N/A</v>
      </c>
      <c r="F33" s="7" t="e">
        <f>VLOOKUP($B33,Ajuste!$B$3:$P$61,4,FALSE)</f>
        <v>#N/A</v>
      </c>
      <c r="G33" s="7" t="e">
        <f>VLOOKUP($B33,Ajuste!$B$3:$P$61,6,FALSE)</f>
        <v>#N/A</v>
      </c>
      <c r="H33" s="8">
        <f t="shared" si="1"/>
        <v>7</v>
      </c>
      <c r="I33" s="8" t="e">
        <f t="shared" si="2"/>
        <v>#N/A</v>
      </c>
      <c r="J33" s="6" t="str">
        <f>'Current orders detail'!$D$9</f>
        <v>MV Grandiosa</v>
      </c>
      <c r="K33" s="6">
        <f>'Current orders detail'!$D$6</f>
        <v>45381</v>
      </c>
      <c r="L33" t="str">
        <f>'Current orders detail'!$D$3</f>
        <v>3198191672-FB02646 -SSZLC</v>
      </c>
    </row>
    <row r="34" spans="1:12" ht="13.5" thickBot="1" x14ac:dyDescent="0.25">
      <c r="A34" s="4">
        <f t="shared" si="5"/>
        <v>20</v>
      </c>
      <c r="B34" s="26" t="s">
        <v>127</v>
      </c>
      <c r="C34">
        <v>50</v>
      </c>
      <c r="D34" s="7">
        <v>20</v>
      </c>
      <c r="E34" s="7" t="e">
        <f>VLOOKUP($B34,Ajuste!$B$3:$P$61,3,FALSE)</f>
        <v>#N/A</v>
      </c>
      <c r="F34" s="7" t="e">
        <f>VLOOKUP($B34,Ajuste!$B$3:$P$61,4,FALSE)</f>
        <v>#N/A</v>
      </c>
      <c r="G34" s="7" t="e">
        <f>VLOOKUP($B34,Ajuste!$B$3:$P$61,6,FALSE)</f>
        <v>#N/A</v>
      </c>
      <c r="H34" s="8">
        <f t="shared" si="1"/>
        <v>50</v>
      </c>
      <c r="I34" s="8">
        <f t="shared" si="2"/>
        <v>1000</v>
      </c>
      <c r="J34" s="6" t="str">
        <f>'Current orders detail'!$D$9</f>
        <v>MV Grandiosa</v>
      </c>
      <c r="K34" s="6">
        <f>'Current orders detail'!$D$6</f>
        <v>45381</v>
      </c>
      <c r="L34" t="str">
        <f>'Current orders detail'!$D$3</f>
        <v>3198191672-FB02646 -SSZLC</v>
      </c>
    </row>
    <row r="35" spans="1:12" ht="13.5" thickBot="1" x14ac:dyDescent="0.25">
      <c r="A35" s="4">
        <v>20</v>
      </c>
      <c r="B35" s="26" t="s">
        <v>127</v>
      </c>
      <c r="C35">
        <v>1</v>
      </c>
      <c r="D35" s="7">
        <v>12</v>
      </c>
      <c r="E35" s="7" t="e">
        <f>VLOOKUP($B35,Ajuste!$B$3:$P$61,3,FALSE)</f>
        <v>#N/A</v>
      </c>
      <c r="F35" s="7" t="e">
        <f>VLOOKUP($B35,Ajuste!$B$3:$P$61,4,FALSE)</f>
        <v>#N/A</v>
      </c>
      <c r="G35" s="7" t="e">
        <f>VLOOKUP($B35,Ajuste!$B$3:$P$61,6,FALSE)</f>
        <v>#N/A</v>
      </c>
      <c r="H35" s="8">
        <f t="shared" si="1"/>
        <v>1</v>
      </c>
      <c r="I35" s="8">
        <f t="shared" si="2"/>
        <v>12</v>
      </c>
      <c r="J35" s="6" t="str">
        <f>'Current orders detail'!$D$9</f>
        <v>MV Grandiosa</v>
      </c>
      <c r="K35" s="6">
        <f>'Current orders detail'!$D$6</f>
        <v>45381</v>
      </c>
      <c r="L35" t="str">
        <f>'Current orders detail'!$D$3</f>
        <v>3198191672-FB02646 -SSZLC</v>
      </c>
    </row>
    <row r="36" spans="1:12" ht="13.5" thickBot="1" x14ac:dyDescent="0.25">
      <c r="A36" s="4">
        <v>20</v>
      </c>
      <c r="B36" s="26" t="s">
        <v>80</v>
      </c>
      <c r="C36">
        <v>5</v>
      </c>
      <c r="D36" s="7" t="e">
        <f>VLOOKUP($B36,Ajuste!$B$3:$P$61,9,FALSE)</f>
        <v>#N/A</v>
      </c>
      <c r="E36" s="7" t="e">
        <f>VLOOKUP($B36,Ajuste!$B$3:$P$61,3,FALSE)</f>
        <v>#N/A</v>
      </c>
      <c r="F36" s="7" t="e">
        <f>VLOOKUP($B36,Ajuste!$B$3:$P$61,4,FALSE)</f>
        <v>#N/A</v>
      </c>
      <c r="G36" s="7" t="e">
        <f>VLOOKUP($B36,Ajuste!$B$3:$P$61,6,FALSE)</f>
        <v>#N/A</v>
      </c>
      <c r="H36" s="8">
        <f t="shared" si="1"/>
        <v>5</v>
      </c>
      <c r="I36" s="8" t="e">
        <f t="shared" si="2"/>
        <v>#N/A</v>
      </c>
      <c r="J36" s="6" t="str">
        <f>'Current orders detail'!$D$9</f>
        <v>MV Grandiosa</v>
      </c>
      <c r="K36" s="6">
        <f>'Current orders detail'!$D$6</f>
        <v>45381</v>
      </c>
      <c r="L36" t="str">
        <f>'Current orders detail'!$D$3</f>
        <v>3198191672-FB02646 -SSZLC</v>
      </c>
    </row>
    <row r="37" spans="1:12" ht="13.5" thickBot="1" x14ac:dyDescent="0.25">
      <c r="A37" s="4">
        <f t="shared" si="5"/>
        <v>21</v>
      </c>
      <c r="B37" s="26" t="s">
        <v>156</v>
      </c>
      <c r="C37">
        <v>60</v>
      </c>
      <c r="D37" s="7" t="e">
        <f>VLOOKUP($B37,Ajuste!$B$3:$P$61,9,FALSE)</f>
        <v>#N/A</v>
      </c>
      <c r="E37" s="7" t="e">
        <f>VLOOKUP($B37,Ajuste!$B$3:$P$61,3,FALSE)</f>
        <v>#N/A</v>
      </c>
      <c r="F37" s="7" t="e">
        <f>VLOOKUP($B37,Ajuste!$B$3:$P$61,4,FALSE)</f>
        <v>#N/A</v>
      </c>
      <c r="G37" s="7" t="e">
        <f>VLOOKUP($B37,Ajuste!$B$3:$P$61,6,FALSE)</f>
        <v>#N/A</v>
      </c>
      <c r="H37" s="8">
        <f t="shared" si="1"/>
        <v>60</v>
      </c>
      <c r="I37" s="8" t="e">
        <f t="shared" si="2"/>
        <v>#N/A</v>
      </c>
      <c r="J37" s="6" t="str">
        <f>'Current orders detail'!$D$9</f>
        <v>MV Grandiosa</v>
      </c>
      <c r="K37" s="6">
        <f>'Current orders detail'!$D$6</f>
        <v>45381</v>
      </c>
      <c r="L37" t="str">
        <f>'Current orders detail'!$D$3</f>
        <v>3198191672-FB02646 -SSZLC</v>
      </c>
    </row>
    <row r="38" spans="1:12" ht="13.5" thickBot="1" x14ac:dyDescent="0.25">
      <c r="A38" s="4">
        <f t="shared" si="5"/>
        <v>22</v>
      </c>
      <c r="B38" s="26" t="s">
        <v>156</v>
      </c>
      <c r="C38">
        <v>60</v>
      </c>
      <c r="D38" s="7" t="e">
        <f>VLOOKUP($B38,Ajuste!$B$3:$P$61,9,FALSE)</f>
        <v>#N/A</v>
      </c>
      <c r="E38" s="7" t="e">
        <f>VLOOKUP($B38,Ajuste!$B$3:$P$61,3,FALSE)</f>
        <v>#N/A</v>
      </c>
      <c r="F38" s="7" t="e">
        <f>VLOOKUP($B38,Ajuste!$B$3:$P$61,4,FALSE)</f>
        <v>#N/A</v>
      </c>
      <c r="G38" s="7" t="e">
        <f>VLOOKUP($B38,Ajuste!$B$3:$P$61,6,FALSE)</f>
        <v>#N/A</v>
      </c>
      <c r="H38" s="8">
        <f t="shared" si="1"/>
        <v>60</v>
      </c>
      <c r="I38" s="8" t="e">
        <f t="shared" si="2"/>
        <v>#N/A</v>
      </c>
      <c r="J38" s="6" t="str">
        <f>'Current orders detail'!$D$9</f>
        <v>MV Grandiosa</v>
      </c>
      <c r="K38" s="6">
        <f>'Current orders detail'!$D$6</f>
        <v>45381</v>
      </c>
      <c r="L38" t="str">
        <f>'Current orders detail'!$D$3</f>
        <v>3198191672-FB02646 -SSZLC</v>
      </c>
    </row>
    <row r="39" spans="1:12" ht="13.5" thickBot="1" x14ac:dyDescent="0.25">
      <c r="A39" s="4">
        <f t="shared" si="5"/>
        <v>23</v>
      </c>
      <c r="B39" s="26" t="s">
        <v>156</v>
      </c>
      <c r="C39">
        <v>59</v>
      </c>
      <c r="D39" s="7" t="e">
        <f>VLOOKUP($B39,Ajuste!$B$3:$P$61,9,FALSE)</f>
        <v>#N/A</v>
      </c>
      <c r="E39" s="7" t="e">
        <f>VLOOKUP($B39,Ajuste!$B$3:$P$61,3,FALSE)</f>
        <v>#N/A</v>
      </c>
      <c r="F39" s="7" t="e">
        <f>VLOOKUP($B39,Ajuste!$B$3:$P$61,4,FALSE)</f>
        <v>#N/A</v>
      </c>
      <c r="G39" s="7" t="e">
        <f>VLOOKUP($B39,Ajuste!$B$3:$P$61,6,FALSE)</f>
        <v>#N/A</v>
      </c>
      <c r="H39" s="8">
        <f t="shared" si="1"/>
        <v>59</v>
      </c>
      <c r="I39" s="8" t="e">
        <f t="shared" si="2"/>
        <v>#N/A</v>
      </c>
      <c r="J39" s="6" t="str">
        <f>'Current orders detail'!$D$9</f>
        <v>MV Grandiosa</v>
      </c>
      <c r="K39" s="6">
        <f>'Current orders detail'!$D$6</f>
        <v>45381</v>
      </c>
      <c r="L39" t="str">
        <f>'Current orders detail'!$D$3</f>
        <v>3198191672-FB02646 -SSZLC</v>
      </c>
    </row>
    <row r="40" spans="1:12" ht="13.5" thickBot="1" x14ac:dyDescent="0.25">
      <c r="A40" s="4">
        <f t="shared" si="5"/>
        <v>24</v>
      </c>
      <c r="B40" s="26" t="s">
        <v>98</v>
      </c>
      <c r="C40">
        <v>20</v>
      </c>
      <c r="D40" s="7" t="e">
        <f>VLOOKUP($B40,Ajuste!$B$3:$P$61,9,FALSE)</f>
        <v>#N/A</v>
      </c>
      <c r="E40" s="7" t="e">
        <f>VLOOKUP($B40,Ajuste!$B$3:$P$61,3,FALSE)</f>
        <v>#N/A</v>
      </c>
      <c r="F40" s="7" t="e">
        <f>VLOOKUP($B40,Ajuste!$B$3:$P$61,4,FALSE)</f>
        <v>#N/A</v>
      </c>
      <c r="G40" s="7" t="e">
        <f>VLOOKUP($B40,Ajuste!$B$3:$P$61,6,FALSE)</f>
        <v>#N/A</v>
      </c>
      <c r="H40" s="8">
        <f t="shared" si="1"/>
        <v>20</v>
      </c>
      <c r="I40" s="8" t="e">
        <f t="shared" si="2"/>
        <v>#N/A</v>
      </c>
      <c r="J40" s="6" t="str">
        <f>'Current orders detail'!$D$9</f>
        <v>MV Grandiosa</v>
      </c>
      <c r="K40" s="6">
        <f>'Current orders detail'!$D$6</f>
        <v>45381</v>
      </c>
      <c r="L40" s="39" t="s">
        <v>194</v>
      </c>
    </row>
    <row r="41" spans="1:12" ht="13.5" thickBot="1" x14ac:dyDescent="0.25">
      <c r="A41" s="4">
        <v>24</v>
      </c>
      <c r="B41" s="26" t="s">
        <v>185</v>
      </c>
      <c r="C41">
        <v>12</v>
      </c>
      <c r="D41" s="7" t="e">
        <f>VLOOKUP($B41,Ajuste!$B$3:$P$61,9,FALSE)</f>
        <v>#N/A</v>
      </c>
      <c r="E41" s="7" t="e">
        <f>VLOOKUP($B41,Ajuste!$B$3:$P$61,3,FALSE)</f>
        <v>#N/A</v>
      </c>
      <c r="F41" s="7" t="e">
        <f>VLOOKUP($B41,Ajuste!$B$3:$P$61,4,FALSE)</f>
        <v>#N/A</v>
      </c>
      <c r="G41" s="7" t="e">
        <f>VLOOKUP($B41,Ajuste!$B$3:$P$61,6,FALSE)</f>
        <v>#N/A</v>
      </c>
      <c r="H41" s="8">
        <f t="shared" si="1"/>
        <v>12</v>
      </c>
      <c r="I41" s="8" t="e">
        <f t="shared" si="2"/>
        <v>#N/A</v>
      </c>
      <c r="J41" s="6" t="str">
        <f>'Current orders detail'!$D$9</f>
        <v>MV Grandiosa</v>
      </c>
      <c r="K41" s="6">
        <f>'Current orders detail'!$D$6</f>
        <v>45381</v>
      </c>
      <c r="L41" s="39" t="s">
        <v>194</v>
      </c>
    </row>
    <row r="42" spans="1:12" ht="13.5" thickBot="1" x14ac:dyDescent="0.25">
      <c r="A42" s="4">
        <v>24</v>
      </c>
      <c r="B42" s="26" t="s">
        <v>186</v>
      </c>
      <c r="C42">
        <v>30</v>
      </c>
      <c r="D42" s="40" t="e">
        <f>VLOOKUP($B42,Ajuste!$B$3:$P$61,9,FALSE)</f>
        <v>#N/A</v>
      </c>
      <c r="E42" s="40" t="e">
        <f>VLOOKUP($B42,Ajuste!$B$3:$P$61,3,FALSE)</f>
        <v>#N/A</v>
      </c>
      <c r="F42" s="40" t="e">
        <f>VLOOKUP($B42,Ajuste!$B$3:$P$61,4,FALSE)</f>
        <v>#N/A</v>
      </c>
      <c r="G42" s="40" t="e">
        <f>VLOOKUP($B42,Ajuste!$B$3:$P$61,6,FALSE)</f>
        <v>#N/A</v>
      </c>
      <c r="H42" s="41">
        <f t="shared" si="1"/>
        <v>30</v>
      </c>
      <c r="I42" s="41" t="e">
        <f t="shared" si="2"/>
        <v>#N/A</v>
      </c>
      <c r="J42" s="6" t="str">
        <f>'Current orders detail'!$D$9</f>
        <v>MV Grandiosa</v>
      </c>
      <c r="K42" s="6">
        <f>'Current orders detail'!$D$6</f>
        <v>45381</v>
      </c>
      <c r="L42" s="39" t="s">
        <v>194</v>
      </c>
    </row>
    <row r="43" spans="1:12" ht="13.5" thickBot="1" x14ac:dyDescent="0.25">
      <c r="A43" s="44">
        <f t="shared" si="5"/>
        <v>25</v>
      </c>
      <c r="B43" s="45" t="s">
        <v>187</v>
      </c>
      <c r="C43" s="46">
        <v>15</v>
      </c>
      <c r="D43" s="47" t="e">
        <f>VLOOKUP($B43,Ajuste!$B$3:$P$61,9,FALSE)</f>
        <v>#N/A</v>
      </c>
      <c r="E43" s="47" t="e">
        <f>VLOOKUP($B43,Ajuste!$B$3:$P$61,3,FALSE)</f>
        <v>#N/A</v>
      </c>
      <c r="F43" s="47" t="e">
        <f>VLOOKUP($B43,Ajuste!$B$3:$P$61,4,FALSE)</f>
        <v>#N/A</v>
      </c>
      <c r="G43" s="47" t="e">
        <f>VLOOKUP($B43,Ajuste!$B$3:$P$61,6,FALSE)</f>
        <v>#N/A</v>
      </c>
      <c r="H43" s="48">
        <f t="shared" si="1"/>
        <v>15</v>
      </c>
      <c r="I43" s="48" t="e">
        <f t="shared" si="2"/>
        <v>#N/A</v>
      </c>
      <c r="J43" s="49" t="str">
        <f>'Current orders detail'!$D$9</f>
        <v>MV Grandiosa</v>
      </c>
      <c r="K43" s="49">
        <f>'Current orders detail'!$D$6</f>
        <v>45381</v>
      </c>
      <c r="L43" s="50" t="s">
        <v>195</v>
      </c>
    </row>
    <row r="44" spans="1:12" ht="13.5" thickBot="1" x14ac:dyDescent="0.25">
      <c r="A44" s="51">
        <v>25</v>
      </c>
      <c r="B44" s="52" t="s">
        <v>188</v>
      </c>
      <c r="C44">
        <v>30</v>
      </c>
      <c r="D44" s="7" t="e">
        <f>VLOOKUP($B44,Ajuste!$B$3:$P$61,9,FALSE)</f>
        <v>#N/A</v>
      </c>
      <c r="E44" s="7" t="e">
        <f>VLOOKUP($B44,Ajuste!$B$3:$P$61,3,FALSE)</f>
        <v>#N/A</v>
      </c>
      <c r="F44" s="7" t="e">
        <f>VLOOKUP($B44,Ajuste!$B$3:$P$61,4,FALSE)</f>
        <v>#N/A</v>
      </c>
      <c r="G44" s="7" t="e">
        <f>VLOOKUP($B44,Ajuste!$B$3:$P$61,6,FALSE)</f>
        <v>#N/A</v>
      </c>
      <c r="H44" s="8">
        <f t="shared" si="1"/>
        <v>30</v>
      </c>
      <c r="I44" s="8" t="e">
        <f t="shared" si="2"/>
        <v>#N/A</v>
      </c>
      <c r="J44" s="6" t="str">
        <f>'Current orders detail'!$D$9</f>
        <v>MV Grandiosa</v>
      </c>
      <c r="K44" s="6">
        <f>'Current orders detail'!$D$6</f>
        <v>45381</v>
      </c>
      <c r="L44" s="53" t="s">
        <v>195</v>
      </c>
    </row>
    <row r="45" spans="1:12" ht="13.5" thickBot="1" x14ac:dyDescent="0.25">
      <c r="A45" s="51">
        <f t="shared" si="5"/>
        <v>26</v>
      </c>
      <c r="B45" s="52" t="s">
        <v>187</v>
      </c>
      <c r="C45">
        <v>15</v>
      </c>
      <c r="D45" s="7" t="e">
        <f>VLOOKUP($B45,Ajuste!$B$3:$P$61,9,FALSE)</f>
        <v>#N/A</v>
      </c>
      <c r="E45" s="7" t="e">
        <f>VLOOKUP($B45,Ajuste!$B$3:$P$61,3,FALSE)</f>
        <v>#N/A</v>
      </c>
      <c r="F45" s="7" t="e">
        <f>VLOOKUP($B45,Ajuste!$B$3:$P$61,4,FALSE)</f>
        <v>#N/A</v>
      </c>
      <c r="G45" s="7" t="e">
        <f>VLOOKUP($B45,Ajuste!$B$3:$P$61,6,FALSE)</f>
        <v>#N/A</v>
      </c>
      <c r="H45" s="8">
        <f t="shared" si="1"/>
        <v>15</v>
      </c>
      <c r="I45" s="8" t="e">
        <f t="shared" si="2"/>
        <v>#N/A</v>
      </c>
      <c r="J45" s="6" t="str">
        <f>'Current orders detail'!$D$9</f>
        <v>MV Grandiosa</v>
      </c>
      <c r="K45" s="6">
        <f>'Current orders detail'!$D$6</f>
        <v>45381</v>
      </c>
      <c r="L45" s="53" t="s">
        <v>195</v>
      </c>
    </row>
    <row r="46" spans="1:12" ht="13.5" thickBot="1" x14ac:dyDescent="0.25">
      <c r="A46" s="51">
        <v>26</v>
      </c>
      <c r="B46" s="52" t="s">
        <v>188</v>
      </c>
      <c r="C46">
        <v>30</v>
      </c>
      <c r="D46" s="7" t="e">
        <f>VLOOKUP($B46,Ajuste!$B$3:$P$61,9,FALSE)</f>
        <v>#N/A</v>
      </c>
      <c r="E46" s="7" t="e">
        <f>VLOOKUP($B46,Ajuste!$B$3:$P$61,3,FALSE)</f>
        <v>#N/A</v>
      </c>
      <c r="F46" s="7" t="e">
        <f>VLOOKUP($B46,Ajuste!$B$3:$P$61,4,FALSE)</f>
        <v>#N/A</v>
      </c>
      <c r="G46" s="7" t="e">
        <f>VLOOKUP($B46,Ajuste!$B$3:$P$61,6,FALSE)</f>
        <v>#N/A</v>
      </c>
      <c r="H46" s="8">
        <f t="shared" si="1"/>
        <v>30</v>
      </c>
      <c r="I46" s="8" t="e">
        <f t="shared" si="2"/>
        <v>#N/A</v>
      </c>
      <c r="J46" s="6" t="str">
        <f>'Current orders detail'!$D$9</f>
        <v>MV Grandiosa</v>
      </c>
      <c r="K46" s="6">
        <f>'Current orders detail'!$D$6</f>
        <v>45381</v>
      </c>
      <c r="L46" s="53" t="s">
        <v>195</v>
      </c>
    </row>
    <row r="47" spans="1:12" ht="13.5" thickBot="1" x14ac:dyDescent="0.25">
      <c r="A47" s="54">
        <f t="shared" si="5"/>
        <v>27</v>
      </c>
      <c r="B47" s="55" t="s">
        <v>147</v>
      </c>
      <c r="C47" s="56">
        <v>45</v>
      </c>
      <c r="D47" s="57" t="e">
        <f>VLOOKUP($B47,Ajuste!$B$3:$P$61,9,FALSE)</f>
        <v>#N/A</v>
      </c>
      <c r="E47" s="57" t="e">
        <f>VLOOKUP($B47,Ajuste!$B$3:$P$61,3,FALSE)</f>
        <v>#N/A</v>
      </c>
      <c r="F47" s="57" t="e">
        <f>VLOOKUP($B47,Ajuste!$B$3:$P$61,4,FALSE)</f>
        <v>#N/A</v>
      </c>
      <c r="G47" s="57" t="e">
        <f>VLOOKUP($B47,Ajuste!$B$3:$P$61,6,FALSE)</f>
        <v>#N/A</v>
      </c>
      <c r="H47" s="58">
        <f t="shared" si="1"/>
        <v>45</v>
      </c>
      <c r="I47" s="58" t="e">
        <f t="shared" si="2"/>
        <v>#N/A</v>
      </c>
      <c r="J47" s="59" t="str">
        <f>'Current orders detail'!$D$9</f>
        <v>MV Grandiosa</v>
      </c>
      <c r="K47" s="59">
        <f>'Current orders detail'!$D$6</f>
        <v>45381</v>
      </c>
      <c r="L47" s="60" t="str">
        <f>'Current orders detail'!$D$3</f>
        <v>3198191672-FB02646 -SSZLC</v>
      </c>
    </row>
    <row r="48" spans="1:12" ht="13.5" thickBot="1" x14ac:dyDescent="0.25">
      <c r="A48" s="4">
        <v>27</v>
      </c>
      <c r="B48" s="26" t="s">
        <v>146</v>
      </c>
      <c r="C48">
        <v>8</v>
      </c>
      <c r="D48" s="42" t="e">
        <f>VLOOKUP($B48,Ajuste!$B$3:$P$61,9,FALSE)</f>
        <v>#N/A</v>
      </c>
      <c r="E48" s="42" t="e">
        <f>VLOOKUP($B48,Ajuste!$B$3:$P$61,3,FALSE)</f>
        <v>#N/A</v>
      </c>
      <c r="F48" s="42" t="e">
        <f>VLOOKUP($B48,Ajuste!$B$3:$P$61,4,FALSE)</f>
        <v>#N/A</v>
      </c>
      <c r="G48" s="42" t="e">
        <f>VLOOKUP($B48,Ajuste!$B$3:$P$61,6,FALSE)</f>
        <v>#N/A</v>
      </c>
      <c r="H48" s="43">
        <f t="shared" si="1"/>
        <v>8</v>
      </c>
      <c r="I48" s="43" t="e">
        <f t="shared" si="2"/>
        <v>#N/A</v>
      </c>
      <c r="J48" s="6" t="str">
        <f>'Current orders detail'!$D$9</f>
        <v>MV Grandiosa</v>
      </c>
      <c r="K48" s="6">
        <f>'Current orders detail'!$D$6</f>
        <v>45381</v>
      </c>
      <c r="L48" t="str">
        <f>'Current orders detail'!$D$3</f>
        <v>3198191672-FB02646 -SSZLC</v>
      </c>
    </row>
    <row r="49" spans="1:12" ht="13.5" thickBot="1" x14ac:dyDescent="0.25">
      <c r="A49" s="4">
        <f t="shared" si="5"/>
        <v>28</v>
      </c>
      <c r="B49" s="26" t="s">
        <v>121</v>
      </c>
      <c r="C49">
        <v>47</v>
      </c>
      <c r="D49" s="7" t="e">
        <f>VLOOKUP($B49,Ajuste!$B$3:$P$61,9,FALSE)</f>
        <v>#N/A</v>
      </c>
      <c r="E49" s="7" t="e">
        <f>VLOOKUP($B49,Ajuste!$B$3:$P$61,3,FALSE)</f>
        <v>#N/A</v>
      </c>
      <c r="F49" s="7" t="e">
        <f>VLOOKUP($B49,Ajuste!$B$3:$P$61,4,FALSE)</f>
        <v>#N/A</v>
      </c>
      <c r="G49" s="7" t="e">
        <f>VLOOKUP($B49,Ajuste!$B$3:$P$61,6,FALSE)</f>
        <v>#N/A</v>
      </c>
      <c r="H49" s="8">
        <f t="shared" si="1"/>
        <v>47</v>
      </c>
      <c r="I49" s="8" t="e">
        <f t="shared" si="2"/>
        <v>#N/A</v>
      </c>
      <c r="J49" s="6" t="str">
        <f>'Current orders detail'!$D$9</f>
        <v>MV Grandiosa</v>
      </c>
      <c r="K49" s="6">
        <f>'Current orders detail'!$D$6</f>
        <v>45381</v>
      </c>
      <c r="L49" t="str">
        <f>'Current orders detail'!$D$3</f>
        <v>3198191672-FB02646 -SSZLC</v>
      </c>
    </row>
    <row r="50" spans="1:12" ht="13.5" thickBot="1" x14ac:dyDescent="0.25">
      <c r="A50" s="4">
        <f t="shared" si="5"/>
        <v>29</v>
      </c>
      <c r="B50" s="26" t="s">
        <v>111</v>
      </c>
      <c r="C50">
        <v>34</v>
      </c>
      <c r="D50" s="7" t="e">
        <f>VLOOKUP($B50,Ajuste!$B$3:$P$61,9,FALSE)</f>
        <v>#N/A</v>
      </c>
      <c r="E50" s="7" t="e">
        <f>VLOOKUP($B50,Ajuste!$B$3:$P$61,3,FALSE)</f>
        <v>#N/A</v>
      </c>
      <c r="F50" s="7" t="e">
        <f>VLOOKUP($B50,Ajuste!$B$3:$P$61,4,FALSE)</f>
        <v>#N/A</v>
      </c>
      <c r="G50" s="7" t="e">
        <f>VLOOKUP($B50,Ajuste!$B$3:$P$61,6,FALSE)</f>
        <v>#N/A</v>
      </c>
      <c r="H50" s="8">
        <f t="shared" si="1"/>
        <v>34</v>
      </c>
      <c r="I50" s="8" t="e">
        <f t="shared" si="2"/>
        <v>#N/A</v>
      </c>
      <c r="J50" s="6" t="str">
        <f>'Current orders detail'!$D$9</f>
        <v>MV Grandiosa</v>
      </c>
      <c r="K50" s="6">
        <f>'Current orders detail'!$D$6</f>
        <v>45381</v>
      </c>
      <c r="L50" t="str">
        <f>'Current orders detail'!$D$3</f>
        <v>3198191672-FB02646 -SSZLC</v>
      </c>
    </row>
    <row r="51" spans="1:12" ht="13.5" thickBot="1" x14ac:dyDescent="0.25">
      <c r="A51" s="4">
        <v>29</v>
      </c>
      <c r="B51" s="26" t="s">
        <v>112</v>
      </c>
      <c r="C51">
        <v>11</v>
      </c>
      <c r="D51" s="7" t="e">
        <f>VLOOKUP($B51,Ajuste!$B$3:$P$61,9,FALSE)</f>
        <v>#N/A</v>
      </c>
      <c r="E51" s="7" t="e">
        <f>VLOOKUP($B51,Ajuste!$B$3:$P$61,3,FALSE)</f>
        <v>#N/A</v>
      </c>
      <c r="F51" s="7" t="e">
        <f>VLOOKUP($B51,Ajuste!$B$3:$P$61,4,FALSE)</f>
        <v>#N/A</v>
      </c>
      <c r="G51" s="7" t="e">
        <f>VLOOKUP($B51,Ajuste!$B$3:$P$61,6,FALSE)</f>
        <v>#N/A</v>
      </c>
      <c r="H51" s="8">
        <f t="shared" si="1"/>
        <v>11</v>
      </c>
      <c r="I51" s="8" t="e">
        <f t="shared" si="2"/>
        <v>#N/A</v>
      </c>
      <c r="J51" s="6" t="str">
        <f>'Current orders detail'!$D$9</f>
        <v>MV Grandiosa</v>
      </c>
      <c r="K51" s="6">
        <f>'Current orders detail'!$D$6</f>
        <v>45381</v>
      </c>
      <c r="L51" t="str">
        <f>'Current orders detail'!$D$3</f>
        <v>3198191672-FB02646 -SSZLC</v>
      </c>
    </row>
    <row r="52" spans="1:12" ht="13.5" thickBot="1" x14ac:dyDescent="0.25">
      <c r="A52" s="4">
        <f t="shared" si="5"/>
        <v>30</v>
      </c>
      <c r="B52" s="26" t="s">
        <v>128</v>
      </c>
      <c r="C52">
        <v>15</v>
      </c>
      <c r="D52" s="7" t="e">
        <f>VLOOKUP($B52,Ajuste!$B$3:$P$61,9,FALSE)</f>
        <v>#N/A</v>
      </c>
      <c r="E52" s="7" t="e">
        <f>VLOOKUP($B52,Ajuste!$B$3:$P$61,3,FALSE)</f>
        <v>#N/A</v>
      </c>
      <c r="F52" s="7" t="e">
        <f>VLOOKUP($B52,Ajuste!$B$3:$P$61,4,FALSE)</f>
        <v>#N/A</v>
      </c>
      <c r="G52" s="7" t="e">
        <f>VLOOKUP($B52,Ajuste!$B$3:$P$61,6,FALSE)</f>
        <v>#N/A</v>
      </c>
      <c r="H52" s="8">
        <f t="shared" ref="H52:H60" si="8">C52</f>
        <v>15</v>
      </c>
      <c r="I52" s="8" t="e">
        <f t="shared" ref="I52:I60" si="9">D52*C52</f>
        <v>#N/A</v>
      </c>
      <c r="J52" s="6" t="str">
        <f>'Current orders detail'!$D$9</f>
        <v>MV Grandiosa</v>
      </c>
      <c r="K52" s="6">
        <f>'Current orders detail'!$D$6</f>
        <v>45381</v>
      </c>
      <c r="L52" t="str">
        <f>'Current orders detail'!$D$3</f>
        <v>3198191672-FB02646 -SSZLC</v>
      </c>
    </row>
    <row r="53" spans="1:12" ht="13.5" thickBot="1" x14ac:dyDescent="0.25">
      <c r="A53" s="4">
        <v>30</v>
      </c>
      <c r="B53" s="26" t="s">
        <v>120</v>
      </c>
      <c r="C53">
        <v>14</v>
      </c>
      <c r="D53" s="7" t="e">
        <f>VLOOKUP($B53,Ajuste!$B$3:$P$61,9,FALSE)</f>
        <v>#N/A</v>
      </c>
      <c r="E53" s="7" t="e">
        <f>VLOOKUP($B53,Ajuste!$B$3:$P$61,3,FALSE)</f>
        <v>#N/A</v>
      </c>
      <c r="F53" s="7" t="e">
        <f>VLOOKUP($B53,Ajuste!$B$3:$P$61,4,FALSE)</f>
        <v>#N/A</v>
      </c>
      <c r="G53" s="7" t="e">
        <f>VLOOKUP($B53,Ajuste!$B$3:$P$61,6,FALSE)</f>
        <v>#N/A</v>
      </c>
      <c r="H53" s="8">
        <f t="shared" si="8"/>
        <v>14</v>
      </c>
      <c r="I53" s="8" t="e">
        <f t="shared" si="9"/>
        <v>#N/A</v>
      </c>
      <c r="J53" s="6" t="str">
        <f>'Current orders detail'!$D$9</f>
        <v>MV Grandiosa</v>
      </c>
      <c r="K53" s="6">
        <f>'Current orders detail'!$D$6</f>
        <v>45381</v>
      </c>
      <c r="L53" t="str">
        <f>'Current orders detail'!$D$3</f>
        <v>3198191672-FB02646 -SSZLC</v>
      </c>
    </row>
    <row r="54" spans="1:12" ht="13.5" thickBot="1" x14ac:dyDescent="0.25">
      <c r="A54" s="4">
        <v>30</v>
      </c>
      <c r="B54" s="26" t="s">
        <v>113</v>
      </c>
      <c r="C54">
        <v>12</v>
      </c>
      <c r="D54" s="7" t="e">
        <f>VLOOKUP($B54,Ajuste!$B$3:$P$61,9,FALSE)</f>
        <v>#N/A</v>
      </c>
      <c r="E54" s="7" t="e">
        <f>VLOOKUP($B54,Ajuste!$B$3:$P$61,3,FALSE)</f>
        <v>#N/A</v>
      </c>
      <c r="F54" s="7" t="e">
        <f>VLOOKUP($B54,Ajuste!$B$3:$P$61,4,FALSE)</f>
        <v>#N/A</v>
      </c>
      <c r="G54" s="7" t="e">
        <f>VLOOKUP($B54,Ajuste!$B$3:$P$61,6,FALSE)</f>
        <v>#N/A</v>
      </c>
      <c r="H54" s="8">
        <f t="shared" si="8"/>
        <v>12</v>
      </c>
      <c r="I54" s="8" t="e">
        <f t="shared" si="9"/>
        <v>#N/A</v>
      </c>
      <c r="J54" s="6" t="str">
        <f>'Current orders detail'!$D$9</f>
        <v>MV Grandiosa</v>
      </c>
      <c r="K54" s="6">
        <f>'Current orders detail'!$D$6</f>
        <v>45381</v>
      </c>
      <c r="L54" t="str">
        <f>'Current orders detail'!$D$3</f>
        <v>3198191672-FB02646 -SSZLC</v>
      </c>
    </row>
    <row r="55" spans="1:12" ht="13.5" thickBot="1" x14ac:dyDescent="0.25">
      <c r="A55" s="4">
        <v>30</v>
      </c>
      <c r="B55" s="26" t="s">
        <v>149</v>
      </c>
      <c r="C55">
        <v>6</v>
      </c>
      <c r="D55" s="7" t="e">
        <f>VLOOKUP($B55,Ajuste!$B$3:$P$61,9,FALSE)</f>
        <v>#N/A</v>
      </c>
      <c r="E55" s="7" t="e">
        <f>VLOOKUP($B55,Ajuste!$B$3:$P$61,3,FALSE)</f>
        <v>#N/A</v>
      </c>
      <c r="F55" s="7" t="e">
        <f>VLOOKUP($B55,Ajuste!$B$3:$P$61,4,FALSE)</f>
        <v>#N/A</v>
      </c>
      <c r="G55" s="7" t="e">
        <f>VLOOKUP($B55,Ajuste!$B$3:$P$61,6,FALSE)</f>
        <v>#N/A</v>
      </c>
      <c r="H55" s="8">
        <f t="shared" si="8"/>
        <v>6</v>
      </c>
      <c r="I55" s="8" t="e">
        <f t="shared" si="9"/>
        <v>#N/A</v>
      </c>
      <c r="J55" s="6" t="str">
        <f>'Current orders detail'!$D$9</f>
        <v>MV Grandiosa</v>
      </c>
      <c r="K55" s="6">
        <f>'Current orders detail'!$D$6</f>
        <v>45381</v>
      </c>
      <c r="L55" t="str">
        <f>'Current orders detail'!$D$3</f>
        <v>3198191672-FB02646 -SSZLC</v>
      </c>
    </row>
    <row r="56" spans="1:12" ht="13.5" thickBot="1" x14ac:dyDescent="0.25">
      <c r="A56" s="4">
        <v>30</v>
      </c>
      <c r="B56" s="26" t="s">
        <v>189</v>
      </c>
      <c r="C56">
        <v>7</v>
      </c>
      <c r="D56" s="7"/>
      <c r="E56" s="7"/>
      <c r="F56" s="7" t="s">
        <v>192</v>
      </c>
      <c r="G56" s="7"/>
      <c r="H56" s="8">
        <f t="shared" si="8"/>
        <v>7</v>
      </c>
      <c r="I56" s="8"/>
      <c r="J56" s="6" t="str">
        <f>'Current orders detail'!$D$9</f>
        <v>MV Grandiosa</v>
      </c>
      <c r="K56" s="6">
        <f>'Current orders detail'!$D$6</f>
        <v>45381</v>
      </c>
      <c r="L56" t="str">
        <f>'Current orders detail'!$D$3</f>
        <v>3198191672-FB02646 -SSZLC</v>
      </c>
    </row>
    <row r="57" spans="1:12" ht="13.5" thickBot="1" x14ac:dyDescent="0.25">
      <c r="A57" s="4">
        <f t="shared" si="5"/>
        <v>31</v>
      </c>
      <c r="B57" s="26" t="s">
        <v>149</v>
      </c>
      <c r="C57">
        <v>49</v>
      </c>
      <c r="D57" s="7" t="e">
        <f>VLOOKUP($B57,Ajuste!$B$3:$P$61,9,FALSE)</f>
        <v>#N/A</v>
      </c>
      <c r="E57" s="7" t="e">
        <f>VLOOKUP($B57,Ajuste!$B$3:$P$61,3,FALSE)</f>
        <v>#N/A</v>
      </c>
      <c r="F57" s="7" t="e">
        <f>VLOOKUP($B57,Ajuste!$B$3:$P$61,4,FALSE)</f>
        <v>#N/A</v>
      </c>
      <c r="G57" s="7" t="e">
        <f>VLOOKUP($B57,Ajuste!$B$3:$P$61,6,FALSE)</f>
        <v>#N/A</v>
      </c>
      <c r="H57" s="8">
        <f t="shared" si="8"/>
        <v>49</v>
      </c>
      <c r="I57" s="8" t="e">
        <f t="shared" si="9"/>
        <v>#N/A</v>
      </c>
      <c r="J57" s="6" t="str">
        <f>'Current orders detail'!$D$9</f>
        <v>MV Grandiosa</v>
      </c>
      <c r="K57" s="6">
        <f>'Current orders detail'!$D$6</f>
        <v>45381</v>
      </c>
      <c r="L57" t="str">
        <f>'Current orders detail'!$D$3</f>
        <v>3198191672-FB02646 -SSZLC</v>
      </c>
    </row>
    <row r="58" spans="1:12" ht="13.5" thickBot="1" x14ac:dyDescent="0.25">
      <c r="A58" s="4">
        <f t="shared" si="5"/>
        <v>32</v>
      </c>
      <c r="B58" s="26" t="s">
        <v>73</v>
      </c>
      <c r="C58">
        <v>45</v>
      </c>
      <c r="D58" s="7" t="e">
        <f>VLOOKUP($B58,Ajuste!$B$3:$P$61,9,FALSE)</f>
        <v>#N/A</v>
      </c>
      <c r="E58" s="7" t="e">
        <f>VLOOKUP($B58,Ajuste!$B$3:$P$61,3,FALSE)</f>
        <v>#N/A</v>
      </c>
      <c r="F58" s="7" t="e">
        <f>VLOOKUP($B58,Ajuste!$B$3:$P$61,4,FALSE)</f>
        <v>#N/A</v>
      </c>
      <c r="G58" s="7" t="e">
        <f>VLOOKUP($B58,Ajuste!$B$3:$P$61,6,FALSE)</f>
        <v>#N/A</v>
      </c>
      <c r="H58" s="8">
        <f t="shared" si="8"/>
        <v>45</v>
      </c>
      <c r="I58" s="8" t="e">
        <f t="shared" si="9"/>
        <v>#N/A</v>
      </c>
      <c r="J58" s="6" t="str">
        <f>'Current orders detail'!$D$9</f>
        <v>MV Grandiosa</v>
      </c>
      <c r="K58" s="6">
        <f>'Current orders detail'!$D$6</f>
        <v>45381</v>
      </c>
      <c r="L58" t="str">
        <f>'Current orders detail'!$D$3</f>
        <v>3198191672-FB02646 -SSZLC</v>
      </c>
    </row>
    <row r="59" spans="1:12" ht="13.5" thickBot="1" x14ac:dyDescent="0.25">
      <c r="A59" s="4">
        <v>32</v>
      </c>
      <c r="B59" s="26" t="s">
        <v>190</v>
      </c>
      <c r="C59">
        <v>17</v>
      </c>
      <c r="D59" s="7" t="e">
        <f>VLOOKUP($B59,Ajuste!$B$3:$P$61,9,FALSE)</f>
        <v>#N/A</v>
      </c>
      <c r="E59" s="7" t="e">
        <f>VLOOKUP($B59,Ajuste!$B$3:$P$61,3,FALSE)</f>
        <v>#N/A</v>
      </c>
      <c r="F59" s="7" t="e">
        <f>VLOOKUP($B59,Ajuste!$B$3:$P$61,4,FALSE)</f>
        <v>#N/A</v>
      </c>
      <c r="G59" s="7" t="e">
        <f>VLOOKUP($B59,Ajuste!$B$3:$P$61,6,FALSE)</f>
        <v>#N/A</v>
      </c>
      <c r="H59" s="8">
        <f t="shared" si="8"/>
        <v>17</v>
      </c>
      <c r="I59" s="8" t="e">
        <f t="shared" si="9"/>
        <v>#N/A</v>
      </c>
      <c r="J59" s="6" t="str">
        <f>'Current orders detail'!$D$9</f>
        <v>MV Grandiosa</v>
      </c>
      <c r="K59" s="6">
        <f>'Current orders detail'!$D$6</f>
        <v>45381</v>
      </c>
      <c r="L59" t="str">
        <f>'Current orders detail'!$D$3</f>
        <v>3198191672-FB02646 -SSZLC</v>
      </c>
    </row>
    <row r="60" spans="1:12" ht="13.5" thickBot="1" x14ac:dyDescent="0.25">
      <c r="A60" s="4">
        <f>A59+1</f>
        <v>33</v>
      </c>
      <c r="B60" s="26" t="s">
        <v>97</v>
      </c>
      <c r="C60">
        <v>30</v>
      </c>
      <c r="D60" s="7" t="e">
        <f>VLOOKUP($B60,Ajuste!$B$3:$P$61,9,FALSE)</f>
        <v>#N/A</v>
      </c>
      <c r="E60" s="7" t="e">
        <f>VLOOKUP($B60,Ajuste!$B$3:$P$61,3,FALSE)</f>
        <v>#N/A</v>
      </c>
      <c r="F60" s="7" t="e">
        <f>VLOOKUP($B60,Ajuste!$B$3:$P$61,4,FALSE)</f>
        <v>#N/A</v>
      </c>
      <c r="G60" s="7" t="e">
        <f>VLOOKUP($B60,Ajuste!$B$3:$P$61,6,FALSE)</f>
        <v>#N/A</v>
      </c>
      <c r="H60" s="8">
        <f t="shared" si="8"/>
        <v>30</v>
      </c>
      <c r="I60" s="8" t="e">
        <f t="shared" si="9"/>
        <v>#N/A</v>
      </c>
      <c r="J60" s="6" t="str">
        <f>'Current orders detail'!$D$9</f>
        <v>MV Grandiosa</v>
      </c>
      <c r="K60" s="6">
        <f>'Current orders detail'!$D$6</f>
        <v>45381</v>
      </c>
      <c r="L60" t="str">
        <f>'Current orders detail'!$D$3</f>
        <v>3198191672-FB02646 -SSZLC</v>
      </c>
    </row>
    <row r="61" spans="1:12" ht="13.5" thickBot="1" x14ac:dyDescent="0.25">
      <c r="A61" s="4">
        <f t="shared" ref="A61:A65" si="10">A60+1</f>
        <v>34</v>
      </c>
      <c r="B61" s="26" t="s">
        <v>97</v>
      </c>
      <c r="C61">
        <v>30</v>
      </c>
      <c r="D61" s="7" t="e">
        <f>VLOOKUP($B61,Ajuste!$B$3:$P$61,9,FALSE)</f>
        <v>#N/A</v>
      </c>
      <c r="E61" s="7" t="e">
        <f>VLOOKUP($B61,Ajuste!$B$3:$P$61,3,FALSE)</f>
        <v>#N/A</v>
      </c>
      <c r="F61" s="7" t="e">
        <f>VLOOKUP($B61,Ajuste!$B$3:$P$61,4,FALSE)</f>
        <v>#N/A</v>
      </c>
      <c r="G61" s="7" t="e">
        <f>VLOOKUP($B61,Ajuste!$B$3:$P$61,6,FALSE)</f>
        <v>#N/A</v>
      </c>
      <c r="H61" s="8">
        <f t="shared" ref="H61:H65" si="11">C61</f>
        <v>30</v>
      </c>
      <c r="I61" s="8" t="e">
        <f t="shared" ref="I61:I65" si="12">D61*C61</f>
        <v>#N/A</v>
      </c>
      <c r="J61" s="6" t="str">
        <f>'Current orders detail'!$D$9</f>
        <v>MV Grandiosa</v>
      </c>
      <c r="K61" s="6">
        <f>'Current orders detail'!$D$6</f>
        <v>45381</v>
      </c>
      <c r="L61" t="str">
        <f>'Current orders detail'!$D$3</f>
        <v>3198191672-FB02646 -SSZLC</v>
      </c>
    </row>
    <row r="62" spans="1:12" ht="13.5" thickBot="1" x14ac:dyDescent="0.25">
      <c r="A62" s="4">
        <f t="shared" si="10"/>
        <v>35</v>
      </c>
      <c r="B62" s="26" t="s">
        <v>97</v>
      </c>
      <c r="C62">
        <v>30</v>
      </c>
      <c r="D62" s="7" t="e">
        <f>VLOOKUP($B62,Ajuste!$B$3:$P$61,9,FALSE)</f>
        <v>#N/A</v>
      </c>
      <c r="E62" s="7" t="e">
        <f>VLOOKUP($B62,Ajuste!$B$3:$P$61,3,FALSE)</f>
        <v>#N/A</v>
      </c>
      <c r="F62" s="7" t="e">
        <f>VLOOKUP($B62,Ajuste!$B$3:$P$61,4,FALSE)</f>
        <v>#N/A</v>
      </c>
      <c r="G62" s="7" t="e">
        <f>VLOOKUP($B62,Ajuste!$B$3:$P$61,6,FALSE)</f>
        <v>#N/A</v>
      </c>
      <c r="H62" s="8">
        <f t="shared" si="11"/>
        <v>30</v>
      </c>
      <c r="I62" s="8" t="e">
        <f t="shared" si="12"/>
        <v>#N/A</v>
      </c>
      <c r="J62" s="6" t="str">
        <f>'Current orders detail'!$D$9</f>
        <v>MV Grandiosa</v>
      </c>
      <c r="K62" s="6">
        <f>'Current orders detail'!$D$6</f>
        <v>45381</v>
      </c>
      <c r="L62" t="str">
        <f>'Current orders detail'!$D$3</f>
        <v>3198191672-FB02646 -SSZLC</v>
      </c>
    </row>
    <row r="63" spans="1:12" ht="13.5" thickBot="1" x14ac:dyDescent="0.25">
      <c r="A63" s="4">
        <v>36</v>
      </c>
      <c r="B63" s="26" t="s">
        <v>97</v>
      </c>
      <c r="C63">
        <v>10</v>
      </c>
      <c r="D63" s="7">
        <v>13</v>
      </c>
      <c r="E63" s="7" t="e">
        <f>VLOOKUP($B63,Ajuste!$B$3:$P$61,3,FALSE)</f>
        <v>#N/A</v>
      </c>
      <c r="F63" s="7" t="e">
        <f>VLOOKUP($B63,Ajuste!$B$3:$P$61,4,FALSE)</f>
        <v>#N/A</v>
      </c>
      <c r="G63" s="7" t="e">
        <f>VLOOKUP($B63,Ajuste!$B$3:$P$61,6,FALSE)</f>
        <v>#N/A</v>
      </c>
      <c r="H63" s="8">
        <f t="shared" ref="H63" si="13">C63</f>
        <v>10</v>
      </c>
      <c r="I63" s="8">
        <f t="shared" ref="I63" si="14">D63*C63</f>
        <v>130</v>
      </c>
      <c r="J63" s="6" t="str">
        <f>'Current orders detail'!$D$9</f>
        <v>MV Grandiosa</v>
      </c>
      <c r="K63" s="6">
        <f>'Current orders detail'!$D$6</f>
        <v>45381</v>
      </c>
      <c r="L63" t="str">
        <f>'Current orders detail'!$D$3</f>
        <v>3198191672-FB02646 -SSZLC</v>
      </c>
    </row>
    <row r="64" spans="1:12" ht="13.5" thickBot="1" x14ac:dyDescent="0.25">
      <c r="A64" s="4">
        <f>A62+1</f>
        <v>36</v>
      </c>
      <c r="B64" s="26" t="s">
        <v>97</v>
      </c>
      <c r="C64">
        <v>9</v>
      </c>
      <c r="D64" s="7" t="e">
        <f>VLOOKUP($B64,Ajuste!$B$3:$P$61,9,FALSE)</f>
        <v>#N/A</v>
      </c>
      <c r="E64" s="7" t="e">
        <f>VLOOKUP($B64,Ajuste!$B$3:$P$61,3,FALSE)</f>
        <v>#N/A</v>
      </c>
      <c r="F64" s="7" t="e">
        <f>VLOOKUP($B64,Ajuste!$B$3:$P$61,4,FALSE)</f>
        <v>#N/A</v>
      </c>
      <c r="G64" s="7" t="e">
        <f>VLOOKUP($B64,Ajuste!$B$3:$P$61,6,FALSE)</f>
        <v>#N/A</v>
      </c>
      <c r="H64" s="8">
        <f t="shared" si="11"/>
        <v>9</v>
      </c>
      <c r="I64" s="8" t="e">
        <f t="shared" si="12"/>
        <v>#N/A</v>
      </c>
      <c r="J64" s="6" t="str">
        <f>'Current orders detail'!$D$9</f>
        <v>MV Grandiosa</v>
      </c>
      <c r="K64" s="6">
        <f>'Current orders detail'!$D$6</f>
        <v>45381</v>
      </c>
      <c r="L64" t="str">
        <f>'Current orders detail'!$D$3</f>
        <v>3198191672-FB02646 -SSZLC</v>
      </c>
    </row>
    <row r="65" spans="1:12" ht="13.5" thickBot="1" x14ac:dyDescent="0.25">
      <c r="A65" s="4">
        <f t="shared" si="10"/>
        <v>37</v>
      </c>
      <c r="B65" s="26" t="s">
        <v>191</v>
      </c>
      <c r="C65">
        <v>2</v>
      </c>
      <c r="D65" s="7" t="e">
        <f>VLOOKUP($B65,Ajuste!$B$3:$P$61,9,FALSE)</f>
        <v>#N/A</v>
      </c>
      <c r="E65" s="7" t="e">
        <f>VLOOKUP($B65,Ajuste!$B$3:$P$61,3,FALSE)</f>
        <v>#N/A</v>
      </c>
      <c r="F65" s="7" t="e">
        <f>VLOOKUP($B65,Ajuste!$B$3:$P$61,4,FALSE)</f>
        <v>#N/A</v>
      </c>
      <c r="G65" s="7" t="e">
        <f>VLOOKUP($B65,Ajuste!$B$3:$P$61,6,FALSE)</f>
        <v>#N/A</v>
      </c>
      <c r="H65" s="8">
        <f t="shared" si="11"/>
        <v>2</v>
      </c>
      <c r="I65" s="8" t="e">
        <f t="shared" si="12"/>
        <v>#N/A</v>
      </c>
      <c r="J65" s="6" t="str">
        <f>'Current orders detail'!$D$9</f>
        <v>MV Grandiosa</v>
      </c>
      <c r="K65" s="6">
        <f>'Current orders detail'!$D$6</f>
        <v>45381</v>
      </c>
      <c r="L65" t="str">
        <f>'Current orders detail'!$D$3</f>
        <v>3198191672-FB02646 -SSZLC</v>
      </c>
    </row>
  </sheetData>
  <sortState xmlns:xlrd2="http://schemas.microsoft.com/office/spreadsheetml/2017/richdata2" ref="O7:O26">
    <sortCondition ref="O7:O26"/>
  </sortState>
  <phoneticPr fontId="7" type="noConversion"/>
  <pageMargins left="0.511811024" right="0.511811024" top="0.78740157499999996" bottom="0.78740157499999996" header="0.31496062000000002" footer="0.31496062000000002"/>
  <pageSetup paperSize="9" scale="88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091A-72A1-4CD3-AB9F-81BC765FC1C2}">
  <sheetPr codeName="Planilha29">
    <pageSetUpPr fitToPage="1"/>
  </sheetPr>
  <dimension ref="A1:E10"/>
  <sheetViews>
    <sheetView zoomScale="60" zoomScaleNormal="60" workbookViewId="0">
      <selection activeCell="B10" sqref="B10"/>
    </sheetView>
  </sheetViews>
  <sheetFormatPr defaultRowHeight="12.75" x14ac:dyDescent="0.2"/>
  <cols>
    <col min="1" max="1" width="31.85546875" bestFit="1" customWidth="1"/>
    <col min="2" max="2" width="94.85546875" bestFit="1" customWidth="1"/>
    <col min="3" max="3" width="11" bestFit="1" customWidth="1"/>
    <col min="4" max="4" width="27.28515625" bestFit="1" customWidth="1"/>
    <col min="5" max="5" width="18.42578125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27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86</v>
      </c>
      <c r="B9" s="13" t="s">
        <v>87</v>
      </c>
      <c r="C9" s="14" t="s">
        <v>16</v>
      </c>
      <c r="D9" s="14">
        <v>45</v>
      </c>
      <c r="E9" s="15">
        <v>907.17</v>
      </c>
    </row>
    <row r="10" spans="1:5" ht="63" x14ac:dyDescent="0.5">
      <c r="A10" s="13" t="s">
        <v>93</v>
      </c>
      <c r="B10" s="25" t="s">
        <v>94</v>
      </c>
      <c r="C10" s="14" t="s">
        <v>16</v>
      </c>
      <c r="D10" s="14">
        <v>8</v>
      </c>
      <c r="E10" s="15">
        <v>167.26400000000001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75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E3A1-BD84-4822-BB99-61C84931B05C}">
  <sheetPr>
    <pageSetUpPr fitToPage="1"/>
  </sheetPr>
  <dimension ref="A1:E9"/>
  <sheetViews>
    <sheetView zoomScale="70" zoomScaleNormal="70" workbookViewId="0">
      <selection activeCell="A9" sqref="A9:E9"/>
    </sheetView>
  </sheetViews>
  <sheetFormatPr defaultRowHeight="12.75" x14ac:dyDescent="0.2"/>
  <cols>
    <col min="1" max="1" width="31.85546875" bestFit="1" customWidth="1"/>
    <col min="2" max="2" width="66" bestFit="1" customWidth="1"/>
    <col min="3" max="3" width="11" bestFit="1" customWidth="1"/>
    <col min="4" max="4" width="27.28515625" bestFit="1" customWidth="1"/>
    <col min="5" max="5" width="18.42578125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28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114</v>
      </c>
      <c r="B9" s="13" t="s">
        <v>115</v>
      </c>
      <c r="C9" s="14" t="s">
        <v>16</v>
      </c>
      <c r="D9" s="14">
        <v>47</v>
      </c>
      <c r="E9" s="15">
        <v>1005.5359999999999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89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7DA5-96A2-42F3-9324-EC2A3F144CDD}">
  <sheetPr>
    <pageSetUpPr fitToPage="1"/>
  </sheetPr>
  <dimension ref="A1:E10"/>
  <sheetViews>
    <sheetView zoomScale="70" zoomScaleNormal="70" workbookViewId="0">
      <selection activeCell="A10" sqref="A10:E10"/>
    </sheetView>
  </sheetViews>
  <sheetFormatPr defaultRowHeight="12.75" x14ac:dyDescent="0.2"/>
  <cols>
    <col min="1" max="1" width="31.85546875" bestFit="1" customWidth="1"/>
    <col min="2" max="2" width="73.5703125" bestFit="1" customWidth="1"/>
    <col min="3" max="3" width="11" bestFit="1" customWidth="1"/>
    <col min="4" max="4" width="27.28515625" bestFit="1" customWidth="1"/>
    <col min="5" max="5" width="18.42578125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29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107</v>
      </c>
      <c r="B9" s="13" t="s">
        <v>108</v>
      </c>
      <c r="C9" s="14" t="s">
        <v>16</v>
      </c>
      <c r="D9" s="14">
        <v>34</v>
      </c>
      <c r="E9" s="15">
        <v>709.25199999999995</v>
      </c>
    </row>
    <row r="10" spans="1:5" ht="31.5" x14ac:dyDescent="0.5">
      <c r="A10" s="13" t="s">
        <v>103</v>
      </c>
      <c r="B10" s="13" t="s">
        <v>104</v>
      </c>
      <c r="C10" s="14" t="s">
        <v>16</v>
      </c>
      <c r="D10" s="14">
        <v>11</v>
      </c>
      <c r="E10" s="15">
        <v>255.18599999999998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85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32E7B-D4E8-4CB1-A1D8-AA9CEAA57885}">
  <sheetPr>
    <pageSetUpPr fitToPage="1"/>
  </sheetPr>
  <dimension ref="A1:E13"/>
  <sheetViews>
    <sheetView zoomScale="70" zoomScaleNormal="70" workbookViewId="0">
      <selection activeCell="B9" sqref="B9"/>
    </sheetView>
  </sheetViews>
  <sheetFormatPr defaultRowHeight="12.75" x14ac:dyDescent="0.2"/>
  <cols>
    <col min="1" max="1" width="31.85546875" bestFit="1" customWidth="1"/>
    <col min="2" max="2" width="93" bestFit="1" customWidth="1"/>
    <col min="3" max="3" width="11" bestFit="1" customWidth="1"/>
    <col min="4" max="4" width="27.28515625" bestFit="1" customWidth="1"/>
    <col min="5" max="5" width="18.42578125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30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63" x14ac:dyDescent="0.5">
      <c r="A9" s="13" t="s">
        <v>125</v>
      </c>
      <c r="B9" s="25" t="s">
        <v>126</v>
      </c>
      <c r="C9" s="14" t="s">
        <v>16</v>
      </c>
      <c r="D9" s="14">
        <v>15</v>
      </c>
      <c r="E9" s="15">
        <v>306.52999999999997</v>
      </c>
    </row>
    <row r="10" spans="1:5" ht="31.5" x14ac:dyDescent="0.5">
      <c r="A10" s="13" t="s">
        <v>118</v>
      </c>
      <c r="B10" s="13" t="s">
        <v>119</v>
      </c>
      <c r="C10" s="14" t="s">
        <v>16</v>
      </c>
      <c r="D10" s="14">
        <v>14</v>
      </c>
      <c r="E10" s="15">
        <v>304.19200000000001</v>
      </c>
    </row>
    <row r="11" spans="1:5" ht="31.5" x14ac:dyDescent="0.5">
      <c r="A11" s="13" t="s">
        <v>105</v>
      </c>
      <c r="B11" s="13" t="s">
        <v>106</v>
      </c>
      <c r="C11" s="14" t="s">
        <v>16</v>
      </c>
      <c r="D11" s="14">
        <v>12</v>
      </c>
      <c r="E11" s="15">
        <v>224.548</v>
      </c>
    </row>
    <row r="12" spans="1:5" ht="31.5" x14ac:dyDescent="0.5">
      <c r="A12" s="13" t="s">
        <v>116</v>
      </c>
      <c r="B12" s="13" t="s">
        <v>117</v>
      </c>
      <c r="C12" s="14" t="s">
        <v>16</v>
      </c>
      <c r="D12" s="14">
        <v>6</v>
      </c>
      <c r="E12" s="15">
        <v>109.58072727272727</v>
      </c>
    </row>
    <row r="13" spans="1:5" ht="31.5" x14ac:dyDescent="0.5">
      <c r="A13" s="13"/>
      <c r="B13" s="13" t="s">
        <v>192</v>
      </c>
      <c r="C13" s="14"/>
      <c r="D13" s="14">
        <v>7</v>
      </c>
      <c r="E13" s="15"/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76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7335-F903-4AC8-A6EA-26F2AFBC4E30}">
  <sheetPr>
    <pageSetUpPr fitToPage="1"/>
  </sheetPr>
  <dimension ref="A1:E9"/>
  <sheetViews>
    <sheetView zoomScale="80" zoomScaleNormal="80" workbookViewId="0">
      <selection activeCell="A10" sqref="A10:XFD12"/>
    </sheetView>
  </sheetViews>
  <sheetFormatPr defaultRowHeight="12.75" x14ac:dyDescent="0.2"/>
  <cols>
    <col min="1" max="1" width="31.85546875" bestFit="1" customWidth="1"/>
    <col min="2" max="2" width="81.28515625" bestFit="1" customWidth="1"/>
    <col min="3" max="3" width="11" bestFit="1" customWidth="1"/>
    <col min="4" max="4" width="27.28515625" bestFit="1" customWidth="1"/>
    <col min="5" max="5" width="18.42578125" customWidth="1"/>
  </cols>
  <sheetData>
    <row r="1" spans="1:5" ht="103.9" customHeight="1" thickBot="1" x14ac:dyDescent="0.25"/>
    <row r="2" spans="1:5" s="11" customFormat="1" ht="30" x14ac:dyDescent="0.4">
      <c r="A2" s="9" t="s">
        <v>24</v>
      </c>
      <c r="B2" s="10" t="s">
        <v>44</v>
      </c>
      <c r="D2" s="81">
        <v>31</v>
      </c>
    </row>
    <row r="3" spans="1:5" s="11" customFormat="1" ht="30" x14ac:dyDescent="0.4">
      <c r="A3" s="9" t="s">
        <v>45</v>
      </c>
      <c r="B3" s="10"/>
      <c r="C3" s="14"/>
      <c r="D3" s="82"/>
    </row>
    <row r="4" spans="1:5" s="11" customFormat="1" ht="45" thickBot="1" x14ac:dyDescent="0.45">
      <c r="A4" s="9" t="s">
        <v>46</v>
      </c>
      <c r="B4" s="12" t="str">
        <f>'Current orders detail'!$D$9</f>
        <v>MV Grandiosa</v>
      </c>
      <c r="D4" s="83"/>
    </row>
    <row r="5" spans="1:5" s="11" customFormat="1" ht="44.25" x14ac:dyDescent="0.4">
      <c r="A5" s="9" t="s">
        <v>4</v>
      </c>
      <c r="B5" s="12">
        <f>'Current orders detail'!$D$7</f>
        <v>45381</v>
      </c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116</v>
      </c>
      <c r="B9" s="13" t="s">
        <v>117</v>
      </c>
      <c r="C9" s="14" t="s">
        <v>16</v>
      </c>
      <c r="D9" s="14">
        <v>49</v>
      </c>
      <c r="E9" s="15">
        <v>894.90927272727276</v>
      </c>
    </row>
  </sheetData>
  <mergeCells count="2">
    <mergeCell ref="D2:D4"/>
    <mergeCell ref="D7:E7"/>
  </mergeCells>
  <pageMargins left="0.511811024" right="0.511811024" top="0.78740157499999996" bottom="0.78740157499999996" header="0.31496062000000002" footer="0.31496062000000002"/>
  <pageSetup paperSize="9" scale="81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F317-5D46-4C29-A3AA-D60C5C3C55E6}">
  <sheetPr>
    <pageSetUpPr fitToPage="1"/>
  </sheetPr>
  <dimension ref="A1:E10"/>
  <sheetViews>
    <sheetView zoomScale="70" zoomScaleNormal="70" workbookViewId="0">
      <selection activeCell="A10" sqref="A10:XFD10"/>
    </sheetView>
  </sheetViews>
  <sheetFormatPr defaultRowHeight="12.75" x14ac:dyDescent="0.2"/>
  <cols>
    <col min="1" max="1" width="31.85546875" bestFit="1" customWidth="1"/>
    <col min="2" max="2" width="89.140625" customWidth="1"/>
    <col min="3" max="3" width="11" bestFit="1" customWidth="1"/>
    <col min="4" max="4" width="27.28515625" bestFit="1" customWidth="1"/>
    <col min="5" max="5" width="18.42578125" customWidth="1"/>
  </cols>
  <sheetData>
    <row r="1" spans="1:5" ht="103.9" customHeight="1" thickBot="1" x14ac:dyDescent="0.25"/>
    <row r="2" spans="1:5" s="11" customFormat="1" ht="30" x14ac:dyDescent="0.4">
      <c r="A2" s="9" t="s">
        <v>24</v>
      </c>
      <c r="B2" s="10" t="s">
        <v>44</v>
      </c>
      <c r="D2" s="81">
        <v>32</v>
      </c>
    </row>
    <row r="3" spans="1:5" s="11" customFormat="1" ht="30" x14ac:dyDescent="0.4">
      <c r="A3" s="9" t="s">
        <v>45</v>
      </c>
      <c r="B3" s="10"/>
      <c r="C3" s="14"/>
      <c r="D3" s="82"/>
    </row>
    <row r="4" spans="1:5" s="11" customFormat="1" ht="45" thickBot="1" x14ac:dyDescent="0.45">
      <c r="A4" s="9" t="s">
        <v>46</v>
      </c>
      <c r="B4" s="12" t="str">
        <f>'Current orders detail'!$D$9</f>
        <v>MV Grandiosa</v>
      </c>
      <c r="D4" s="83"/>
    </row>
    <row r="5" spans="1:5" s="11" customFormat="1" ht="44.25" x14ac:dyDescent="0.4">
      <c r="A5" s="9" t="s">
        <v>4</v>
      </c>
      <c r="B5" s="12">
        <f>'Current orders detail'!$D$7</f>
        <v>45381</v>
      </c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71</v>
      </c>
      <c r="B9" s="13" t="s">
        <v>72</v>
      </c>
      <c r="C9" s="14" t="s">
        <v>16</v>
      </c>
      <c r="D9" s="14">
        <v>45</v>
      </c>
      <c r="E9" s="15">
        <v>810</v>
      </c>
    </row>
    <row r="10" spans="1:5" ht="94.5" x14ac:dyDescent="0.5">
      <c r="A10" s="13" t="s">
        <v>102</v>
      </c>
      <c r="B10" s="25" t="s">
        <v>165</v>
      </c>
      <c r="C10" s="14" t="s">
        <v>16</v>
      </c>
      <c r="D10" s="14">
        <v>17</v>
      </c>
      <c r="E10" s="15">
        <v>164.893</v>
      </c>
    </row>
  </sheetData>
  <mergeCells count="2">
    <mergeCell ref="D2:D4"/>
    <mergeCell ref="D7:E7"/>
  </mergeCells>
  <pageMargins left="0.511811024" right="0.511811024" top="0.78740157499999996" bottom="0.78740157499999996" header="0.31496062000000002" footer="0.31496062000000002"/>
  <pageSetup paperSize="9" scale="78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A0B2-DC77-4017-81F6-7C28A8CE68F5}">
  <sheetPr>
    <pageSetUpPr fitToPage="1"/>
  </sheetPr>
  <dimension ref="A1:E9"/>
  <sheetViews>
    <sheetView zoomScale="70" zoomScaleNormal="70" workbookViewId="0">
      <selection activeCell="A9" sqref="A9:E9"/>
    </sheetView>
  </sheetViews>
  <sheetFormatPr defaultRowHeight="12.75" x14ac:dyDescent="0.2"/>
  <cols>
    <col min="1" max="1" width="31.85546875" bestFit="1" customWidth="1"/>
    <col min="2" max="2" width="124.7109375" bestFit="1" customWidth="1"/>
    <col min="3" max="3" width="11" bestFit="1" customWidth="1"/>
    <col min="4" max="4" width="27.28515625" bestFit="1" customWidth="1"/>
    <col min="5" max="5" width="18.42578125" customWidth="1"/>
  </cols>
  <sheetData>
    <row r="1" spans="1:5" ht="103.9" customHeight="1" thickBot="1" x14ac:dyDescent="0.25"/>
    <row r="2" spans="1:5" s="11" customFormat="1" ht="30" x14ac:dyDescent="0.4">
      <c r="A2" s="9" t="s">
        <v>24</v>
      </c>
      <c r="B2" s="10" t="s">
        <v>44</v>
      </c>
      <c r="D2" s="81">
        <v>33</v>
      </c>
    </row>
    <row r="3" spans="1:5" s="11" customFormat="1" ht="30" x14ac:dyDescent="0.4">
      <c r="A3" s="9" t="s">
        <v>45</v>
      </c>
      <c r="B3" s="10"/>
      <c r="C3" s="14"/>
      <c r="D3" s="82"/>
    </row>
    <row r="4" spans="1:5" s="11" customFormat="1" ht="45" thickBot="1" x14ac:dyDescent="0.45">
      <c r="A4" s="9" t="s">
        <v>46</v>
      </c>
      <c r="B4" s="12" t="str">
        <f>'Current orders detail'!$D$9</f>
        <v>MV Grandiosa</v>
      </c>
      <c r="D4" s="83"/>
    </row>
    <row r="5" spans="1:5" s="11" customFormat="1" ht="44.25" x14ac:dyDescent="0.4">
      <c r="A5" s="9" t="s">
        <v>4</v>
      </c>
      <c r="B5" s="12">
        <f>'Current orders detail'!$D$7</f>
        <v>45381</v>
      </c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95</v>
      </c>
      <c r="B9" s="13" t="s">
        <v>96</v>
      </c>
      <c r="C9" s="14" t="s">
        <v>16</v>
      </c>
      <c r="D9" s="14">
        <v>30</v>
      </c>
      <c r="E9" s="15">
        <v>440.86969696969692</v>
      </c>
    </row>
  </sheetData>
  <mergeCells count="2">
    <mergeCell ref="D2:D4"/>
    <mergeCell ref="D7:E7"/>
  </mergeCells>
  <pageMargins left="0.511811024" right="0.511811024" top="0.78740157499999996" bottom="0.78740157499999996" header="0.31496062000000002" footer="0.31496062000000002"/>
  <pageSetup paperSize="9" scale="65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9E52-A0AB-4E0C-B86F-8C54FADF1BB7}">
  <sheetPr>
    <pageSetUpPr fitToPage="1"/>
  </sheetPr>
  <dimension ref="A1:E9"/>
  <sheetViews>
    <sheetView zoomScale="70" zoomScaleNormal="70" workbookViewId="0">
      <selection activeCell="A9" sqref="A9:E9"/>
    </sheetView>
  </sheetViews>
  <sheetFormatPr defaultRowHeight="12.75" x14ac:dyDescent="0.2"/>
  <cols>
    <col min="1" max="1" width="31.85546875" bestFit="1" customWidth="1"/>
    <col min="2" max="2" width="93" bestFit="1" customWidth="1"/>
    <col min="3" max="3" width="11" bestFit="1" customWidth="1"/>
    <col min="4" max="4" width="27.28515625" bestFit="1" customWidth="1"/>
    <col min="5" max="5" width="18.42578125" customWidth="1"/>
  </cols>
  <sheetData>
    <row r="1" spans="1:5" ht="103.9" customHeight="1" thickBot="1" x14ac:dyDescent="0.25"/>
    <row r="2" spans="1:5" s="11" customFormat="1" ht="30" x14ac:dyDescent="0.4">
      <c r="A2" s="9" t="s">
        <v>24</v>
      </c>
      <c r="B2" s="10" t="s">
        <v>44</v>
      </c>
      <c r="D2" s="81">
        <v>34</v>
      </c>
    </row>
    <row r="3" spans="1:5" s="11" customFormat="1" ht="30" x14ac:dyDescent="0.4">
      <c r="A3" s="9" t="s">
        <v>45</v>
      </c>
      <c r="B3" s="10"/>
      <c r="C3" s="14"/>
      <c r="D3" s="82"/>
    </row>
    <row r="4" spans="1:5" s="11" customFormat="1" ht="45" thickBot="1" x14ac:dyDescent="0.45">
      <c r="A4" s="9" t="s">
        <v>46</v>
      </c>
      <c r="B4" s="12" t="str">
        <f>'Current orders detail'!$D$9</f>
        <v>MV Grandiosa</v>
      </c>
      <c r="D4" s="83"/>
    </row>
    <row r="5" spans="1:5" s="11" customFormat="1" ht="44.25" x14ac:dyDescent="0.4">
      <c r="A5" s="9" t="s">
        <v>4</v>
      </c>
      <c r="B5" s="12">
        <f>'Current orders detail'!$D$7</f>
        <v>45381</v>
      </c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95</v>
      </c>
      <c r="B9" s="13" t="s">
        <v>96</v>
      </c>
      <c r="C9" s="14" t="s">
        <v>16</v>
      </c>
      <c r="D9" s="14">
        <v>30</v>
      </c>
      <c r="E9" s="15">
        <v>440.86969696969692</v>
      </c>
    </row>
  </sheetData>
  <mergeCells count="2">
    <mergeCell ref="D2:D4"/>
    <mergeCell ref="D7:E7"/>
  </mergeCells>
  <pageMargins left="0.511811024" right="0.511811024" top="0.78740157499999996" bottom="0.78740157499999996" header="0.31496062000000002" footer="0.31496062000000002"/>
  <pageSetup paperSize="9" scale="76" orientation="landscape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6773D-4D31-4557-B292-D08CB83E86D9}">
  <sheetPr>
    <pageSetUpPr fitToPage="1"/>
  </sheetPr>
  <dimension ref="A1:E9"/>
  <sheetViews>
    <sheetView zoomScale="70" zoomScaleNormal="70" workbookViewId="0">
      <selection activeCell="A9" sqref="A9:E9"/>
    </sheetView>
  </sheetViews>
  <sheetFormatPr defaultRowHeight="12.75" x14ac:dyDescent="0.2"/>
  <cols>
    <col min="1" max="1" width="31.85546875" bestFit="1" customWidth="1"/>
    <col min="2" max="2" width="94.85546875" bestFit="1" customWidth="1"/>
    <col min="3" max="3" width="11" bestFit="1" customWidth="1"/>
    <col min="4" max="4" width="27.28515625" bestFit="1" customWidth="1"/>
    <col min="5" max="5" width="18.42578125" customWidth="1"/>
  </cols>
  <sheetData>
    <row r="1" spans="1:5" ht="103.9" customHeight="1" thickBot="1" x14ac:dyDescent="0.25"/>
    <row r="2" spans="1:5" s="11" customFormat="1" ht="30" x14ac:dyDescent="0.4">
      <c r="A2" s="9" t="s">
        <v>24</v>
      </c>
      <c r="B2" s="10" t="s">
        <v>44</v>
      </c>
      <c r="D2" s="81">
        <v>35</v>
      </c>
    </row>
    <row r="3" spans="1:5" s="11" customFormat="1" ht="30" x14ac:dyDescent="0.4">
      <c r="A3" s="9" t="s">
        <v>45</v>
      </c>
      <c r="B3" s="10"/>
      <c r="C3" s="14"/>
      <c r="D3" s="82"/>
    </row>
    <row r="4" spans="1:5" s="11" customFormat="1" ht="45" thickBot="1" x14ac:dyDescent="0.45">
      <c r="A4" s="9" t="s">
        <v>46</v>
      </c>
      <c r="B4" s="12" t="str">
        <f>'Current orders detail'!$D$9</f>
        <v>MV Grandiosa</v>
      </c>
      <c r="D4" s="83"/>
    </row>
    <row r="5" spans="1:5" s="11" customFormat="1" ht="44.25" x14ac:dyDescent="0.4">
      <c r="A5" s="9" t="s">
        <v>4</v>
      </c>
      <c r="B5" s="12">
        <f>'Current orders detail'!$D$7</f>
        <v>45381</v>
      </c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95</v>
      </c>
      <c r="B9" s="13" t="s">
        <v>96</v>
      </c>
      <c r="C9" s="14" t="s">
        <v>16</v>
      </c>
      <c r="D9" s="14">
        <v>30</v>
      </c>
      <c r="E9" s="15">
        <v>440.86969696969692</v>
      </c>
    </row>
  </sheetData>
  <mergeCells count="2">
    <mergeCell ref="D2:D4"/>
    <mergeCell ref="D7:E7"/>
  </mergeCells>
  <pageMargins left="0.511811024" right="0.511811024" top="0.78740157499999996" bottom="0.78740157499999996" header="0.31496062000000002" footer="0.31496062000000002"/>
  <pageSetup paperSize="9" scale="75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6172F-0685-4DC3-A9F1-55E0E89244DB}">
  <sheetPr>
    <pageSetUpPr fitToPage="1"/>
  </sheetPr>
  <dimension ref="A1:E10"/>
  <sheetViews>
    <sheetView zoomScale="60" zoomScaleNormal="60" workbookViewId="0">
      <selection activeCell="D9" sqref="D9"/>
    </sheetView>
  </sheetViews>
  <sheetFormatPr defaultRowHeight="12.75" x14ac:dyDescent="0.2"/>
  <cols>
    <col min="1" max="1" width="31.85546875" bestFit="1" customWidth="1"/>
    <col min="2" max="2" width="94.85546875" bestFit="1" customWidth="1"/>
    <col min="3" max="3" width="11" bestFit="1" customWidth="1"/>
    <col min="4" max="4" width="27.28515625" bestFit="1" customWidth="1"/>
    <col min="5" max="5" width="18.42578125" customWidth="1"/>
  </cols>
  <sheetData>
    <row r="1" spans="1:5" ht="103.9" customHeight="1" thickBot="1" x14ac:dyDescent="0.25"/>
    <row r="2" spans="1:5" s="11" customFormat="1" ht="30" x14ac:dyDescent="0.4">
      <c r="A2" s="9" t="s">
        <v>24</v>
      </c>
      <c r="B2" s="10" t="s">
        <v>44</v>
      </c>
      <c r="D2" s="81">
        <v>36</v>
      </c>
    </row>
    <row r="3" spans="1:5" s="11" customFormat="1" ht="30" x14ac:dyDescent="0.4">
      <c r="A3" s="9" t="s">
        <v>45</v>
      </c>
      <c r="B3" s="10"/>
      <c r="C3" s="14"/>
      <c r="D3" s="82"/>
    </row>
    <row r="4" spans="1:5" s="11" customFormat="1" ht="45" thickBot="1" x14ac:dyDescent="0.45">
      <c r="A4" s="9" t="s">
        <v>46</v>
      </c>
      <c r="B4" s="12" t="str">
        <f>'Current orders detail'!$D$9</f>
        <v>MV Grandiosa</v>
      </c>
      <c r="D4" s="83"/>
    </row>
    <row r="5" spans="1:5" s="11" customFormat="1" ht="44.25" x14ac:dyDescent="0.4">
      <c r="A5" s="9" t="s">
        <v>4</v>
      </c>
      <c r="B5" s="12">
        <f>'Current orders detail'!$D$7</f>
        <v>45381</v>
      </c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95</v>
      </c>
      <c r="B9" s="13" t="s">
        <v>96</v>
      </c>
      <c r="C9" s="14" t="s">
        <v>16</v>
      </c>
      <c r="D9" s="14">
        <v>10</v>
      </c>
      <c r="E9" s="15">
        <v>130</v>
      </c>
    </row>
    <row r="10" spans="1:5" ht="31.5" x14ac:dyDescent="0.5">
      <c r="A10" s="13" t="s">
        <v>95</v>
      </c>
      <c r="B10" s="13" t="s">
        <v>96</v>
      </c>
      <c r="C10" s="14" t="s">
        <v>16</v>
      </c>
      <c r="D10" s="14">
        <v>9</v>
      </c>
      <c r="E10" s="15">
        <v>132.26090909090908</v>
      </c>
    </row>
  </sheetData>
  <mergeCells count="2">
    <mergeCell ref="D2:D4"/>
    <mergeCell ref="D7:E7"/>
  </mergeCells>
  <pageMargins left="0.511811024" right="0.511811024" top="0.78740157499999996" bottom="0.78740157499999996" header="0.31496062000000002" footer="0.31496062000000002"/>
  <pageSetup paperSize="9" scale="7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09F4-338F-429B-BC36-58936758787C}">
  <sheetPr codeName="Planilha4">
    <pageSetUpPr fitToPage="1"/>
  </sheetPr>
  <dimension ref="A1:E9"/>
  <sheetViews>
    <sheetView zoomScale="70" zoomScaleNormal="70" workbookViewId="0">
      <selection activeCell="B18" sqref="B18"/>
    </sheetView>
  </sheetViews>
  <sheetFormatPr defaultRowHeight="12.75" x14ac:dyDescent="0.2"/>
  <cols>
    <col min="1" max="1" width="31.85546875" bestFit="1" customWidth="1"/>
    <col min="2" max="2" width="84.85546875" bestFit="1" customWidth="1"/>
    <col min="3" max="3" width="11" bestFit="1" customWidth="1"/>
    <col min="4" max="4" width="27.28515625" bestFit="1" customWidth="1"/>
    <col min="5" max="5" width="15.710937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1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71</v>
      </c>
      <c r="B9" s="13" t="s">
        <v>72</v>
      </c>
      <c r="C9" s="14" t="s">
        <v>16</v>
      </c>
      <c r="D9" s="14">
        <v>60</v>
      </c>
      <c r="E9" s="15">
        <v>1080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81" orientation="landscape" horizontalDpi="360" verticalDpi="36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60724-584C-4FA4-99CF-1407A7695169}">
  <sheetPr>
    <pageSetUpPr fitToPage="1"/>
  </sheetPr>
  <dimension ref="A1:E9"/>
  <sheetViews>
    <sheetView zoomScale="60" zoomScaleNormal="60" workbookViewId="0">
      <selection activeCell="E22" sqref="E22"/>
    </sheetView>
  </sheetViews>
  <sheetFormatPr defaultRowHeight="12.75" x14ac:dyDescent="0.2"/>
  <cols>
    <col min="1" max="1" width="31.85546875" bestFit="1" customWidth="1"/>
    <col min="2" max="2" width="64.85546875" bestFit="1" customWidth="1"/>
    <col min="3" max="3" width="11" bestFit="1" customWidth="1"/>
    <col min="4" max="4" width="27.28515625" bestFit="1" customWidth="1"/>
    <col min="5" max="5" width="18.42578125" customWidth="1"/>
  </cols>
  <sheetData>
    <row r="1" spans="1:5" ht="103.9" customHeight="1" thickBot="1" x14ac:dyDescent="0.25"/>
    <row r="2" spans="1:5" s="11" customFormat="1" ht="30" x14ac:dyDescent="0.4">
      <c r="A2" s="9" t="s">
        <v>24</v>
      </c>
      <c r="B2" s="10" t="s">
        <v>44</v>
      </c>
      <c r="D2" s="81">
        <v>37</v>
      </c>
    </row>
    <row r="3" spans="1:5" s="11" customFormat="1" ht="30" x14ac:dyDescent="0.4">
      <c r="A3" s="9" t="s">
        <v>45</v>
      </c>
      <c r="B3" s="10"/>
      <c r="C3" s="14"/>
      <c r="D3" s="82"/>
    </row>
    <row r="4" spans="1:5" s="11" customFormat="1" ht="45" thickBot="1" x14ac:dyDescent="0.45">
      <c r="A4" s="9" t="s">
        <v>46</v>
      </c>
      <c r="B4" s="12" t="str">
        <f>'Current orders detail'!$D$9</f>
        <v>MV Grandiosa</v>
      </c>
      <c r="D4" s="83"/>
    </row>
    <row r="5" spans="1:5" s="11" customFormat="1" ht="44.25" x14ac:dyDescent="0.4">
      <c r="A5" s="9" t="s">
        <v>4</v>
      </c>
      <c r="B5" s="12">
        <f>'Current orders detail'!$D$7</f>
        <v>45381</v>
      </c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109</v>
      </c>
      <c r="B9" s="13" t="s">
        <v>110</v>
      </c>
      <c r="C9" s="14" t="s">
        <v>16</v>
      </c>
      <c r="D9" s="14">
        <v>2</v>
      </c>
      <c r="E9" s="15">
        <v>20</v>
      </c>
    </row>
  </sheetData>
  <mergeCells count="2">
    <mergeCell ref="D2:D4"/>
    <mergeCell ref="D7:E7"/>
  </mergeCells>
  <pageMargins left="0.511811024" right="0.511811024" top="0.78740157499999996" bottom="0.78740157499999996" header="0.31496062000000002" footer="0.31496062000000002"/>
  <pageSetup paperSize="9" scale="9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7B5-91AD-43E2-B9EC-FCB3DE450C80}">
  <sheetPr codeName="Planilha5">
    <pageSetUpPr fitToPage="1"/>
  </sheetPr>
  <dimension ref="A1:E9"/>
  <sheetViews>
    <sheetView zoomScale="70" zoomScaleNormal="70" workbookViewId="0">
      <selection activeCell="A9" sqref="A9:E9"/>
    </sheetView>
  </sheetViews>
  <sheetFormatPr defaultRowHeight="12.75" x14ac:dyDescent="0.2"/>
  <cols>
    <col min="1" max="1" width="31.85546875" bestFit="1" customWidth="1"/>
    <col min="2" max="2" width="96.7109375" bestFit="1" customWidth="1"/>
    <col min="3" max="3" width="11" bestFit="1" customWidth="1"/>
    <col min="4" max="4" width="27.28515625" bestFit="1" customWidth="1"/>
    <col min="5" max="5" width="17.710937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2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71</v>
      </c>
      <c r="B9" s="13" t="s">
        <v>72</v>
      </c>
      <c r="C9" s="14" t="s">
        <v>16</v>
      </c>
      <c r="D9" s="14">
        <v>60</v>
      </c>
      <c r="E9" s="15">
        <v>1080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75" orientation="landscape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6F111-5DDB-4606-A191-2037B7FCE814}">
  <sheetPr codeName="Planilha6">
    <pageSetUpPr fitToPage="1"/>
  </sheetPr>
  <dimension ref="A1:E10"/>
  <sheetViews>
    <sheetView zoomScale="70" zoomScaleNormal="70" workbookViewId="0">
      <selection activeCell="B18" sqref="B18"/>
    </sheetView>
  </sheetViews>
  <sheetFormatPr defaultRowHeight="12.75" x14ac:dyDescent="0.2"/>
  <cols>
    <col min="1" max="1" width="31.85546875" bestFit="1" customWidth="1"/>
    <col min="2" max="2" width="110" customWidth="1"/>
    <col min="3" max="3" width="11" bestFit="1" customWidth="1"/>
    <col min="4" max="4" width="27.28515625" bestFit="1" customWidth="1"/>
    <col min="5" max="5" width="17.710937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3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71</v>
      </c>
      <c r="B9" s="13" t="s">
        <v>72</v>
      </c>
      <c r="C9" s="14" t="s">
        <v>16</v>
      </c>
      <c r="D9" s="14">
        <v>47</v>
      </c>
      <c r="E9" s="15">
        <v>846</v>
      </c>
    </row>
    <row r="10" spans="1:5" ht="63" x14ac:dyDescent="0.5">
      <c r="A10" s="13" t="s">
        <v>92</v>
      </c>
      <c r="B10" s="25" t="s">
        <v>122</v>
      </c>
      <c r="C10" s="14" t="s">
        <v>16</v>
      </c>
      <c r="D10" s="14">
        <v>26</v>
      </c>
      <c r="E10" s="15">
        <v>214.23599999999999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70" orientation="landscape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1941-9AC3-4BE7-9367-937450A9B0A5}">
  <sheetPr codeName="Planilha7">
    <pageSetUpPr fitToPage="1"/>
  </sheetPr>
  <dimension ref="A1:E9"/>
  <sheetViews>
    <sheetView zoomScale="70" zoomScaleNormal="70" workbookViewId="0">
      <selection activeCell="B6" sqref="B6"/>
    </sheetView>
  </sheetViews>
  <sheetFormatPr defaultRowHeight="12.75" x14ac:dyDescent="0.2"/>
  <cols>
    <col min="1" max="1" width="31.85546875" bestFit="1" customWidth="1"/>
    <col min="2" max="2" width="84.85546875" bestFit="1" customWidth="1"/>
    <col min="3" max="3" width="11" bestFit="1" customWidth="1"/>
    <col min="4" max="4" width="27.28515625" bestFit="1" customWidth="1"/>
    <col min="5" max="5" width="18.2851562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4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13" t="s">
        <v>90</v>
      </c>
      <c r="B9" s="13" t="s">
        <v>91</v>
      </c>
      <c r="C9" s="14" t="s">
        <v>16</v>
      </c>
      <c r="D9" s="14">
        <v>50</v>
      </c>
      <c r="E9" s="15">
        <v>969.07788461538451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80" orientation="landscape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6781-E9BC-4D3E-93B0-0074E067C48E}">
  <sheetPr codeName="Planilha8">
    <pageSetUpPr fitToPage="1"/>
  </sheetPr>
  <dimension ref="A1:E14"/>
  <sheetViews>
    <sheetView zoomScale="70" zoomScaleNormal="70" workbookViewId="0">
      <selection activeCell="I13" sqref="I13"/>
    </sheetView>
  </sheetViews>
  <sheetFormatPr defaultRowHeight="12.75" x14ac:dyDescent="0.2"/>
  <cols>
    <col min="1" max="1" width="32.42578125" bestFit="1" customWidth="1"/>
    <col min="2" max="2" width="98.28515625" customWidth="1"/>
    <col min="3" max="3" width="11" bestFit="1" customWidth="1"/>
    <col min="4" max="4" width="27.28515625" bestFit="1" customWidth="1"/>
    <col min="5" max="5" width="17.710937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5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31.5" x14ac:dyDescent="0.5">
      <c r="A9" s="25" t="s">
        <v>154</v>
      </c>
      <c r="B9" s="25" t="s">
        <v>155</v>
      </c>
      <c r="C9" s="28" t="s">
        <v>16</v>
      </c>
      <c r="D9" s="28">
        <v>22</v>
      </c>
      <c r="E9" s="29">
        <v>467.05199999999996</v>
      </c>
    </row>
    <row r="10" spans="1:5" ht="63" x14ac:dyDescent="0.5">
      <c r="A10" s="25" t="s">
        <v>81</v>
      </c>
      <c r="B10" s="25" t="s">
        <v>82</v>
      </c>
      <c r="C10" s="28" t="s">
        <v>16</v>
      </c>
      <c r="D10" s="28">
        <v>30</v>
      </c>
      <c r="E10" s="29">
        <v>607.17999999999995</v>
      </c>
    </row>
    <row r="12" spans="1:5" ht="60" x14ac:dyDescent="0.8">
      <c r="B12" s="66" t="s">
        <v>196</v>
      </c>
    </row>
    <row r="13" spans="1:5" ht="44.25" x14ac:dyDescent="0.2">
      <c r="B13" s="67" t="s">
        <v>197</v>
      </c>
    </row>
    <row r="14" spans="1:5" ht="90.75" x14ac:dyDescent="1.2">
      <c r="B14" s="68" t="s">
        <v>198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74" orientation="landscape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4CA98-AAE3-492B-AB0A-65CA0AA40191}">
  <sheetPr codeName="Planilha9">
    <pageSetUpPr fitToPage="1"/>
  </sheetPr>
  <dimension ref="A1:E9"/>
  <sheetViews>
    <sheetView zoomScale="70" zoomScaleNormal="70" workbookViewId="0">
      <selection activeCell="A10" sqref="A10:XFD12"/>
    </sheetView>
  </sheetViews>
  <sheetFormatPr defaultRowHeight="12.75" x14ac:dyDescent="0.2"/>
  <cols>
    <col min="1" max="1" width="31.85546875" bestFit="1" customWidth="1"/>
    <col min="2" max="2" width="92.28515625" customWidth="1"/>
    <col min="3" max="3" width="11" bestFit="1" customWidth="1"/>
    <col min="4" max="4" width="27.28515625" bestFit="1" customWidth="1"/>
    <col min="5" max="5" width="17.7109375" bestFit="1" customWidth="1"/>
  </cols>
  <sheetData>
    <row r="1" spans="1:5" ht="103.9" customHeight="1" thickBot="1" x14ac:dyDescent="0.25"/>
    <row r="2" spans="1:5" s="11" customFormat="1" ht="30" customHeight="1" x14ac:dyDescent="0.4">
      <c r="A2" s="9" t="s">
        <v>24</v>
      </c>
      <c r="B2" s="10" t="s">
        <v>44</v>
      </c>
      <c r="D2" s="75">
        <v>6</v>
      </c>
      <c r="E2" s="76"/>
    </row>
    <row r="3" spans="1:5" s="11" customFormat="1" ht="30" customHeight="1" x14ac:dyDescent="0.4">
      <c r="A3" s="9" t="s">
        <v>45</v>
      </c>
      <c r="B3" s="10"/>
      <c r="C3" s="14"/>
      <c r="D3" s="77"/>
      <c r="E3" s="78"/>
    </row>
    <row r="4" spans="1:5" s="11" customFormat="1" ht="45" customHeight="1" x14ac:dyDescent="0.4">
      <c r="A4" s="9" t="s">
        <v>46</v>
      </c>
      <c r="B4" s="12" t="str">
        <f>'Current orders detail'!$D$9</f>
        <v>MV Grandiosa</v>
      </c>
      <c r="D4" s="77"/>
      <c r="E4" s="78"/>
    </row>
    <row r="5" spans="1:5" s="11" customFormat="1" ht="45" thickBot="1" x14ac:dyDescent="0.45">
      <c r="A5" s="9" t="s">
        <v>4</v>
      </c>
      <c r="B5" s="12">
        <f>'Current orders detail'!$D$7</f>
        <v>45381</v>
      </c>
      <c r="D5" s="79"/>
      <c r="E5" s="80"/>
    </row>
    <row r="6" spans="1:5" s="11" customFormat="1" ht="30" x14ac:dyDescent="0.4">
      <c r="A6" s="9" t="s">
        <v>47</v>
      </c>
      <c r="B6" s="10" t="str">
        <f>'Current orders detail'!$D$3</f>
        <v>3198191672-FB02646 -SSZLC</v>
      </c>
    </row>
    <row r="7" spans="1:5" s="11" customFormat="1" ht="30" x14ac:dyDescent="0.4">
      <c r="D7" s="74" t="s">
        <v>48</v>
      </c>
      <c r="E7" s="74"/>
    </row>
    <row r="8" spans="1:5" s="11" customFormat="1" ht="30" x14ac:dyDescent="0.4">
      <c r="A8" s="9" t="s">
        <v>9</v>
      </c>
      <c r="B8" s="9" t="s">
        <v>49</v>
      </c>
      <c r="C8" s="9" t="s">
        <v>50</v>
      </c>
      <c r="D8" s="9" t="s">
        <v>51</v>
      </c>
      <c r="E8" s="9" t="s">
        <v>50</v>
      </c>
    </row>
    <row r="9" spans="1:5" ht="63" x14ac:dyDescent="0.5">
      <c r="A9" s="13" t="s">
        <v>52</v>
      </c>
      <c r="B9" s="25" t="s">
        <v>53</v>
      </c>
      <c r="C9" s="14" t="s">
        <v>16</v>
      </c>
      <c r="D9" s="14">
        <v>41</v>
      </c>
      <c r="E9" s="15">
        <v>925.09413580246917</v>
      </c>
    </row>
  </sheetData>
  <mergeCells count="2">
    <mergeCell ref="D7:E7"/>
    <mergeCell ref="D2:E5"/>
  </mergeCells>
  <pageMargins left="0.511811024" right="0.511811024" top="0.78740157499999996" bottom="0.78740157499999996" header="0.31496062000000002" footer="0.31496062000000002"/>
  <pageSetup paperSize="9" scale="77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40</vt:i4>
      </vt:variant>
      <vt:variant>
        <vt:lpstr>Intervalos Nomeados</vt:lpstr>
      </vt:variant>
      <vt:variant>
        <vt:i4>1</vt:i4>
      </vt:variant>
    </vt:vector>
  </HeadingPairs>
  <TitlesOfParts>
    <vt:vector size="41" baseType="lpstr">
      <vt:lpstr>Current orders detail</vt:lpstr>
      <vt:lpstr>Ajuste</vt:lpstr>
      <vt:lpstr>Capa</vt:lpstr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  <vt:lpstr>p21</vt:lpstr>
      <vt:lpstr>p22</vt:lpstr>
      <vt:lpstr>p23</vt:lpstr>
      <vt:lpstr>p24</vt:lpstr>
      <vt:lpstr>p25</vt:lpstr>
      <vt:lpstr>p26</vt:lpstr>
      <vt:lpstr>p27</vt:lpstr>
      <vt:lpstr>p28</vt:lpstr>
      <vt:lpstr>p29</vt:lpstr>
      <vt:lpstr>p30</vt:lpstr>
      <vt:lpstr>p31</vt:lpstr>
      <vt:lpstr>p32</vt:lpstr>
      <vt:lpstr>p33</vt:lpstr>
      <vt:lpstr>p34</vt:lpstr>
      <vt:lpstr>p35</vt:lpstr>
      <vt:lpstr>p36</vt:lpstr>
      <vt:lpstr>p37</vt:lpstr>
      <vt:lpstr>Capa!Area_de_impressao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cec02</dc:creator>
  <cp:lastModifiedBy>Guilherme Rodrigues dos Santos Souza</cp:lastModifiedBy>
  <cp:lastPrinted>2024-03-29T19:07:22Z</cp:lastPrinted>
  <dcterms:created xsi:type="dcterms:W3CDTF">2017-11-08T19:44:21Z</dcterms:created>
  <dcterms:modified xsi:type="dcterms:W3CDTF">2024-07-18T20:18:14Z</dcterms:modified>
</cp:coreProperties>
</file>